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codeName="ThisWorkbook" autoCompressPictures="0"/>
  <bookViews>
    <workbookView xWindow="0" yWindow="460" windowWidth="25360" windowHeight="17720" tabRatio="711" activeTab="2"/>
  </bookViews>
  <sheets>
    <sheet name="Inputs" sheetId="1" r:id="rId1"/>
    <sheet name="Property Tax" sheetId="2" r:id="rId2"/>
    <sheet name="Host Facility" sheetId="3" r:id="rId3"/>
    <sheet name="Investor Summary" sheetId="4" r:id="rId4"/>
    <sheet name="Sponsor Return" sheetId="5" r:id="rId5"/>
    <sheet name="Wiser Return" sheetId="6" r:id="rId6"/>
    <sheet name="Financials" sheetId="7" r:id="rId7"/>
    <sheet name="Debt Schedule" sheetId="8" r:id="rId8"/>
    <sheet name="Wiser" sheetId="9" state="hidden" r:id="rId9"/>
    <sheet name="Investor" sheetId="10" state="hidden" r:id="rId10"/>
    <sheet name="Tax Equity Investor" sheetId="11" state="hidden" r:id="rId11"/>
    <sheet name="Tariff" sheetId="12" r:id="rId12"/>
    <sheet name="Tables" sheetId="13" r:id="rId13"/>
  </sheets>
  <definedNames>
    <definedName name="InputsPV">Tables!$C$200</definedName>
    <definedName name="ProductionApr">Tables!$C$206</definedName>
    <definedName name="ProductionAug">Tables!$C$210</definedName>
    <definedName name="ProductionDec">Tables!$C$214</definedName>
    <definedName name="ProductionFeb">Tables!$C$204</definedName>
    <definedName name="ProductionJan">Tables!$C$203</definedName>
    <definedName name="ProductionJul">Tables!$C$209</definedName>
    <definedName name="ProductionJun">Tables!$C$208</definedName>
    <definedName name="ProductionMar">Tables!$C$205</definedName>
    <definedName name="ProductionMay">Tables!$C$207</definedName>
    <definedName name="ProductionNov">Tables!$C$213</definedName>
    <definedName name="ProductionOct">Tables!$C$212</definedName>
    <definedName name="ProductionSep">Tables!$C$211</definedName>
    <definedName name="SponsorReturn">Tables!$C$216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H39" i="7" l="1"/>
  <c r="LU33" i="7"/>
  <c r="LK33" i="7"/>
  <c r="LL33" i="7"/>
  <c r="LM33" i="7"/>
  <c r="LN33" i="7"/>
  <c r="LO33" i="7"/>
  <c r="LP33" i="7"/>
  <c r="LQ33" i="7"/>
  <c r="LR33" i="7"/>
  <c r="LS33" i="7"/>
  <c r="LT33" i="7"/>
  <c r="LJ33" i="7"/>
  <c r="KY33" i="7"/>
  <c r="KZ33" i="7"/>
  <c r="LA33" i="7"/>
  <c r="LB33" i="7"/>
  <c r="LC33" i="7"/>
  <c r="LD33" i="7"/>
  <c r="LE33" i="7"/>
  <c r="LF33" i="7"/>
  <c r="LG33" i="7"/>
  <c r="LH33" i="7"/>
  <c r="LI33" i="7"/>
  <c r="KX33" i="7"/>
  <c r="KM33" i="7"/>
  <c r="KN33" i="7"/>
  <c r="KO33" i="7"/>
  <c r="KP33" i="7"/>
  <c r="KQ33" i="7"/>
  <c r="KR33" i="7"/>
  <c r="KS33" i="7"/>
  <c r="KT33" i="7"/>
  <c r="KU33" i="7"/>
  <c r="KV33" i="7"/>
  <c r="KW33" i="7"/>
  <c r="KL33" i="7"/>
  <c r="KA33" i="7"/>
  <c r="KB33" i="7"/>
  <c r="KC33" i="7"/>
  <c r="KD33" i="7"/>
  <c r="KE33" i="7"/>
  <c r="KF33" i="7"/>
  <c r="KG33" i="7"/>
  <c r="KH33" i="7"/>
  <c r="KI33" i="7"/>
  <c r="KJ33" i="7"/>
  <c r="KK33" i="7"/>
  <c r="JZ33" i="7"/>
  <c r="JM33" i="7"/>
  <c r="JY33" i="7"/>
  <c r="JO33" i="7"/>
  <c r="JP33" i="7"/>
  <c r="JQ33" i="7"/>
  <c r="JR33" i="7"/>
  <c r="JS33" i="7"/>
  <c r="JT33" i="7"/>
  <c r="JU33" i="7"/>
  <c r="JV33" i="7"/>
  <c r="JW33" i="7"/>
  <c r="JX33" i="7"/>
  <c r="JN33" i="7"/>
  <c r="JC33" i="7"/>
  <c r="JD33" i="7"/>
  <c r="JE33" i="7"/>
  <c r="JF33" i="7"/>
  <c r="JG33" i="7"/>
  <c r="JH33" i="7"/>
  <c r="JI33" i="7"/>
  <c r="JJ33" i="7"/>
  <c r="JK33" i="7"/>
  <c r="JL33" i="7"/>
  <c r="JB33" i="7"/>
  <c r="IQ33" i="7"/>
  <c r="IR33" i="7"/>
  <c r="IS33" i="7"/>
  <c r="IT33" i="7"/>
  <c r="IU33" i="7"/>
  <c r="IV33" i="7"/>
  <c r="IW33" i="7"/>
  <c r="IX33" i="7"/>
  <c r="IY33" i="7"/>
  <c r="IZ33" i="7"/>
  <c r="JA33" i="7"/>
  <c r="IP33" i="7"/>
  <c r="IO33" i="7"/>
  <c r="IE33" i="7"/>
  <c r="IF33" i="7"/>
  <c r="IG33" i="7"/>
  <c r="IH33" i="7"/>
  <c r="II33" i="7"/>
  <c r="IJ33" i="7"/>
  <c r="IK33" i="7"/>
  <c r="IL33" i="7"/>
  <c r="IM33" i="7"/>
  <c r="IN33" i="7"/>
  <c r="ID33" i="7"/>
  <c r="HS33" i="7"/>
  <c r="HT33" i="7"/>
  <c r="HU33" i="7"/>
  <c r="HV33" i="7"/>
  <c r="HW33" i="7"/>
  <c r="HX33" i="7"/>
  <c r="HY33" i="7"/>
  <c r="HZ33" i="7"/>
  <c r="IA33" i="7"/>
  <c r="IB33" i="7"/>
  <c r="IC33" i="7"/>
  <c r="HR33" i="7"/>
  <c r="HQ33" i="7"/>
  <c r="HG33" i="7"/>
  <c r="HH33" i="7"/>
  <c r="HI33" i="7"/>
  <c r="HJ33" i="7"/>
  <c r="HK33" i="7"/>
  <c r="HL33" i="7"/>
  <c r="HM33" i="7"/>
  <c r="HN33" i="7"/>
  <c r="HO33" i="7"/>
  <c r="HP33" i="7"/>
  <c r="HF33" i="7"/>
  <c r="GU33" i="7"/>
  <c r="GV33" i="7"/>
  <c r="GW33" i="7"/>
  <c r="GX33" i="7"/>
  <c r="GY33" i="7"/>
  <c r="GZ33" i="7"/>
  <c r="HA33" i="7"/>
  <c r="HB33" i="7"/>
  <c r="HC33" i="7"/>
  <c r="HD33" i="7"/>
  <c r="HE33" i="7"/>
  <c r="GT33" i="7"/>
  <c r="GI33" i="7"/>
  <c r="GJ33" i="7"/>
  <c r="GK33" i="7"/>
  <c r="GL33" i="7"/>
  <c r="GM33" i="7"/>
  <c r="GN33" i="7"/>
  <c r="GO33" i="7"/>
  <c r="GP33" i="7"/>
  <c r="GQ33" i="7"/>
  <c r="GR33" i="7"/>
  <c r="GS33" i="7"/>
  <c r="GH33" i="7"/>
  <c r="FW33" i="7"/>
  <c r="FX33" i="7"/>
  <c r="FY33" i="7"/>
  <c r="FZ33" i="7"/>
  <c r="GA33" i="7"/>
  <c r="GB33" i="7"/>
  <c r="GC33" i="7"/>
  <c r="GD33" i="7"/>
  <c r="GE33" i="7"/>
  <c r="GF33" i="7"/>
  <c r="GG33" i="7"/>
  <c r="FV33" i="7"/>
  <c r="FK33" i="7"/>
  <c r="FL33" i="7"/>
  <c r="FM33" i="7"/>
  <c r="FN33" i="7"/>
  <c r="FO33" i="7"/>
  <c r="FP33" i="7"/>
  <c r="FQ33" i="7"/>
  <c r="FR33" i="7"/>
  <c r="FS33" i="7"/>
  <c r="FT33" i="7"/>
  <c r="FU33" i="7"/>
  <c r="FJ33" i="7"/>
  <c r="EW33" i="7"/>
  <c r="EY33" i="7"/>
  <c r="EZ33" i="7"/>
  <c r="FA33" i="7"/>
  <c r="FB33" i="7"/>
  <c r="FC33" i="7"/>
  <c r="FD33" i="7"/>
  <c r="FE33" i="7"/>
  <c r="FF33" i="7"/>
  <c r="FG33" i="7"/>
  <c r="FH33" i="7"/>
  <c r="FI33" i="7"/>
  <c r="EX33" i="7"/>
  <c r="EM33" i="7"/>
  <c r="EN33" i="7"/>
  <c r="EO33" i="7"/>
  <c r="EP33" i="7"/>
  <c r="EQ33" i="7"/>
  <c r="ER33" i="7"/>
  <c r="ES33" i="7"/>
  <c r="ET33" i="7"/>
  <c r="EU33" i="7"/>
  <c r="EV33" i="7"/>
  <c r="EL33" i="7"/>
  <c r="EA33" i="7"/>
  <c r="EB33" i="7"/>
  <c r="EC33" i="7"/>
  <c r="ED33" i="7"/>
  <c r="EE33" i="7"/>
  <c r="EF33" i="7"/>
  <c r="EG33" i="7"/>
  <c r="EH33" i="7"/>
  <c r="EI33" i="7"/>
  <c r="EJ33" i="7"/>
  <c r="EK33" i="7"/>
  <c r="DZ33" i="7"/>
  <c r="DO33" i="7"/>
  <c r="DP33" i="7"/>
  <c r="DQ33" i="7"/>
  <c r="DR33" i="7"/>
  <c r="DS33" i="7"/>
  <c r="DT33" i="7"/>
  <c r="DU33" i="7"/>
  <c r="DV33" i="7"/>
  <c r="DW33" i="7"/>
  <c r="DX33" i="7"/>
  <c r="DY33" i="7"/>
  <c r="DN33" i="7"/>
  <c r="DC33" i="7"/>
  <c r="DD33" i="7"/>
  <c r="DE33" i="7"/>
  <c r="DF33" i="7"/>
  <c r="DG33" i="7"/>
  <c r="DH33" i="7"/>
  <c r="DI33" i="7"/>
  <c r="DJ33" i="7"/>
  <c r="DK33" i="7"/>
  <c r="DL33" i="7"/>
  <c r="DM33" i="7"/>
  <c r="DB33" i="7"/>
  <c r="CQ33" i="7"/>
  <c r="CR33" i="7"/>
  <c r="CS33" i="7"/>
  <c r="CT33" i="7"/>
  <c r="CU33" i="7"/>
  <c r="CV33" i="7"/>
  <c r="CW33" i="7"/>
  <c r="CX33" i="7"/>
  <c r="CY33" i="7"/>
  <c r="CZ33" i="7"/>
  <c r="DA33" i="7"/>
  <c r="CP33" i="7"/>
  <c r="CE33" i="7"/>
  <c r="CF33" i="7"/>
  <c r="CG33" i="7"/>
  <c r="CH33" i="7"/>
  <c r="CI33" i="7"/>
  <c r="CJ33" i="7"/>
  <c r="CK33" i="7"/>
  <c r="CL33" i="7"/>
  <c r="CM33" i="7"/>
  <c r="CN33" i="7"/>
  <c r="CO33" i="7"/>
  <c r="CD33" i="7"/>
  <c r="CC33" i="7"/>
  <c r="BS33" i="7"/>
  <c r="BT33" i="7"/>
  <c r="BU33" i="7"/>
  <c r="BV33" i="7"/>
  <c r="BW33" i="7"/>
  <c r="BX33" i="7"/>
  <c r="BY33" i="7"/>
  <c r="BZ33" i="7"/>
  <c r="CA33" i="7"/>
  <c r="CB33" i="7"/>
  <c r="BR33" i="7"/>
  <c r="BG33" i="7"/>
  <c r="BH33" i="7"/>
  <c r="BI33" i="7"/>
  <c r="BJ33" i="7"/>
  <c r="BK33" i="7"/>
  <c r="BL33" i="7"/>
  <c r="BM33" i="7"/>
  <c r="BN33" i="7"/>
  <c r="BO33" i="7"/>
  <c r="BP33" i="7"/>
  <c r="BQ33" i="7"/>
  <c r="BF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AS33" i="7"/>
  <c r="AI33" i="7"/>
  <c r="AJ33" i="7"/>
  <c r="AK33" i="7"/>
  <c r="AL33" i="7"/>
  <c r="AM33" i="7"/>
  <c r="AN33" i="7"/>
  <c r="AO33" i="7"/>
  <c r="AP33" i="7"/>
  <c r="AQ33" i="7"/>
  <c r="AR33" i="7"/>
  <c r="AH33" i="7"/>
  <c r="E19" i="3"/>
  <c r="E28" i="3"/>
  <c r="J12" i="3"/>
  <c r="G28" i="3"/>
  <c r="I28" i="3"/>
  <c r="C173" i="13"/>
  <c r="AH9" i="7"/>
  <c r="AH7" i="7"/>
  <c r="B2" i="12"/>
  <c r="B5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16" i="12"/>
  <c r="C203" i="13"/>
  <c r="M24" i="1"/>
  <c r="AH15" i="7"/>
  <c r="AI9" i="7"/>
  <c r="AI7" i="7"/>
  <c r="B17" i="12"/>
  <c r="C204" i="13"/>
  <c r="M25" i="1"/>
  <c r="AI15" i="7"/>
  <c r="AJ9" i="7"/>
  <c r="AJ7" i="7"/>
  <c r="B18" i="12"/>
  <c r="C205" i="13"/>
  <c r="M26" i="1"/>
  <c r="AJ15" i="7"/>
  <c r="AK9" i="7"/>
  <c r="AK7" i="7"/>
  <c r="B19" i="12"/>
  <c r="C206" i="13"/>
  <c r="M27" i="1"/>
  <c r="AK15" i="7"/>
  <c r="AL9" i="7"/>
  <c r="AL7" i="7"/>
  <c r="B20" i="12"/>
  <c r="C207" i="13"/>
  <c r="M28" i="1"/>
  <c r="AL15" i="7"/>
  <c r="AM9" i="7"/>
  <c r="AM7" i="7"/>
  <c r="B21" i="12"/>
  <c r="C208" i="13"/>
  <c r="M29" i="1"/>
  <c r="AM15" i="7"/>
  <c r="AN9" i="7"/>
  <c r="AN7" i="7"/>
  <c r="B22" i="12"/>
  <c r="C209" i="13"/>
  <c r="M30" i="1"/>
  <c r="AN15" i="7"/>
  <c r="AO9" i="7"/>
  <c r="AO7" i="7"/>
  <c r="B23" i="12"/>
  <c r="C210" i="13"/>
  <c r="M31" i="1"/>
  <c r="AO15" i="7"/>
  <c r="AP9" i="7"/>
  <c r="AP7" i="7"/>
  <c r="B24" i="12"/>
  <c r="C211" i="13"/>
  <c r="M32" i="1"/>
  <c r="AP15" i="7"/>
  <c r="AQ9" i="7"/>
  <c r="AQ7" i="7"/>
  <c r="B25" i="12"/>
  <c r="C212" i="13"/>
  <c r="M33" i="1"/>
  <c r="AQ15" i="7"/>
  <c r="AR9" i="7"/>
  <c r="AR7" i="7"/>
  <c r="B26" i="12"/>
  <c r="C213" i="13"/>
  <c r="M34" i="1"/>
  <c r="AR15" i="7"/>
  <c r="AS9" i="7"/>
  <c r="AS7" i="7"/>
  <c r="B27" i="12"/>
  <c r="C214" i="13"/>
  <c r="M35" i="1"/>
  <c r="AS15" i="7"/>
  <c r="G15" i="7"/>
  <c r="G28" i="1"/>
  <c r="G39" i="1"/>
  <c r="G36" i="1"/>
  <c r="G29" i="1"/>
  <c r="AH14" i="7"/>
  <c r="G14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G16" i="7"/>
  <c r="M36" i="1"/>
  <c r="F96" i="1"/>
  <c r="AH17" i="7"/>
  <c r="AI17" i="7"/>
  <c r="AJ17" i="7"/>
  <c r="AK17" i="7"/>
  <c r="AL17" i="7"/>
  <c r="AM17" i="7"/>
  <c r="AN17" i="7"/>
  <c r="AO17" i="7"/>
  <c r="AP17" i="7"/>
  <c r="AQ17" i="7"/>
  <c r="AR17" i="7"/>
  <c r="AS17" i="7"/>
  <c r="G17" i="7"/>
  <c r="G19" i="7"/>
  <c r="H59" i="4"/>
  <c r="J17" i="3"/>
  <c r="D28" i="3"/>
  <c r="J1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I5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G81" i="1"/>
  <c r="C174" i="13"/>
  <c r="C175" i="13"/>
  <c r="C176" i="13"/>
  <c r="C177" i="13"/>
  <c r="C178" i="13"/>
  <c r="C179" i="13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B7" i="7"/>
  <c r="DB15" i="7"/>
  <c r="DC9" i="7"/>
  <c r="DC7" i="7"/>
  <c r="DC15" i="7"/>
  <c r="DD9" i="7"/>
  <c r="DD7" i="7"/>
  <c r="DD15" i="7"/>
  <c r="DE9" i="7"/>
  <c r="DE7" i="7"/>
  <c r="DE15" i="7"/>
  <c r="DF9" i="7"/>
  <c r="DF7" i="7"/>
  <c r="DF15" i="7"/>
  <c r="DG9" i="7"/>
  <c r="DG7" i="7"/>
  <c r="DG15" i="7"/>
  <c r="DH9" i="7"/>
  <c r="DH7" i="7"/>
  <c r="DH15" i="7"/>
  <c r="DI9" i="7"/>
  <c r="DI7" i="7"/>
  <c r="DI15" i="7"/>
  <c r="DJ9" i="7"/>
  <c r="DJ7" i="7"/>
  <c r="DJ15" i="7"/>
  <c r="DK9" i="7"/>
  <c r="DK7" i="7"/>
  <c r="DK15" i="7"/>
  <c r="DL9" i="7"/>
  <c r="DL7" i="7"/>
  <c r="DL15" i="7"/>
  <c r="DM9" i="7"/>
  <c r="DM7" i="7"/>
  <c r="DM15" i="7"/>
  <c r="M15" i="7"/>
  <c r="M14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M16" i="7"/>
  <c r="F97" i="1"/>
  <c r="F98" i="1"/>
  <c r="F99" i="1"/>
  <c r="F100" i="1"/>
  <c r="F101" i="1"/>
  <c r="F102" i="1"/>
  <c r="DB17" i="7"/>
  <c r="DC17" i="7"/>
  <c r="DD17" i="7"/>
  <c r="DE17" i="7"/>
  <c r="DF17" i="7"/>
  <c r="DG17" i="7"/>
  <c r="DH17" i="7"/>
  <c r="DI17" i="7"/>
  <c r="DJ17" i="7"/>
  <c r="DK17" i="7"/>
  <c r="DL17" i="7"/>
  <c r="DM17" i="7"/>
  <c r="M17" i="7"/>
  <c r="M19" i="7"/>
  <c r="C180" i="13"/>
  <c r="DN9" i="7"/>
  <c r="DN7" i="7"/>
  <c r="DN15" i="7"/>
  <c r="DO9" i="7"/>
  <c r="DO7" i="7"/>
  <c r="DO15" i="7"/>
  <c r="DP9" i="7"/>
  <c r="DP7" i="7"/>
  <c r="DP15" i="7"/>
  <c r="DQ9" i="7"/>
  <c r="DQ7" i="7"/>
  <c r="DQ15" i="7"/>
  <c r="DR9" i="7"/>
  <c r="DR7" i="7"/>
  <c r="DR15" i="7"/>
  <c r="DS9" i="7"/>
  <c r="DS7" i="7"/>
  <c r="DS15" i="7"/>
  <c r="DT9" i="7"/>
  <c r="DT7" i="7"/>
  <c r="DT15" i="7"/>
  <c r="DU9" i="7"/>
  <c r="DU7" i="7"/>
  <c r="DU15" i="7"/>
  <c r="DV9" i="7"/>
  <c r="DV7" i="7"/>
  <c r="DV15" i="7"/>
  <c r="DW9" i="7"/>
  <c r="DW7" i="7"/>
  <c r="DW15" i="7"/>
  <c r="DX9" i="7"/>
  <c r="DX7" i="7"/>
  <c r="DX15" i="7"/>
  <c r="DY9" i="7"/>
  <c r="DY7" i="7"/>
  <c r="DY15" i="7"/>
  <c r="N15" i="7"/>
  <c r="N14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N16" i="7"/>
  <c r="F103" i="1"/>
  <c r="DN17" i="7"/>
  <c r="DO17" i="7"/>
  <c r="DP17" i="7"/>
  <c r="DQ17" i="7"/>
  <c r="DR17" i="7"/>
  <c r="DS17" i="7"/>
  <c r="DT17" i="7"/>
  <c r="DU17" i="7"/>
  <c r="DV17" i="7"/>
  <c r="DW17" i="7"/>
  <c r="DX17" i="7"/>
  <c r="DY17" i="7"/>
  <c r="N17" i="7"/>
  <c r="N19" i="7"/>
  <c r="C181" i="13"/>
  <c r="DZ9" i="7"/>
  <c r="DZ7" i="7"/>
  <c r="DZ15" i="7"/>
  <c r="EA9" i="7"/>
  <c r="EA7" i="7"/>
  <c r="EA15" i="7"/>
  <c r="EB9" i="7"/>
  <c r="EB7" i="7"/>
  <c r="EB15" i="7"/>
  <c r="EC9" i="7"/>
  <c r="EC7" i="7"/>
  <c r="EC15" i="7"/>
  <c r="ED9" i="7"/>
  <c r="ED7" i="7"/>
  <c r="ED15" i="7"/>
  <c r="EE9" i="7"/>
  <c r="EE7" i="7"/>
  <c r="EE15" i="7"/>
  <c r="EF9" i="7"/>
  <c r="EF7" i="7"/>
  <c r="EF15" i="7"/>
  <c r="EG9" i="7"/>
  <c r="EG7" i="7"/>
  <c r="EG15" i="7"/>
  <c r="EH9" i="7"/>
  <c r="EH7" i="7"/>
  <c r="EH15" i="7"/>
  <c r="EI9" i="7"/>
  <c r="EI7" i="7"/>
  <c r="EI15" i="7"/>
  <c r="EJ9" i="7"/>
  <c r="EJ7" i="7"/>
  <c r="EJ15" i="7"/>
  <c r="EK9" i="7"/>
  <c r="EK7" i="7"/>
  <c r="EK15" i="7"/>
  <c r="O15" i="7"/>
  <c r="O14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O16" i="7"/>
  <c r="F104" i="1"/>
  <c r="DZ17" i="7"/>
  <c r="EA17" i="7"/>
  <c r="EB17" i="7"/>
  <c r="EC17" i="7"/>
  <c r="ED17" i="7"/>
  <c r="EE17" i="7"/>
  <c r="EF17" i="7"/>
  <c r="EG17" i="7"/>
  <c r="EH17" i="7"/>
  <c r="EI17" i="7"/>
  <c r="EJ17" i="7"/>
  <c r="EK17" i="7"/>
  <c r="O17" i="7"/>
  <c r="O19" i="7"/>
  <c r="C182" i="13"/>
  <c r="EL9" i="7"/>
  <c r="EL7" i="7"/>
  <c r="EL15" i="7"/>
  <c r="EM9" i="7"/>
  <c r="EM7" i="7"/>
  <c r="EM15" i="7"/>
  <c r="EN9" i="7"/>
  <c r="EN7" i="7"/>
  <c r="EN15" i="7"/>
  <c r="EO9" i="7"/>
  <c r="EO7" i="7"/>
  <c r="EO15" i="7"/>
  <c r="EP9" i="7"/>
  <c r="EP7" i="7"/>
  <c r="EP15" i="7"/>
  <c r="EQ9" i="7"/>
  <c r="EQ7" i="7"/>
  <c r="EQ15" i="7"/>
  <c r="ER9" i="7"/>
  <c r="ER7" i="7"/>
  <c r="ER15" i="7"/>
  <c r="ES9" i="7"/>
  <c r="ES7" i="7"/>
  <c r="ES15" i="7"/>
  <c r="ET9" i="7"/>
  <c r="ET7" i="7"/>
  <c r="ET15" i="7"/>
  <c r="EU9" i="7"/>
  <c r="EU7" i="7"/>
  <c r="EU15" i="7"/>
  <c r="EV9" i="7"/>
  <c r="EV7" i="7"/>
  <c r="EV15" i="7"/>
  <c r="EW9" i="7"/>
  <c r="EW7" i="7"/>
  <c r="EW15" i="7"/>
  <c r="P15" i="7"/>
  <c r="P14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P16" i="7"/>
  <c r="F105" i="1"/>
  <c r="EL17" i="7"/>
  <c r="EM17" i="7"/>
  <c r="EN17" i="7"/>
  <c r="EO17" i="7"/>
  <c r="EP17" i="7"/>
  <c r="EQ17" i="7"/>
  <c r="ER17" i="7"/>
  <c r="ES17" i="7"/>
  <c r="ET17" i="7"/>
  <c r="EU17" i="7"/>
  <c r="EV17" i="7"/>
  <c r="EW17" i="7"/>
  <c r="P17" i="7"/>
  <c r="P19" i="7"/>
  <c r="C183" i="13"/>
  <c r="EX9" i="7"/>
  <c r="EX7" i="7"/>
  <c r="EX15" i="7"/>
  <c r="EY9" i="7"/>
  <c r="EY7" i="7"/>
  <c r="EY15" i="7"/>
  <c r="EZ9" i="7"/>
  <c r="EZ7" i="7"/>
  <c r="EZ15" i="7"/>
  <c r="FA9" i="7"/>
  <c r="FA7" i="7"/>
  <c r="FA15" i="7"/>
  <c r="FB9" i="7"/>
  <c r="FB7" i="7"/>
  <c r="FB15" i="7"/>
  <c r="FC9" i="7"/>
  <c r="FC7" i="7"/>
  <c r="FC15" i="7"/>
  <c r="FD9" i="7"/>
  <c r="FD7" i="7"/>
  <c r="FD15" i="7"/>
  <c r="FE9" i="7"/>
  <c r="FE7" i="7"/>
  <c r="FE15" i="7"/>
  <c r="FF9" i="7"/>
  <c r="FF7" i="7"/>
  <c r="FF15" i="7"/>
  <c r="FG9" i="7"/>
  <c r="FG7" i="7"/>
  <c r="FG15" i="7"/>
  <c r="FH9" i="7"/>
  <c r="FH7" i="7"/>
  <c r="FH15" i="7"/>
  <c r="FI9" i="7"/>
  <c r="FI7" i="7"/>
  <c r="FI15" i="7"/>
  <c r="Q15" i="7"/>
  <c r="Q14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Q16" i="7"/>
  <c r="F106" i="1"/>
  <c r="EX17" i="7"/>
  <c r="EY17" i="7"/>
  <c r="EZ17" i="7"/>
  <c r="FA17" i="7"/>
  <c r="FB17" i="7"/>
  <c r="FC17" i="7"/>
  <c r="FD17" i="7"/>
  <c r="FE17" i="7"/>
  <c r="FF17" i="7"/>
  <c r="FG17" i="7"/>
  <c r="FH17" i="7"/>
  <c r="FI17" i="7"/>
  <c r="Q17" i="7"/>
  <c r="Q19" i="7"/>
  <c r="C184" i="13"/>
  <c r="FJ9" i="7"/>
  <c r="FJ7" i="7"/>
  <c r="FJ15" i="7"/>
  <c r="FK9" i="7"/>
  <c r="FK7" i="7"/>
  <c r="FK15" i="7"/>
  <c r="FL9" i="7"/>
  <c r="FL7" i="7"/>
  <c r="FL15" i="7"/>
  <c r="FM9" i="7"/>
  <c r="FM7" i="7"/>
  <c r="FM15" i="7"/>
  <c r="FN9" i="7"/>
  <c r="FN7" i="7"/>
  <c r="FN15" i="7"/>
  <c r="FO9" i="7"/>
  <c r="FO7" i="7"/>
  <c r="FO15" i="7"/>
  <c r="FP9" i="7"/>
  <c r="FP7" i="7"/>
  <c r="FP15" i="7"/>
  <c r="FQ9" i="7"/>
  <c r="FQ7" i="7"/>
  <c r="FQ15" i="7"/>
  <c r="FR9" i="7"/>
  <c r="FR7" i="7"/>
  <c r="FR15" i="7"/>
  <c r="FS9" i="7"/>
  <c r="FS7" i="7"/>
  <c r="FS15" i="7"/>
  <c r="FT9" i="7"/>
  <c r="FT7" i="7"/>
  <c r="FT15" i="7"/>
  <c r="FU9" i="7"/>
  <c r="FU7" i="7"/>
  <c r="FU15" i="7"/>
  <c r="R15" i="7"/>
  <c r="R14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R16" i="7"/>
  <c r="F107" i="1"/>
  <c r="FJ17" i="7"/>
  <c r="FK17" i="7"/>
  <c r="FL17" i="7"/>
  <c r="FM17" i="7"/>
  <c r="FN17" i="7"/>
  <c r="FO17" i="7"/>
  <c r="FP17" i="7"/>
  <c r="FQ17" i="7"/>
  <c r="FR17" i="7"/>
  <c r="FS17" i="7"/>
  <c r="FT17" i="7"/>
  <c r="FU17" i="7"/>
  <c r="R17" i="7"/>
  <c r="R19" i="7"/>
  <c r="C185" i="13"/>
  <c r="FV9" i="7"/>
  <c r="FV7" i="7"/>
  <c r="FV15" i="7"/>
  <c r="FW9" i="7"/>
  <c r="FW7" i="7"/>
  <c r="FW15" i="7"/>
  <c r="FX9" i="7"/>
  <c r="FX7" i="7"/>
  <c r="FX15" i="7"/>
  <c r="FY9" i="7"/>
  <c r="FY7" i="7"/>
  <c r="FY15" i="7"/>
  <c r="FZ9" i="7"/>
  <c r="FZ7" i="7"/>
  <c r="FZ15" i="7"/>
  <c r="GA9" i="7"/>
  <c r="GA7" i="7"/>
  <c r="GA15" i="7"/>
  <c r="GB9" i="7"/>
  <c r="GB7" i="7"/>
  <c r="GB15" i="7"/>
  <c r="GC9" i="7"/>
  <c r="GC7" i="7"/>
  <c r="GC15" i="7"/>
  <c r="GD9" i="7"/>
  <c r="GD7" i="7"/>
  <c r="GD15" i="7"/>
  <c r="GE9" i="7"/>
  <c r="GE7" i="7"/>
  <c r="GE15" i="7"/>
  <c r="GF9" i="7"/>
  <c r="GF7" i="7"/>
  <c r="GF15" i="7"/>
  <c r="GG9" i="7"/>
  <c r="GG7" i="7"/>
  <c r="GG15" i="7"/>
  <c r="S15" i="7"/>
  <c r="S14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S16" i="7"/>
  <c r="F108" i="1"/>
  <c r="FV17" i="7"/>
  <c r="FW17" i="7"/>
  <c r="FX17" i="7"/>
  <c r="FY17" i="7"/>
  <c r="FZ17" i="7"/>
  <c r="GA17" i="7"/>
  <c r="GB17" i="7"/>
  <c r="GC17" i="7"/>
  <c r="GD17" i="7"/>
  <c r="GE17" i="7"/>
  <c r="GF17" i="7"/>
  <c r="GG17" i="7"/>
  <c r="S17" i="7"/>
  <c r="S19" i="7"/>
  <c r="C186" i="13"/>
  <c r="GH9" i="7"/>
  <c r="GH7" i="7"/>
  <c r="GH15" i="7"/>
  <c r="GI9" i="7"/>
  <c r="GI7" i="7"/>
  <c r="GI15" i="7"/>
  <c r="GJ9" i="7"/>
  <c r="GJ7" i="7"/>
  <c r="GJ15" i="7"/>
  <c r="GK9" i="7"/>
  <c r="GK7" i="7"/>
  <c r="GK15" i="7"/>
  <c r="GL9" i="7"/>
  <c r="GL7" i="7"/>
  <c r="GL15" i="7"/>
  <c r="GM9" i="7"/>
  <c r="GM7" i="7"/>
  <c r="GM15" i="7"/>
  <c r="GN9" i="7"/>
  <c r="GN7" i="7"/>
  <c r="GN15" i="7"/>
  <c r="GO9" i="7"/>
  <c r="GO7" i="7"/>
  <c r="GO15" i="7"/>
  <c r="GP9" i="7"/>
  <c r="GP7" i="7"/>
  <c r="GP15" i="7"/>
  <c r="GQ9" i="7"/>
  <c r="GQ7" i="7"/>
  <c r="GQ15" i="7"/>
  <c r="GR9" i="7"/>
  <c r="GR7" i="7"/>
  <c r="GR15" i="7"/>
  <c r="GS9" i="7"/>
  <c r="GS7" i="7"/>
  <c r="GS15" i="7"/>
  <c r="T15" i="7"/>
  <c r="T14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T16" i="7"/>
  <c r="F109" i="1"/>
  <c r="GH17" i="7"/>
  <c r="GI17" i="7"/>
  <c r="GJ17" i="7"/>
  <c r="GK17" i="7"/>
  <c r="GL17" i="7"/>
  <c r="GM17" i="7"/>
  <c r="GN17" i="7"/>
  <c r="GO17" i="7"/>
  <c r="GP17" i="7"/>
  <c r="GQ17" i="7"/>
  <c r="GR17" i="7"/>
  <c r="GS17" i="7"/>
  <c r="T17" i="7"/>
  <c r="T19" i="7"/>
  <c r="C187" i="13"/>
  <c r="GT9" i="7"/>
  <c r="GT7" i="7"/>
  <c r="GT15" i="7"/>
  <c r="GU9" i="7"/>
  <c r="GU7" i="7"/>
  <c r="GU15" i="7"/>
  <c r="GV9" i="7"/>
  <c r="GV7" i="7"/>
  <c r="GV15" i="7"/>
  <c r="GW9" i="7"/>
  <c r="GW7" i="7"/>
  <c r="GW15" i="7"/>
  <c r="GX9" i="7"/>
  <c r="GX7" i="7"/>
  <c r="GX15" i="7"/>
  <c r="GY9" i="7"/>
  <c r="GY7" i="7"/>
  <c r="GY15" i="7"/>
  <c r="GZ9" i="7"/>
  <c r="GZ7" i="7"/>
  <c r="GZ15" i="7"/>
  <c r="HA9" i="7"/>
  <c r="HA7" i="7"/>
  <c r="HA15" i="7"/>
  <c r="HB9" i="7"/>
  <c r="HB7" i="7"/>
  <c r="HB15" i="7"/>
  <c r="HC9" i="7"/>
  <c r="HC7" i="7"/>
  <c r="HC15" i="7"/>
  <c r="HD9" i="7"/>
  <c r="HD7" i="7"/>
  <c r="HD15" i="7"/>
  <c r="HE9" i="7"/>
  <c r="HE7" i="7"/>
  <c r="HE15" i="7"/>
  <c r="U15" i="7"/>
  <c r="U14" i="7"/>
  <c r="GT16" i="7"/>
  <c r="GU16" i="7"/>
  <c r="GV16" i="7"/>
  <c r="GW16" i="7"/>
  <c r="GX16" i="7"/>
  <c r="GY16" i="7"/>
  <c r="GZ16" i="7"/>
  <c r="HA16" i="7"/>
  <c r="HB16" i="7"/>
  <c r="HC16" i="7"/>
  <c r="HD16" i="7"/>
  <c r="HE16" i="7"/>
  <c r="U16" i="7"/>
  <c r="F110" i="1"/>
  <c r="GT17" i="7"/>
  <c r="GU17" i="7"/>
  <c r="GV17" i="7"/>
  <c r="GW17" i="7"/>
  <c r="GX17" i="7"/>
  <c r="GY17" i="7"/>
  <c r="GZ17" i="7"/>
  <c r="HA17" i="7"/>
  <c r="HB17" i="7"/>
  <c r="HC17" i="7"/>
  <c r="HD17" i="7"/>
  <c r="HE17" i="7"/>
  <c r="U17" i="7"/>
  <c r="U19" i="7"/>
  <c r="C188" i="13"/>
  <c r="HF9" i="7"/>
  <c r="HF7" i="7"/>
  <c r="HF15" i="7"/>
  <c r="HG9" i="7"/>
  <c r="HG7" i="7"/>
  <c r="HG15" i="7"/>
  <c r="HH9" i="7"/>
  <c r="HH7" i="7"/>
  <c r="HH15" i="7"/>
  <c r="HI9" i="7"/>
  <c r="HI7" i="7"/>
  <c r="HI15" i="7"/>
  <c r="HJ9" i="7"/>
  <c r="HJ7" i="7"/>
  <c r="HJ15" i="7"/>
  <c r="HK9" i="7"/>
  <c r="HK7" i="7"/>
  <c r="HK15" i="7"/>
  <c r="HL9" i="7"/>
  <c r="HL7" i="7"/>
  <c r="HL15" i="7"/>
  <c r="HM9" i="7"/>
  <c r="HM7" i="7"/>
  <c r="HM15" i="7"/>
  <c r="HN9" i="7"/>
  <c r="HN7" i="7"/>
  <c r="HN15" i="7"/>
  <c r="HO9" i="7"/>
  <c r="HO7" i="7"/>
  <c r="HO15" i="7"/>
  <c r="HP9" i="7"/>
  <c r="HP7" i="7"/>
  <c r="HP15" i="7"/>
  <c r="HQ9" i="7"/>
  <c r="HQ7" i="7"/>
  <c r="HQ15" i="7"/>
  <c r="V15" i="7"/>
  <c r="V14" i="7"/>
  <c r="HF16" i="7"/>
  <c r="HG16" i="7"/>
  <c r="HH16" i="7"/>
  <c r="HI16" i="7"/>
  <c r="HJ16" i="7"/>
  <c r="HK16" i="7"/>
  <c r="HL16" i="7"/>
  <c r="HM16" i="7"/>
  <c r="HN16" i="7"/>
  <c r="HO16" i="7"/>
  <c r="HP16" i="7"/>
  <c r="HQ16" i="7"/>
  <c r="V16" i="7"/>
  <c r="HF17" i="7"/>
  <c r="HG17" i="7"/>
  <c r="HH17" i="7"/>
  <c r="HI17" i="7"/>
  <c r="HJ17" i="7"/>
  <c r="HK17" i="7"/>
  <c r="HL17" i="7"/>
  <c r="HM17" i="7"/>
  <c r="HN17" i="7"/>
  <c r="HO17" i="7"/>
  <c r="HP17" i="7"/>
  <c r="HQ17" i="7"/>
  <c r="V17" i="7"/>
  <c r="V19" i="7"/>
  <c r="C189" i="13"/>
  <c r="HR9" i="7"/>
  <c r="HR7" i="7"/>
  <c r="HR15" i="7"/>
  <c r="HS9" i="7"/>
  <c r="HS7" i="7"/>
  <c r="HS15" i="7"/>
  <c r="HT9" i="7"/>
  <c r="HT7" i="7"/>
  <c r="HT15" i="7"/>
  <c r="HU9" i="7"/>
  <c r="HU7" i="7"/>
  <c r="HU15" i="7"/>
  <c r="HV9" i="7"/>
  <c r="HV7" i="7"/>
  <c r="HV15" i="7"/>
  <c r="HW9" i="7"/>
  <c r="HW7" i="7"/>
  <c r="HW15" i="7"/>
  <c r="HX9" i="7"/>
  <c r="HX7" i="7"/>
  <c r="HX15" i="7"/>
  <c r="HY9" i="7"/>
  <c r="HY7" i="7"/>
  <c r="HY15" i="7"/>
  <c r="HZ9" i="7"/>
  <c r="HZ7" i="7"/>
  <c r="HZ15" i="7"/>
  <c r="IA9" i="7"/>
  <c r="IA7" i="7"/>
  <c r="IA15" i="7"/>
  <c r="IB9" i="7"/>
  <c r="IB7" i="7"/>
  <c r="IB15" i="7"/>
  <c r="IC9" i="7"/>
  <c r="IC7" i="7"/>
  <c r="IC15" i="7"/>
  <c r="W15" i="7"/>
  <c r="W14" i="7"/>
  <c r="HR16" i="7"/>
  <c r="HS16" i="7"/>
  <c r="HT16" i="7"/>
  <c r="HU16" i="7"/>
  <c r="HV16" i="7"/>
  <c r="HW16" i="7"/>
  <c r="HX16" i="7"/>
  <c r="HY16" i="7"/>
  <c r="HZ16" i="7"/>
  <c r="IA16" i="7"/>
  <c r="IB16" i="7"/>
  <c r="IC16" i="7"/>
  <c r="W16" i="7"/>
  <c r="HR17" i="7"/>
  <c r="HS17" i="7"/>
  <c r="HT17" i="7"/>
  <c r="HU17" i="7"/>
  <c r="HV17" i="7"/>
  <c r="HW17" i="7"/>
  <c r="HX17" i="7"/>
  <c r="HY17" i="7"/>
  <c r="HZ17" i="7"/>
  <c r="IA17" i="7"/>
  <c r="IB17" i="7"/>
  <c r="IC17" i="7"/>
  <c r="W17" i="7"/>
  <c r="W19" i="7"/>
  <c r="C190" i="13"/>
  <c r="ID9" i="7"/>
  <c r="ID7" i="7"/>
  <c r="ID15" i="7"/>
  <c r="IE9" i="7"/>
  <c r="IE7" i="7"/>
  <c r="IE15" i="7"/>
  <c r="IF9" i="7"/>
  <c r="IF7" i="7"/>
  <c r="IF15" i="7"/>
  <c r="IG9" i="7"/>
  <c r="IG7" i="7"/>
  <c r="IG15" i="7"/>
  <c r="IH9" i="7"/>
  <c r="IH7" i="7"/>
  <c r="IH15" i="7"/>
  <c r="II9" i="7"/>
  <c r="II7" i="7"/>
  <c r="II15" i="7"/>
  <c r="IJ9" i="7"/>
  <c r="IJ7" i="7"/>
  <c r="IJ15" i="7"/>
  <c r="IK9" i="7"/>
  <c r="IK7" i="7"/>
  <c r="IK15" i="7"/>
  <c r="IL9" i="7"/>
  <c r="IL7" i="7"/>
  <c r="IL15" i="7"/>
  <c r="IM9" i="7"/>
  <c r="IM7" i="7"/>
  <c r="IM15" i="7"/>
  <c r="IN9" i="7"/>
  <c r="IN7" i="7"/>
  <c r="IN15" i="7"/>
  <c r="IO9" i="7"/>
  <c r="IO7" i="7"/>
  <c r="IO15" i="7"/>
  <c r="X15" i="7"/>
  <c r="X14" i="7"/>
  <c r="ID16" i="7"/>
  <c r="IE16" i="7"/>
  <c r="IF16" i="7"/>
  <c r="IG16" i="7"/>
  <c r="IH16" i="7"/>
  <c r="II16" i="7"/>
  <c r="IJ16" i="7"/>
  <c r="IK16" i="7"/>
  <c r="IL16" i="7"/>
  <c r="IM16" i="7"/>
  <c r="IN16" i="7"/>
  <c r="IO16" i="7"/>
  <c r="X16" i="7"/>
  <c r="ID17" i="7"/>
  <c r="IE17" i="7"/>
  <c r="IF17" i="7"/>
  <c r="IG17" i="7"/>
  <c r="IH17" i="7"/>
  <c r="II17" i="7"/>
  <c r="IJ17" i="7"/>
  <c r="IK17" i="7"/>
  <c r="IL17" i="7"/>
  <c r="IM17" i="7"/>
  <c r="IN17" i="7"/>
  <c r="IO17" i="7"/>
  <c r="X17" i="7"/>
  <c r="X19" i="7"/>
  <c r="C191" i="13"/>
  <c r="IP9" i="7"/>
  <c r="IP7" i="7"/>
  <c r="IP15" i="7"/>
  <c r="IQ9" i="7"/>
  <c r="IQ7" i="7"/>
  <c r="IQ15" i="7"/>
  <c r="IR9" i="7"/>
  <c r="IR7" i="7"/>
  <c r="IR15" i="7"/>
  <c r="IS9" i="7"/>
  <c r="IS7" i="7"/>
  <c r="IS15" i="7"/>
  <c r="IT9" i="7"/>
  <c r="IT7" i="7"/>
  <c r="IT15" i="7"/>
  <c r="IU9" i="7"/>
  <c r="IU7" i="7"/>
  <c r="IU15" i="7"/>
  <c r="IV9" i="7"/>
  <c r="IV7" i="7"/>
  <c r="IV15" i="7"/>
  <c r="IW9" i="7"/>
  <c r="IW7" i="7"/>
  <c r="IW15" i="7"/>
  <c r="IX9" i="7"/>
  <c r="IX7" i="7"/>
  <c r="IX15" i="7"/>
  <c r="IY9" i="7"/>
  <c r="IY7" i="7"/>
  <c r="IY15" i="7"/>
  <c r="IZ9" i="7"/>
  <c r="IZ7" i="7"/>
  <c r="IZ15" i="7"/>
  <c r="JA9" i="7"/>
  <c r="JA7" i="7"/>
  <c r="JA15" i="7"/>
  <c r="Y15" i="7"/>
  <c r="Y14" i="7"/>
  <c r="IP16" i="7"/>
  <c r="IQ16" i="7"/>
  <c r="IR16" i="7"/>
  <c r="IS16" i="7"/>
  <c r="IT16" i="7"/>
  <c r="IU16" i="7"/>
  <c r="IV16" i="7"/>
  <c r="IW16" i="7"/>
  <c r="IX16" i="7"/>
  <c r="IY16" i="7"/>
  <c r="IZ16" i="7"/>
  <c r="JA16" i="7"/>
  <c r="Y16" i="7"/>
  <c r="IP17" i="7"/>
  <c r="IQ17" i="7"/>
  <c r="IR17" i="7"/>
  <c r="IS17" i="7"/>
  <c r="IT17" i="7"/>
  <c r="IU17" i="7"/>
  <c r="IV17" i="7"/>
  <c r="IW17" i="7"/>
  <c r="IX17" i="7"/>
  <c r="IY17" i="7"/>
  <c r="IZ17" i="7"/>
  <c r="JA17" i="7"/>
  <c r="Y17" i="7"/>
  <c r="Y19" i="7"/>
  <c r="C192" i="13"/>
  <c r="JB9" i="7"/>
  <c r="JB7" i="7"/>
  <c r="JB15" i="7"/>
  <c r="JC9" i="7"/>
  <c r="JC7" i="7"/>
  <c r="JC15" i="7"/>
  <c r="JD9" i="7"/>
  <c r="JD7" i="7"/>
  <c r="JD15" i="7"/>
  <c r="JE9" i="7"/>
  <c r="JE7" i="7"/>
  <c r="JE15" i="7"/>
  <c r="JF9" i="7"/>
  <c r="JF7" i="7"/>
  <c r="JF15" i="7"/>
  <c r="JG9" i="7"/>
  <c r="JG7" i="7"/>
  <c r="JG15" i="7"/>
  <c r="JH9" i="7"/>
  <c r="JH7" i="7"/>
  <c r="JH15" i="7"/>
  <c r="JI9" i="7"/>
  <c r="JI7" i="7"/>
  <c r="JI15" i="7"/>
  <c r="JJ9" i="7"/>
  <c r="JJ7" i="7"/>
  <c r="JJ15" i="7"/>
  <c r="JK9" i="7"/>
  <c r="JK7" i="7"/>
  <c r="JK15" i="7"/>
  <c r="JL9" i="7"/>
  <c r="JL7" i="7"/>
  <c r="JL15" i="7"/>
  <c r="JM9" i="7"/>
  <c r="JM7" i="7"/>
  <c r="JM15" i="7"/>
  <c r="Z15" i="7"/>
  <c r="Z14" i="7"/>
  <c r="JB16" i="7"/>
  <c r="JC16" i="7"/>
  <c r="JD16" i="7"/>
  <c r="JE16" i="7"/>
  <c r="JF16" i="7"/>
  <c r="JG16" i="7"/>
  <c r="JH16" i="7"/>
  <c r="JI16" i="7"/>
  <c r="JJ16" i="7"/>
  <c r="JK16" i="7"/>
  <c r="JL16" i="7"/>
  <c r="JM16" i="7"/>
  <c r="Z16" i="7"/>
  <c r="JB17" i="7"/>
  <c r="JC17" i="7"/>
  <c r="JD17" i="7"/>
  <c r="JE17" i="7"/>
  <c r="JF17" i="7"/>
  <c r="JG17" i="7"/>
  <c r="JH17" i="7"/>
  <c r="JI17" i="7"/>
  <c r="JJ17" i="7"/>
  <c r="JK17" i="7"/>
  <c r="JL17" i="7"/>
  <c r="JM17" i="7"/>
  <c r="Z17" i="7"/>
  <c r="Z19" i="7"/>
  <c r="C193" i="13"/>
  <c r="JN9" i="7"/>
  <c r="JN7" i="7"/>
  <c r="JN15" i="7"/>
  <c r="JO9" i="7"/>
  <c r="JO7" i="7"/>
  <c r="JO15" i="7"/>
  <c r="JP9" i="7"/>
  <c r="JP7" i="7"/>
  <c r="JP15" i="7"/>
  <c r="JQ9" i="7"/>
  <c r="JQ7" i="7"/>
  <c r="JQ15" i="7"/>
  <c r="JR9" i="7"/>
  <c r="JR7" i="7"/>
  <c r="JR15" i="7"/>
  <c r="JS9" i="7"/>
  <c r="JS7" i="7"/>
  <c r="JS15" i="7"/>
  <c r="JT9" i="7"/>
  <c r="JT7" i="7"/>
  <c r="JT15" i="7"/>
  <c r="JU9" i="7"/>
  <c r="JU7" i="7"/>
  <c r="JU15" i="7"/>
  <c r="JV9" i="7"/>
  <c r="JV7" i="7"/>
  <c r="JV15" i="7"/>
  <c r="JW9" i="7"/>
  <c r="JW7" i="7"/>
  <c r="JW15" i="7"/>
  <c r="JX9" i="7"/>
  <c r="JX7" i="7"/>
  <c r="JX15" i="7"/>
  <c r="JY9" i="7"/>
  <c r="JY7" i="7"/>
  <c r="JY15" i="7"/>
  <c r="AA15" i="7"/>
  <c r="AA14" i="7"/>
  <c r="JN16" i="7"/>
  <c r="JO16" i="7"/>
  <c r="JP16" i="7"/>
  <c r="JQ16" i="7"/>
  <c r="JR16" i="7"/>
  <c r="JS16" i="7"/>
  <c r="JT16" i="7"/>
  <c r="JU16" i="7"/>
  <c r="JV16" i="7"/>
  <c r="JW16" i="7"/>
  <c r="JX16" i="7"/>
  <c r="JY16" i="7"/>
  <c r="AA16" i="7"/>
  <c r="JN17" i="7"/>
  <c r="JO17" i="7"/>
  <c r="JP17" i="7"/>
  <c r="JQ17" i="7"/>
  <c r="JR17" i="7"/>
  <c r="JS17" i="7"/>
  <c r="JT17" i="7"/>
  <c r="JU17" i="7"/>
  <c r="JV17" i="7"/>
  <c r="JW17" i="7"/>
  <c r="JX17" i="7"/>
  <c r="JY17" i="7"/>
  <c r="AA17" i="7"/>
  <c r="AA19" i="7"/>
  <c r="C194" i="13"/>
  <c r="JZ9" i="7"/>
  <c r="JZ7" i="7"/>
  <c r="JZ15" i="7"/>
  <c r="KA9" i="7"/>
  <c r="KA7" i="7"/>
  <c r="KA15" i="7"/>
  <c r="KB9" i="7"/>
  <c r="KB7" i="7"/>
  <c r="KB15" i="7"/>
  <c r="KC9" i="7"/>
  <c r="KC7" i="7"/>
  <c r="KC15" i="7"/>
  <c r="KD9" i="7"/>
  <c r="KD7" i="7"/>
  <c r="KD15" i="7"/>
  <c r="KE9" i="7"/>
  <c r="KE7" i="7"/>
  <c r="KE15" i="7"/>
  <c r="KF9" i="7"/>
  <c r="KF7" i="7"/>
  <c r="KF15" i="7"/>
  <c r="KG9" i="7"/>
  <c r="KG7" i="7"/>
  <c r="KG15" i="7"/>
  <c r="KH9" i="7"/>
  <c r="KH7" i="7"/>
  <c r="KH15" i="7"/>
  <c r="KI9" i="7"/>
  <c r="KI7" i="7"/>
  <c r="KI15" i="7"/>
  <c r="KJ9" i="7"/>
  <c r="KJ7" i="7"/>
  <c r="KJ15" i="7"/>
  <c r="KK9" i="7"/>
  <c r="KK7" i="7"/>
  <c r="KK15" i="7"/>
  <c r="AB15" i="7"/>
  <c r="AB14" i="7"/>
  <c r="JZ16" i="7"/>
  <c r="KA16" i="7"/>
  <c r="KB16" i="7"/>
  <c r="KC16" i="7"/>
  <c r="KD16" i="7"/>
  <c r="KE16" i="7"/>
  <c r="KF16" i="7"/>
  <c r="KG16" i="7"/>
  <c r="KH16" i="7"/>
  <c r="KI16" i="7"/>
  <c r="KJ16" i="7"/>
  <c r="KK16" i="7"/>
  <c r="AB16" i="7"/>
  <c r="JZ17" i="7"/>
  <c r="KA17" i="7"/>
  <c r="KB17" i="7"/>
  <c r="KC17" i="7"/>
  <c r="KD17" i="7"/>
  <c r="KE17" i="7"/>
  <c r="KF17" i="7"/>
  <c r="KG17" i="7"/>
  <c r="KH17" i="7"/>
  <c r="KI17" i="7"/>
  <c r="KJ17" i="7"/>
  <c r="KK17" i="7"/>
  <c r="AB17" i="7"/>
  <c r="AB19" i="7"/>
  <c r="C195" i="13"/>
  <c r="KL9" i="7"/>
  <c r="KL7" i="7"/>
  <c r="KL15" i="7"/>
  <c r="KM9" i="7"/>
  <c r="KM7" i="7"/>
  <c r="KM15" i="7"/>
  <c r="KN9" i="7"/>
  <c r="KN7" i="7"/>
  <c r="KN15" i="7"/>
  <c r="KO9" i="7"/>
  <c r="KO7" i="7"/>
  <c r="KO15" i="7"/>
  <c r="KP9" i="7"/>
  <c r="KP7" i="7"/>
  <c r="KP15" i="7"/>
  <c r="KQ9" i="7"/>
  <c r="KQ7" i="7"/>
  <c r="KQ15" i="7"/>
  <c r="KR9" i="7"/>
  <c r="KR7" i="7"/>
  <c r="KR15" i="7"/>
  <c r="KS9" i="7"/>
  <c r="KS7" i="7"/>
  <c r="KS15" i="7"/>
  <c r="KT9" i="7"/>
  <c r="KT7" i="7"/>
  <c r="KT15" i="7"/>
  <c r="KU9" i="7"/>
  <c r="KU7" i="7"/>
  <c r="KU15" i="7"/>
  <c r="KV9" i="7"/>
  <c r="KV7" i="7"/>
  <c r="KV15" i="7"/>
  <c r="KW9" i="7"/>
  <c r="KW7" i="7"/>
  <c r="KW15" i="7"/>
  <c r="AC15" i="7"/>
  <c r="AC14" i="7"/>
  <c r="KL16" i="7"/>
  <c r="KM16" i="7"/>
  <c r="KN16" i="7"/>
  <c r="KO16" i="7"/>
  <c r="KP16" i="7"/>
  <c r="KQ16" i="7"/>
  <c r="KR16" i="7"/>
  <c r="KS16" i="7"/>
  <c r="KT16" i="7"/>
  <c r="KU16" i="7"/>
  <c r="KV16" i="7"/>
  <c r="KW16" i="7"/>
  <c r="AC16" i="7"/>
  <c r="KL17" i="7"/>
  <c r="KM17" i="7"/>
  <c r="KN17" i="7"/>
  <c r="KO17" i="7"/>
  <c r="KP17" i="7"/>
  <c r="KQ17" i="7"/>
  <c r="KR17" i="7"/>
  <c r="KS17" i="7"/>
  <c r="KT17" i="7"/>
  <c r="KU17" i="7"/>
  <c r="KV17" i="7"/>
  <c r="KW17" i="7"/>
  <c r="AC17" i="7"/>
  <c r="AC19" i="7"/>
  <c r="C196" i="13"/>
  <c r="KX9" i="7"/>
  <c r="KX7" i="7"/>
  <c r="KX15" i="7"/>
  <c r="KY9" i="7"/>
  <c r="KY7" i="7"/>
  <c r="KY15" i="7"/>
  <c r="KZ9" i="7"/>
  <c r="KZ7" i="7"/>
  <c r="KZ15" i="7"/>
  <c r="LA9" i="7"/>
  <c r="LA7" i="7"/>
  <c r="LA15" i="7"/>
  <c r="LB9" i="7"/>
  <c r="LB7" i="7"/>
  <c r="LB15" i="7"/>
  <c r="LC9" i="7"/>
  <c r="LC7" i="7"/>
  <c r="LC15" i="7"/>
  <c r="LD9" i="7"/>
  <c r="LD7" i="7"/>
  <c r="LD15" i="7"/>
  <c r="LE9" i="7"/>
  <c r="LE7" i="7"/>
  <c r="LE15" i="7"/>
  <c r="LF9" i="7"/>
  <c r="LF7" i="7"/>
  <c r="LF15" i="7"/>
  <c r="LG9" i="7"/>
  <c r="LG7" i="7"/>
  <c r="LG15" i="7"/>
  <c r="LH9" i="7"/>
  <c r="LH7" i="7"/>
  <c r="LH15" i="7"/>
  <c r="LI9" i="7"/>
  <c r="LI7" i="7"/>
  <c r="LI15" i="7"/>
  <c r="AD15" i="7"/>
  <c r="AD14" i="7"/>
  <c r="KX16" i="7"/>
  <c r="KY16" i="7"/>
  <c r="KZ16" i="7"/>
  <c r="LA16" i="7"/>
  <c r="LB16" i="7"/>
  <c r="LC16" i="7"/>
  <c r="LD16" i="7"/>
  <c r="LE16" i="7"/>
  <c r="LF16" i="7"/>
  <c r="LG16" i="7"/>
  <c r="LH16" i="7"/>
  <c r="LI16" i="7"/>
  <c r="AD16" i="7"/>
  <c r="KX17" i="7"/>
  <c r="KY17" i="7"/>
  <c r="KZ17" i="7"/>
  <c r="LA17" i="7"/>
  <c r="LB17" i="7"/>
  <c r="LC17" i="7"/>
  <c r="LD17" i="7"/>
  <c r="LE17" i="7"/>
  <c r="LF17" i="7"/>
  <c r="LG17" i="7"/>
  <c r="LH17" i="7"/>
  <c r="LI17" i="7"/>
  <c r="AD17" i="7"/>
  <c r="AD19" i="7"/>
  <c r="C197" i="13"/>
  <c r="LJ9" i="7"/>
  <c r="LJ7" i="7"/>
  <c r="LJ15" i="7"/>
  <c r="LK9" i="7"/>
  <c r="LK7" i="7"/>
  <c r="LK15" i="7"/>
  <c r="LL9" i="7"/>
  <c r="LL7" i="7"/>
  <c r="LL15" i="7"/>
  <c r="LM9" i="7"/>
  <c r="LM7" i="7"/>
  <c r="LM15" i="7"/>
  <c r="LN9" i="7"/>
  <c r="LN7" i="7"/>
  <c r="LN15" i="7"/>
  <c r="LO9" i="7"/>
  <c r="LO7" i="7"/>
  <c r="LO15" i="7"/>
  <c r="LP9" i="7"/>
  <c r="LP7" i="7"/>
  <c r="LP15" i="7"/>
  <c r="LQ9" i="7"/>
  <c r="LQ7" i="7"/>
  <c r="LQ15" i="7"/>
  <c r="LR9" i="7"/>
  <c r="LR7" i="7"/>
  <c r="LR15" i="7"/>
  <c r="LS9" i="7"/>
  <c r="LS7" i="7"/>
  <c r="LS15" i="7"/>
  <c r="LT9" i="7"/>
  <c r="LT7" i="7"/>
  <c r="LT15" i="7"/>
  <c r="LU9" i="7"/>
  <c r="LU7" i="7"/>
  <c r="LU15" i="7"/>
  <c r="AE15" i="7"/>
  <c r="AE14" i="7"/>
  <c r="LJ16" i="7"/>
  <c r="LK16" i="7"/>
  <c r="LL16" i="7"/>
  <c r="LM16" i="7"/>
  <c r="LN16" i="7"/>
  <c r="LO16" i="7"/>
  <c r="LP16" i="7"/>
  <c r="LQ16" i="7"/>
  <c r="LR16" i="7"/>
  <c r="LS16" i="7"/>
  <c r="LT16" i="7"/>
  <c r="LU16" i="7"/>
  <c r="AE16" i="7"/>
  <c r="LJ17" i="7"/>
  <c r="LK17" i="7"/>
  <c r="LL17" i="7"/>
  <c r="LM17" i="7"/>
  <c r="LN17" i="7"/>
  <c r="LO17" i="7"/>
  <c r="LP17" i="7"/>
  <c r="LQ17" i="7"/>
  <c r="LR17" i="7"/>
  <c r="LS17" i="7"/>
  <c r="LT17" i="7"/>
  <c r="LU17" i="7"/>
  <c r="AE17" i="7"/>
  <c r="AE19" i="7"/>
  <c r="J14" i="3"/>
  <c r="B83" i="13"/>
  <c r="G83" i="13"/>
  <c r="H83" i="13"/>
  <c r="D83" i="13"/>
  <c r="K34" i="3"/>
  <c r="J18" i="3"/>
  <c r="D29" i="3"/>
  <c r="K35" i="3"/>
  <c r="J20" i="3"/>
  <c r="E8" i="5"/>
  <c r="M55" i="1"/>
  <c r="E9" i="5"/>
  <c r="H57" i="1"/>
  <c r="E7" i="5"/>
  <c r="E13" i="5"/>
  <c r="E12" i="5"/>
  <c r="C216" i="13"/>
  <c r="AH19" i="7"/>
  <c r="AH24" i="7"/>
  <c r="AH25" i="7"/>
  <c r="AH27" i="7"/>
  <c r="AH29" i="7"/>
  <c r="AH34" i="7"/>
  <c r="AH35" i="7"/>
  <c r="AH36" i="7"/>
  <c r="M93" i="1"/>
  <c r="M98" i="1"/>
  <c r="E8" i="2"/>
  <c r="AH93" i="7"/>
  <c r="M101" i="1"/>
  <c r="AH96" i="7"/>
  <c r="AI93" i="7"/>
  <c r="AI96" i="7"/>
  <c r="AJ93" i="7"/>
  <c r="AJ96" i="7"/>
  <c r="AK93" i="7"/>
  <c r="AK96" i="7"/>
  <c r="AL93" i="7"/>
  <c r="AL96" i="7"/>
  <c r="AM93" i="7"/>
  <c r="AM96" i="7"/>
  <c r="AN93" i="7"/>
  <c r="AN96" i="7"/>
  <c r="AO93" i="7"/>
  <c r="AO96" i="7"/>
  <c r="AP93" i="7"/>
  <c r="AP96" i="7"/>
  <c r="AQ93" i="7"/>
  <c r="AQ96" i="7"/>
  <c r="AR93" i="7"/>
  <c r="AR96" i="7"/>
  <c r="AS93" i="7"/>
  <c r="AS96" i="7"/>
  <c r="G96" i="7"/>
  <c r="B133" i="1"/>
  <c r="G22" i="2"/>
  <c r="G24" i="2"/>
  <c r="G26" i="2"/>
  <c r="E10" i="2"/>
  <c r="E7" i="2"/>
  <c r="E11" i="2"/>
  <c r="E12" i="2"/>
  <c r="G28" i="2"/>
  <c r="AH37" i="7"/>
  <c r="AH38" i="7"/>
  <c r="AH41" i="7"/>
  <c r="AH44" i="7"/>
  <c r="AH63" i="7"/>
  <c r="AI19" i="7"/>
  <c r="AI27" i="7"/>
  <c r="AI29" i="7"/>
  <c r="AI34" i="7"/>
  <c r="AI35" i="7"/>
  <c r="AI36" i="7"/>
  <c r="AI37" i="7"/>
  <c r="AI38" i="7"/>
  <c r="AI39" i="7"/>
  <c r="AI41" i="7"/>
  <c r="AI44" i="7"/>
  <c r="AI63" i="7"/>
  <c r="AJ19" i="7"/>
  <c r="AJ27" i="7"/>
  <c r="AJ29" i="7"/>
  <c r="AJ34" i="7"/>
  <c r="AJ35" i="7"/>
  <c r="AJ36" i="7"/>
  <c r="AJ37" i="7"/>
  <c r="AJ38" i="7"/>
  <c r="AJ39" i="7"/>
  <c r="AJ41" i="7"/>
  <c r="AJ44" i="7"/>
  <c r="AJ63" i="7"/>
  <c r="AK19" i="7"/>
  <c r="AK27" i="7"/>
  <c r="AK29" i="7"/>
  <c r="AK34" i="7"/>
  <c r="AK35" i="7"/>
  <c r="AK36" i="7"/>
  <c r="AK37" i="7"/>
  <c r="AK38" i="7"/>
  <c r="AK39" i="7"/>
  <c r="AK41" i="7"/>
  <c r="AK44" i="7"/>
  <c r="AK63" i="7"/>
  <c r="AL19" i="7"/>
  <c r="AL27" i="7"/>
  <c r="AL29" i="7"/>
  <c r="AL34" i="7"/>
  <c r="AL35" i="7"/>
  <c r="AL36" i="7"/>
  <c r="AL37" i="7"/>
  <c r="AL38" i="7"/>
  <c r="AL39" i="7"/>
  <c r="AL41" i="7"/>
  <c r="AL44" i="7"/>
  <c r="AL63" i="7"/>
  <c r="AM19" i="7"/>
  <c r="AM27" i="7"/>
  <c r="AM29" i="7"/>
  <c r="AM34" i="7"/>
  <c r="AM35" i="7"/>
  <c r="AM36" i="7"/>
  <c r="AM37" i="7"/>
  <c r="AM38" i="7"/>
  <c r="AM39" i="7"/>
  <c r="AM41" i="7"/>
  <c r="AM44" i="7"/>
  <c r="AM63" i="7"/>
  <c r="AN19" i="7"/>
  <c r="AN27" i="7"/>
  <c r="AN29" i="7"/>
  <c r="AN34" i="7"/>
  <c r="AN35" i="7"/>
  <c r="AN36" i="7"/>
  <c r="AN37" i="7"/>
  <c r="AN38" i="7"/>
  <c r="AN39" i="7"/>
  <c r="AN41" i="7"/>
  <c r="AN44" i="7"/>
  <c r="AN63" i="7"/>
  <c r="AO19" i="7"/>
  <c r="AO27" i="7"/>
  <c r="AO29" i="7"/>
  <c r="AO34" i="7"/>
  <c r="AO35" i="7"/>
  <c r="AO36" i="7"/>
  <c r="AO37" i="7"/>
  <c r="AO38" i="7"/>
  <c r="AO39" i="7"/>
  <c r="AO41" i="7"/>
  <c r="AO44" i="7"/>
  <c r="AO63" i="7"/>
  <c r="AP19" i="7"/>
  <c r="AP27" i="7"/>
  <c r="AP29" i="7"/>
  <c r="AP34" i="7"/>
  <c r="AP35" i="7"/>
  <c r="AP36" i="7"/>
  <c r="AP37" i="7"/>
  <c r="AP38" i="7"/>
  <c r="AP39" i="7"/>
  <c r="AP41" i="7"/>
  <c r="AP44" i="7"/>
  <c r="AP63" i="7"/>
  <c r="AQ19" i="7"/>
  <c r="AQ27" i="7"/>
  <c r="AQ29" i="7"/>
  <c r="AQ34" i="7"/>
  <c r="AQ35" i="7"/>
  <c r="AQ36" i="7"/>
  <c r="AQ37" i="7"/>
  <c r="AQ38" i="7"/>
  <c r="AQ39" i="7"/>
  <c r="AQ41" i="7"/>
  <c r="AQ44" i="7"/>
  <c r="AQ63" i="7"/>
  <c r="AR19" i="7"/>
  <c r="AR27" i="7"/>
  <c r="AR29" i="7"/>
  <c r="AR34" i="7"/>
  <c r="AR35" i="7"/>
  <c r="AR36" i="7"/>
  <c r="AR37" i="7"/>
  <c r="AR38" i="7"/>
  <c r="AR39" i="7"/>
  <c r="AR41" i="7"/>
  <c r="AR44" i="7"/>
  <c r="AR63" i="7"/>
  <c r="AS19" i="7"/>
  <c r="AS27" i="7"/>
  <c r="AS29" i="7"/>
  <c r="AS34" i="7"/>
  <c r="AS35" i="7"/>
  <c r="AS36" i="7"/>
  <c r="AS37" i="7"/>
  <c r="AS38" i="7"/>
  <c r="AS39" i="7"/>
  <c r="AS41" i="7"/>
  <c r="AS44" i="7"/>
  <c r="AS63" i="7"/>
  <c r="AT7" i="7"/>
  <c r="AT15" i="7"/>
  <c r="AT16" i="7"/>
  <c r="AT17" i="7"/>
  <c r="AT19" i="7"/>
  <c r="AT27" i="7"/>
  <c r="AT29" i="7"/>
  <c r="AT34" i="7"/>
  <c r="AT35" i="7"/>
  <c r="AT36" i="7"/>
  <c r="AT93" i="7"/>
  <c r="AT96" i="7"/>
  <c r="AU93" i="7"/>
  <c r="AU96" i="7"/>
  <c r="AV93" i="7"/>
  <c r="AV96" i="7"/>
  <c r="AW93" i="7"/>
  <c r="AW96" i="7"/>
  <c r="AX93" i="7"/>
  <c r="AX96" i="7"/>
  <c r="AY93" i="7"/>
  <c r="AY96" i="7"/>
  <c r="AZ93" i="7"/>
  <c r="AZ96" i="7"/>
  <c r="BA93" i="7"/>
  <c r="BA96" i="7"/>
  <c r="BB93" i="7"/>
  <c r="BB96" i="7"/>
  <c r="BC93" i="7"/>
  <c r="BC96" i="7"/>
  <c r="BD93" i="7"/>
  <c r="BD96" i="7"/>
  <c r="BE93" i="7"/>
  <c r="BE96" i="7"/>
  <c r="H96" i="7"/>
  <c r="C133" i="1"/>
  <c r="H22" i="2"/>
  <c r="H26" i="2"/>
  <c r="H28" i="2"/>
  <c r="AT37" i="7"/>
  <c r="AT38" i="7"/>
  <c r="AT39" i="7"/>
  <c r="AT41" i="7"/>
  <c r="AT44" i="7"/>
  <c r="AT63" i="7"/>
  <c r="AU7" i="7"/>
  <c r="AU15" i="7"/>
  <c r="AU16" i="7"/>
  <c r="AU17" i="7"/>
  <c r="AU19" i="7"/>
  <c r="AU27" i="7"/>
  <c r="AU29" i="7"/>
  <c r="AU34" i="7"/>
  <c r="AU35" i="7"/>
  <c r="AU36" i="7"/>
  <c r="AU37" i="7"/>
  <c r="AU38" i="7"/>
  <c r="AU39" i="7"/>
  <c r="AU41" i="7"/>
  <c r="AU44" i="7"/>
  <c r="AU63" i="7"/>
  <c r="AV7" i="7"/>
  <c r="AV15" i="7"/>
  <c r="AV16" i="7"/>
  <c r="AV17" i="7"/>
  <c r="AV19" i="7"/>
  <c r="AV27" i="7"/>
  <c r="AV29" i="7"/>
  <c r="AV34" i="7"/>
  <c r="AV35" i="7"/>
  <c r="AV36" i="7"/>
  <c r="AV37" i="7"/>
  <c r="AV38" i="7"/>
  <c r="AV39" i="7"/>
  <c r="AV41" i="7"/>
  <c r="AV44" i="7"/>
  <c r="AV63" i="7"/>
  <c r="AW7" i="7"/>
  <c r="AW15" i="7"/>
  <c r="AW16" i="7"/>
  <c r="AW17" i="7"/>
  <c r="AW19" i="7"/>
  <c r="AW27" i="7"/>
  <c r="AW29" i="7"/>
  <c r="AW34" i="7"/>
  <c r="AW35" i="7"/>
  <c r="AW36" i="7"/>
  <c r="AW37" i="7"/>
  <c r="AW38" i="7"/>
  <c r="AW39" i="7"/>
  <c r="AW41" i="7"/>
  <c r="AW44" i="7"/>
  <c r="AW63" i="7"/>
  <c r="AX7" i="7"/>
  <c r="AX15" i="7"/>
  <c r="AX16" i="7"/>
  <c r="AX17" i="7"/>
  <c r="AX19" i="7"/>
  <c r="AX27" i="7"/>
  <c r="AX29" i="7"/>
  <c r="AX34" i="7"/>
  <c r="AX35" i="7"/>
  <c r="AX36" i="7"/>
  <c r="AX37" i="7"/>
  <c r="AX38" i="7"/>
  <c r="AX39" i="7"/>
  <c r="AX41" i="7"/>
  <c r="AX44" i="7"/>
  <c r="AX63" i="7"/>
  <c r="AY7" i="7"/>
  <c r="AY15" i="7"/>
  <c r="AY16" i="7"/>
  <c r="AY17" i="7"/>
  <c r="AY19" i="7"/>
  <c r="AY27" i="7"/>
  <c r="AY29" i="7"/>
  <c r="AY34" i="7"/>
  <c r="AY35" i="7"/>
  <c r="AY36" i="7"/>
  <c r="AY37" i="7"/>
  <c r="AY38" i="7"/>
  <c r="AY39" i="7"/>
  <c r="AY41" i="7"/>
  <c r="AY44" i="7"/>
  <c r="AY63" i="7"/>
  <c r="AZ7" i="7"/>
  <c r="AZ15" i="7"/>
  <c r="AZ16" i="7"/>
  <c r="AZ17" i="7"/>
  <c r="AZ19" i="7"/>
  <c r="AZ27" i="7"/>
  <c r="AZ29" i="7"/>
  <c r="AZ34" i="7"/>
  <c r="AZ35" i="7"/>
  <c r="AZ36" i="7"/>
  <c r="AZ37" i="7"/>
  <c r="AZ38" i="7"/>
  <c r="AZ39" i="7"/>
  <c r="AZ41" i="7"/>
  <c r="AZ44" i="7"/>
  <c r="AZ63" i="7"/>
  <c r="BA7" i="7"/>
  <c r="BA15" i="7"/>
  <c r="BA16" i="7"/>
  <c r="BA17" i="7"/>
  <c r="BA19" i="7"/>
  <c r="BA27" i="7"/>
  <c r="BA29" i="7"/>
  <c r="BA34" i="7"/>
  <c r="BA35" i="7"/>
  <c r="BA36" i="7"/>
  <c r="BA37" i="7"/>
  <c r="BA38" i="7"/>
  <c r="BA39" i="7"/>
  <c r="BA41" i="7"/>
  <c r="BA44" i="7"/>
  <c r="BA63" i="7"/>
  <c r="BB7" i="7"/>
  <c r="BB15" i="7"/>
  <c r="BB16" i="7"/>
  <c r="BB17" i="7"/>
  <c r="BB19" i="7"/>
  <c r="BB27" i="7"/>
  <c r="BB29" i="7"/>
  <c r="BB34" i="7"/>
  <c r="BB35" i="7"/>
  <c r="BB36" i="7"/>
  <c r="BB37" i="7"/>
  <c r="BB38" i="7"/>
  <c r="BB39" i="7"/>
  <c r="BB41" i="7"/>
  <c r="BB44" i="7"/>
  <c r="BB63" i="7"/>
  <c r="BC7" i="7"/>
  <c r="BC15" i="7"/>
  <c r="BC16" i="7"/>
  <c r="BC17" i="7"/>
  <c r="BC19" i="7"/>
  <c r="BC27" i="7"/>
  <c r="BC29" i="7"/>
  <c r="BC34" i="7"/>
  <c r="BC35" i="7"/>
  <c r="BC36" i="7"/>
  <c r="BC37" i="7"/>
  <c r="BC38" i="7"/>
  <c r="BC39" i="7"/>
  <c r="BC41" i="7"/>
  <c r="BC44" i="7"/>
  <c r="BC63" i="7"/>
  <c r="BD7" i="7"/>
  <c r="BD15" i="7"/>
  <c r="BD16" i="7"/>
  <c r="BD17" i="7"/>
  <c r="BD19" i="7"/>
  <c r="BD27" i="7"/>
  <c r="BD29" i="7"/>
  <c r="BD34" i="7"/>
  <c r="BD35" i="7"/>
  <c r="BD36" i="7"/>
  <c r="BD37" i="7"/>
  <c r="BD38" i="7"/>
  <c r="BD39" i="7"/>
  <c r="BD41" i="7"/>
  <c r="BD44" i="7"/>
  <c r="BD63" i="7"/>
  <c r="BE7" i="7"/>
  <c r="BE15" i="7"/>
  <c r="BE16" i="7"/>
  <c r="BE17" i="7"/>
  <c r="BE19" i="7"/>
  <c r="BE27" i="7"/>
  <c r="BE29" i="7"/>
  <c r="BE34" i="7"/>
  <c r="BE35" i="7"/>
  <c r="BE36" i="7"/>
  <c r="BE37" i="7"/>
  <c r="BE38" i="7"/>
  <c r="BE39" i="7"/>
  <c r="BE41" i="7"/>
  <c r="BE44" i="7"/>
  <c r="BE63" i="7"/>
  <c r="BF7" i="7"/>
  <c r="BF15" i="7"/>
  <c r="BF16" i="7"/>
  <c r="BF17" i="7"/>
  <c r="BF19" i="7"/>
  <c r="BF27" i="7"/>
  <c r="BF29" i="7"/>
  <c r="BF34" i="7"/>
  <c r="BF35" i="7"/>
  <c r="BF36" i="7"/>
  <c r="BF93" i="7"/>
  <c r="BF96" i="7"/>
  <c r="BG93" i="7"/>
  <c r="BG96" i="7"/>
  <c r="BH93" i="7"/>
  <c r="BH96" i="7"/>
  <c r="BI93" i="7"/>
  <c r="BI96" i="7"/>
  <c r="BJ93" i="7"/>
  <c r="BJ96" i="7"/>
  <c r="BK93" i="7"/>
  <c r="BK96" i="7"/>
  <c r="BL93" i="7"/>
  <c r="BL96" i="7"/>
  <c r="BM93" i="7"/>
  <c r="BM96" i="7"/>
  <c r="BN93" i="7"/>
  <c r="BN96" i="7"/>
  <c r="BO93" i="7"/>
  <c r="BO96" i="7"/>
  <c r="BP93" i="7"/>
  <c r="BP96" i="7"/>
  <c r="BQ93" i="7"/>
  <c r="BQ96" i="7"/>
  <c r="I96" i="7"/>
  <c r="D133" i="1"/>
  <c r="I22" i="2"/>
  <c r="I26" i="2"/>
  <c r="I28" i="2"/>
  <c r="BF37" i="7"/>
  <c r="BF38" i="7"/>
  <c r="BF39" i="7"/>
  <c r="BF41" i="7"/>
  <c r="BF44" i="7"/>
  <c r="BF63" i="7"/>
  <c r="BG7" i="7"/>
  <c r="BG15" i="7"/>
  <c r="BG16" i="7"/>
  <c r="BG17" i="7"/>
  <c r="BG19" i="7"/>
  <c r="BG27" i="7"/>
  <c r="BG29" i="7"/>
  <c r="BG34" i="7"/>
  <c r="BG35" i="7"/>
  <c r="BG36" i="7"/>
  <c r="BG37" i="7"/>
  <c r="BG38" i="7"/>
  <c r="BG39" i="7"/>
  <c r="BG41" i="7"/>
  <c r="BG44" i="7"/>
  <c r="BG63" i="7"/>
  <c r="BH7" i="7"/>
  <c r="BH15" i="7"/>
  <c r="BH16" i="7"/>
  <c r="BH17" i="7"/>
  <c r="BH19" i="7"/>
  <c r="BH27" i="7"/>
  <c r="BH29" i="7"/>
  <c r="BH34" i="7"/>
  <c r="BH35" i="7"/>
  <c r="BH36" i="7"/>
  <c r="BH37" i="7"/>
  <c r="BH38" i="7"/>
  <c r="BH39" i="7"/>
  <c r="BH41" i="7"/>
  <c r="BH44" i="7"/>
  <c r="BH63" i="7"/>
  <c r="BI7" i="7"/>
  <c r="BI15" i="7"/>
  <c r="BI16" i="7"/>
  <c r="BI17" i="7"/>
  <c r="BI19" i="7"/>
  <c r="BI27" i="7"/>
  <c r="BI29" i="7"/>
  <c r="BI34" i="7"/>
  <c r="BI35" i="7"/>
  <c r="BI36" i="7"/>
  <c r="BI37" i="7"/>
  <c r="BI38" i="7"/>
  <c r="BI39" i="7"/>
  <c r="BI41" i="7"/>
  <c r="BI44" i="7"/>
  <c r="BI63" i="7"/>
  <c r="BJ7" i="7"/>
  <c r="BJ15" i="7"/>
  <c r="BJ16" i="7"/>
  <c r="BJ17" i="7"/>
  <c r="BJ19" i="7"/>
  <c r="BJ27" i="7"/>
  <c r="BJ29" i="7"/>
  <c r="BJ34" i="7"/>
  <c r="BJ35" i="7"/>
  <c r="BJ36" i="7"/>
  <c r="BJ37" i="7"/>
  <c r="BJ38" i="7"/>
  <c r="BJ39" i="7"/>
  <c r="BJ41" i="7"/>
  <c r="BJ44" i="7"/>
  <c r="BJ63" i="7"/>
  <c r="BK7" i="7"/>
  <c r="BK15" i="7"/>
  <c r="BK16" i="7"/>
  <c r="BK17" i="7"/>
  <c r="BK19" i="7"/>
  <c r="BK27" i="7"/>
  <c r="BK29" i="7"/>
  <c r="BK34" i="7"/>
  <c r="BK35" i="7"/>
  <c r="BK36" i="7"/>
  <c r="BK37" i="7"/>
  <c r="BK38" i="7"/>
  <c r="BK39" i="7"/>
  <c r="BK41" i="7"/>
  <c r="BK44" i="7"/>
  <c r="BK63" i="7"/>
  <c r="BL7" i="7"/>
  <c r="BL15" i="7"/>
  <c r="BL16" i="7"/>
  <c r="BL17" i="7"/>
  <c r="BL19" i="7"/>
  <c r="BL27" i="7"/>
  <c r="BL29" i="7"/>
  <c r="BL34" i="7"/>
  <c r="BL35" i="7"/>
  <c r="BL36" i="7"/>
  <c r="BL37" i="7"/>
  <c r="BL38" i="7"/>
  <c r="BL39" i="7"/>
  <c r="BL41" i="7"/>
  <c r="BL44" i="7"/>
  <c r="BL63" i="7"/>
  <c r="BM7" i="7"/>
  <c r="BM15" i="7"/>
  <c r="BM16" i="7"/>
  <c r="BM17" i="7"/>
  <c r="BM19" i="7"/>
  <c r="BM27" i="7"/>
  <c r="BM29" i="7"/>
  <c r="BM34" i="7"/>
  <c r="BM35" i="7"/>
  <c r="BM36" i="7"/>
  <c r="BM37" i="7"/>
  <c r="BM38" i="7"/>
  <c r="BM39" i="7"/>
  <c r="BM41" i="7"/>
  <c r="BM44" i="7"/>
  <c r="BM63" i="7"/>
  <c r="BN7" i="7"/>
  <c r="BN15" i="7"/>
  <c r="BN16" i="7"/>
  <c r="BN17" i="7"/>
  <c r="BN19" i="7"/>
  <c r="BN27" i="7"/>
  <c r="BN29" i="7"/>
  <c r="BN34" i="7"/>
  <c r="BN35" i="7"/>
  <c r="BN36" i="7"/>
  <c r="BN37" i="7"/>
  <c r="BN38" i="7"/>
  <c r="BN39" i="7"/>
  <c r="BN41" i="7"/>
  <c r="BN44" i="7"/>
  <c r="BN63" i="7"/>
  <c r="BO7" i="7"/>
  <c r="BO15" i="7"/>
  <c r="BO16" i="7"/>
  <c r="BO17" i="7"/>
  <c r="BO19" i="7"/>
  <c r="BO27" i="7"/>
  <c r="BO29" i="7"/>
  <c r="BO34" i="7"/>
  <c r="BO35" i="7"/>
  <c r="BO36" i="7"/>
  <c r="BO37" i="7"/>
  <c r="BO38" i="7"/>
  <c r="BO39" i="7"/>
  <c r="BO41" i="7"/>
  <c r="BO44" i="7"/>
  <c r="BO63" i="7"/>
  <c r="BP7" i="7"/>
  <c r="BP15" i="7"/>
  <c r="BP16" i="7"/>
  <c r="BP17" i="7"/>
  <c r="BP19" i="7"/>
  <c r="BP27" i="7"/>
  <c r="BP29" i="7"/>
  <c r="BP34" i="7"/>
  <c r="BP35" i="7"/>
  <c r="BP36" i="7"/>
  <c r="BP37" i="7"/>
  <c r="BP38" i="7"/>
  <c r="BP39" i="7"/>
  <c r="BP41" i="7"/>
  <c r="BP44" i="7"/>
  <c r="BP63" i="7"/>
  <c r="BQ7" i="7"/>
  <c r="BQ15" i="7"/>
  <c r="BQ16" i="7"/>
  <c r="BQ17" i="7"/>
  <c r="BQ19" i="7"/>
  <c r="BQ27" i="7"/>
  <c r="BQ29" i="7"/>
  <c r="BQ34" i="7"/>
  <c r="BQ35" i="7"/>
  <c r="BQ36" i="7"/>
  <c r="BQ37" i="7"/>
  <c r="BQ38" i="7"/>
  <c r="BQ39" i="7"/>
  <c r="BQ41" i="7"/>
  <c r="BQ44" i="7"/>
  <c r="BQ63" i="7"/>
  <c r="BR7" i="7"/>
  <c r="BR15" i="7"/>
  <c r="BR16" i="7"/>
  <c r="BR17" i="7"/>
  <c r="BR19" i="7"/>
  <c r="BR27" i="7"/>
  <c r="BR29" i="7"/>
  <c r="BR34" i="7"/>
  <c r="BR35" i="7"/>
  <c r="BR36" i="7"/>
  <c r="BR93" i="7"/>
  <c r="BR96" i="7"/>
  <c r="BS93" i="7"/>
  <c r="BS96" i="7"/>
  <c r="BT93" i="7"/>
  <c r="BT96" i="7"/>
  <c r="BU93" i="7"/>
  <c r="BU96" i="7"/>
  <c r="BV93" i="7"/>
  <c r="BV96" i="7"/>
  <c r="BW93" i="7"/>
  <c r="BW96" i="7"/>
  <c r="BX93" i="7"/>
  <c r="BX96" i="7"/>
  <c r="BY93" i="7"/>
  <c r="BY96" i="7"/>
  <c r="BZ93" i="7"/>
  <c r="BZ96" i="7"/>
  <c r="CA93" i="7"/>
  <c r="CA96" i="7"/>
  <c r="CB93" i="7"/>
  <c r="CB96" i="7"/>
  <c r="CC93" i="7"/>
  <c r="CC96" i="7"/>
  <c r="J96" i="7"/>
  <c r="E133" i="1"/>
  <c r="J22" i="2"/>
  <c r="J26" i="2"/>
  <c r="J28" i="2"/>
  <c r="BR37" i="7"/>
  <c r="BR38" i="7"/>
  <c r="BR39" i="7"/>
  <c r="BR41" i="7"/>
  <c r="BR44" i="7"/>
  <c r="BR63" i="7"/>
  <c r="BS7" i="7"/>
  <c r="BS15" i="7"/>
  <c r="BS16" i="7"/>
  <c r="BS17" i="7"/>
  <c r="BS19" i="7"/>
  <c r="BS27" i="7"/>
  <c r="BS29" i="7"/>
  <c r="BS34" i="7"/>
  <c r="BS35" i="7"/>
  <c r="BS36" i="7"/>
  <c r="BS37" i="7"/>
  <c r="BS38" i="7"/>
  <c r="BS39" i="7"/>
  <c r="BS41" i="7"/>
  <c r="BS44" i="7"/>
  <c r="BS63" i="7"/>
  <c r="BT7" i="7"/>
  <c r="BT15" i="7"/>
  <c r="BT16" i="7"/>
  <c r="BT17" i="7"/>
  <c r="BT19" i="7"/>
  <c r="BT27" i="7"/>
  <c r="BT29" i="7"/>
  <c r="BT34" i="7"/>
  <c r="BT35" i="7"/>
  <c r="BT36" i="7"/>
  <c r="BT37" i="7"/>
  <c r="BT38" i="7"/>
  <c r="BT39" i="7"/>
  <c r="BT41" i="7"/>
  <c r="BT44" i="7"/>
  <c r="BT63" i="7"/>
  <c r="BU7" i="7"/>
  <c r="BU15" i="7"/>
  <c r="BU16" i="7"/>
  <c r="BU17" i="7"/>
  <c r="BU19" i="7"/>
  <c r="BU27" i="7"/>
  <c r="BU29" i="7"/>
  <c r="BU34" i="7"/>
  <c r="BU35" i="7"/>
  <c r="BU36" i="7"/>
  <c r="BU37" i="7"/>
  <c r="BU38" i="7"/>
  <c r="BU39" i="7"/>
  <c r="BU41" i="7"/>
  <c r="BU44" i="7"/>
  <c r="BU63" i="7"/>
  <c r="BV7" i="7"/>
  <c r="BV15" i="7"/>
  <c r="BV16" i="7"/>
  <c r="BV17" i="7"/>
  <c r="BV19" i="7"/>
  <c r="BV27" i="7"/>
  <c r="BV29" i="7"/>
  <c r="BV34" i="7"/>
  <c r="BV35" i="7"/>
  <c r="BV36" i="7"/>
  <c r="BV37" i="7"/>
  <c r="BV38" i="7"/>
  <c r="BV39" i="7"/>
  <c r="BV41" i="7"/>
  <c r="BV44" i="7"/>
  <c r="BV63" i="7"/>
  <c r="BW7" i="7"/>
  <c r="BW15" i="7"/>
  <c r="BW16" i="7"/>
  <c r="BW17" i="7"/>
  <c r="BW19" i="7"/>
  <c r="BW27" i="7"/>
  <c r="BW29" i="7"/>
  <c r="BW34" i="7"/>
  <c r="BW35" i="7"/>
  <c r="BW36" i="7"/>
  <c r="BW37" i="7"/>
  <c r="BW38" i="7"/>
  <c r="BW39" i="7"/>
  <c r="BW41" i="7"/>
  <c r="BW44" i="7"/>
  <c r="BW63" i="7"/>
  <c r="BX7" i="7"/>
  <c r="BX15" i="7"/>
  <c r="BX16" i="7"/>
  <c r="BX17" i="7"/>
  <c r="BX19" i="7"/>
  <c r="BX27" i="7"/>
  <c r="BX29" i="7"/>
  <c r="BX34" i="7"/>
  <c r="BX35" i="7"/>
  <c r="BX36" i="7"/>
  <c r="BX37" i="7"/>
  <c r="BX38" i="7"/>
  <c r="BX39" i="7"/>
  <c r="BX41" i="7"/>
  <c r="BX44" i="7"/>
  <c r="BX63" i="7"/>
  <c r="BY7" i="7"/>
  <c r="BY15" i="7"/>
  <c r="BY16" i="7"/>
  <c r="BY17" i="7"/>
  <c r="BY19" i="7"/>
  <c r="BY27" i="7"/>
  <c r="BY29" i="7"/>
  <c r="BY34" i="7"/>
  <c r="BY35" i="7"/>
  <c r="BY36" i="7"/>
  <c r="BY37" i="7"/>
  <c r="BY38" i="7"/>
  <c r="BY39" i="7"/>
  <c r="BY41" i="7"/>
  <c r="BY44" i="7"/>
  <c r="BY63" i="7"/>
  <c r="BZ7" i="7"/>
  <c r="BZ15" i="7"/>
  <c r="BZ16" i="7"/>
  <c r="BZ17" i="7"/>
  <c r="BZ19" i="7"/>
  <c r="BZ27" i="7"/>
  <c r="BZ29" i="7"/>
  <c r="BZ34" i="7"/>
  <c r="BZ35" i="7"/>
  <c r="BZ36" i="7"/>
  <c r="BZ37" i="7"/>
  <c r="BZ38" i="7"/>
  <c r="BZ39" i="7"/>
  <c r="BZ41" i="7"/>
  <c r="BZ44" i="7"/>
  <c r="BZ63" i="7"/>
  <c r="CA7" i="7"/>
  <c r="CA15" i="7"/>
  <c r="CA16" i="7"/>
  <c r="CA17" i="7"/>
  <c r="CA19" i="7"/>
  <c r="CA27" i="7"/>
  <c r="CA29" i="7"/>
  <c r="CA34" i="7"/>
  <c r="CA35" i="7"/>
  <c r="CA36" i="7"/>
  <c r="CA37" i="7"/>
  <c r="CA38" i="7"/>
  <c r="CA39" i="7"/>
  <c r="CA41" i="7"/>
  <c r="CA44" i="7"/>
  <c r="CA63" i="7"/>
  <c r="CB7" i="7"/>
  <c r="CB15" i="7"/>
  <c r="CB16" i="7"/>
  <c r="CB17" i="7"/>
  <c r="CB19" i="7"/>
  <c r="CB27" i="7"/>
  <c r="CB29" i="7"/>
  <c r="CB34" i="7"/>
  <c r="CB35" i="7"/>
  <c r="CB36" i="7"/>
  <c r="CB37" i="7"/>
  <c r="CB38" i="7"/>
  <c r="CB39" i="7"/>
  <c r="CB41" i="7"/>
  <c r="CB44" i="7"/>
  <c r="CB63" i="7"/>
  <c r="CC7" i="7"/>
  <c r="CC15" i="7"/>
  <c r="CC16" i="7"/>
  <c r="CC17" i="7"/>
  <c r="CC19" i="7"/>
  <c r="CC27" i="7"/>
  <c r="CC29" i="7"/>
  <c r="CC34" i="7"/>
  <c r="CC35" i="7"/>
  <c r="CC36" i="7"/>
  <c r="CC37" i="7"/>
  <c r="CC38" i="7"/>
  <c r="CC39" i="7"/>
  <c r="CC41" i="7"/>
  <c r="CC44" i="7"/>
  <c r="CC63" i="7"/>
  <c r="CD7" i="7"/>
  <c r="CD15" i="7"/>
  <c r="CD16" i="7"/>
  <c r="CD17" i="7"/>
  <c r="CD19" i="7"/>
  <c r="CD27" i="7"/>
  <c r="CD29" i="7"/>
  <c r="CD34" i="7"/>
  <c r="CD35" i="7"/>
  <c r="CD36" i="7"/>
  <c r="CD93" i="7"/>
  <c r="CD96" i="7"/>
  <c r="CE93" i="7"/>
  <c r="CE96" i="7"/>
  <c r="CF93" i="7"/>
  <c r="CF96" i="7"/>
  <c r="CG93" i="7"/>
  <c r="CG96" i="7"/>
  <c r="CH93" i="7"/>
  <c r="CH96" i="7"/>
  <c r="CI93" i="7"/>
  <c r="CI96" i="7"/>
  <c r="CJ93" i="7"/>
  <c r="CJ96" i="7"/>
  <c r="CK93" i="7"/>
  <c r="CK96" i="7"/>
  <c r="CL93" i="7"/>
  <c r="CL96" i="7"/>
  <c r="CM93" i="7"/>
  <c r="CM96" i="7"/>
  <c r="CN93" i="7"/>
  <c r="CN96" i="7"/>
  <c r="CO93" i="7"/>
  <c r="CO96" i="7"/>
  <c r="K96" i="7"/>
  <c r="F133" i="1"/>
  <c r="K22" i="2"/>
  <c r="K26" i="2"/>
  <c r="K28" i="2"/>
  <c r="CD37" i="7"/>
  <c r="CD38" i="7"/>
  <c r="CD39" i="7"/>
  <c r="CD41" i="7"/>
  <c r="CD44" i="7"/>
  <c r="CD63" i="7"/>
  <c r="CE7" i="7"/>
  <c r="CE15" i="7"/>
  <c r="CE16" i="7"/>
  <c r="CE17" i="7"/>
  <c r="CE19" i="7"/>
  <c r="CE27" i="7"/>
  <c r="CE29" i="7"/>
  <c r="CE34" i="7"/>
  <c r="CE35" i="7"/>
  <c r="CE36" i="7"/>
  <c r="CE37" i="7"/>
  <c r="CE38" i="7"/>
  <c r="CE39" i="7"/>
  <c r="CE41" i="7"/>
  <c r="CE44" i="7"/>
  <c r="CE63" i="7"/>
  <c r="CF7" i="7"/>
  <c r="CF15" i="7"/>
  <c r="CF16" i="7"/>
  <c r="CF17" i="7"/>
  <c r="CF19" i="7"/>
  <c r="CF27" i="7"/>
  <c r="CF29" i="7"/>
  <c r="CF34" i="7"/>
  <c r="CF35" i="7"/>
  <c r="CF36" i="7"/>
  <c r="CF37" i="7"/>
  <c r="CF38" i="7"/>
  <c r="CF39" i="7"/>
  <c r="CF41" i="7"/>
  <c r="CF44" i="7"/>
  <c r="CF63" i="7"/>
  <c r="CG7" i="7"/>
  <c r="CG15" i="7"/>
  <c r="CG16" i="7"/>
  <c r="CG17" i="7"/>
  <c r="CG19" i="7"/>
  <c r="CG27" i="7"/>
  <c r="CG29" i="7"/>
  <c r="CG34" i="7"/>
  <c r="CG35" i="7"/>
  <c r="CG36" i="7"/>
  <c r="CG37" i="7"/>
  <c r="CG38" i="7"/>
  <c r="CG39" i="7"/>
  <c r="CG41" i="7"/>
  <c r="CG44" i="7"/>
  <c r="CG63" i="7"/>
  <c r="CH7" i="7"/>
  <c r="CH15" i="7"/>
  <c r="CH16" i="7"/>
  <c r="CH17" i="7"/>
  <c r="CH19" i="7"/>
  <c r="CH27" i="7"/>
  <c r="CH29" i="7"/>
  <c r="CH34" i="7"/>
  <c r="CH35" i="7"/>
  <c r="CH36" i="7"/>
  <c r="CH37" i="7"/>
  <c r="CH38" i="7"/>
  <c r="CH39" i="7"/>
  <c r="CH41" i="7"/>
  <c r="CH44" i="7"/>
  <c r="CH63" i="7"/>
  <c r="CI7" i="7"/>
  <c r="CI15" i="7"/>
  <c r="CI16" i="7"/>
  <c r="CI17" i="7"/>
  <c r="CI19" i="7"/>
  <c r="CI27" i="7"/>
  <c r="CI29" i="7"/>
  <c r="CI34" i="7"/>
  <c r="CI35" i="7"/>
  <c r="CI36" i="7"/>
  <c r="CI37" i="7"/>
  <c r="CI38" i="7"/>
  <c r="CI39" i="7"/>
  <c r="CI41" i="7"/>
  <c r="CI44" i="7"/>
  <c r="CI63" i="7"/>
  <c r="CJ7" i="7"/>
  <c r="CJ15" i="7"/>
  <c r="CJ16" i="7"/>
  <c r="CJ17" i="7"/>
  <c r="CJ19" i="7"/>
  <c r="CJ27" i="7"/>
  <c r="CJ29" i="7"/>
  <c r="CJ34" i="7"/>
  <c r="CJ35" i="7"/>
  <c r="CJ36" i="7"/>
  <c r="CJ37" i="7"/>
  <c r="CJ38" i="7"/>
  <c r="CJ39" i="7"/>
  <c r="CJ41" i="7"/>
  <c r="CJ44" i="7"/>
  <c r="CJ63" i="7"/>
  <c r="CK7" i="7"/>
  <c r="CK15" i="7"/>
  <c r="CK16" i="7"/>
  <c r="CK17" i="7"/>
  <c r="CK19" i="7"/>
  <c r="CK27" i="7"/>
  <c r="CK29" i="7"/>
  <c r="CK34" i="7"/>
  <c r="CK35" i="7"/>
  <c r="CK36" i="7"/>
  <c r="CK37" i="7"/>
  <c r="CK38" i="7"/>
  <c r="CK39" i="7"/>
  <c r="CK41" i="7"/>
  <c r="CK44" i="7"/>
  <c r="CK63" i="7"/>
  <c r="CL7" i="7"/>
  <c r="CL15" i="7"/>
  <c r="CL16" i="7"/>
  <c r="CL17" i="7"/>
  <c r="CL19" i="7"/>
  <c r="CL27" i="7"/>
  <c r="CL29" i="7"/>
  <c r="CL34" i="7"/>
  <c r="CL35" i="7"/>
  <c r="CL36" i="7"/>
  <c r="CL37" i="7"/>
  <c r="CL38" i="7"/>
  <c r="CL39" i="7"/>
  <c r="CL41" i="7"/>
  <c r="CL44" i="7"/>
  <c r="CL63" i="7"/>
  <c r="CM7" i="7"/>
  <c r="CM15" i="7"/>
  <c r="CM16" i="7"/>
  <c r="CM17" i="7"/>
  <c r="CM19" i="7"/>
  <c r="CM27" i="7"/>
  <c r="CM29" i="7"/>
  <c r="CM34" i="7"/>
  <c r="CM35" i="7"/>
  <c r="CM36" i="7"/>
  <c r="CM37" i="7"/>
  <c r="CM38" i="7"/>
  <c r="CM39" i="7"/>
  <c r="CM41" i="7"/>
  <c r="CM44" i="7"/>
  <c r="CM63" i="7"/>
  <c r="CN7" i="7"/>
  <c r="CN15" i="7"/>
  <c r="CN16" i="7"/>
  <c r="CN17" i="7"/>
  <c r="CN19" i="7"/>
  <c r="CN27" i="7"/>
  <c r="CN29" i="7"/>
  <c r="CN34" i="7"/>
  <c r="CN35" i="7"/>
  <c r="CN36" i="7"/>
  <c r="CN37" i="7"/>
  <c r="CN38" i="7"/>
  <c r="CN39" i="7"/>
  <c r="CN41" i="7"/>
  <c r="CN44" i="7"/>
  <c r="CN63" i="7"/>
  <c r="CO7" i="7"/>
  <c r="CO15" i="7"/>
  <c r="CO16" i="7"/>
  <c r="CO17" i="7"/>
  <c r="CO19" i="7"/>
  <c r="CO27" i="7"/>
  <c r="CO29" i="7"/>
  <c r="CO34" i="7"/>
  <c r="CO35" i="7"/>
  <c r="CO36" i="7"/>
  <c r="CO37" i="7"/>
  <c r="CO38" i="7"/>
  <c r="CO39" i="7"/>
  <c r="CO41" i="7"/>
  <c r="CO44" i="7"/>
  <c r="CO63" i="7"/>
  <c r="CP7" i="7"/>
  <c r="CP15" i="7"/>
  <c r="CP16" i="7"/>
  <c r="CP17" i="7"/>
  <c r="CP19" i="7"/>
  <c r="CP27" i="7"/>
  <c r="CP29" i="7"/>
  <c r="CP34" i="7"/>
  <c r="CP35" i="7"/>
  <c r="CP36" i="7"/>
  <c r="CP93" i="7"/>
  <c r="CP96" i="7"/>
  <c r="CQ93" i="7"/>
  <c r="CQ96" i="7"/>
  <c r="CR93" i="7"/>
  <c r="CR96" i="7"/>
  <c r="CS93" i="7"/>
  <c r="CS96" i="7"/>
  <c r="CT93" i="7"/>
  <c r="CT96" i="7"/>
  <c r="CU93" i="7"/>
  <c r="CU96" i="7"/>
  <c r="CV93" i="7"/>
  <c r="CV96" i="7"/>
  <c r="CW93" i="7"/>
  <c r="CW96" i="7"/>
  <c r="CX93" i="7"/>
  <c r="CX96" i="7"/>
  <c r="CY93" i="7"/>
  <c r="CY96" i="7"/>
  <c r="CZ93" i="7"/>
  <c r="CZ96" i="7"/>
  <c r="DA93" i="7"/>
  <c r="DA96" i="7"/>
  <c r="L96" i="7"/>
  <c r="G133" i="1"/>
  <c r="L22" i="2"/>
  <c r="L26" i="2"/>
  <c r="L28" i="2"/>
  <c r="CP37" i="7"/>
  <c r="CP38" i="7"/>
  <c r="CP39" i="7"/>
  <c r="CP41" i="7"/>
  <c r="CP44" i="7"/>
  <c r="CP63" i="7"/>
  <c r="CQ7" i="7"/>
  <c r="CQ15" i="7"/>
  <c r="CQ16" i="7"/>
  <c r="CQ17" i="7"/>
  <c r="CQ19" i="7"/>
  <c r="CQ27" i="7"/>
  <c r="CQ29" i="7"/>
  <c r="CQ34" i="7"/>
  <c r="CQ35" i="7"/>
  <c r="CQ36" i="7"/>
  <c r="CQ37" i="7"/>
  <c r="CQ38" i="7"/>
  <c r="CQ39" i="7"/>
  <c r="CQ41" i="7"/>
  <c r="CQ44" i="7"/>
  <c r="CQ63" i="7"/>
  <c r="CR7" i="7"/>
  <c r="CR15" i="7"/>
  <c r="CR16" i="7"/>
  <c r="CR17" i="7"/>
  <c r="CR19" i="7"/>
  <c r="CR27" i="7"/>
  <c r="CR29" i="7"/>
  <c r="CR34" i="7"/>
  <c r="CR35" i="7"/>
  <c r="CR36" i="7"/>
  <c r="CR37" i="7"/>
  <c r="CR38" i="7"/>
  <c r="CR39" i="7"/>
  <c r="CR41" i="7"/>
  <c r="CR44" i="7"/>
  <c r="CR63" i="7"/>
  <c r="CS7" i="7"/>
  <c r="CS15" i="7"/>
  <c r="CS16" i="7"/>
  <c r="CS17" i="7"/>
  <c r="CS19" i="7"/>
  <c r="CS27" i="7"/>
  <c r="CS29" i="7"/>
  <c r="CS34" i="7"/>
  <c r="CS35" i="7"/>
  <c r="CS36" i="7"/>
  <c r="CS37" i="7"/>
  <c r="CS38" i="7"/>
  <c r="CS39" i="7"/>
  <c r="CS41" i="7"/>
  <c r="CS44" i="7"/>
  <c r="CS63" i="7"/>
  <c r="CT7" i="7"/>
  <c r="CT15" i="7"/>
  <c r="CT16" i="7"/>
  <c r="CT17" i="7"/>
  <c r="CT19" i="7"/>
  <c r="CT27" i="7"/>
  <c r="CT29" i="7"/>
  <c r="CT34" i="7"/>
  <c r="CT35" i="7"/>
  <c r="CT36" i="7"/>
  <c r="CT37" i="7"/>
  <c r="CT38" i="7"/>
  <c r="CT39" i="7"/>
  <c r="CT41" i="7"/>
  <c r="CT44" i="7"/>
  <c r="CT63" i="7"/>
  <c r="CU7" i="7"/>
  <c r="CU15" i="7"/>
  <c r="CU16" i="7"/>
  <c r="CU17" i="7"/>
  <c r="CU19" i="7"/>
  <c r="CU27" i="7"/>
  <c r="CU29" i="7"/>
  <c r="CU34" i="7"/>
  <c r="CU35" i="7"/>
  <c r="CU36" i="7"/>
  <c r="CU37" i="7"/>
  <c r="CU38" i="7"/>
  <c r="CU39" i="7"/>
  <c r="CU41" i="7"/>
  <c r="CU44" i="7"/>
  <c r="CU63" i="7"/>
  <c r="CV7" i="7"/>
  <c r="CV15" i="7"/>
  <c r="CV16" i="7"/>
  <c r="CV17" i="7"/>
  <c r="CV19" i="7"/>
  <c r="CV27" i="7"/>
  <c r="CV29" i="7"/>
  <c r="CV34" i="7"/>
  <c r="CV35" i="7"/>
  <c r="CV36" i="7"/>
  <c r="CV37" i="7"/>
  <c r="CV38" i="7"/>
  <c r="CV39" i="7"/>
  <c r="CV41" i="7"/>
  <c r="CV44" i="7"/>
  <c r="CV63" i="7"/>
  <c r="CW7" i="7"/>
  <c r="CW15" i="7"/>
  <c r="CW16" i="7"/>
  <c r="CW17" i="7"/>
  <c r="CW19" i="7"/>
  <c r="CW27" i="7"/>
  <c r="CW29" i="7"/>
  <c r="CW34" i="7"/>
  <c r="CW35" i="7"/>
  <c r="CW36" i="7"/>
  <c r="CW37" i="7"/>
  <c r="CW38" i="7"/>
  <c r="CW39" i="7"/>
  <c r="CW41" i="7"/>
  <c r="CW44" i="7"/>
  <c r="CW63" i="7"/>
  <c r="CX7" i="7"/>
  <c r="CX15" i="7"/>
  <c r="CX16" i="7"/>
  <c r="CX17" i="7"/>
  <c r="CX19" i="7"/>
  <c r="CX27" i="7"/>
  <c r="CX29" i="7"/>
  <c r="CX34" i="7"/>
  <c r="CX35" i="7"/>
  <c r="CX36" i="7"/>
  <c r="CX37" i="7"/>
  <c r="CX38" i="7"/>
  <c r="CX39" i="7"/>
  <c r="CX41" i="7"/>
  <c r="CX44" i="7"/>
  <c r="CX63" i="7"/>
  <c r="CY7" i="7"/>
  <c r="CY15" i="7"/>
  <c r="CY16" i="7"/>
  <c r="CY17" i="7"/>
  <c r="CY19" i="7"/>
  <c r="CY27" i="7"/>
  <c r="CY29" i="7"/>
  <c r="CY34" i="7"/>
  <c r="CY35" i="7"/>
  <c r="CY36" i="7"/>
  <c r="CY37" i="7"/>
  <c r="CY38" i="7"/>
  <c r="CY39" i="7"/>
  <c r="CY41" i="7"/>
  <c r="CY44" i="7"/>
  <c r="CY63" i="7"/>
  <c r="CZ7" i="7"/>
  <c r="CZ15" i="7"/>
  <c r="CZ16" i="7"/>
  <c r="CZ17" i="7"/>
  <c r="CZ19" i="7"/>
  <c r="CZ27" i="7"/>
  <c r="CZ29" i="7"/>
  <c r="CZ34" i="7"/>
  <c r="CZ35" i="7"/>
  <c r="CZ36" i="7"/>
  <c r="CZ37" i="7"/>
  <c r="CZ38" i="7"/>
  <c r="CZ39" i="7"/>
  <c r="CZ41" i="7"/>
  <c r="CZ44" i="7"/>
  <c r="CZ63" i="7"/>
  <c r="DA7" i="7"/>
  <c r="DA15" i="7"/>
  <c r="DA16" i="7"/>
  <c r="DA17" i="7"/>
  <c r="DA19" i="7"/>
  <c r="DA27" i="7"/>
  <c r="DA29" i="7"/>
  <c r="DA34" i="7"/>
  <c r="DA35" i="7"/>
  <c r="DA36" i="7"/>
  <c r="DA37" i="7"/>
  <c r="DA38" i="7"/>
  <c r="DA39" i="7"/>
  <c r="DA41" i="7"/>
  <c r="DA44" i="7"/>
  <c r="DA63" i="7"/>
  <c r="DB19" i="7"/>
  <c r="DB27" i="7"/>
  <c r="DB29" i="7"/>
  <c r="DB34" i="7"/>
  <c r="DB35" i="7"/>
  <c r="DB3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M96" i="7"/>
  <c r="H133" i="1"/>
  <c r="M22" i="2"/>
  <c r="M26" i="2"/>
  <c r="M28" i="2"/>
  <c r="DB37" i="7"/>
  <c r="DB38" i="7"/>
  <c r="DB39" i="7"/>
  <c r="DB41" i="7"/>
  <c r="DB44" i="7"/>
  <c r="DB63" i="7"/>
  <c r="DC19" i="7"/>
  <c r="DC27" i="7"/>
  <c r="DC29" i="7"/>
  <c r="DC34" i="7"/>
  <c r="DC35" i="7"/>
  <c r="DC36" i="7"/>
  <c r="DC37" i="7"/>
  <c r="DC38" i="7"/>
  <c r="DC39" i="7"/>
  <c r="DC41" i="7"/>
  <c r="DC44" i="7"/>
  <c r="DC63" i="7"/>
  <c r="DD19" i="7"/>
  <c r="DD27" i="7"/>
  <c r="DD29" i="7"/>
  <c r="DD34" i="7"/>
  <c r="DD35" i="7"/>
  <c r="DD36" i="7"/>
  <c r="DD37" i="7"/>
  <c r="DD38" i="7"/>
  <c r="DD39" i="7"/>
  <c r="DD41" i="7"/>
  <c r="DD44" i="7"/>
  <c r="DD63" i="7"/>
  <c r="DE19" i="7"/>
  <c r="DE27" i="7"/>
  <c r="DE29" i="7"/>
  <c r="DE34" i="7"/>
  <c r="DE35" i="7"/>
  <c r="DE36" i="7"/>
  <c r="DE37" i="7"/>
  <c r="DE38" i="7"/>
  <c r="DE39" i="7"/>
  <c r="DE41" i="7"/>
  <c r="DE44" i="7"/>
  <c r="DE63" i="7"/>
  <c r="DF19" i="7"/>
  <c r="DF27" i="7"/>
  <c r="DF29" i="7"/>
  <c r="DF34" i="7"/>
  <c r="DF35" i="7"/>
  <c r="DF36" i="7"/>
  <c r="DF37" i="7"/>
  <c r="DF38" i="7"/>
  <c r="DF39" i="7"/>
  <c r="DF41" i="7"/>
  <c r="DF44" i="7"/>
  <c r="DF63" i="7"/>
  <c r="DG19" i="7"/>
  <c r="DG27" i="7"/>
  <c r="DG29" i="7"/>
  <c r="DG34" i="7"/>
  <c r="DG35" i="7"/>
  <c r="DG36" i="7"/>
  <c r="DG37" i="7"/>
  <c r="DG38" i="7"/>
  <c r="DG39" i="7"/>
  <c r="DG41" i="7"/>
  <c r="DG44" i="7"/>
  <c r="DG63" i="7"/>
  <c r="DH19" i="7"/>
  <c r="DH27" i="7"/>
  <c r="DH29" i="7"/>
  <c r="DH34" i="7"/>
  <c r="DH35" i="7"/>
  <c r="DH36" i="7"/>
  <c r="DH37" i="7"/>
  <c r="DH38" i="7"/>
  <c r="DH39" i="7"/>
  <c r="DH41" i="7"/>
  <c r="DH44" i="7"/>
  <c r="DH63" i="7"/>
  <c r="DI19" i="7"/>
  <c r="DI27" i="7"/>
  <c r="DI29" i="7"/>
  <c r="DI34" i="7"/>
  <c r="DI35" i="7"/>
  <c r="DI36" i="7"/>
  <c r="DI37" i="7"/>
  <c r="DI38" i="7"/>
  <c r="DI39" i="7"/>
  <c r="DI41" i="7"/>
  <c r="DI44" i="7"/>
  <c r="DI63" i="7"/>
  <c r="DJ19" i="7"/>
  <c r="DJ27" i="7"/>
  <c r="DJ29" i="7"/>
  <c r="DJ34" i="7"/>
  <c r="DJ35" i="7"/>
  <c r="DJ36" i="7"/>
  <c r="DJ37" i="7"/>
  <c r="DJ38" i="7"/>
  <c r="DJ39" i="7"/>
  <c r="DJ41" i="7"/>
  <c r="DJ44" i="7"/>
  <c r="DJ63" i="7"/>
  <c r="DK19" i="7"/>
  <c r="DK27" i="7"/>
  <c r="DK29" i="7"/>
  <c r="DK34" i="7"/>
  <c r="DK35" i="7"/>
  <c r="DK36" i="7"/>
  <c r="DK37" i="7"/>
  <c r="DK38" i="7"/>
  <c r="DK39" i="7"/>
  <c r="DK41" i="7"/>
  <c r="DK44" i="7"/>
  <c r="DK63" i="7"/>
  <c r="DL19" i="7"/>
  <c r="DL27" i="7"/>
  <c r="DL29" i="7"/>
  <c r="DL34" i="7"/>
  <c r="DL35" i="7"/>
  <c r="DL36" i="7"/>
  <c r="DL37" i="7"/>
  <c r="DL38" i="7"/>
  <c r="DL39" i="7"/>
  <c r="DL41" i="7"/>
  <c r="DL44" i="7"/>
  <c r="DL63" i="7"/>
  <c r="DM19" i="7"/>
  <c r="DM27" i="7"/>
  <c r="DM29" i="7"/>
  <c r="DM34" i="7"/>
  <c r="DM35" i="7"/>
  <c r="DM36" i="7"/>
  <c r="DM37" i="7"/>
  <c r="DM38" i="7"/>
  <c r="DM39" i="7"/>
  <c r="DM41" i="7"/>
  <c r="DM44" i="7"/>
  <c r="DM63" i="7"/>
  <c r="DN19" i="7"/>
  <c r="DN27" i="7"/>
  <c r="DN29" i="7"/>
  <c r="DN34" i="7"/>
  <c r="DN35" i="7"/>
  <c r="DN3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N96" i="7"/>
  <c r="I133" i="1"/>
  <c r="N22" i="2"/>
  <c r="N26" i="2"/>
  <c r="N28" i="2"/>
  <c r="DN37" i="7"/>
  <c r="DN38" i="7"/>
  <c r="DN39" i="7"/>
  <c r="DN41" i="7"/>
  <c r="DN44" i="7"/>
  <c r="DN63" i="7"/>
  <c r="DO19" i="7"/>
  <c r="DO27" i="7"/>
  <c r="DO29" i="7"/>
  <c r="DO34" i="7"/>
  <c r="DO35" i="7"/>
  <c r="DO36" i="7"/>
  <c r="DO37" i="7"/>
  <c r="DO38" i="7"/>
  <c r="DO39" i="7"/>
  <c r="DO41" i="7"/>
  <c r="DO44" i="7"/>
  <c r="DO63" i="7"/>
  <c r="DP19" i="7"/>
  <c r="DP27" i="7"/>
  <c r="DP29" i="7"/>
  <c r="DP34" i="7"/>
  <c r="DP35" i="7"/>
  <c r="DP36" i="7"/>
  <c r="DP37" i="7"/>
  <c r="DP38" i="7"/>
  <c r="DP39" i="7"/>
  <c r="DP41" i="7"/>
  <c r="DP44" i="7"/>
  <c r="DP63" i="7"/>
  <c r="DQ19" i="7"/>
  <c r="DQ27" i="7"/>
  <c r="DQ29" i="7"/>
  <c r="DQ34" i="7"/>
  <c r="DQ35" i="7"/>
  <c r="DQ36" i="7"/>
  <c r="DQ37" i="7"/>
  <c r="DQ38" i="7"/>
  <c r="DQ39" i="7"/>
  <c r="DQ41" i="7"/>
  <c r="DQ44" i="7"/>
  <c r="DQ63" i="7"/>
  <c r="DR19" i="7"/>
  <c r="DR27" i="7"/>
  <c r="DR29" i="7"/>
  <c r="DR34" i="7"/>
  <c r="DR35" i="7"/>
  <c r="DR36" i="7"/>
  <c r="DR37" i="7"/>
  <c r="DR38" i="7"/>
  <c r="DR39" i="7"/>
  <c r="DR41" i="7"/>
  <c r="DR44" i="7"/>
  <c r="DR63" i="7"/>
  <c r="DS19" i="7"/>
  <c r="DS27" i="7"/>
  <c r="DS29" i="7"/>
  <c r="DS34" i="7"/>
  <c r="DS35" i="7"/>
  <c r="DS36" i="7"/>
  <c r="DS37" i="7"/>
  <c r="DS38" i="7"/>
  <c r="DS39" i="7"/>
  <c r="DS41" i="7"/>
  <c r="DS44" i="7"/>
  <c r="DS63" i="7"/>
  <c r="DT19" i="7"/>
  <c r="DT27" i="7"/>
  <c r="DT29" i="7"/>
  <c r="DT34" i="7"/>
  <c r="DT35" i="7"/>
  <c r="DT36" i="7"/>
  <c r="DT37" i="7"/>
  <c r="DT38" i="7"/>
  <c r="DT39" i="7"/>
  <c r="DT41" i="7"/>
  <c r="DT44" i="7"/>
  <c r="DT63" i="7"/>
  <c r="DU19" i="7"/>
  <c r="DU27" i="7"/>
  <c r="DU29" i="7"/>
  <c r="DU34" i="7"/>
  <c r="DU35" i="7"/>
  <c r="DU36" i="7"/>
  <c r="DU37" i="7"/>
  <c r="DU38" i="7"/>
  <c r="DU39" i="7"/>
  <c r="DU41" i="7"/>
  <c r="DU44" i="7"/>
  <c r="DU63" i="7"/>
  <c r="DV19" i="7"/>
  <c r="DV27" i="7"/>
  <c r="DV29" i="7"/>
  <c r="DV34" i="7"/>
  <c r="DV35" i="7"/>
  <c r="DV36" i="7"/>
  <c r="DV37" i="7"/>
  <c r="DV38" i="7"/>
  <c r="DV39" i="7"/>
  <c r="DV41" i="7"/>
  <c r="DV44" i="7"/>
  <c r="DV63" i="7"/>
  <c r="DW19" i="7"/>
  <c r="DW27" i="7"/>
  <c r="DW29" i="7"/>
  <c r="DW34" i="7"/>
  <c r="DW35" i="7"/>
  <c r="DW36" i="7"/>
  <c r="DW37" i="7"/>
  <c r="DW38" i="7"/>
  <c r="DW39" i="7"/>
  <c r="DW41" i="7"/>
  <c r="DW44" i="7"/>
  <c r="DW63" i="7"/>
  <c r="DX19" i="7"/>
  <c r="DX27" i="7"/>
  <c r="DX29" i="7"/>
  <c r="DX34" i="7"/>
  <c r="DX35" i="7"/>
  <c r="DX36" i="7"/>
  <c r="DX37" i="7"/>
  <c r="DX38" i="7"/>
  <c r="DX39" i="7"/>
  <c r="DX41" i="7"/>
  <c r="DX44" i="7"/>
  <c r="DX63" i="7"/>
  <c r="DY19" i="7"/>
  <c r="DY27" i="7"/>
  <c r="DY29" i="7"/>
  <c r="DY34" i="7"/>
  <c r="DY35" i="7"/>
  <c r="DY36" i="7"/>
  <c r="DY37" i="7"/>
  <c r="DY38" i="7"/>
  <c r="DY39" i="7"/>
  <c r="DY41" i="7"/>
  <c r="DY44" i="7"/>
  <c r="DY63" i="7"/>
  <c r="DZ19" i="7"/>
  <c r="DZ27" i="7"/>
  <c r="DZ29" i="7"/>
  <c r="DZ34" i="7"/>
  <c r="DZ35" i="7"/>
  <c r="DZ3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O96" i="7"/>
  <c r="J133" i="1"/>
  <c r="O22" i="2"/>
  <c r="O26" i="2"/>
  <c r="O28" i="2"/>
  <c r="DZ37" i="7"/>
  <c r="DZ38" i="7"/>
  <c r="DZ39" i="7"/>
  <c r="DZ41" i="7"/>
  <c r="DZ44" i="7"/>
  <c r="DZ63" i="7"/>
  <c r="EA19" i="7"/>
  <c r="EA27" i="7"/>
  <c r="EA29" i="7"/>
  <c r="EA34" i="7"/>
  <c r="EA35" i="7"/>
  <c r="EA36" i="7"/>
  <c r="EA37" i="7"/>
  <c r="EA38" i="7"/>
  <c r="EA39" i="7"/>
  <c r="EA41" i="7"/>
  <c r="EA44" i="7"/>
  <c r="EA63" i="7"/>
  <c r="EB19" i="7"/>
  <c r="EB27" i="7"/>
  <c r="EB29" i="7"/>
  <c r="EB34" i="7"/>
  <c r="EB35" i="7"/>
  <c r="EB36" i="7"/>
  <c r="EB37" i="7"/>
  <c r="EB38" i="7"/>
  <c r="EB39" i="7"/>
  <c r="EB41" i="7"/>
  <c r="EB44" i="7"/>
  <c r="EB63" i="7"/>
  <c r="EC19" i="7"/>
  <c r="EC27" i="7"/>
  <c r="EC29" i="7"/>
  <c r="EC34" i="7"/>
  <c r="EC35" i="7"/>
  <c r="EC36" i="7"/>
  <c r="EC37" i="7"/>
  <c r="EC38" i="7"/>
  <c r="EC39" i="7"/>
  <c r="EC41" i="7"/>
  <c r="EC44" i="7"/>
  <c r="EC63" i="7"/>
  <c r="ED19" i="7"/>
  <c r="ED27" i="7"/>
  <c r="ED29" i="7"/>
  <c r="ED34" i="7"/>
  <c r="ED35" i="7"/>
  <c r="ED36" i="7"/>
  <c r="ED37" i="7"/>
  <c r="ED38" i="7"/>
  <c r="ED39" i="7"/>
  <c r="ED41" i="7"/>
  <c r="ED44" i="7"/>
  <c r="ED63" i="7"/>
  <c r="EE19" i="7"/>
  <c r="EE27" i="7"/>
  <c r="EE29" i="7"/>
  <c r="EE34" i="7"/>
  <c r="EE35" i="7"/>
  <c r="EE36" i="7"/>
  <c r="EE37" i="7"/>
  <c r="EE38" i="7"/>
  <c r="EE39" i="7"/>
  <c r="EE41" i="7"/>
  <c r="EE44" i="7"/>
  <c r="EE63" i="7"/>
  <c r="EF19" i="7"/>
  <c r="EF27" i="7"/>
  <c r="EF29" i="7"/>
  <c r="EF34" i="7"/>
  <c r="EF35" i="7"/>
  <c r="EF36" i="7"/>
  <c r="EF37" i="7"/>
  <c r="EF38" i="7"/>
  <c r="EF39" i="7"/>
  <c r="EF41" i="7"/>
  <c r="EF44" i="7"/>
  <c r="EF63" i="7"/>
  <c r="EG19" i="7"/>
  <c r="EG27" i="7"/>
  <c r="EG29" i="7"/>
  <c r="EG34" i="7"/>
  <c r="EG35" i="7"/>
  <c r="EG36" i="7"/>
  <c r="EG37" i="7"/>
  <c r="EG38" i="7"/>
  <c r="EG39" i="7"/>
  <c r="EG41" i="7"/>
  <c r="EG44" i="7"/>
  <c r="EG63" i="7"/>
  <c r="EH19" i="7"/>
  <c r="EH27" i="7"/>
  <c r="EH29" i="7"/>
  <c r="EH34" i="7"/>
  <c r="EH35" i="7"/>
  <c r="EH36" i="7"/>
  <c r="EH37" i="7"/>
  <c r="EH38" i="7"/>
  <c r="EH39" i="7"/>
  <c r="EH41" i="7"/>
  <c r="EH44" i="7"/>
  <c r="EH63" i="7"/>
  <c r="EI19" i="7"/>
  <c r="EI27" i="7"/>
  <c r="EI29" i="7"/>
  <c r="EI34" i="7"/>
  <c r="EI35" i="7"/>
  <c r="EI36" i="7"/>
  <c r="EI37" i="7"/>
  <c r="EI38" i="7"/>
  <c r="EI39" i="7"/>
  <c r="EI41" i="7"/>
  <c r="EI44" i="7"/>
  <c r="EI63" i="7"/>
  <c r="EJ19" i="7"/>
  <c r="EJ27" i="7"/>
  <c r="EJ29" i="7"/>
  <c r="EJ34" i="7"/>
  <c r="EJ35" i="7"/>
  <c r="EJ36" i="7"/>
  <c r="EJ37" i="7"/>
  <c r="EJ38" i="7"/>
  <c r="EJ39" i="7"/>
  <c r="EJ41" i="7"/>
  <c r="EJ44" i="7"/>
  <c r="EJ63" i="7"/>
  <c r="EK19" i="7"/>
  <c r="EK27" i="7"/>
  <c r="EK29" i="7"/>
  <c r="EK34" i="7"/>
  <c r="EK35" i="7"/>
  <c r="EK36" i="7"/>
  <c r="EK37" i="7"/>
  <c r="EK38" i="7"/>
  <c r="EK39" i="7"/>
  <c r="EK41" i="7"/>
  <c r="EK44" i="7"/>
  <c r="EK63" i="7"/>
  <c r="EL19" i="7"/>
  <c r="EL27" i="7"/>
  <c r="EL29" i="7"/>
  <c r="EL34" i="7"/>
  <c r="EL35" i="7"/>
  <c r="EL3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P96" i="7"/>
  <c r="K133" i="1"/>
  <c r="P22" i="2"/>
  <c r="P26" i="2"/>
  <c r="P28" i="2"/>
  <c r="EL37" i="7"/>
  <c r="EL38" i="7"/>
  <c r="EL39" i="7"/>
  <c r="EL41" i="7"/>
  <c r="EL44" i="7"/>
  <c r="EL63" i="7"/>
  <c r="EM19" i="7"/>
  <c r="EM27" i="7"/>
  <c r="EM29" i="7"/>
  <c r="EM34" i="7"/>
  <c r="EM35" i="7"/>
  <c r="EM36" i="7"/>
  <c r="EM37" i="7"/>
  <c r="EM38" i="7"/>
  <c r="EM39" i="7"/>
  <c r="EM41" i="7"/>
  <c r="EM44" i="7"/>
  <c r="EM63" i="7"/>
  <c r="EN19" i="7"/>
  <c r="EN27" i="7"/>
  <c r="EN29" i="7"/>
  <c r="EN34" i="7"/>
  <c r="EN35" i="7"/>
  <c r="EN36" i="7"/>
  <c r="EN37" i="7"/>
  <c r="EN38" i="7"/>
  <c r="EN39" i="7"/>
  <c r="EN41" i="7"/>
  <c r="EN44" i="7"/>
  <c r="EN63" i="7"/>
  <c r="EO19" i="7"/>
  <c r="EO27" i="7"/>
  <c r="EO29" i="7"/>
  <c r="EO34" i="7"/>
  <c r="EO35" i="7"/>
  <c r="EO36" i="7"/>
  <c r="EO37" i="7"/>
  <c r="EO38" i="7"/>
  <c r="EO39" i="7"/>
  <c r="EO41" i="7"/>
  <c r="EO44" i="7"/>
  <c r="EO63" i="7"/>
  <c r="EP19" i="7"/>
  <c r="EP27" i="7"/>
  <c r="EP29" i="7"/>
  <c r="EP34" i="7"/>
  <c r="EP35" i="7"/>
  <c r="EP36" i="7"/>
  <c r="EP37" i="7"/>
  <c r="EP38" i="7"/>
  <c r="EP39" i="7"/>
  <c r="EP41" i="7"/>
  <c r="EP44" i="7"/>
  <c r="EP63" i="7"/>
  <c r="EQ19" i="7"/>
  <c r="EQ27" i="7"/>
  <c r="EQ29" i="7"/>
  <c r="EQ34" i="7"/>
  <c r="EQ35" i="7"/>
  <c r="EQ36" i="7"/>
  <c r="EQ37" i="7"/>
  <c r="EQ38" i="7"/>
  <c r="EQ39" i="7"/>
  <c r="EQ41" i="7"/>
  <c r="EQ44" i="7"/>
  <c r="EQ63" i="7"/>
  <c r="ER19" i="7"/>
  <c r="ER27" i="7"/>
  <c r="ER29" i="7"/>
  <c r="ER34" i="7"/>
  <c r="ER35" i="7"/>
  <c r="ER36" i="7"/>
  <c r="ER37" i="7"/>
  <c r="ER38" i="7"/>
  <c r="ER39" i="7"/>
  <c r="ER41" i="7"/>
  <c r="ER44" i="7"/>
  <c r="ER63" i="7"/>
  <c r="ES19" i="7"/>
  <c r="ES27" i="7"/>
  <c r="ES29" i="7"/>
  <c r="ES34" i="7"/>
  <c r="ES35" i="7"/>
  <c r="ES36" i="7"/>
  <c r="ES37" i="7"/>
  <c r="ES38" i="7"/>
  <c r="ES39" i="7"/>
  <c r="ES41" i="7"/>
  <c r="ES44" i="7"/>
  <c r="ES63" i="7"/>
  <c r="ET19" i="7"/>
  <c r="ET27" i="7"/>
  <c r="ET29" i="7"/>
  <c r="ET34" i="7"/>
  <c r="ET35" i="7"/>
  <c r="ET36" i="7"/>
  <c r="ET37" i="7"/>
  <c r="ET38" i="7"/>
  <c r="ET39" i="7"/>
  <c r="ET41" i="7"/>
  <c r="ET44" i="7"/>
  <c r="ET63" i="7"/>
  <c r="EU19" i="7"/>
  <c r="EU27" i="7"/>
  <c r="EU29" i="7"/>
  <c r="EU34" i="7"/>
  <c r="EU35" i="7"/>
  <c r="EU36" i="7"/>
  <c r="EU37" i="7"/>
  <c r="EU38" i="7"/>
  <c r="EU39" i="7"/>
  <c r="EU41" i="7"/>
  <c r="EU44" i="7"/>
  <c r="EU63" i="7"/>
  <c r="EV19" i="7"/>
  <c r="EV27" i="7"/>
  <c r="EV29" i="7"/>
  <c r="EV34" i="7"/>
  <c r="EV35" i="7"/>
  <c r="EV36" i="7"/>
  <c r="EV37" i="7"/>
  <c r="EV38" i="7"/>
  <c r="EV39" i="7"/>
  <c r="EV41" i="7"/>
  <c r="EV44" i="7"/>
  <c r="EV63" i="7"/>
  <c r="EW19" i="7"/>
  <c r="EW27" i="7"/>
  <c r="EW29" i="7"/>
  <c r="EW34" i="7"/>
  <c r="EW35" i="7"/>
  <c r="EW36" i="7"/>
  <c r="EW37" i="7"/>
  <c r="EW38" i="7"/>
  <c r="EW39" i="7"/>
  <c r="EW41" i="7"/>
  <c r="EW44" i="7"/>
  <c r="EW63" i="7"/>
  <c r="EX19" i="7"/>
  <c r="EX27" i="7"/>
  <c r="EX29" i="7"/>
  <c r="EX34" i="7"/>
  <c r="EX35" i="7"/>
  <c r="EX36" i="7"/>
  <c r="EX96" i="7"/>
  <c r="EY96" i="7"/>
  <c r="EZ96" i="7"/>
  <c r="FA96" i="7"/>
  <c r="FB96" i="7"/>
  <c r="FC96" i="7"/>
  <c r="FD96" i="7"/>
  <c r="FE96" i="7"/>
  <c r="FF96" i="7"/>
  <c r="FG96" i="7"/>
  <c r="FH96" i="7"/>
  <c r="FI96" i="7"/>
  <c r="Q96" i="7"/>
  <c r="L133" i="1"/>
  <c r="Q22" i="2"/>
  <c r="Q26" i="2"/>
  <c r="Q28" i="2"/>
  <c r="EX37" i="7"/>
  <c r="EX38" i="7"/>
  <c r="EX39" i="7"/>
  <c r="EX41" i="7"/>
  <c r="EX44" i="7"/>
  <c r="EX63" i="7"/>
  <c r="EY19" i="7"/>
  <c r="EY27" i="7"/>
  <c r="EY29" i="7"/>
  <c r="EY34" i="7"/>
  <c r="EY35" i="7"/>
  <c r="EY36" i="7"/>
  <c r="EY37" i="7"/>
  <c r="EY38" i="7"/>
  <c r="EY39" i="7"/>
  <c r="EY41" i="7"/>
  <c r="EY44" i="7"/>
  <c r="EY63" i="7"/>
  <c r="EZ19" i="7"/>
  <c r="EZ27" i="7"/>
  <c r="EZ29" i="7"/>
  <c r="EZ34" i="7"/>
  <c r="EZ35" i="7"/>
  <c r="EZ36" i="7"/>
  <c r="EZ37" i="7"/>
  <c r="EZ38" i="7"/>
  <c r="EZ39" i="7"/>
  <c r="EZ41" i="7"/>
  <c r="EZ44" i="7"/>
  <c r="EZ63" i="7"/>
  <c r="FA19" i="7"/>
  <c r="FA27" i="7"/>
  <c r="FA29" i="7"/>
  <c r="FA34" i="7"/>
  <c r="FA35" i="7"/>
  <c r="FA36" i="7"/>
  <c r="FA37" i="7"/>
  <c r="FA38" i="7"/>
  <c r="FA39" i="7"/>
  <c r="FA41" i="7"/>
  <c r="FA44" i="7"/>
  <c r="FA63" i="7"/>
  <c r="FB19" i="7"/>
  <c r="FB27" i="7"/>
  <c r="FB29" i="7"/>
  <c r="FB34" i="7"/>
  <c r="FB35" i="7"/>
  <c r="FB36" i="7"/>
  <c r="FB37" i="7"/>
  <c r="FB38" i="7"/>
  <c r="FB39" i="7"/>
  <c r="FB41" i="7"/>
  <c r="FB44" i="7"/>
  <c r="FB63" i="7"/>
  <c r="FC19" i="7"/>
  <c r="FC27" i="7"/>
  <c r="FC29" i="7"/>
  <c r="FC34" i="7"/>
  <c r="FC35" i="7"/>
  <c r="FC36" i="7"/>
  <c r="FC37" i="7"/>
  <c r="FC38" i="7"/>
  <c r="FC39" i="7"/>
  <c r="FC41" i="7"/>
  <c r="FC44" i="7"/>
  <c r="FC63" i="7"/>
  <c r="FD19" i="7"/>
  <c r="FD27" i="7"/>
  <c r="FD29" i="7"/>
  <c r="FD34" i="7"/>
  <c r="FD35" i="7"/>
  <c r="FD36" i="7"/>
  <c r="FD37" i="7"/>
  <c r="FD38" i="7"/>
  <c r="FD39" i="7"/>
  <c r="FD41" i="7"/>
  <c r="FD44" i="7"/>
  <c r="FD63" i="7"/>
  <c r="FE19" i="7"/>
  <c r="FE27" i="7"/>
  <c r="FE29" i="7"/>
  <c r="FE34" i="7"/>
  <c r="FE35" i="7"/>
  <c r="FE36" i="7"/>
  <c r="FE37" i="7"/>
  <c r="FE38" i="7"/>
  <c r="FE39" i="7"/>
  <c r="FE41" i="7"/>
  <c r="FE44" i="7"/>
  <c r="FE63" i="7"/>
  <c r="FF19" i="7"/>
  <c r="FF27" i="7"/>
  <c r="FF29" i="7"/>
  <c r="FF34" i="7"/>
  <c r="FF35" i="7"/>
  <c r="FF36" i="7"/>
  <c r="FF37" i="7"/>
  <c r="FF38" i="7"/>
  <c r="FF39" i="7"/>
  <c r="FF41" i="7"/>
  <c r="FF44" i="7"/>
  <c r="FF63" i="7"/>
  <c r="FG19" i="7"/>
  <c r="FG27" i="7"/>
  <c r="FG29" i="7"/>
  <c r="FG34" i="7"/>
  <c r="FG35" i="7"/>
  <c r="FG36" i="7"/>
  <c r="FG37" i="7"/>
  <c r="FG38" i="7"/>
  <c r="FG39" i="7"/>
  <c r="FG41" i="7"/>
  <c r="FG44" i="7"/>
  <c r="FG63" i="7"/>
  <c r="FH19" i="7"/>
  <c r="FH27" i="7"/>
  <c r="FH29" i="7"/>
  <c r="FH34" i="7"/>
  <c r="FH35" i="7"/>
  <c r="FH36" i="7"/>
  <c r="FH37" i="7"/>
  <c r="FH38" i="7"/>
  <c r="FH39" i="7"/>
  <c r="FH41" i="7"/>
  <c r="FH44" i="7"/>
  <c r="FH63" i="7"/>
  <c r="FI19" i="7"/>
  <c r="FI27" i="7"/>
  <c r="FI29" i="7"/>
  <c r="FI34" i="7"/>
  <c r="FI35" i="7"/>
  <c r="FI36" i="7"/>
  <c r="FI37" i="7"/>
  <c r="FI38" i="7"/>
  <c r="FI39" i="7"/>
  <c r="FI41" i="7"/>
  <c r="FI44" i="7"/>
  <c r="FI63" i="7"/>
  <c r="FJ19" i="7"/>
  <c r="FJ27" i="7"/>
  <c r="FJ29" i="7"/>
  <c r="FJ34" i="7"/>
  <c r="FJ35" i="7"/>
  <c r="FJ36" i="7"/>
  <c r="FJ96" i="7"/>
  <c r="FK96" i="7"/>
  <c r="FL96" i="7"/>
  <c r="FM96" i="7"/>
  <c r="FN96" i="7"/>
  <c r="FO96" i="7"/>
  <c r="FP96" i="7"/>
  <c r="FQ96" i="7"/>
  <c r="FR96" i="7"/>
  <c r="FS96" i="7"/>
  <c r="FT96" i="7"/>
  <c r="FU96" i="7"/>
  <c r="R96" i="7"/>
  <c r="M133" i="1"/>
  <c r="R22" i="2"/>
  <c r="R26" i="2"/>
  <c r="R28" i="2"/>
  <c r="FJ37" i="7"/>
  <c r="FJ38" i="7"/>
  <c r="FJ39" i="7"/>
  <c r="FJ41" i="7"/>
  <c r="FJ44" i="7"/>
  <c r="FJ63" i="7"/>
  <c r="FK19" i="7"/>
  <c r="FK27" i="7"/>
  <c r="FK29" i="7"/>
  <c r="FK34" i="7"/>
  <c r="FK35" i="7"/>
  <c r="FK36" i="7"/>
  <c r="FK37" i="7"/>
  <c r="FK38" i="7"/>
  <c r="FK39" i="7"/>
  <c r="FK41" i="7"/>
  <c r="FK44" i="7"/>
  <c r="FK63" i="7"/>
  <c r="FL19" i="7"/>
  <c r="FL27" i="7"/>
  <c r="FL29" i="7"/>
  <c r="FL34" i="7"/>
  <c r="FL35" i="7"/>
  <c r="FL36" i="7"/>
  <c r="FL37" i="7"/>
  <c r="FL38" i="7"/>
  <c r="FL39" i="7"/>
  <c r="FL41" i="7"/>
  <c r="FL44" i="7"/>
  <c r="FL63" i="7"/>
  <c r="FM19" i="7"/>
  <c r="FM27" i="7"/>
  <c r="FM29" i="7"/>
  <c r="FM34" i="7"/>
  <c r="FM35" i="7"/>
  <c r="FM36" i="7"/>
  <c r="FM37" i="7"/>
  <c r="FM38" i="7"/>
  <c r="FM39" i="7"/>
  <c r="FM41" i="7"/>
  <c r="FM44" i="7"/>
  <c r="FM63" i="7"/>
  <c r="FN19" i="7"/>
  <c r="FN27" i="7"/>
  <c r="FN29" i="7"/>
  <c r="FN34" i="7"/>
  <c r="FN35" i="7"/>
  <c r="FN36" i="7"/>
  <c r="FN37" i="7"/>
  <c r="FN38" i="7"/>
  <c r="FN39" i="7"/>
  <c r="FN41" i="7"/>
  <c r="FN44" i="7"/>
  <c r="FN63" i="7"/>
  <c r="FO19" i="7"/>
  <c r="FO27" i="7"/>
  <c r="FO29" i="7"/>
  <c r="FO34" i="7"/>
  <c r="FO35" i="7"/>
  <c r="FO36" i="7"/>
  <c r="FO37" i="7"/>
  <c r="FO38" i="7"/>
  <c r="FO39" i="7"/>
  <c r="FO41" i="7"/>
  <c r="FO44" i="7"/>
  <c r="FO63" i="7"/>
  <c r="FP19" i="7"/>
  <c r="FP27" i="7"/>
  <c r="FP29" i="7"/>
  <c r="FP34" i="7"/>
  <c r="FP35" i="7"/>
  <c r="FP36" i="7"/>
  <c r="FP37" i="7"/>
  <c r="FP38" i="7"/>
  <c r="FP39" i="7"/>
  <c r="FP41" i="7"/>
  <c r="FP44" i="7"/>
  <c r="FP63" i="7"/>
  <c r="FQ19" i="7"/>
  <c r="FQ27" i="7"/>
  <c r="FQ29" i="7"/>
  <c r="FQ34" i="7"/>
  <c r="FQ35" i="7"/>
  <c r="FQ36" i="7"/>
  <c r="FQ37" i="7"/>
  <c r="FQ38" i="7"/>
  <c r="FQ39" i="7"/>
  <c r="FQ41" i="7"/>
  <c r="FQ44" i="7"/>
  <c r="FQ63" i="7"/>
  <c r="FR19" i="7"/>
  <c r="FR27" i="7"/>
  <c r="FR29" i="7"/>
  <c r="FR34" i="7"/>
  <c r="FR35" i="7"/>
  <c r="FR36" i="7"/>
  <c r="FR37" i="7"/>
  <c r="FR38" i="7"/>
  <c r="FR39" i="7"/>
  <c r="FR41" i="7"/>
  <c r="FR44" i="7"/>
  <c r="FR63" i="7"/>
  <c r="FS19" i="7"/>
  <c r="FS27" i="7"/>
  <c r="FS29" i="7"/>
  <c r="FS34" i="7"/>
  <c r="FS35" i="7"/>
  <c r="FS36" i="7"/>
  <c r="FS37" i="7"/>
  <c r="FS38" i="7"/>
  <c r="FS39" i="7"/>
  <c r="FS41" i="7"/>
  <c r="FS44" i="7"/>
  <c r="FS63" i="7"/>
  <c r="FT19" i="7"/>
  <c r="FT27" i="7"/>
  <c r="FT29" i="7"/>
  <c r="FT34" i="7"/>
  <c r="FT35" i="7"/>
  <c r="FT36" i="7"/>
  <c r="FT37" i="7"/>
  <c r="FT38" i="7"/>
  <c r="FT39" i="7"/>
  <c r="FT41" i="7"/>
  <c r="FT44" i="7"/>
  <c r="FT63" i="7"/>
  <c r="FU19" i="7"/>
  <c r="FU27" i="7"/>
  <c r="FU29" i="7"/>
  <c r="FU34" i="7"/>
  <c r="FU35" i="7"/>
  <c r="FU36" i="7"/>
  <c r="FU37" i="7"/>
  <c r="FU38" i="7"/>
  <c r="FU39" i="7"/>
  <c r="FU41" i="7"/>
  <c r="FU44" i="7"/>
  <c r="FU63" i="7"/>
  <c r="FV19" i="7"/>
  <c r="FV27" i="7"/>
  <c r="FV29" i="7"/>
  <c r="FV34" i="7"/>
  <c r="FV35" i="7"/>
  <c r="FV36" i="7"/>
  <c r="FV96" i="7"/>
  <c r="FW96" i="7"/>
  <c r="FX96" i="7"/>
  <c r="FY96" i="7"/>
  <c r="FZ96" i="7"/>
  <c r="GA96" i="7"/>
  <c r="GB96" i="7"/>
  <c r="GC96" i="7"/>
  <c r="GD96" i="7"/>
  <c r="GE96" i="7"/>
  <c r="GF96" i="7"/>
  <c r="GG96" i="7"/>
  <c r="S96" i="7"/>
  <c r="N133" i="1"/>
  <c r="S22" i="2"/>
  <c r="S26" i="2"/>
  <c r="S28" i="2"/>
  <c r="FV37" i="7"/>
  <c r="FV38" i="7"/>
  <c r="FV39" i="7"/>
  <c r="FV41" i="7"/>
  <c r="FV44" i="7"/>
  <c r="FV63" i="7"/>
  <c r="FW19" i="7"/>
  <c r="FW27" i="7"/>
  <c r="FW29" i="7"/>
  <c r="FW34" i="7"/>
  <c r="FW35" i="7"/>
  <c r="FW36" i="7"/>
  <c r="FW37" i="7"/>
  <c r="FW38" i="7"/>
  <c r="FW39" i="7"/>
  <c r="FW41" i="7"/>
  <c r="FW44" i="7"/>
  <c r="FW63" i="7"/>
  <c r="FX19" i="7"/>
  <c r="FX27" i="7"/>
  <c r="FX29" i="7"/>
  <c r="FX34" i="7"/>
  <c r="FX35" i="7"/>
  <c r="FX36" i="7"/>
  <c r="FX37" i="7"/>
  <c r="FX38" i="7"/>
  <c r="FX39" i="7"/>
  <c r="FX41" i="7"/>
  <c r="FX44" i="7"/>
  <c r="FX63" i="7"/>
  <c r="FY19" i="7"/>
  <c r="FY27" i="7"/>
  <c r="FY29" i="7"/>
  <c r="FY34" i="7"/>
  <c r="FY35" i="7"/>
  <c r="FY36" i="7"/>
  <c r="FY37" i="7"/>
  <c r="FY38" i="7"/>
  <c r="FY39" i="7"/>
  <c r="FY41" i="7"/>
  <c r="FY44" i="7"/>
  <c r="FY63" i="7"/>
  <c r="FZ19" i="7"/>
  <c r="FZ27" i="7"/>
  <c r="FZ29" i="7"/>
  <c r="FZ34" i="7"/>
  <c r="FZ35" i="7"/>
  <c r="FZ36" i="7"/>
  <c r="FZ37" i="7"/>
  <c r="FZ38" i="7"/>
  <c r="FZ39" i="7"/>
  <c r="FZ41" i="7"/>
  <c r="FZ44" i="7"/>
  <c r="FZ63" i="7"/>
  <c r="GA19" i="7"/>
  <c r="GA27" i="7"/>
  <c r="GA29" i="7"/>
  <c r="GA34" i="7"/>
  <c r="GA35" i="7"/>
  <c r="GA36" i="7"/>
  <c r="GA37" i="7"/>
  <c r="GA38" i="7"/>
  <c r="GA39" i="7"/>
  <c r="GA41" i="7"/>
  <c r="GA44" i="7"/>
  <c r="GA63" i="7"/>
  <c r="GB19" i="7"/>
  <c r="GB27" i="7"/>
  <c r="GB29" i="7"/>
  <c r="GB34" i="7"/>
  <c r="GB35" i="7"/>
  <c r="GB36" i="7"/>
  <c r="GB37" i="7"/>
  <c r="GB38" i="7"/>
  <c r="GB39" i="7"/>
  <c r="GB41" i="7"/>
  <c r="GB44" i="7"/>
  <c r="GB63" i="7"/>
  <c r="GC19" i="7"/>
  <c r="GC27" i="7"/>
  <c r="GC29" i="7"/>
  <c r="GC34" i="7"/>
  <c r="GC35" i="7"/>
  <c r="GC36" i="7"/>
  <c r="GC37" i="7"/>
  <c r="GC38" i="7"/>
  <c r="GC39" i="7"/>
  <c r="GC41" i="7"/>
  <c r="GC44" i="7"/>
  <c r="GC63" i="7"/>
  <c r="GD19" i="7"/>
  <c r="GD27" i="7"/>
  <c r="GD29" i="7"/>
  <c r="GD34" i="7"/>
  <c r="GD35" i="7"/>
  <c r="GD36" i="7"/>
  <c r="GD37" i="7"/>
  <c r="GD38" i="7"/>
  <c r="GD39" i="7"/>
  <c r="GD41" i="7"/>
  <c r="GD44" i="7"/>
  <c r="GD63" i="7"/>
  <c r="GE19" i="7"/>
  <c r="GE27" i="7"/>
  <c r="GE29" i="7"/>
  <c r="GE34" i="7"/>
  <c r="GE35" i="7"/>
  <c r="GE36" i="7"/>
  <c r="GE37" i="7"/>
  <c r="GE38" i="7"/>
  <c r="GE39" i="7"/>
  <c r="GE41" i="7"/>
  <c r="GE44" i="7"/>
  <c r="GE63" i="7"/>
  <c r="GF19" i="7"/>
  <c r="GF27" i="7"/>
  <c r="GF29" i="7"/>
  <c r="GF34" i="7"/>
  <c r="GF35" i="7"/>
  <c r="GF36" i="7"/>
  <c r="GF37" i="7"/>
  <c r="GF38" i="7"/>
  <c r="GF39" i="7"/>
  <c r="GF41" i="7"/>
  <c r="GF44" i="7"/>
  <c r="GF63" i="7"/>
  <c r="GG19" i="7"/>
  <c r="GG27" i="7"/>
  <c r="GG29" i="7"/>
  <c r="GG34" i="7"/>
  <c r="GG35" i="7"/>
  <c r="GG36" i="7"/>
  <c r="GG37" i="7"/>
  <c r="GG38" i="7"/>
  <c r="GG39" i="7"/>
  <c r="GG41" i="7"/>
  <c r="GG44" i="7"/>
  <c r="GG63" i="7"/>
  <c r="GH19" i="7"/>
  <c r="GH27" i="7"/>
  <c r="GH29" i="7"/>
  <c r="GH34" i="7"/>
  <c r="GH35" i="7"/>
  <c r="GH36" i="7"/>
  <c r="GH96" i="7"/>
  <c r="GI96" i="7"/>
  <c r="GJ96" i="7"/>
  <c r="GK96" i="7"/>
  <c r="GL96" i="7"/>
  <c r="GM96" i="7"/>
  <c r="GN96" i="7"/>
  <c r="GO96" i="7"/>
  <c r="GP96" i="7"/>
  <c r="GQ96" i="7"/>
  <c r="GR96" i="7"/>
  <c r="GS96" i="7"/>
  <c r="T96" i="7"/>
  <c r="O133" i="1"/>
  <c r="T22" i="2"/>
  <c r="T26" i="2"/>
  <c r="T28" i="2"/>
  <c r="GH37" i="7"/>
  <c r="GH38" i="7"/>
  <c r="GH39" i="7"/>
  <c r="GH41" i="7"/>
  <c r="GH44" i="7"/>
  <c r="GH63" i="7"/>
  <c r="GI19" i="7"/>
  <c r="GI27" i="7"/>
  <c r="GI29" i="7"/>
  <c r="GI34" i="7"/>
  <c r="GI35" i="7"/>
  <c r="GI36" i="7"/>
  <c r="GI37" i="7"/>
  <c r="GI38" i="7"/>
  <c r="GI39" i="7"/>
  <c r="GI41" i="7"/>
  <c r="GI44" i="7"/>
  <c r="GI63" i="7"/>
  <c r="GJ19" i="7"/>
  <c r="GJ27" i="7"/>
  <c r="GJ29" i="7"/>
  <c r="GJ34" i="7"/>
  <c r="GJ35" i="7"/>
  <c r="GJ36" i="7"/>
  <c r="GJ37" i="7"/>
  <c r="GJ38" i="7"/>
  <c r="GJ39" i="7"/>
  <c r="GJ41" i="7"/>
  <c r="GJ44" i="7"/>
  <c r="GJ63" i="7"/>
  <c r="GK19" i="7"/>
  <c r="GK27" i="7"/>
  <c r="GK29" i="7"/>
  <c r="GK34" i="7"/>
  <c r="GK35" i="7"/>
  <c r="GK36" i="7"/>
  <c r="GK37" i="7"/>
  <c r="GK38" i="7"/>
  <c r="GK39" i="7"/>
  <c r="GK41" i="7"/>
  <c r="GK44" i="7"/>
  <c r="GK63" i="7"/>
  <c r="GL19" i="7"/>
  <c r="GL27" i="7"/>
  <c r="GL29" i="7"/>
  <c r="GL34" i="7"/>
  <c r="GL35" i="7"/>
  <c r="GL36" i="7"/>
  <c r="GL37" i="7"/>
  <c r="GL38" i="7"/>
  <c r="GL39" i="7"/>
  <c r="GL41" i="7"/>
  <c r="GL44" i="7"/>
  <c r="GL63" i="7"/>
  <c r="GM19" i="7"/>
  <c r="GM27" i="7"/>
  <c r="GM29" i="7"/>
  <c r="GM34" i="7"/>
  <c r="GM35" i="7"/>
  <c r="GM36" i="7"/>
  <c r="GM37" i="7"/>
  <c r="GM38" i="7"/>
  <c r="GM39" i="7"/>
  <c r="GM41" i="7"/>
  <c r="GM44" i="7"/>
  <c r="GM63" i="7"/>
  <c r="GN19" i="7"/>
  <c r="GN27" i="7"/>
  <c r="GN29" i="7"/>
  <c r="GN34" i="7"/>
  <c r="GN35" i="7"/>
  <c r="GN36" i="7"/>
  <c r="GN37" i="7"/>
  <c r="GN38" i="7"/>
  <c r="GN39" i="7"/>
  <c r="GN41" i="7"/>
  <c r="GN44" i="7"/>
  <c r="GN63" i="7"/>
  <c r="GO19" i="7"/>
  <c r="GO27" i="7"/>
  <c r="GO29" i="7"/>
  <c r="GO34" i="7"/>
  <c r="GO35" i="7"/>
  <c r="GO36" i="7"/>
  <c r="GO37" i="7"/>
  <c r="GO38" i="7"/>
  <c r="GO39" i="7"/>
  <c r="GO41" i="7"/>
  <c r="GO44" i="7"/>
  <c r="GO63" i="7"/>
  <c r="GP19" i="7"/>
  <c r="GP27" i="7"/>
  <c r="GP29" i="7"/>
  <c r="GP34" i="7"/>
  <c r="GP35" i="7"/>
  <c r="GP36" i="7"/>
  <c r="GP37" i="7"/>
  <c r="GP38" i="7"/>
  <c r="GP39" i="7"/>
  <c r="GP41" i="7"/>
  <c r="GP44" i="7"/>
  <c r="GP63" i="7"/>
  <c r="GQ19" i="7"/>
  <c r="GQ27" i="7"/>
  <c r="GQ29" i="7"/>
  <c r="GQ34" i="7"/>
  <c r="GQ35" i="7"/>
  <c r="GQ36" i="7"/>
  <c r="GQ37" i="7"/>
  <c r="GQ38" i="7"/>
  <c r="GQ39" i="7"/>
  <c r="GQ41" i="7"/>
  <c r="GQ44" i="7"/>
  <c r="GQ63" i="7"/>
  <c r="GR19" i="7"/>
  <c r="GR27" i="7"/>
  <c r="GR29" i="7"/>
  <c r="GR34" i="7"/>
  <c r="GR35" i="7"/>
  <c r="GR36" i="7"/>
  <c r="GR37" i="7"/>
  <c r="GR38" i="7"/>
  <c r="GR39" i="7"/>
  <c r="GR41" i="7"/>
  <c r="GR44" i="7"/>
  <c r="GR63" i="7"/>
  <c r="GS19" i="7"/>
  <c r="GS27" i="7"/>
  <c r="GS29" i="7"/>
  <c r="GS34" i="7"/>
  <c r="GS35" i="7"/>
  <c r="GS36" i="7"/>
  <c r="GS37" i="7"/>
  <c r="GS38" i="7"/>
  <c r="GS39" i="7"/>
  <c r="GS41" i="7"/>
  <c r="GS44" i="7"/>
  <c r="GS63" i="7"/>
  <c r="GT19" i="7"/>
  <c r="GT27" i="7"/>
  <c r="GT29" i="7"/>
  <c r="GT34" i="7"/>
  <c r="GT35" i="7"/>
  <c r="GT36" i="7"/>
  <c r="GT96" i="7"/>
  <c r="GU96" i="7"/>
  <c r="GV96" i="7"/>
  <c r="GW96" i="7"/>
  <c r="GX96" i="7"/>
  <c r="GY96" i="7"/>
  <c r="GZ96" i="7"/>
  <c r="HA96" i="7"/>
  <c r="HB96" i="7"/>
  <c r="HC96" i="7"/>
  <c r="HD96" i="7"/>
  <c r="HE96" i="7"/>
  <c r="U96" i="7"/>
  <c r="P133" i="1"/>
  <c r="U22" i="2"/>
  <c r="U26" i="2"/>
  <c r="U28" i="2"/>
  <c r="GT37" i="7"/>
  <c r="GT38" i="7"/>
  <c r="GT39" i="7"/>
  <c r="GT41" i="7"/>
  <c r="GT44" i="7"/>
  <c r="GT63" i="7"/>
  <c r="GU19" i="7"/>
  <c r="GU27" i="7"/>
  <c r="GU29" i="7"/>
  <c r="GU34" i="7"/>
  <c r="GU35" i="7"/>
  <c r="GU36" i="7"/>
  <c r="GU37" i="7"/>
  <c r="GU38" i="7"/>
  <c r="GU39" i="7"/>
  <c r="GU41" i="7"/>
  <c r="GU44" i="7"/>
  <c r="GU63" i="7"/>
  <c r="GV19" i="7"/>
  <c r="GV27" i="7"/>
  <c r="GV29" i="7"/>
  <c r="GV34" i="7"/>
  <c r="GV35" i="7"/>
  <c r="GV36" i="7"/>
  <c r="GV37" i="7"/>
  <c r="GV38" i="7"/>
  <c r="GV39" i="7"/>
  <c r="GV41" i="7"/>
  <c r="GV44" i="7"/>
  <c r="GV63" i="7"/>
  <c r="GW19" i="7"/>
  <c r="GW27" i="7"/>
  <c r="GW29" i="7"/>
  <c r="GW34" i="7"/>
  <c r="GW35" i="7"/>
  <c r="GW36" i="7"/>
  <c r="GW37" i="7"/>
  <c r="GW38" i="7"/>
  <c r="GW39" i="7"/>
  <c r="GW41" i="7"/>
  <c r="GW44" i="7"/>
  <c r="GW63" i="7"/>
  <c r="GX19" i="7"/>
  <c r="GX27" i="7"/>
  <c r="GX29" i="7"/>
  <c r="GX34" i="7"/>
  <c r="GX35" i="7"/>
  <c r="GX36" i="7"/>
  <c r="GX37" i="7"/>
  <c r="GX38" i="7"/>
  <c r="GX39" i="7"/>
  <c r="GX41" i="7"/>
  <c r="GX44" i="7"/>
  <c r="GX63" i="7"/>
  <c r="GY19" i="7"/>
  <c r="GY27" i="7"/>
  <c r="GY29" i="7"/>
  <c r="GY34" i="7"/>
  <c r="GY35" i="7"/>
  <c r="GY36" i="7"/>
  <c r="GY37" i="7"/>
  <c r="GY38" i="7"/>
  <c r="GY39" i="7"/>
  <c r="GY41" i="7"/>
  <c r="GY44" i="7"/>
  <c r="GY63" i="7"/>
  <c r="GZ19" i="7"/>
  <c r="GZ27" i="7"/>
  <c r="GZ29" i="7"/>
  <c r="GZ34" i="7"/>
  <c r="GZ35" i="7"/>
  <c r="GZ36" i="7"/>
  <c r="GZ37" i="7"/>
  <c r="GZ38" i="7"/>
  <c r="GZ39" i="7"/>
  <c r="GZ41" i="7"/>
  <c r="GZ44" i="7"/>
  <c r="GZ63" i="7"/>
  <c r="HA19" i="7"/>
  <c r="HA27" i="7"/>
  <c r="HA29" i="7"/>
  <c r="HA34" i="7"/>
  <c r="HA35" i="7"/>
  <c r="HA36" i="7"/>
  <c r="HA37" i="7"/>
  <c r="HA38" i="7"/>
  <c r="HA39" i="7"/>
  <c r="HA41" i="7"/>
  <c r="HA44" i="7"/>
  <c r="HA63" i="7"/>
  <c r="HB19" i="7"/>
  <c r="HB27" i="7"/>
  <c r="HB29" i="7"/>
  <c r="HB34" i="7"/>
  <c r="HB35" i="7"/>
  <c r="HB36" i="7"/>
  <c r="HB37" i="7"/>
  <c r="HB38" i="7"/>
  <c r="HB39" i="7"/>
  <c r="HB41" i="7"/>
  <c r="HB44" i="7"/>
  <c r="HB63" i="7"/>
  <c r="HC19" i="7"/>
  <c r="HC27" i="7"/>
  <c r="HC29" i="7"/>
  <c r="HC34" i="7"/>
  <c r="HC35" i="7"/>
  <c r="HC36" i="7"/>
  <c r="HC37" i="7"/>
  <c r="HC38" i="7"/>
  <c r="HC39" i="7"/>
  <c r="HC41" i="7"/>
  <c r="HC44" i="7"/>
  <c r="HC63" i="7"/>
  <c r="HD19" i="7"/>
  <c r="HD27" i="7"/>
  <c r="HD29" i="7"/>
  <c r="HD34" i="7"/>
  <c r="HD35" i="7"/>
  <c r="HD36" i="7"/>
  <c r="HD37" i="7"/>
  <c r="HD38" i="7"/>
  <c r="HD39" i="7"/>
  <c r="HD41" i="7"/>
  <c r="HD44" i="7"/>
  <c r="HD63" i="7"/>
  <c r="HE19" i="7"/>
  <c r="HE27" i="7"/>
  <c r="HE29" i="7"/>
  <c r="HE34" i="7"/>
  <c r="HE35" i="7"/>
  <c r="HE36" i="7"/>
  <c r="HE37" i="7"/>
  <c r="HE38" i="7"/>
  <c r="HE39" i="7"/>
  <c r="HE41" i="7"/>
  <c r="HE44" i="7"/>
  <c r="HE63" i="7"/>
  <c r="HF19" i="7"/>
  <c r="HF27" i="7"/>
  <c r="HF29" i="7"/>
  <c r="HF34" i="7"/>
  <c r="HF35" i="7"/>
  <c r="HF36" i="7"/>
  <c r="HF96" i="7"/>
  <c r="HG96" i="7"/>
  <c r="HH96" i="7"/>
  <c r="HI96" i="7"/>
  <c r="HJ96" i="7"/>
  <c r="HK96" i="7"/>
  <c r="HL96" i="7"/>
  <c r="HM96" i="7"/>
  <c r="HN96" i="7"/>
  <c r="HO96" i="7"/>
  <c r="HP96" i="7"/>
  <c r="HQ96" i="7"/>
  <c r="V96" i="7"/>
  <c r="Q133" i="1"/>
  <c r="V22" i="2"/>
  <c r="V26" i="2"/>
  <c r="V28" i="2"/>
  <c r="HF37" i="7"/>
  <c r="HF38" i="7"/>
  <c r="HF39" i="7"/>
  <c r="HF41" i="7"/>
  <c r="HF44" i="7"/>
  <c r="HF63" i="7"/>
  <c r="HG19" i="7"/>
  <c r="HG27" i="7"/>
  <c r="HG29" i="7"/>
  <c r="HG34" i="7"/>
  <c r="HG35" i="7"/>
  <c r="HG36" i="7"/>
  <c r="HG37" i="7"/>
  <c r="HG38" i="7"/>
  <c r="HG39" i="7"/>
  <c r="HG41" i="7"/>
  <c r="HG44" i="7"/>
  <c r="HG63" i="7"/>
  <c r="HH19" i="7"/>
  <c r="HH27" i="7"/>
  <c r="HH29" i="7"/>
  <c r="HH34" i="7"/>
  <c r="HH35" i="7"/>
  <c r="HH36" i="7"/>
  <c r="HH37" i="7"/>
  <c r="HH38" i="7"/>
  <c r="HH39" i="7"/>
  <c r="HH41" i="7"/>
  <c r="HH44" i="7"/>
  <c r="HH63" i="7"/>
  <c r="HI19" i="7"/>
  <c r="HI27" i="7"/>
  <c r="HI29" i="7"/>
  <c r="HI34" i="7"/>
  <c r="HI35" i="7"/>
  <c r="HI36" i="7"/>
  <c r="HI37" i="7"/>
  <c r="HI38" i="7"/>
  <c r="HI39" i="7"/>
  <c r="HI41" i="7"/>
  <c r="HI44" i="7"/>
  <c r="HI63" i="7"/>
  <c r="HJ19" i="7"/>
  <c r="HJ27" i="7"/>
  <c r="HJ29" i="7"/>
  <c r="HJ34" i="7"/>
  <c r="HJ35" i="7"/>
  <c r="HJ36" i="7"/>
  <c r="HJ37" i="7"/>
  <c r="HJ38" i="7"/>
  <c r="HJ39" i="7"/>
  <c r="HJ41" i="7"/>
  <c r="HJ44" i="7"/>
  <c r="HJ63" i="7"/>
  <c r="HK19" i="7"/>
  <c r="HK27" i="7"/>
  <c r="HK29" i="7"/>
  <c r="HK34" i="7"/>
  <c r="HK35" i="7"/>
  <c r="HK36" i="7"/>
  <c r="HK37" i="7"/>
  <c r="HK38" i="7"/>
  <c r="HK39" i="7"/>
  <c r="HK41" i="7"/>
  <c r="HK44" i="7"/>
  <c r="HK63" i="7"/>
  <c r="HL19" i="7"/>
  <c r="HL27" i="7"/>
  <c r="HL29" i="7"/>
  <c r="HL34" i="7"/>
  <c r="HL35" i="7"/>
  <c r="HL36" i="7"/>
  <c r="HL37" i="7"/>
  <c r="HL38" i="7"/>
  <c r="HL39" i="7"/>
  <c r="HL41" i="7"/>
  <c r="HL44" i="7"/>
  <c r="HL63" i="7"/>
  <c r="HM19" i="7"/>
  <c r="HM27" i="7"/>
  <c r="HM29" i="7"/>
  <c r="HM34" i="7"/>
  <c r="HM35" i="7"/>
  <c r="HM36" i="7"/>
  <c r="HM37" i="7"/>
  <c r="HM38" i="7"/>
  <c r="HM39" i="7"/>
  <c r="HM41" i="7"/>
  <c r="HM44" i="7"/>
  <c r="HM63" i="7"/>
  <c r="HN19" i="7"/>
  <c r="HN27" i="7"/>
  <c r="HN29" i="7"/>
  <c r="HN34" i="7"/>
  <c r="HN35" i="7"/>
  <c r="HN36" i="7"/>
  <c r="HN37" i="7"/>
  <c r="HN38" i="7"/>
  <c r="HN39" i="7"/>
  <c r="HN41" i="7"/>
  <c r="HN44" i="7"/>
  <c r="HN63" i="7"/>
  <c r="HO19" i="7"/>
  <c r="HO27" i="7"/>
  <c r="HO29" i="7"/>
  <c r="HO34" i="7"/>
  <c r="HO35" i="7"/>
  <c r="HO36" i="7"/>
  <c r="HO37" i="7"/>
  <c r="HO38" i="7"/>
  <c r="HO39" i="7"/>
  <c r="HO41" i="7"/>
  <c r="HO44" i="7"/>
  <c r="HO63" i="7"/>
  <c r="HP19" i="7"/>
  <c r="HP27" i="7"/>
  <c r="HP29" i="7"/>
  <c r="HP34" i="7"/>
  <c r="HP35" i="7"/>
  <c r="HP36" i="7"/>
  <c r="HP37" i="7"/>
  <c r="HP38" i="7"/>
  <c r="HP39" i="7"/>
  <c r="HP41" i="7"/>
  <c r="HP44" i="7"/>
  <c r="HP63" i="7"/>
  <c r="HQ19" i="7"/>
  <c r="HQ27" i="7"/>
  <c r="HQ29" i="7"/>
  <c r="HQ34" i="7"/>
  <c r="HQ35" i="7"/>
  <c r="HQ36" i="7"/>
  <c r="HQ37" i="7"/>
  <c r="HQ38" i="7"/>
  <c r="HQ39" i="7"/>
  <c r="HQ41" i="7"/>
  <c r="HQ44" i="7"/>
  <c r="HQ63" i="7"/>
  <c r="HR19" i="7"/>
  <c r="HR27" i="7"/>
  <c r="HR29" i="7"/>
  <c r="HR34" i="7"/>
  <c r="HR35" i="7"/>
  <c r="HR36" i="7"/>
  <c r="HR96" i="7"/>
  <c r="HS96" i="7"/>
  <c r="HT96" i="7"/>
  <c r="HU96" i="7"/>
  <c r="HV96" i="7"/>
  <c r="HW96" i="7"/>
  <c r="HX96" i="7"/>
  <c r="HY96" i="7"/>
  <c r="HZ96" i="7"/>
  <c r="IA96" i="7"/>
  <c r="IB96" i="7"/>
  <c r="IC96" i="7"/>
  <c r="W96" i="7"/>
  <c r="R133" i="1"/>
  <c r="W22" i="2"/>
  <c r="W26" i="2"/>
  <c r="W28" i="2"/>
  <c r="HR37" i="7"/>
  <c r="HR38" i="7"/>
  <c r="HR39" i="7"/>
  <c r="HR41" i="7"/>
  <c r="HR44" i="7"/>
  <c r="HR63" i="7"/>
  <c r="HS19" i="7"/>
  <c r="HS27" i="7"/>
  <c r="HS29" i="7"/>
  <c r="HS34" i="7"/>
  <c r="HS35" i="7"/>
  <c r="HS36" i="7"/>
  <c r="HS37" i="7"/>
  <c r="HS38" i="7"/>
  <c r="HS39" i="7"/>
  <c r="HS41" i="7"/>
  <c r="HS44" i="7"/>
  <c r="HS63" i="7"/>
  <c r="HT19" i="7"/>
  <c r="HT27" i="7"/>
  <c r="HT29" i="7"/>
  <c r="HT34" i="7"/>
  <c r="HT35" i="7"/>
  <c r="HT36" i="7"/>
  <c r="HT37" i="7"/>
  <c r="HT38" i="7"/>
  <c r="HT39" i="7"/>
  <c r="HT41" i="7"/>
  <c r="HT44" i="7"/>
  <c r="HT63" i="7"/>
  <c r="HU19" i="7"/>
  <c r="HU27" i="7"/>
  <c r="HU29" i="7"/>
  <c r="HU34" i="7"/>
  <c r="HU35" i="7"/>
  <c r="HU36" i="7"/>
  <c r="HU37" i="7"/>
  <c r="HU38" i="7"/>
  <c r="HU39" i="7"/>
  <c r="HU41" i="7"/>
  <c r="HU44" i="7"/>
  <c r="HU63" i="7"/>
  <c r="HV19" i="7"/>
  <c r="HV27" i="7"/>
  <c r="HV29" i="7"/>
  <c r="HV34" i="7"/>
  <c r="HV35" i="7"/>
  <c r="HV36" i="7"/>
  <c r="HV37" i="7"/>
  <c r="HV38" i="7"/>
  <c r="HV39" i="7"/>
  <c r="HV41" i="7"/>
  <c r="HV44" i="7"/>
  <c r="HV63" i="7"/>
  <c r="HW19" i="7"/>
  <c r="HW27" i="7"/>
  <c r="HW29" i="7"/>
  <c r="HW34" i="7"/>
  <c r="HW35" i="7"/>
  <c r="HW36" i="7"/>
  <c r="HW37" i="7"/>
  <c r="HW38" i="7"/>
  <c r="HW39" i="7"/>
  <c r="HW41" i="7"/>
  <c r="HW44" i="7"/>
  <c r="HW63" i="7"/>
  <c r="HX19" i="7"/>
  <c r="HX27" i="7"/>
  <c r="HX29" i="7"/>
  <c r="HX34" i="7"/>
  <c r="HX35" i="7"/>
  <c r="HX36" i="7"/>
  <c r="HX37" i="7"/>
  <c r="HX38" i="7"/>
  <c r="HX39" i="7"/>
  <c r="HX41" i="7"/>
  <c r="HX44" i="7"/>
  <c r="HX63" i="7"/>
  <c r="HY19" i="7"/>
  <c r="HY27" i="7"/>
  <c r="HY29" i="7"/>
  <c r="HY34" i="7"/>
  <c r="HY35" i="7"/>
  <c r="HY36" i="7"/>
  <c r="HY37" i="7"/>
  <c r="HY38" i="7"/>
  <c r="HY39" i="7"/>
  <c r="HY41" i="7"/>
  <c r="HY44" i="7"/>
  <c r="HY63" i="7"/>
  <c r="HZ19" i="7"/>
  <c r="HZ27" i="7"/>
  <c r="HZ29" i="7"/>
  <c r="HZ34" i="7"/>
  <c r="HZ35" i="7"/>
  <c r="HZ36" i="7"/>
  <c r="HZ37" i="7"/>
  <c r="HZ38" i="7"/>
  <c r="HZ39" i="7"/>
  <c r="HZ41" i="7"/>
  <c r="HZ44" i="7"/>
  <c r="HZ63" i="7"/>
  <c r="IA19" i="7"/>
  <c r="IA27" i="7"/>
  <c r="IA29" i="7"/>
  <c r="IA34" i="7"/>
  <c r="IA35" i="7"/>
  <c r="IA36" i="7"/>
  <c r="IA37" i="7"/>
  <c r="IA38" i="7"/>
  <c r="IA39" i="7"/>
  <c r="IA41" i="7"/>
  <c r="IA44" i="7"/>
  <c r="IA63" i="7"/>
  <c r="IB19" i="7"/>
  <c r="IB27" i="7"/>
  <c r="IB29" i="7"/>
  <c r="IB34" i="7"/>
  <c r="IB35" i="7"/>
  <c r="IB36" i="7"/>
  <c r="IB37" i="7"/>
  <c r="IB38" i="7"/>
  <c r="IB39" i="7"/>
  <c r="IB41" i="7"/>
  <c r="IB44" i="7"/>
  <c r="IB63" i="7"/>
  <c r="IC19" i="7"/>
  <c r="IC27" i="7"/>
  <c r="IC29" i="7"/>
  <c r="IC34" i="7"/>
  <c r="IC35" i="7"/>
  <c r="IC36" i="7"/>
  <c r="IC37" i="7"/>
  <c r="IC38" i="7"/>
  <c r="IC39" i="7"/>
  <c r="IC41" i="7"/>
  <c r="IC44" i="7"/>
  <c r="IC63" i="7"/>
  <c r="ID19" i="7"/>
  <c r="ID27" i="7"/>
  <c r="ID29" i="7"/>
  <c r="ID34" i="7"/>
  <c r="ID35" i="7"/>
  <c r="ID36" i="7"/>
  <c r="ID96" i="7"/>
  <c r="IE96" i="7"/>
  <c r="IF96" i="7"/>
  <c r="IG96" i="7"/>
  <c r="IH96" i="7"/>
  <c r="II96" i="7"/>
  <c r="IJ96" i="7"/>
  <c r="IK96" i="7"/>
  <c r="IL96" i="7"/>
  <c r="IM96" i="7"/>
  <c r="IN96" i="7"/>
  <c r="IO96" i="7"/>
  <c r="X96" i="7"/>
  <c r="S133" i="1"/>
  <c r="X22" i="2"/>
  <c r="X26" i="2"/>
  <c r="X28" i="2"/>
  <c r="ID37" i="7"/>
  <c r="ID38" i="7"/>
  <c r="ID39" i="7"/>
  <c r="ID41" i="7"/>
  <c r="ID44" i="7"/>
  <c r="ID63" i="7"/>
  <c r="IE19" i="7"/>
  <c r="IE27" i="7"/>
  <c r="IE29" i="7"/>
  <c r="IE34" i="7"/>
  <c r="IE35" i="7"/>
  <c r="IE36" i="7"/>
  <c r="IE37" i="7"/>
  <c r="IE38" i="7"/>
  <c r="IE39" i="7"/>
  <c r="IE41" i="7"/>
  <c r="IE44" i="7"/>
  <c r="IE63" i="7"/>
  <c r="IF19" i="7"/>
  <c r="IF27" i="7"/>
  <c r="IF29" i="7"/>
  <c r="IF34" i="7"/>
  <c r="IF35" i="7"/>
  <c r="IF36" i="7"/>
  <c r="IF37" i="7"/>
  <c r="IF38" i="7"/>
  <c r="IF39" i="7"/>
  <c r="IF41" i="7"/>
  <c r="IF44" i="7"/>
  <c r="IF63" i="7"/>
  <c r="IG19" i="7"/>
  <c r="IG27" i="7"/>
  <c r="IG29" i="7"/>
  <c r="IG34" i="7"/>
  <c r="IG35" i="7"/>
  <c r="IG36" i="7"/>
  <c r="IG37" i="7"/>
  <c r="IG38" i="7"/>
  <c r="IG39" i="7"/>
  <c r="IG41" i="7"/>
  <c r="IG44" i="7"/>
  <c r="IG63" i="7"/>
  <c r="IH19" i="7"/>
  <c r="IH27" i="7"/>
  <c r="IH29" i="7"/>
  <c r="IH34" i="7"/>
  <c r="IH35" i="7"/>
  <c r="IH36" i="7"/>
  <c r="IH37" i="7"/>
  <c r="IH38" i="7"/>
  <c r="IH39" i="7"/>
  <c r="IH41" i="7"/>
  <c r="IH44" i="7"/>
  <c r="IH63" i="7"/>
  <c r="II19" i="7"/>
  <c r="II27" i="7"/>
  <c r="II29" i="7"/>
  <c r="II34" i="7"/>
  <c r="II35" i="7"/>
  <c r="II36" i="7"/>
  <c r="II37" i="7"/>
  <c r="II38" i="7"/>
  <c r="II39" i="7"/>
  <c r="II41" i="7"/>
  <c r="II44" i="7"/>
  <c r="II63" i="7"/>
  <c r="IJ19" i="7"/>
  <c r="IJ27" i="7"/>
  <c r="IJ29" i="7"/>
  <c r="IJ34" i="7"/>
  <c r="IJ35" i="7"/>
  <c r="IJ36" i="7"/>
  <c r="IJ37" i="7"/>
  <c r="IJ38" i="7"/>
  <c r="IJ39" i="7"/>
  <c r="IJ41" i="7"/>
  <c r="IJ44" i="7"/>
  <c r="IJ63" i="7"/>
  <c r="IK19" i="7"/>
  <c r="IK27" i="7"/>
  <c r="IK29" i="7"/>
  <c r="IK34" i="7"/>
  <c r="IK35" i="7"/>
  <c r="IK36" i="7"/>
  <c r="IK37" i="7"/>
  <c r="IK38" i="7"/>
  <c r="IK39" i="7"/>
  <c r="IK41" i="7"/>
  <c r="IK44" i="7"/>
  <c r="IK63" i="7"/>
  <c r="IL19" i="7"/>
  <c r="IL27" i="7"/>
  <c r="IL29" i="7"/>
  <c r="IL34" i="7"/>
  <c r="IL35" i="7"/>
  <c r="IL36" i="7"/>
  <c r="IL37" i="7"/>
  <c r="IL38" i="7"/>
  <c r="IL39" i="7"/>
  <c r="IL41" i="7"/>
  <c r="IL44" i="7"/>
  <c r="IL63" i="7"/>
  <c r="IM19" i="7"/>
  <c r="IM27" i="7"/>
  <c r="IM29" i="7"/>
  <c r="IM34" i="7"/>
  <c r="IM35" i="7"/>
  <c r="IM36" i="7"/>
  <c r="IM37" i="7"/>
  <c r="IM38" i="7"/>
  <c r="IM39" i="7"/>
  <c r="IM41" i="7"/>
  <c r="IM44" i="7"/>
  <c r="IM63" i="7"/>
  <c r="IN19" i="7"/>
  <c r="IN27" i="7"/>
  <c r="IN29" i="7"/>
  <c r="IN34" i="7"/>
  <c r="IN35" i="7"/>
  <c r="IN36" i="7"/>
  <c r="IN37" i="7"/>
  <c r="IN38" i="7"/>
  <c r="IN39" i="7"/>
  <c r="IN41" i="7"/>
  <c r="IN44" i="7"/>
  <c r="IN63" i="7"/>
  <c r="IO19" i="7"/>
  <c r="IO27" i="7"/>
  <c r="IO29" i="7"/>
  <c r="IO34" i="7"/>
  <c r="IO35" i="7"/>
  <c r="IO36" i="7"/>
  <c r="IO37" i="7"/>
  <c r="IO38" i="7"/>
  <c r="IO39" i="7"/>
  <c r="IO41" i="7"/>
  <c r="IO44" i="7"/>
  <c r="IO63" i="7"/>
  <c r="IP19" i="7"/>
  <c r="IP27" i="7"/>
  <c r="IP29" i="7"/>
  <c r="IP34" i="7"/>
  <c r="IP35" i="7"/>
  <c r="IP36" i="7"/>
  <c r="IP96" i="7"/>
  <c r="IQ96" i="7"/>
  <c r="IR96" i="7"/>
  <c r="IS96" i="7"/>
  <c r="IT96" i="7"/>
  <c r="IU96" i="7"/>
  <c r="IV96" i="7"/>
  <c r="IW96" i="7"/>
  <c r="IX96" i="7"/>
  <c r="IY96" i="7"/>
  <c r="IZ96" i="7"/>
  <c r="JA96" i="7"/>
  <c r="Y96" i="7"/>
  <c r="T133" i="1"/>
  <c r="Y22" i="2"/>
  <c r="Y26" i="2"/>
  <c r="Y28" i="2"/>
  <c r="IP37" i="7"/>
  <c r="IP38" i="7"/>
  <c r="IP39" i="7"/>
  <c r="IP41" i="7"/>
  <c r="IP44" i="7"/>
  <c r="IP63" i="7"/>
  <c r="IQ19" i="7"/>
  <c r="IQ27" i="7"/>
  <c r="IQ29" i="7"/>
  <c r="IQ34" i="7"/>
  <c r="IQ35" i="7"/>
  <c r="IQ36" i="7"/>
  <c r="IQ37" i="7"/>
  <c r="IQ38" i="7"/>
  <c r="IQ39" i="7"/>
  <c r="IQ41" i="7"/>
  <c r="IQ44" i="7"/>
  <c r="IQ63" i="7"/>
  <c r="IR19" i="7"/>
  <c r="IR27" i="7"/>
  <c r="IR29" i="7"/>
  <c r="IR34" i="7"/>
  <c r="IR35" i="7"/>
  <c r="IR36" i="7"/>
  <c r="IR37" i="7"/>
  <c r="IR38" i="7"/>
  <c r="IR39" i="7"/>
  <c r="IR41" i="7"/>
  <c r="IR44" i="7"/>
  <c r="IR63" i="7"/>
  <c r="IS19" i="7"/>
  <c r="IS27" i="7"/>
  <c r="IS29" i="7"/>
  <c r="IS34" i="7"/>
  <c r="IS35" i="7"/>
  <c r="IS36" i="7"/>
  <c r="IS37" i="7"/>
  <c r="IS38" i="7"/>
  <c r="IS39" i="7"/>
  <c r="IS41" i="7"/>
  <c r="IS44" i="7"/>
  <c r="IS63" i="7"/>
  <c r="IT19" i="7"/>
  <c r="IT27" i="7"/>
  <c r="IT29" i="7"/>
  <c r="IT34" i="7"/>
  <c r="IT35" i="7"/>
  <c r="IT36" i="7"/>
  <c r="IT37" i="7"/>
  <c r="IT38" i="7"/>
  <c r="IT39" i="7"/>
  <c r="IT41" i="7"/>
  <c r="IT44" i="7"/>
  <c r="IT63" i="7"/>
  <c r="IU19" i="7"/>
  <c r="IU27" i="7"/>
  <c r="IU29" i="7"/>
  <c r="IU34" i="7"/>
  <c r="IU35" i="7"/>
  <c r="IU36" i="7"/>
  <c r="IU37" i="7"/>
  <c r="IU38" i="7"/>
  <c r="IU39" i="7"/>
  <c r="IU41" i="7"/>
  <c r="IU44" i="7"/>
  <c r="IU63" i="7"/>
  <c r="IV19" i="7"/>
  <c r="IV27" i="7"/>
  <c r="IV29" i="7"/>
  <c r="IV34" i="7"/>
  <c r="IV35" i="7"/>
  <c r="IV36" i="7"/>
  <c r="IV37" i="7"/>
  <c r="IV38" i="7"/>
  <c r="IV39" i="7"/>
  <c r="IV41" i="7"/>
  <c r="IV44" i="7"/>
  <c r="IV63" i="7"/>
  <c r="IW19" i="7"/>
  <c r="IW27" i="7"/>
  <c r="IW29" i="7"/>
  <c r="IW34" i="7"/>
  <c r="IW35" i="7"/>
  <c r="IW36" i="7"/>
  <c r="IW37" i="7"/>
  <c r="IW38" i="7"/>
  <c r="IW39" i="7"/>
  <c r="IW41" i="7"/>
  <c r="IW44" i="7"/>
  <c r="IW63" i="7"/>
  <c r="IX19" i="7"/>
  <c r="IX27" i="7"/>
  <c r="IX29" i="7"/>
  <c r="IX34" i="7"/>
  <c r="IX35" i="7"/>
  <c r="IX36" i="7"/>
  <c r="IX37" i="7"/>
  <c r="IX38" i="7"/>
  <c r="IX39" i="7"/>
  <c r="IX41" i="7"/>
  <c r="IX44" i="7"/>
  <c r="IX63" i="7"/>
  <c r="IY19" i="7"/>
  <c r="IY27" i="7"/>
  <c r="IY29" i="7"/>
  <c r="IY34" i="7"/>
  <c r="IY35" i="7"/>
  <c r="IY36" i="7"/>
  <c r="IY37" i="7"/>
  <c r="IY38" i="7"/>
  <c r="IY39" i="7"/>
  <c r="IY41" i="7"/>
  <c r="IY44" i="7"/>
  <c r="IY63" i="7"/>
  <c r="IZ19" i="7"/>
  <c r="IZ27" i="7"/>
  <c r="IZ29" i="7"/>
  <c r="IZ34" i="7"/>
  <c r="IZ35" i="7"/>
  <c r="IZ36" i="7"/>
  <c r="IZ37" i="7"/>
  <c r="IZ38" i="7"/>
  <c r="IZ39" i="7"/>
  <c r="IZ41" i="7"/>
  <c r="IZ44" i="7"/>
  <c r="IZ63" i="7"/>
  <c r="JA19" i="7"/>
  <c r="JA27" i="7"/>
  <c r="JA29" i="7"/>
  <c r="JA34" i="7"/>
  <c r="JA35" i="7"/>
  <c r="JA36" i="7"/>
  <c r="JA37" i="7"/>
  <c r="JA38" i="7"/>
  <c r="JA39" i="7"/>
  <c r="JA41" i="7"/>
  <c r="JA44" i="7"/>
  <c r="JA63" i="7"/>
  <c r="JB19" i="7"/>
  <c r="JB27" i="7"/>
  <c r="JB29" i="7"/>
  <c r="JB34" i="7"/>
  <c r="JB35" i="7"/>
  <c r="JB36" i="7"/>
  <c r="JB96" i="7"/>
  <c r="JC96" i="7"/>
  <c r="JD96" i="7"/>
  <c r="JE96" i="7"/>
  <c r="JF96" i="7"/>
  <c r="JG96" i="7"/>
  <c r="JH96" i="7"/>
  <c r="JI96" i="7"/>
  <c r="JJ96" i="7"/>
  <c r="JK96" i="7"/>
  <c r="JL96" i="7"/>
  <c r="JM96" i="7"/>
  <c r="Z96" i="7"/>
  <c r="U133" i="1"/>
  <c r="Z22" i="2"/>
  <c r="Z26" i="2"/>
  <c r="Z28" i="2"/>
  <c r="JB37" i="7"/>
  <c r="JB38" i="7"/>
  <c r="JB39" i="7"/>
  <c r="JB41" i="7"/>
  <c r="JB44" i="7"/>
  <c r="JB63" i="7"/>
  <c r="JC19" i="7"/>
  <c r="JC27" i="7"/>
  <c r="JC29" i="7"/>
  <c r="JC34" i="7"/>
  <c r="JC35" i="7"/>
  <c r="JC36" i="7"/>
  <c r="JC37" i="7"/>
  <c r="JC38" i="7"/>
  <c r="JC39" i="7"/>
  <c r="JC41" i="7"/>
  <c r="JC44" i="7"/>
  <c r="JC63" i="7"/>
  <c r="JD19" i="7"/>
  <c r="JD27" i="7"/>
  <c r="JD29" i="7"/>
  <c r="JD34" i="7"/>
  <c r="JD35" i="7"/>
  <c r="JD36" i="7"/>
  <c r="JD37" i="7"/>
  <c r="JD38" i="7"/>
  <c r="JD39" i="7"/>
  <c r="JD41" i="7"/>
  <c r="JD44" i="7"/>
  <c r="JD63" i="7"/>
  <c r="JE19" i="7"/>
  <c r="JE27" i="7"/>
  <c r="JE29" i="7"/>
  <c r="JE34" i="7"/>
  <c r="JE35" i="7"/>
  <c r="JE36" i="7"/>
  <c r="JE37" i="7"/>
  <c r="JE38" i="7"/>
  <c r="JE39" i="7"/>
  <c r="JE41" i="7"/>
  <c r="JE44" i="7"/>
  <c r="JE63" i="7"/>
  <c r="JF19" i="7"/>
  <c r="JF27" i="7"/>
  <c r="JF29" i="7"/>
  <c r="JF34" i="7"/>
  <c r="JF35" i="7"/>
  <c r="JF36" i="7"/>
  <c r="JF37" i="7"/>
  <c r="JF38" i="7"/>
  <c r="JF39" i="7"/>
  <c r="JF41" i="7"/>
  <c r="JF44" i="7"/>
  <c r="JF63" i="7"/>
  <c r="JG19" i="7"/>
  <c r="JG27" i="7"/>
  <c r="JG29" i="7"/>
  <c r="JG34" i="7"/>
  <c r="JG35" i="7"/>
  <c r="JG36" i="7"/>
  <c r="JG37" i="7"/>
  <c r="JG38" i="7"/>
  <c r="JG39" i="7"/>
  <c r="JG41" i="7"/>
  <c r="JG44" i="7"/>
  <c r="JG63" i="7"/>
  <c r="JH19" i="7"/>
  <c r="JH27" i="7"/>
  <c r="JH29" i="7"/>
  <c r="JH34" i="7"/>
  <c r="JH35" i="7"/>
  <c r="JH36" i="7"/>
  <c r="JH37" i="7"/>
  <c r="JH38" i="7"/>
  <c r="JH39" i="7"/>
  <c r="JH41" i="7"/>
  <c r="JH44" i="7"/>
  <c r="JH63" i="7"/>
  <c r="JI19" i="7"/>
  <c r="JI27" i="7"/>
  <c r="JI29" i="7"/>
  <c r="JI34" i="7"/>
  <c r="JI35" i="7"/>
  <c r="JI36" i="7"/>
  <c r="JI37" i="7"/>
  <c r="JI38" i="7"/>
  <c r="JI39" i="7"/>
  <c r="JI41" i="7"/>
  <c r="JI44" i="7"/>
  <c r="JI63" i="7"/>
  <c r="JJ19" i="7"/>
  <c r="JJ27" i="7"/>
  <c r="JJ29" i="7"/>
  <c r="JJ34" i="7"/>
  <c r="JJ35" i="7"/>
  <c r="JJ36" i="7"/>
  <c r="JJ37" i="7"/>
  <c r="JJ38" i="7"/>
  <c r="JJ39" i="7"/>
  <c r="JJ41" i="7"/>
  <c r="JJ44" i="7"/>
  <c r="JJ63" i="7"/>
  <c r="JK19" i="7"/>
  <c r="JK27" i="7"/>
  <c r="JK29" i="7"/>
  <c r="JK34" i="7"/>
  <c r="JK35" i="7"/>
  <c r="JK36" i="7"/>
  <c r="JK37" i="7"/>
  <c r="JK38" i="7"/>
  <c r="JK39" i="7"/>
  <c r="JK41" i="7"/>
  <c r="JK44" i="7"/>
  <c r="JK63" i="7"/>
  <c r="JL19" i="7"/>
  <c r="JL27" i="7"/>
  <c r="JL29" i="7"/>
  <c r="JL34" i="7"/>
  <c r="JL35" i="7"/>
  <c r="JL36" i="7"/>
  <c r="JL37" i="7"/>
  <c r="JL38" i="7"/>
  <c r="JL39" i="7"/>
  <c r="JL41" i="7"/>
  <c r="JL44" i="7"/>
  <c r="JL63" i="7"/>
  <c r="JM19" i="7"/>
  <c r="JM27" i="7"/>
  <c r="JM29" i="7"/>
  <c r="JM34" i="7"/>
  <c r="JM35" i="7"/>
  <c r="JM36" i="7"/>
  <c r="JM37" i="7"/>
  <c r="JM38" i="7"/>
  <c r="JM39" i="7"/>
  <c r="JM41" i="7"/>
  <c r="JM44" i="7"/>
  <c r="JM63" i="7"/>
  <c r="JN19" i="7"/>
  <c r="JN27" i="7"/>
  <c r="JN29" i="7"/>
  <c r="JN34" i="7"/>
  <c r="JN35" i="7"/>
  <c r="JN36" i="7"/>
  <c r="JN96" i="7"/>
  <c r="JO96" i="7"/>
  <c r="JP96" i="7"/>
  <c r="JQ96" i="7"/>
  <c r="JR96" i="7"/>
  <c r="JS96" i="7"/>
  <c r="JT96" i="7"/>
  <c r="JU96" i="7"/>
  <c r="JV96" i="7"/>
  <c r="JW96" i="7"/>
  <c r="JX96" i="7"/>
  <c r="JY96" i="7"/>
  <c r="AA96" i="7"/>
  <c r="V133" i="1"/>
  <c r="AA22" i="2"/>
  <c r="AA26" i="2"/>
  <c r="AA28" i="2"/>
  <c r="JN37" i="7"/>
  <c r="JN38" i="7"/>
  <c r="JN39" i="7"/>
  <c r="JN41" i="7"/>
  <c r="JN44" i="7"/>
  <c r="JN63" i="7"/>
  <c r="JO19" i="7"/>
  <c r="JO27" i="7"/>
  <c r="JO29" i="7"/>
  <c r="JO34" i="7"/>
  <c r="JO35" i="7"/>
  <c r="JO36" i="7"/>
  <c r="JO37" i="7"/>
  <c r="JO38" i="7"/>
  <c r="JO39" i="7"/>
  <c r="JO41" i="7"/>
  <c r="JO44" i="7"/>
  <c r="JO63" i="7"/>
  <c r="JP19" i="7"/>
  <c r="JP27" i="7"/>
  <c r="JP29" i="7"/>
  <c r="JP34" i="7"/>
  <c r="JP35" i="7"/>
  <c r="JP36" i="7"/>
  <c r="JP37" i="7"/>
  <c r="JP38" i="7"/>
  <c r="JP39" i="7"/>
  <c r="JP41" i="7"/>
  <c r="JP44" i="7"/>
  <c r="JP63" i="7"/>
  <c r="JQ19" i="7"/>
  <c r="JQ27" i="7"/>
  <c r="JQ29" i="7"/>
  <c r="JQ34" i="7"/>
  <c r="JQ35" i="7"/>
  <c r="JQ36" i="7"/>
  <c r="JQ37" i="7"/>
  <c r="JQ38" i="7"/>
  <c r="JQ39" i="7"/>
  <c r="JQ41" i="7"/>
  <c r="JQ44" i="7"/>
  <c r="JQ63" i="7"/>
  <c r="JR19" i="7"/>
  <c r="JR27" i="7"/>
  <c r="JR29" i="7"/>
  <c r="JR34" i="7"/>
  <c r="JR35" i="7"/>
  <c r="JR36" i="7"/>
  <c r="JR37" i="7"/>
  <c r="JR38" i="7"/>
  <c r="JR39" i="7"/>
  <c r="JR41" i="7"/>
  <c r="JR44" i="7"/>
  <c r="JR63" i="7"/>
  <c r="JS19" i="7"/>
  <c r="JS27" i="7"/>
  <c r="JS29" i="7"/>
  <c r="JS34" i="7"/>
  <c r="JS35" i="7"/>
  <c r="JS36" i="7"/>
  <c r="JS37" i="7"/>
  <c r="JS38" i="7"/>
  <c r="JS39" i="7"/>
  <c r="JS41" i="7"/>
  <c r="JS44" i="7"/>
  <c r="JS63" i="7"/>
  <c r="JT19" i="7"/>
  <c r="JT27" i="7"/>
  <c r="JT29" i="7"/>
  <c r="JT34" i="7"/>
  <c r="JT35" i="7"/>
  <c r="JT36" i="7"/>
  <c r="JT37" i="7"/>
  <c r="JT38" i="7"/>
  <c r="JT39" i="7"/>
  <c r="JT41" i="7"/>
  <c r="JT44" i="7"/>
  <c r="JT63" i="7"/>
  <c r="JU19" i="7"/>
  <c r="JU27" i="7"/>
  <c r="JU29" i="7"/>
  <c r="JU34" i="7"/>
  <c r="JU35" i="7"/>
  <c r="JU36" i="7"/>
  <c r="JU37" i="7"/>
  <c r="JU38" i="7"/>
  <c r="JU39" i="7"/>
  <c r="JU41" i="7"/>
  <c r="JU44" i="7"/>
  <c r="JU63" i="7"/>
  <c r="JV19" i="7"/>
  <c r="JV27" i="7"/>
  <c r="JV29" i="7"/>
  <c r="JV34" i="7"/>
  <c r="JV35" i="7"/>
  <c r="JV36" i="7"/>
  <c r="JV37" i="7"/>
  <c r="JV38" i="7"/>
  <c r="JV39" i="7"/>
  <c r="JV41" i="7"/>
  <c r="JV44" i="7"/>
  <c r="JV63" i="7"/>
  <c r="JW19" i="7"/>
  <c r="JW27" i="7"/>
  <c r="JW29" i="7"/>
  <c r="JW34" i="7"/>
  <c r="JW35" i="7"/>
  <c r="JW36" i="7"/>
  <c r="JW37" i="7"/>
  <c r="JW38" i="7"/>
  <c r="JW39" i="7"/>
  <c r="JW41" i="7"/>
  <c r="JW44" i="7"/>
  <c r="JW63" i="7"/>
  <c r="JX19" i="7"/>
  <c r="JX27" i="7"/>
  <c r="JX29" i="7"/>
  <c r="JX34" i="7"/>
  <c r="JX35" i="7"/>
  <c r="JX36" i="7"/>
  <c r="JX37" i="7"/>
  <c r="JX38" i="7"/>
  <c r="JX39" i="7"/>
  <c r="JX41" i="7"/>
  <c r="JX44" i="7"/>
  <c r="JX63" i="7"/>
  <c r="JY19" i="7"/>
  <c r="JY27" i="7"/>
  <c r="JY29" i="7"/>
  <c r="JY34" i="7"/>
  <c r="JY35" i="7"/>
  <c r="JY36" i="7"/>
  <c r="JY37" i="7"/>
  <c r="JY38" i="7"/>
  <c r="JY39" i="7"/>
  <c r="JY41" i="7"/>
  <c r="JY44" i="7"/>
  <c r="JY63" i="7"/>
  <c r="JZ19" i="7"/>
  <c r="JZ27" i="7"/>
  <c r="JZ29" i="7"/>
  <c r="JZ34" i="7"/>
  <c r="JZ35" i="7"/>
  <c r="JZ36" i="7"/>
  <c r="JZ96" i="7"/>
  <c r="KA96" i="7"/>
  <c r="KB96" i="7"/>
  <c r="KC96" i="7"/>
  <c r="KD96" i="7"/>
  <c r="KE96" i="7"/>
  <c r="KF96" i="7"/>
  <c r="KG96" i="7"/>
  <c r="KH96" i="7"/>
  <c r="KI96" i="7"/>
  <c r="KJ96" i="7"/>
  <c r="KK96" i="7"/>
  <c r="AB96" i="7"/>
  <c r="W133" i="1"/>
  <c r="AB22" i="2"/>
  <c r="AB26" i="2"/>
  <c r="AB28" i="2"/>
  <c r="JZ37" i="7"/>
  <c r="JZ38" i="7"/>
  <c r="JZ39" i="7"/>
  <c r="JZ41" i="7"/>
  <c r="JZ44" i="7"/>
  <c r="JZ63" i="7"/>
  <c r="KA19" i="7"/>
  <c r="KA27" i="7"/>
  <c r="KA29" i="7"/>
  <c r="KA34" i="7"/>
  <c r="KA35" i="7"/>
  <c r="KA36" i="7"/>
  <c r="KA37" i="7"/>
  <c r="KA38" i="7"/>
  <c r="KA39" i="7"/>
  <c r="KA41" i="7"/>
  <c r="KA44" i="7"/>
  <c r="KA63" i="7"/>
  <c r="KB19" i="7"/>
  <c r="KB27" i="7"/>
  <c r="KB29" i="7"/>
  <c r="KB34" i="7"/>
  <c r="KB35" i="7"/>
  <c r="KB36" i="7"/>
  <c r="KB37" i="7"/>
  <c r="KB38" i="7"/>
  <c r="KB39" i="7"/>
  <c r="KB41" i="7"/>
  <c r="KB44" i="7"/>
  <c r="KB63" i="7"/>
  <c r="KC19" i="7"/>
  <c r="KC27" i="7"/>
  <c r="KC29" i="7"/>
  <c r="KC34" i="7"/>
  <c r="KC35" i="7"/>
  <c r="KC36" i="7"/>
  <c r="KC37" i="7"/>
  <c r="KC38" i="7"/>
  <c r="KC39" i="7"/>
  <c r="KC41" i="7"/>
  <c r="KC44" i="7"/>
  <c r="KC63" i="7"/>
  <c r="KD19" i="7"/>
  <c r="KD27" i="7"/>
  <c r="KD29" i="7"/>
  <c r="KD34" i="7"/>
  <c r="KD35" i="7"/>
  <c r="KD36" i="7"/>
  <c r="KD37" i="7"/>
  <c r="KD38" i="7"/>
  <c r="KD39" i="7"/>
  <c r="KD41" i="7"/>
  <c r="KD44" i="7"/>
  <c r="KD63" i="7"/>
  <c r="KE19" i="7"/>
  <c r="KE27" i="7"/>
  <c r="KE29" i="7"/>
  <c r="KE34" i="7"/>
  <c r="KE35" i="7"/>
  <c r="KE36" i="7"/>
  <c r="KE37" i="7"/>
  <c r="KE38" i="7"/>
  <c r="KE39" i="7"/>
  <c r="KE41" i="7"/>
  <c r="KE44" i="7"/>
  <c r="KE63" i="7"/>
  <c r="KF19" i="7"/>
  <c r="KF27" i="7"/>
  <c r="KF29" i="7"/>
  <c r="KF34" i="7"/>
  <c r="KF35" i="7"/>
  <c r="KF36" i="7"/>
  <c r="KF37" i="7"/>
  <c r="KF38" i="7"/>
  <c r="KF39" i="7"/>
  <c r="KF41" i="7"/>
  <c r="KF44" i="7"/>
  <c r="KF63" i="7"/>
  <c r="KG19" i="7"/>
  <c r="KG27" i="7"/>
  <c r="KG29" i="7"/>
  <c r="KG34" i="7"/>
  <c r="KG35" i="7"/>
  <c r="KG36" i="7"/>
  <c r="KG37" i="7"/>
  <c r="KG38" i="7"/>
  <c r="KG39" i="7"/>
  <c r="KG41" i="7"/>
  <c r="KG44" i="7"/>
  <c r="KG63" i="7"/>
  <c r="KH19" i="7"/>
  <c r="KH27" i="7"/>
  <c r="KH29" i="7"/>
  <c r="KH34" i="7"/>
  <c r="KH35" i="7"/>
  <c r="KH36" i="7"/>
  <c r="KH37" i="7"/>
  <c r="KH38" i="7"/>
  <c r="KH39" i="7"/>
  <c r="KH41" i="7"/>
  <c r="KH44" i="7"/>
  <c r="KH63" i="7"/>
  <c r="KI19" i="7"/>
  <c r="KI27" i="7"/>
  <c r="KI29" i="7"/>
  <c r="KI34" i="7"/>
  <c r="KI35" i="7"/>
  <c r="KI36" i="7"/>
  <c r="KI37" i="7"/>
  <c r="KI38" i="7"/>
  <c r="KI39" i="7"/>
  <c r="KI41" i="7"/>
  <c r="KI44" i="7"/>
  <c r="KI63" i="7"/>
  <c r="KJ19" i="7"/>
  <c r="KJ27" i="7"/>
  <c r="KJ29" i="7"/>
  <c r="KJ34" i="7"/>
  <c r="KJ35" i="7"/>
  <c r="KJ36" i="7"/>
  <c r="KJ37" i="7"/>
  <c r="KJ38" i="7"/>
  <c r="KJ39" i="7"/>
  <c r="KJ41" i="7"/>
  <c r="KJ44" i="7"/>
  <c r="KJ63" i="7"/>
  <c r="KK19" i="7"/>
  <c r="KK27" i="7"/>
  <c r="KK29" i="7"/>
  <c r="KK34" i="7"/>
  <c r="KK35" i="7"/>
  <c r="KK36" i="7"/>
  <c r="KK37" i="7"/>
  <c r="KK38" i="7"/>
  <c r="KK39" i="7"/>
  <c r="KK41" i="7"/>
  <c r="KK44" i="7"/>
  <c r="KK63" i="7"/>
  <c r="KL19" i="7"/>
  <c r="KL27" i="7"/>
  <c r="KL29" i="7"/>
  <c r="KL34" i="7"/>
  <c r="KL35" i="7"/>
  <c r="KL36" i="7"/>
  <c r="KL96" i="7"/>
  <c r="KM96" i="7"/>
  <c r="KN96" i="7"/>
  <c r="KO96" i="7"/>
  <c r="KP96" i="7"/>
  <c r="KQ96" i="7"/>
  <c r="KR96" i="7"/>
  <c r="KS96" i="7"/>
  <c r="KT96" i="7"/>
  <c r="KU96" i="7"/>
  <c r="KV96" i="7"/>
  <c r="KW96" i="7"/>
  <c r="AC96" i="7"/>
  <c r="X133" i="1"/>
  <c r="AC22" i="2"/>
  <c r="AC26" i="2"/>
  <c r="AC28" i="2"/>
  <c r="KL37" i="7"/>
  <c r="KL38" i="7"/>
  <c r="KL39" i="7"/>
  <c r="KL41" i="7"/>
  <c r="KL44" i="7"/>
  <c r="KL63" i="7"/>
  <c r="KM19" i="7"/>
  <c r="KM27" i="7"/>
  <c r="KM29" i="7"/>
  <c r="KM34" i="7"/>
  <c r="KM35" i="7"/>
  <c r="KM36" i="7"/>
  <c r="KM37" i="7"/>
  <c r="KM38" i="7"/>
  <c r="KM39" i="7"/>
  <c r="KM41" i="7"/>
  <c r="KM44" i="7"/>
  <c r="KM63" i="7"/>
  <c r="KN19" i="7"/>
  <c r="KN27" i="7"/>
  <c r="KN29" i="7"/>
  <c r="KN34" i="7"/>
  <c r="KN35" i="7"/>
  <c r="KN36" i="7"/>
  <c r="KN37" i="7"/>
  <c r="KN38" i="7"/>
  <c r="KN39" i="7"/>
  <c r="KN41" i="7"/>
  <c r="KN44" i="7"/>
  <c r="KN63" i="7"/>
  <c r="KO19" i="7"/>
  <c r="KO27" i="7"/>
  <c r="KO29" i="7"/>
  <c r="KO34" i="7"/>
  <c r="KO35" i="7"/>
  <c r="KO36" i="7"/>
  <c r="KO37" i="7"/>
  <c r="KO38" i="7"/>
  <c r="KO39" i="7"/>
  <c r="KO41" i="7"/>
  <c r="KO44" i="7"/>
  <c r="KO63" i="7"/>
  <c r="KP19" i="7"/>
  <c r="KP27" i="7"/>
  <c r="KP29" i="7"/>
  <c r="KP34" i="7"/>
  <c r="KP35" i="7"/>
  <c r="KP36" i="7"/>
  <c r="KP37" i="7"/>
  <c r="KP38" i="7"/>
  <c r="KP39" i="7"/>
  <c r="KP41" i="7"/>
  <c r="KP44" i="7"/>
  <c r="KP63" i="7"/>
  <c r="KQ19" i="7"/>
  <c r="KQ27" i="7"/>
  <c r="KQ29" i="7"/>
  <c r="KQ34" i="7"/>
  <c r="KQ35" i="7"/>
  <c r="KQ36" i="7"/>
  <c r="KQ37" i="7"/>
  <c r="KQ38" i="7"/>
  <c r="KQ39" i="7"/>
  <c r="KQ41" i="7"/>
  <c r="KQ44" i="7"/>
  <c r="KQ63" i="7"/>
  <c r="KR19" i="7"/>
  <c r="KR27" i="7"/>
  <c r="KR29" i="7"/>
  <c r="KR34" i="7"/>
  <c r="KR35" i="7"/>
  <c r="KR36" i="7"/>
  <c r="KR37" i="7"/>
  <c r="KR38" i="7"/>
  <c r="KR39" i="7"/>
  <c r="KR41" i="7"/>
  <c r="KR44" i="7"/>
  <c r="KR63" i="7"/>
  <c r="KS19" i="7"/>
  <c r="KS27" i="7"/>
  <c r="KS29" i="7"/>
  <c r="KS34" i="7"/>
  <c r="KS35" i="7"/>
  <c r="KS36" i="7"/>
  <c r="KS37" i="7"/>
  <c r="KS38" i="7"/>
  <c r="KS39" i="7"/>
  <c r="KS41" i="7"/>
  <c r="KS44" i="7"/>
  <c r="KS63" i="7"/>
  <c r="KT19" i="7"/>
  <c r="KT27" i="7"/>
  <c r="KT29" i="7"/>
  <c r="KT34" i="7"/>
  <c r="KT35" i="7"/>
  <c r="KT36" i="7"/>
  <c r="KT37" i="7"/>
  <c r="KT38" i="7"/>
  <c r="KT39" i="7"/>
  <c r="KT41" i="7"/>
  <c r="KT44" i="7"/>
  <c r="KT63" i="7"/>
  <c r="KU19" i="7"/>
  <c r="KU27" i="7"/>
  <c r="KU29" i="7"/>
  <c r="KU34" i="7"/>
  <c r="KU35" i="7"/>
  <c r="KU36" i="7"/>
  <c r="KU37" i="7"/>
  <c r="KU38" i="7"/>
  <c r="KU39" i="7"/>
  <c r="KU41" i="7"/>
  <c r="KU44" i="7"/>
  <c r="KU63" i="7"/>
  <c r="KV19" i="7"/>
  <c r="KV27" i="7"/>
  <c r="KV29" i="7"/>
  <c r="KV34" i="7"/>
  <c r="KV35" i="7"/>
  <c r="KV36" i="7"/>
  <c r="KV37" i="7"/>
  <c r="KV38" i="7"/>
  <c r="KV39" i="7"/>
  <c r="KV41" i="7"/>
  <c r="KV44" i="7"/>
  <c r="KV63" i="7"/>
  <c r="KW19" i="7"/>
  <c r="KW27" i="7"/>
  <c r="KW29" i="7"/>
  <c r="KW34" i="7"/>
  <c r="KW35" i="7"/>
  <c r="KW36" i="7"/>
  <c r="KW37" i="7"/>
  <c r="KW38" i="7"/>
  <c r="KW39" i="7"/>
  <c r="KW41" i="7"/>
  <c r="KW44" i="7"/>
  <c r="KW63" i="7"/>
  <c r="KX19" i="7"/>
  <c r="KX27" i="7"/>
  <c r="KX29" i="7"/>
  <c r="KX34" i="7"/>
  <c r="KX35" i="7"/>
  <c r="KX36" i="7"/>
  <c r="KX96" i="7"/>
  <c r="KY96" i="7"/>
  <c r="KZ96" i="7"/>
  <c r="LA96" i="7"/>
  <c r="LB96" i="7"/>
  <c r="LC96" i="7"/>
  <c r="LD96" i="7"/>
  <c r="LE96" i="7"/>
  <c r="LF96" i="7"/>
  <c r="LG96" i="7"/>
  <c r="LH96" i="7"/>
  <c r="LI96" i="7"/>
  <c r="AD96" i="7"/>
  <c r="Y133" i="1"/>
  <c r="AD22" i="2"/>
  <c r="AD26" i="2"/>
  <c r="AD28" i="2"/>
  <c r="KX37" i="7"/>
  <c r="KX38" i="7"/>
  <c r="KX39" i="7"/>
  <c r="KX41" i="7"/>
  <c r="KX44" i="7"/>
  <c r="KX63" i="7"/>
  <c r="KY19" i="7"/>
  <c r="KY27" i="7"/>
  <c r="KY29" i="7"/>
  <c r="KY34" i="7"/>
  <c r="KY35" i="7"/>
  <c r="KY36" i="7"/>
  <c r="KY37" i="7"/>
  <c r="KY38" i="7"/>
  <c r="KY39" i="7"/>
  <c r="KY41" i="7"/>
  <c r="KY44" i="7"/>
  <c r="KY63" i="7"/>
  <c r="KZ19" i="7"/>
  <c r="KZ27" i="7"/>
  <c r="KZ29" i="7"/>
  <c r="KZ34" i="7"/>
  <c r="KZ35" i="7"/>
  <c r="KZ36" i="7"/>
  <c r="KZ37" i="7"/>
  <c r="KZ38" i="7"/>
  <c r="KZ39" i="7"/>
  <c r="KZ41" i="7"/>
  <c r="KZ44" i="7"/>
  <c r="KZ63" i="7"/>
  <c r="LA19" i="7"/>
  <c r="LA27" i="7"/>
  <c r="LA29" i="7"/>
  <c r="LA34" i="7"/>
  <c r="LA35" i="7"/>
  <c r="LA36" i="7"/>
  <c r="LA37" i="7"/>
  <c r="LA38" i="7"/>
  <c r="LA39" i="7"/>
  <c r="LA41" i="7"/>
  <c r="LA44" i="7"/>
  <c r="LA63" i="7"/>
  <c r="LB19" i="7"/>
  <c r="LB27" i="7"/>
  <c r="LB29" i="7"/>
  <c r="LB34" i="7"/>
  <c r="LB35" i="7"/>
  <c r="LB36" i="7"/>
  <c r="LB37" i="7"/>
  <c r="LB38" i="7"/>
  <c r="LB39" i="7"/>
  <c r="LB41" i="7"/>
  <c r="LB44" i="7"/>
  <c r="LB63" i="7"/>
  <c r="LC19" i="7"/>
  <c r="LC27" i="7"/>
  <c r="LC29" i="7"/>
  <c r="LC34" i="7"/>
  <c r="LC35" i="7"/>
  <c r="LC36" i="7"/>
  <c r="LC37" i="7"/>
  <c r="LC38" i="7"/>
  <c r="LC39" i="7"/>
  <c r="LC41" i="7"/>
  <c r="LC44" i="7"/>
  <c r="LC63" i="7"/>
  <c r="LD19" i="7"/>
  <c r="LD27" i="7"/>
  <c r="LD29" i="7"/>
  <c r="LD34" i="7"/>
  <c r="LD35" i="7"/>
  <c r="LD36" i="7"/>
  <c r="LD37" i="7"/>
  <c r="LD38" i="7"/>
  <c r="LD39" i="7"/>
  <c r="LD41" i="7"/>
  <c r="LD44" i="7"/>
  <c r="LD63" i="7"/>
  <c r="LE19" i="7"/>
  <c r="LE27" i="7"/>
  <c r="LE29" i="7"/>
  <c r="LE34" i="7"/>
  <c r="LE35" i="7"/>
  <c r="LE36" i="7"/>
  <c r="LE37" i="7"/>
  <c r="LE38" i="7"/>
  <c r="LE39" i="7"/>
  <c r="LE41" i="7"/>
  <c r="LE44" i="7"/>
  <c r="LE63" i="7"/>
  <c r="LF19" i="7"/>
  <c r="LF27" i="7"/>
  <c r="LF29" i="7"/>
  <c r="LF34" i="7"/>
  <c r="LF35" i="7"/>
  <c r="LF36" i="7"/>
  <c r="LF37" i="7"/>
  <c r="LF38" i="7"/>
  <c r="LF39" i="7"/>
  <c r="LF41" i="7"/>
  <c r="LF44" i="7"/>
  <c r="LF63" i="7"/>
  <c r="LG19" i="7"/>
  <c r="LG27" i="7"/>
  <c r="LG29" i="7"/>
  <c r="LG34" i="7"/>
  <c r="LG35" i="7"/>
  <c r="LG36" i="7"/>
  <c r="LG37" i="7"/>
  <c r="LG38" i="7"/>
  <c r="LG39" i="7"/>
  <c r="LG41" i="7"/>
  <c r="LG44" i="7"/>
  <c r="LG63" i="7"/>
  <c r="LH19" i="7"/>
  <c r="LH27" i="7"/>
  <c r="LH29" i="7"/>
  <c r="LH34" i="7"/>
  <c r="LH35" i="7"/>
  <c r="LH36" i="7"/>
  <c r="LH37" i="7"/>
  <c r="LH38" i="7"/>
  <c r="LH39" i="7"/>
  <c r="LH41" i="7"/>
  <c r="LH44" i="7"/>
  <c r="LH63" i="7"/>
  <c r="LI19" i="7"/>
  <c r="LI27" i="7"/>
  <c r="LI29" i="7"/>
  <c r="LI34" i="7"/>
  <c r="LI35" i="7"/>
  <c r="LI36" i="7"/>
  <c r="LI37" i="7"/>
  <c r="LI38" i="7"/>
  <c r="LI39" i="7"/>
  <c r="LI41" i="7"/>
  <c r="LI44" i="7"/>
  <c r="LI63" i="7"/>
  <c r="LJ19" i="7"/>
  <c r="LJ27" i="7"/>
  <c r="LJ29" i="7"/>
  <c r="LJ34" i="7"/>
  <c r="LJ35" i="7"/>
  <c r="LJ36" i="7"/>
  <c r="LJ96" i="7"/>
  <c r="LK96" i="7"/>
  <c r="LL96" i="7"/>
  <c r="LM96" i="7"/>
  <c r="LN96" i="7"/>
  <c r="LO96" i="7"/>
  <c r="LP96" i="7"/>
  <c r="LQ96" i="7"/>
  <c r="LR96" i="7"/>
  <c r="LS96" i="7"/>
  <c r="LT96" i="7"/>
  <c r="LU96" i="7"/>
  <c r="AE96" i="7"/>
  <c r="Z133" i="1"/>
  <c r="AE22" i="2"/>
  <c r="AE26" i="2"/>
  <c r="AE28" i="2"/>
  <c r="LJ37" i="7"/>
  <c r="LJ38" i="7"/>
  <c r="LJ39" i="7"/>
  <c r="LJ41" i="7"/>
  <c r="LJ44" i="7"/>
  <c r="LJ63" i="7"/>
  <c r="LK19" i="7"/>
  <c r="LK27" i="7"/>
  <c r="LK29" i="7"/>
  <c r="LK34" i="7"/>
  <c r="LK35" i="7"/>
  <c r="LK36" i="7"/>
  <c r="LK37" i="7"/>
  <c r="LK38" i="7"/>
  <c r="LK39" i="7"/>
  <c r="LK41" i="7"/>
  <c r="LK44" i="7"/>
  <c r="LK63" i="7"/>
  <c r="LL19" i="7"/>
  <c r="LL27" i="7"/>
  <c r="LL29" i="7"/>
  <c r="LL34" i="7"/>
  <c r="LL35" i="7"/>
  <c r="LL36" i="7"/>
  <c r="LL37" i="7"/>
  <c r="LL38" i="7"/>
  <c r="LL39" i="7"/>
  <c r="LL41" i="7"/>
  <c r="LL44" i="7"/>
  <c r="LL63" i="7"/>
  <c r="LM19" i="7"/>
  <c r="LM27" i="7"/>
  <c r="LM29" i="7"/>
  <c r="LM34" i="7"/>
  <c r="LM35" i="7"/>
  <c r="LM36" i="7"/>
  <c r="LM37" i="7"/>
  <c r="LM38" i="7"/>
  <c r="LM39" i="7"/>
  <c r="LM41" i="7"/>
  <c r="LM44" i="7"/>
  <c r="LM63" i="7"/>
  <c r="LN19" i="7"/>
  <c r="LN27" i="7"/>
  <c r="LN29" i="7"/>
  <c r="LN34" i="7"/>
  <c r="LN35" i="7"/>
  <c r="LN36" i="7"/>
  <c r="LN37" i="7"/>
  <c r="LN38" i="7"/>
  <c r="LN39" i="7"/>
  <c r="LN41" i="7"/>
  <c r="LN44" i="7"/>
  <c r="LN63" i="7"/>
  <c r="LO19" i="7"/>
  <c r="LO27" i="7"/>
  <c r="LO29" i="7"/>
  <c r="LO34" i="7"/>
  <c r="LO35" i="7"/>
  <c r="LO36" i="7"/>
  <c r="LO37" i="7"/>
  <c r="LO38" i="7"/>
  <c r="LO39" i="7"/>
  <c r="LO41" i="7"/>
  <c r="LO44" i="7"/>
  <c r="LO63" i="7"/>
  <c r="LP19" i="7"/>
  <c r="LP27" i="7"/>
  <c r="LP29" i="7"/>
  <c r="LP34" i="7"/>
  <c r="LP35" i="7"/>
  <c r="LP36" i="7"/>
  <c r="LP37" i="7"/>
  <c r="LP38" i="7"/>
  <c r="LP39" i="7"/>
  <c r="LP41" i="7"/>
  <c r="LP44" i="7"/>
  <c r="LP63" i="7"/>
  <c r="LQ19" i="7"/>
  <c r="LQ27" i="7"/>
  <c r="LQ29" i="7"/>
  <c r="LQ34" i="7"/>
  <c r="LQ35" i="7"/>
  <c r="LQ36" i="7"/>
  <c r="LQ37" i="7"/>
  <c r="LQ38" i="7"/>
  <c r="LQ39" i="7"/>
  <c r="LQ41" i="7"/>
  <c r="LQ44" i="7"/>
  <c r="LQ63" i="7"/>
  <c r="LR19" i="7"/>
  <c r="LR27" i="7"/>
  <c r="LR29" i="7"/>
  <c r="LR34" i="7"/>
  <c r="LR35" i="7"/>
  <c r="LR36" i="7"/>
  <c r="LR37" i="7"/>
  <c r="LR38" i="7"/>
  <c r="LR39" i="7"/>
  <c r="LR41" i="7"/>
  <c r="LR44" i="7"/>
  <c r="LR63" i="7"/>
  <c r="LS19" i="7"/>
  <c r="LS27" i="7"/>
  <c r="LS29" i="7"/>
  <c r="LS34" i="7"/>
  <c r="LS35" i="7"/>
  <c r="LS36" i="7"/>
  <c r="LS37" i="7"/>
  <c r="LS38" i="7"/>
  <c r="LS39" i="7"/>
  <c r="LS41" i="7"/>
  <c r="LS44" i="7"/>
  <c r="LS63" i="7"/>
  <c r="LT19" i="7"/>
  <c r="LT27" i="7"/>
  <c r="LT29" i="7"/>
  <c r="LT34" i="7"/>
  <c r="LT35" i="7"/>
  <c r="LT36" i="7"/>
  <c r="LT37" i="7"/>
  <c r="LT38" i="7"/>
  <c r="LT39" i="7"/>
  <c r="LT41" i="7"/>
  <c r="LT44" i="7"/>
  <c r="LT63" i="7"/>
  <c r="LU19" i="7"/>
  <c r="LU27" i="7"/>
  <c r="LU29" i="7"/>
  <c r="LU34" i="7"/>
  <c r="LU35" i="7"/>
  <c r="LU36" i="7"/>
  <c r="LU37" i="7"/>
  <c r="LU38" i="7"/>
  <c r="LU39" i="7"/>
  <c r="LU41" i="7"/>
  <c r="LU44" i="7"/>
  <c r="LU63" i="7"/>
  <c r="C200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90" i="13"/>
  <c r="C85" i="13"/>
  <c r="C89" i="13"/>
  <c r="C88" i="13"/>
  <c r="C87" i="13"/>
  <c r="C86" i="13"/>
  <c r="E83" i="13"/>
  <c r="C83" i="13"/>
  <c r="B79" i="13"/>
  <c r="H79" i="13"/>
  <c r="G79" i="13"/>
  <c r="D79" i="13"/>
  <c r="E79" i="13"/>
  <c r="C79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35" i="13"/>
  <c r="M53" i="13"/>
  <c r="G24" i="7"/>
  <c r="G25" i="7"/>
  <c r="G27" i="7"/>
  <c r="G29" i="7"/>
  <c r="G33" i="7"/>
  <c r="G34" i="7"/>
  <c r="G35" i="7"/>
  <c r="G36" i="7"/>
  <c r="G37" i="7"/>
  <c r="G38" i="7"/>
  <c r="G39" i="7"/>
  <c r="G41" i="7"/>
  <c r="G44" i="7"/>
  <c r="AH94" i="7"/>
  <c r="M102" i="1"/>
  <c r="M103" i="1"/>
  <c r="AH97" i="7"/>
  <c r="AH99" i="7"/>
  <c r="AH46" i="7"/>
  <c r="AI94" i="7"/>
  <c r="AI97" i="7"/>
  <c r="AI99" i="7"/>
  <c r="AI46" i="7"/>
  <c r="AJ94" i="7"/>
  <c r="AJ97" i="7"/>
  <c r="AJ99" i="7"/>
  <c r="AJ46" i="7"/>
  <c r="AK94" i="7"/>
  <c r="AK97" i="7"/>
  <c r="AK99" i="7"/>
  <c r="AK46" i="7"/>
  <c r="AL94" i="7"/>
  <c r="AL97" i="7"/>
  <c r="AL99" i="7"/>
  <c r="AL46" i="7"/>
  <c r="AM94" i="7"/>
  <c r="AM97" i="7"/>
  <c r="AM99" i="7"/>
  <c r="AM46" i="7"/>
  <c r="AN94" i="7"/>
  <c r="AN97" i="7"/>
  <c r="AN99" i="7"/>
  <c r="AN46" i="7"/>
  <c r="AO94" i="7"/>
  <c r="AO97" i="7"/>
  <c r="AO99" i="7"/>
  <c r="AO46" i="7"/>
  <c r="AP94" i="7"/>
  <c r="AP97" i="7"/>
  <c r="AP99" i="7"/>
  <c r="AP46" i="7"/>
  <c r="AQ94" i="7"/>
  <c r="AQ97" i="7"/>
  <c r="AQ99" i="7"/>
  <c r="AQ46" i="7"/>
  <c r="AR94" i="7"/>
  <c r="AR97" i="7"/>
  <c r="AR99" i="7"/>
  <c r="AR46" i="7"/>
  <c r="AS94" i="7"/>
  <c r="AS97" i="7"/>
  <c r="AS99" i="7"/>
  <c r="AS46" i="7"/>
  <c r="G46" i="7"/>
  <c r="E9" i="8"/>
  <c r="H58" i="1"/>
  <c r="E7" i="8"/>
  <c r="AH20" i="8"/>
  <c r="AH22" i="8"/>
  <c r="AH68" i="7"/>
  <c r="AH47" i="7"/>
  <c r="E11" i="8"/>
  <c r="E10" i="8"/>
  <c r="E13" i="8"/>
  <c r="AH21" i="8"/>
  <c r="AH23" i="8"/>
  <c r="AH24" i="8"/>
  <c r="AI20" i="8"/>
  <c r="AI22" i="8"/>
  <c r="AI68" i="7"/>
  <c r="AI47" i="7"/>
  <c r="AI21" i="8"/>
  <c r="AI23" i="8"/>
  <c r="AI24" i="8"/>
  <c r="AJ20" i="8"/>
  <c r="AJ22" i="8"/>
  <c r="AJ68" i="7"/>
  <c r="AJ47" i="7"/>
  <c r="AJ21" i="8"/>
  <c r="AJ23" i="8"/>
  <c r="AJ24" i="8"/>
  <c r="AK20" i="8"/>
  <c r="AK22" i="8"/>
  <c r="AK68" i="7"/>
  <c r="AK47" i="7"/>
  <c r="AK21" i="8"/>
  <c r="AK23" i="8"/>
  <c r="AK24" i="8"/>
  <c r="AL20" i="8"/>
  <c r="AL22" i="8"/>
  <c r="AL68" i="7"/>
  <c r="AL47" i="7"/>
  <c r="AL21" i="8"/>
  <c r="AL23" i="8"/>
  <c r="AL24" i="8"/>
  <c r="AM20" i="8"/>
  <c r="AM22" i="8"/>
  <c r="AM68" i="7"/>
  <c r="AM47" i="7"/>
  <c r="AM21" i="8"/>
  <c r="AM23" i="8"/>
  <c r="AM24" i="8"/>
  <c r="AN20" i="8"/>
  <c r="AN22" i="8"/>
  <c r="AN68" i="7"/>
  <c r="AN47" i="7"/>
  <c r="AN21" i="8"/>
  <c r="AN23" i="8"/>
  <c r="AN24" i="8"/>
  <c r="AO20" i="8"/>
  <c r="AO22" i="8"/>
  <c r="AO68" i="7"/>
  <c r="AO47" i="7"/>
  <c r="AO21" i="8"/>
  <c r="AO23" i="8"/>
  <c r="AO24" i="8"/>
  <c r="AP20" i="8"/>
  <c r="AP22" i="8"/>
  <c r="AP68" i="7"/>
  <c r="AP47" i="7"/>
  <c r="AP21" i="8"/>
  <c r="AP23" i="8"/>
  <c r="AP24" i="8"/>
  <c r="AQ20" i="8"/>
  <c r="AQ22" i="8"/>
  <c r="AQ68" i="7"/>
  <c r="AQ47" i="7"/>
  <c r="AQ21" i="8"/>
  <c r="AQ23" i="8"/>
  <c r="AQ24" i="8"/>
  <c r="AR20" i="8"/>
  <c r="AR22" i="8"/>
  <c r="AR68" i="7"/>
  <c r="AR47" i="7"/>
  <c r="AR21" i="8"/>
  <c r="AR23" i="8"/>
  <c r="AR24" i="8"/>
  <c r="AS20" i="8"/>
  <c r="AS22" i="8"/>
  <c r="AS68" i="7"/>
  <c r="AS47" i="7"/>
  <c r="G47" i="7"/>
  <c r="G51" i="7"/>
  <c r="M55" i="13"/>
  <c r="M56" i="13"/>
  <c r="M59" i="13"/>
  <c r="U59" i="13"/>
  <c r="H14" i="7"/>
  <c r="H15" i="7"/>
  <c r="H16" i="7"/>
  <c r="H17" i="7"/>
  <c r="H19" i="7"/>
  <c r="H24" i="7"/>
  <c r="H25" i="7"/>
  <c r="H27" i="7"/>
  <c r="H29" i="7"/>
  <c r="H33" i="7"/>
  <c r="H34" i="7"/>
  <c r="H35" i="7"/>
  <c r="H36" i="7"/>
  <c r="H37" i="7"/>
  <c r="H38" i="7"/>
  <c r="H39" i="7"/>
  <c r="H41" i="7"/>
  <c r="H44" i="7"/>
  <c r="AT94" i="7"/>
  <c r="AT97" i="7"/>
  <c r="AT99" i="7"/>
  <c r="AT46" i="7"/>
  <c r="AU94" i="7"/>
  <c r="AU97" i="7"/>
  <c r="AU99" i="7"/>
  <c r="AU46" i="7"/>
  <c r="AV94" i="7"/>
  <c r="AV97" i="7"/>
  <c r="AV99" i="7"/>
  <c r="AV46" i="7"/>
  <c r="AW94" i="7"/>
  <c r="AW97" i="7"/>
  <c r="AW99" i="7"/>
  <c r="AW46" i="7"/>
  <c r="AX94" i="7"/>
  <c r="AX97" i="7"/>
  <c r="AX99" i="7"/>
  <c r="AX46" i="7"/>
  <c r="AY94" i="7"/>
  <c r="AY97" i="7"/>
  <c r="AY99" i="7"/>
  <c r="AY46" i="7"/>
  <c r="AZ94" i="7"/>
  <c r="AZ97" i="7"/>
  <c r="AZ99" i="7"/>
  <c r="AZ46" i="7"/>
  <c r="BA94" i="7"/>
  <c r="BA97" i="7"/>
  <c r="BA99" i="7"/>
  <c r="BA46" i="7"/>
  <c r="BB94" i="7"/>
  <c r="BB97" i="7"/>
  <c r="BB99" i="7"/>
  <c r="BB46" i="7"/>
  <c r="BC94" i="7"/>
  <c r="BC97" i="7"/>
  <c r="BC99" i="7"/>
  <c r="BC46" i="7"/>
  <c r="BD94" i="7"/>
  <c r="BD97" i="7"/>
  <c r="BD99" i="7"/>
  <c r="BD46" i="7"/>
  <c r="BE94" i="7"/>
  <c r="BE97" i="7"/>
  <c r="BE99" i="7"/>
  <c r="BE46" i="7"/>
  <c r="H46" i="7"/>
  <c r="AS21" i="8"/>
  <c r="AS23" i="8"/>
  <c r="AS24" i="8"/>
  <c r="AT20" i="8"/>
  <c r="AT22" i="8"/>
  <c r="AT68" i="7"/>
  <c r="AT47" i="7"/>
  <c r="AT21" i="8"/>
  <c r="AT23" i="8"/>
  <c r="AT24" i="8"/>
  <c r="AU20" i="8"/>
  <c r="AU22" i="8"/>
  <c r="AU68" i="7"/>
  <c r="AU47" i="7"/>
  <c r="AU21" i="8"/>
  <c r="AU23" i="8"/>
  <c r="AU24" i="8"/>
  <c r="AV20" i="8"/>
  <c r="AV22" i="8"/>
  <c r="AV68" i="7"/>
  <c r="AV47" i="7"/>
  <c r="AV21" i="8"/>
  <c r="AV23" i="8"/>
  <c r="AV24" i="8"/>
  <c r="AW20" i="8"/>
  <c r="AW22" i="8"/>
  <c r="AW68" i="7"/>
  <c r="AW47" i="7"/>
  <c r="AW21" i="8"/>
  <c r="AW23" i="8"/>
  <c r="AW24" i="8"/>
  <c r="AX20" i="8"/>
  <c r="AX22" i="8"/>
  <c r="AX68" i="7"/>
  <c r="AX47" i="7"/>
  <c r="AX21" i="8"/>
  <c r="AX23" i="8"/>
  <c r="AX24" i="8"/>
  <c r="AY20" i="8"/>
  <c r="AY22" i="8"/>
  <c r="AY68" i="7"/>
  <c r="AY47" i="7"/>
  <c r="AY21" i="8"/>
  <c r="AY23" i="8"/>
  <c r="AY24" i="8"/>
  <c r="AZ20" i="8"/>
  <c r="AZ22" i="8"/>
  <c r="AZ68" i="7"/>
  <c r="AZ47" i="7"/>
  <c r="AZ21" i="8"/>
  <c r="AZ23" i="8"/>
  <c r="AZ24" i="8"/>
  <c r="BA20" i="8"/>
  <c r="BA22" i="8"/>
  <c r="BA68" i="7"/>
  <c r="BA47" i="7"/>
  <c r="BA21" i="8"/>
  <c r="BA23" i="8"/>
  <c r="BA24" i="8"/>
  <c r="BB20" i="8"/>
  <c r="BB22" i="8"/>
  <c r="BB68" i="7"/>
  <c r="BB47" i="7"/>
  <c r="BB21" i="8"/>
  <c r="BB23" i="8"/>
  <c r="BB24" i="8"/>
  <c r="BC20" i="8"/>
  <c r="BC22" i="8"/>
  <c r="BC68" i="7"/>
  <c r="BC47" i="7"/>
  <c r="BC21" i="8"/>
  <c r="BC23" i="8"/>
  <c r="BC24" i="8"/>
  <c r="BD20" i="8"/>
  <c r="BD22" i="8"/>
  <c r="BD68" i="7"/>
  <c r="BD47" i="7"/>
  <c r="BD21" i="8"/>
  <c r="BD23" i="8"/>
  <c r="BD24" i="8"/>
  <c r="BE20" i="8"/>
  <c r="BE22" i="8"/>
  <c r="BE68" i="7"/>
  <c r="BE47" i="7"/>
  <c r="H47" i="7"/>
  <c r="H51" i="7"/>
  <c r="N55" i="13"/>
  <c r="N56" i="13"/>
  <c r="N59" i="13"/>
  <c r="V59" i="13"/>
  <c r="I14" i="7"/>
  <c r="I15" i="7"/>
  <c r="I16" i="7"/>
  <c r="I17" i="7"/>
  <c r="I19" i="7"/>
  <c r="I24" i="7"/>
  <c r="I25" i="7"/>
  <c r="I27" i="7"/>
  <c r="I29" i="7"/>
  <c r="I33" i="7"/>
  <c r="I34" i="7"/>
  <c r="I35" i="7"/>
  <c r="I36" i="7"/>
  <c r="I37" i="7"/>
  <c r="I38" i="7"/>
  <c r="I39" i="7"/>
  <c r="I41" i="7"/>
  <c r="I44" i="7"/>
  <c r="BF94" i="7"/>
  <c r="BF97" i="7"/>
  <c r="BF99" i="7"/>
  <c r="BF46" i="7"/>
  <c r="BG94" i="7"/>
  <c r="BG97" i="7"/>
  <c r="BG99" i="7"/>
  <c r="BG46" i="7"/>
  <c r="BH94" i="7"/>
  <c r="BH97" i="7"/>
  <c r="BH99" i="7"/>
  <c r="BH46" i="7"/>
  <c r="BI94" i="7"/>
  <c r="BI97" i="7"/>
  <c r="BI99" i="7"/>
  <c r="BI46" i="7"/>
  <c r="BJ94" i="7"/>
  <c r="BJ97" i="7"/>
  <c r="BJ99" i="7"/>
  <c r="BJ46" i="7"/>
  <c r="BK94" i="7"/>
  <c r="BK97" i="7"/>
  <c r="BK99" i="7"/>
  <c r="BK46" i="7"/>
  <c r="BL94" i="7"/>
  <c r="BL97" i="7"/>
  <c r="BL99" i="7"/>
  <c r="BL46" i="7"/>
  <c r="BM94" i="7"/>
  <c r="BM97" i="7"/>
  <c r="BM99" i="7"/>
  <c r="BM46" i="7"/>
  <c r="BN94" i="7"/>
  <c r="BN97" i="7"/>
  <c r="BN99" i="7"/>
  <c r="BN46" i="7"/>
  <c r="BO94" i="7"/>
  <c r="BO97" i="7"/>
  <c r="BO99" i="7"/>
  <c r="BO46" i="7"/>
  <c r="BP94" i="7"/>
  <c r="BP97" i="7"/>
  <c r="BP99" i="7"/>
  <c r="BP46" i="7"/>
  <c r="BQ94" i="7"/>
  <c r="BQ97" i="7"/>
  <c r="BQ99" i="7"/>
  <c r="BQ46" i="7"/>
  <c r="I46" i="7"/>
  <c r="BE21" i="8"/>
  <c r="BE23" i="8"/>
  <c r="BE24" i="8"/>
  <c r="BF20" i="8"/>
  <c r="BF22" i="8"/>
  <c r="BF68" i="7"/>
  <c r="BF47" i="7"/>
  <c r="BF21" i="8"/>
  <c r="BF23" i="8"/>
  <c r="BF24" i="8"/>
  <c r="BG20" i="8"/>
  <c r="BG22" i="8"/>
  <c r="BG68" i="7"/>
  <c r="BG47" i="7"/>
  <c r="BG21" i="8"/>
  <c r="BG23" i="8"/>
  <c r="BG24" i="8"/>
  <c r="BH20" i="8"/>
  <c r="BH22" i="8"/>
  <c r="BH68" i="7"/>
  <c r="BH47" i="7"/>
  <c r="BH21" i="8"/>
  <c r="BH23" i="8"/>
  <c r="BH24" i="8"/>
  <c r="BI20" i="8"/>
  <c r="BI22" i="8"/>
  <c r="BI68" i="7"/>
  <c r="BI47" i="7"/>
  <c r="BI21" i="8"/>
  <c r="BI23" i="8"/>
  <c r="BI24" i="8"/>
  <c r="BJ20" i="8"/>
  <c r="BJ22" i="8"/>
  <c r="BJ68" i="7"/>
  <c r="BJ47" i="7"/>
  <c r="BJ21" i="8"/>
  <c r="BJ23" i="8"/>
  <c r="BJ24" i="8"/>
  <c r="BK20" i="8"/>
  <c r="BK22" i="8"/>
  <c r="BK68" i="7"/>
  <c r="BK47" i="7"/>
  <c r="BK21" i="8"/>
  <c r="BK23" i="8"/>
  <c r="BK24" i="8"/>
  <c r="BL20" i="8"/>
  <c r="BL22" i="8"/>
  <c r="BL68" i="7"/>
  <c r="BL47" i="7"/>
  <c r="BL21" i="8"/>
  <c r="BL23" i="8"/>
  <c r="BL24" i="8"/>
  <c r="BM20" i="8"/>
  <c r="BM22" i="8"/>
  <c r="BM68" i="7"/>
  <c r="BM47" i="7"/>
  <c r="BM21" i="8"/>
  <c r="BM23" i="8"/>
  <c r="BM24" i="8"/>
  <c r="BN20" i="8"/>
  <c r="BN22" i="8"/>
  <c r="BN68" i="7"/>
  <c r="BN47" i="7"/>
  <c r="BN21" i="8"/>
  <c r="BN23" i="8"/>
  <c r="BN24" i="8"/>
  <c r="BO20" i="8"/>
  <c r="BO22" i="8"/>
  <c r="BO68" i="7"/>
  <c r="BO47" i="7"/>
  <c r="BO21" i="8"/>
  <c r="BO23" i="8"/>
  <c r="BO24" i="8"/>
  <c r="BP20" i="8"/>
  <c r="BP22" i="8"/>
  <c r="BP68" i="7"/>
  <c r="BP47" i="7"/>
  <c r="BP21" i="8"/>
  <c r="BP23" i="8"/>
  <c r="BP24" i="8"/>
  <c r="BQ20" i="8"/>
  <c r="BQ22" i="8"/>
  <c r="BQ68" i="7"/>
  <c r="BQ47" i="7"/>
  <c r="I47" i="7"/>
  <c r="I51" i="7"/>
  <c r="O55" i="13"/>
  <c r="O56" i="13"/>
  <c r="O59" i="13"/>
  <c r="W59" i="13"/>
  <c r="J14" i="7"/>
  <c r="J15" i="7"/>
  <c r="J16" i="7"/>
  <c r="J17" i="7"/>
  <c r="J19" i="7"/>
  <c r="J24" i="7"/>
  <c r="J25" i="7"/>
  <c r="J27" i="7"/>
  <c r="J29" i="7"/>
  <c r="J33" i="7"/>
  <c r="J34" i="7"/>
  <c r="J35" i="7"/>
  <c r="J36" i="7"/>
  <c r="J37" i="7"/>
  <c r="J38" i="7"/>
  <c r="J39" i="7"/>
  <c r="J41" i="7"/>
  <c r="J44" i="7"/>
  <c r="BR94" i="7"/>
  <c r="BR97" i="7"/>
  <c r="BR99" i="7"/>
  <c r="BR46" i="7"/>
  <c r="BS94" i="7"/>
  <c r="BS97" i="7"/>
  <c r="BS99" i="7"/>
  <c r="BS46" i="7"/>
  <c r="BT94" i="7"/>
  <c r="BT97" i="7"/>
  <c r="BT99" i="7"/>
  <c r="BT46" i="7"/>
  <c r="BU94" i="7"/>
  <c r="BU97" i="7"/>
  <c r="BU99" i="7"/>
  <c r="BU46" i="7"/>
  <c r="BV94" i="7"/>
  <c r="BV97" i="7"/>
  <c r="BV99" i="7"/>
  <c r="BV46" i="7"/>
  <c r="BW94" i="7"/>
  <c r="BW97" i="7"/>
  <c r="BW99" i="7"/>
  <c r="BW46" i="7"/>
  <c r="BX94" i="7"/>
  <c r="BX97" i="7"/>
  <c r="BX99" i="7"/>
  <c r="BX46" i="7"/>
  <c r="BY94" i="7"/>
  <c r="BY97" i="7"/>
  <c r="BY99" i="7"/>
  <c r="BY46" i="7"/>
  <c r="BZ94" i="7"/>
  <c r="BZ97" i="7"/>
  <c r="BZ99" i="7"/>
  <c r="BZ46" i="7"/>
  <c r="CA94" i="7"/>
  <c r="CA97" i="7"/>
  <c r="CA99" i="7"/>
  <c r="CA46" i="7"/>
  <c r="CB94" i="7"/>
  <c r="CB97" i="7"/>
  <c r="CB99" i="7"/>
  <c r="CB46" i="7"/>
  <c r="CC94" i="7"/>
  <c r="CC97" i="7"/>
  <c r="CC99" i="7"/>
  <c r="CC46" i="7"/>
  <c r="J46" i="7"/>
  <c r="BQ21" i="8"/>
  <c r="BQ23" i="8"/>
  <c r="BQ24" i="8"/>
  <c r="BR20" i="8"/>
  <c r="BR22" i="8"/>
  <c r="BR68" i="7"/>
  <c r="BR47" i="7"/>
  <c r="BR21" i="8"/>
  <c r="BR23" i="8"/>
  <c r="BR24" i="8"/>
  <c r="BS20" i="8"/>
  <c r="BS22" i="8"/>
  <c r="BS68" i="7"/>
  <c r="BS47" i="7"/>
  <c r="BS21" i="8"/>
  <c r="BS23" i="8"/>
  <c r="BS24" i="8"/>
  <c r="BT20" i="8"/>
  <c r="BT22" i="8"/>
  <c r="BT68" i="7"/>
  <c r="BT47" i="7"/>
  <c r="BT21" i="8"/>
  <c r="BT23" i="8"/>
  <c r="BT24" i="8"/>
  <c r="BU20" i="8"/>
  <c r="BU22" i="8"/>
  <c r="BU68" i="7"/>
  <c r="BU47" i="7"/>
  <c r="BU21" i="8"/>
  <c r="BU23" i="8"/>
  <c r="BU24" i="8"/>
  <c r="BV20" i="8"/>
  <c r="BV22" i="8"/>
  <c r="BV68" i="7"/>
  <c r="BV47" i="7"/>
  <c r="BV21" i="8"/>
  <c r="BV23" i="8"/>
  <c r="BV24" i="8"/>
  <c r="BW20" i="8"/>
  <c r="BW22" i="8"/>
  <c r="BW68" i="7"/>
  <c r="BW47" i="7"/>
  <c r="BW21" i="8"/>
  <c r="BW23" i="8"/>
  <c r="BW24" i="8"/>
  <c r="BX20" i="8"/>
  <c r="BX22" i="8"/>
  <c r="BX68" i="7"/>
  <c r="BX47" i="7"/>
  <c r="BX21" i="8"/>
  <c r="BX23" i="8"/>
  <c r="BX24" i="8"/>
  <c r="BY20" i="8"/>
  <c r="BY22" i="8"/>
  <c r="BY68" i="7"/>
  <c r="BY47" i="7"/>
  <c r="BY21" i="8"/>
  <c r="BY23" i="8"/>
  <c r="BY24" i="8"/>
  <c r="BZ20" i="8"/>
  <c r="BZ22" i="8"/>
  <c r="BZ68" i="7"/>
  <c r="BZ47" i="7"/>
  <c r="BZ21" i="8"/>
  <c r="BZ23" i="8"/>
  <c r="BZ24" i="8"/>
  <c r="CA20" i="8"/>
  <c r="CA22" i="8"/>
  <c r="CA68" i="7"/>
  <c r="CA47" i="7"/>
  <c r="CA21" i="8"/>
  <c r="CA23" i="8"/>
  <c r="CA24" i="8"/>
  <c r="CB20" i="8"/>
  <c r="CB22" i="8"/>
  <c r="CB68" i="7"/>
  <c r="CB47" i="7"/>
  <c r="CB21" i="8"/>
  <c r="CB23" i="8"/>
  <c r="CB24" i="8"/>
  <c r="CC20" i="8"/>
  <c r="CC22" i="8"/>
  <c r="CC68" i="7"/>
  <c r="CC47" i="7"/>
  <c r="J47" i="7"/>
  <c r="J51" i="7"/>
  <c r="P55" i="13"/>
  <c r="P56" i="13"/>
  <c r="P59" i="13"/>
  <c r="X59" i="13"/>
  <c r="K14" i="7"/>
  <c r="K15" i="7"/>
  <c r="K16" i="7"/>
  <c r="K17" i="7"/>
  <c r="K19" i="7"/>
  <c r="K24" i="7"/>
  <c r="K25" i="7"/>
  <c r="K27" i="7"/>
  <c r="K29" i="7"/>
  <c r="K33" i="7"/>
  <c r="K34" i="7"/>
  <c r="K35" i="7"/>
  <c r="K36" i="7"/>
  <c r="K37" i="7"/>
  <c r="K38" i="7"/>
  <c r="K39" i="7"/>
  <c r="K41" i="7"/>
  <c r="K44" i="7"/>
  <c r="CD94" i="7"/>
  <c r="CD97" i="7"/>
  <c r="CD99" i="7"/>
  <c r="CD46" i="7"/>
  <c r="CE94" i="7"/>
  <c r="CE97" i="7"/>
  <c r="CE99" i="7"/>
  <c r="CE46" i="7"/>
  <c r="CF94" i="7"/>
  <c r="CF97" i="7"/>
  <c r="CF99" i="7"/>
  <c r="CF46" i="7"/>
  <c r="CG94" i="7"/>
  <c r="CG97" i="7"/>
  <c r="CG99" i="7"/>
  <c r="CG46" i="7"/>
  <c r="CH94" i="7"/>
  <c r="CH97" i="7"/>
  <c r="CH99" i="7"/>
  <c r="CH46" i="7"/>
  <c r="CI94" i="7"/>
  <c r="CI97" i="7"/>
  <c r="CI99" i="7"/>
  <c r="CI46" i="7"/>
  <c r="CJ94" i="7"/>
  <c r="CJ97" i="7"/>
  <c r="CJ99" i="7"/>
  <c r="CJ46" i="7"/>
  <c r="CK94" i="7"/>
  <c r="CK97" i="7"/>
  <c r="CK99" i="7"/>
  <c r="CK46" i="7"/>
  <c r="CL94" i="7"/>
  <c r="CL97" i="7"/>
  <c r="CL99" i="7"/>
  <c r="CL46" i="7"/>
  <c r="CM94" i="7"/>
  <c r="CM97" i="7"/>
  <c r="CM99" i="7"/>
  <c r="CM46" i="7"/>
  <c r="CN94" i="7"/>
  <c r="CN97" i="7"/>
  <c r="CN99" i="7"/>
  <c r="CN46" i="7"/>
  <c r="CO94" i="7"/>
  <c r="CO97" i="7"/>
  <c r="CO99" i="7"/>
  <c r="CO46" i="7"/>
  <c r="K46" i="7"/>
  <c r="CC21" i="8"/>
  <c r="CC23" i="8"/>
  <c r="CC24" i="8"/>
  <c r="CD20" i="8"/>
  <c r="CD22" i="8"/>
  <c r="CD68" i="7"/>
  <c r="CD47" i="7"/>
  <c r="CD21" i="8"/>
  <c r="CD23" i="8"/>
  <c r="CD24" i="8"/>
  <c r="CE20" i="8"/>
  <c r="CE22" i="8"/>
  <c r="CE68" i="7"/>
  <c r="CE47" i="7"/>
  <c r="CE21" i="8"/>
  <c r="CE23" i="8"/>
  <c r="CE24" i="8"/>
  <c r="CF20" i="8"/>
  <c r="CF22" i="8"/>
  <c r="CF68" i="7"/>
  <c r="CF47" i="7"/>
  <c r="CF21" i="8"/>
  <c r="CF23" i="8"/>
  <c r="CF24" i="8"/>
  <c r="CG20" i="8"/>
  <c r="CG22" i="8"/>
  <c r="CG68" i="7"/>
  <c r="CG47" i="7"/>
  <c r="CG21" i="8"/>
  <c r="CG23" i="8"/>
  <c r="CG24" i="8"/>
  <c r="CH20" i="8"/>
  <c r="CH22" i="8"/>
  <c r="CH68" i="7"/>
  <c r="CH47" i="7"/>
  <c r="CH21" i="8"/>
  <c r="CH23" i="8"/>
  <c r="CH24" i="8"/>
  <c r="CI20" i="8"/>
  <c r="CI22" i="8"/>
  <c r="CI68" i="7"/>
  <c r="CI47" i="7"/>
  <c r="CI21" i="8"/>
  <c r="CI23" i="8"/>
  <c r="CI24" i="8"/>
  <c r="CJ20" i="8"/>
  <c r="CJ22" i="8"/>
  <c r="CJ68" i="7"/>
  <c r="CJ47" i="7"/>
  <c r="CJ21" i="8"/>
  <c r="CJ23" i="8"/>
  <c r="CJ24" i="8"/>
  <c r="CK20" i="8"/>
  <c r="CK22" i="8"/>
  <c r="CK68" i="7"/>
  <c r="CK47" i="7"/>
  <c r="CK21" i="8"/>
  <c r="CK23" i="8"/>
  <c r="CK24" i="8"/>
  <c r="CL20" i="8"/>
  <c r="CL22" i="8"/>
  <c r="CL68" i="7"/>
  <c r="CL47" i="7"/>
  <c r="CL21" i="8"/>
  <c r="CL23" i="8"/>
  <c r="CL24" i="8"/>
  <c r="CM20" i="8"/>
  <c r="CM22" i="8"/>
  <c r="CM68" i="7"/>
  <c r="CM47" i="7"/>
  <c r="CM21" i="8"/>
  <c r="CM23" i="8"/>
  <c r="CM24" i="8"/>
  <c r="CN20" i="8"/>
  <c r="CN22" i="8"/>
  <c r="CN68" i="7"/>
  <c r="CN47" i="7"/>
  <c r="CN21" i="8"/>
  <c r="CN23" i="8"/>
  <c r="CN24" i="8"/>
  <c r="CO20" i="8"/>
  <c r="CO22" i="8"/>
  <c r="CO68" i="7"/>
  <c r="CO47" i="7"/>
  <c r="K47" i="7"/>
  <c r="K51" i="7"/>
  <c r="Q55" i="13"/>
  <c r="Q56" i="13"/>
  <c r="Q59" i="13"/>
  <c r="Y59" i="13"/>
  <c r="L14" i="7"/>
  <c r="L15" i="7"/>
  <c r="L16" i="7"/>
  <c r="L17" i="7"/>
  <c r="L19" i="7"/>
  <c r="L24" i="7"/>
  <c r="L25" i="7"/>
  <c r="L27" i="7"/>
  <c r="L29" i="7"/>
  <c r="L33" i="7"/>
  <c r="L34" i="7"/>
  <c r="L35" i="7"/>
  <c r="L36" i="7"/>
  <c r="L37" i="7"/>
  <c r="L38" i="7"/>
  <c r="L39" i="7"/>
  <c r="L41" i="7"/>
  <c r="L44" i="7"/>
  <c r="CP94" i="7"/>
  <c r="CP97" i="7"/>
  <c r="CP99" i="7"/>
  <c r="CP46" i="7"/>
  <c r="CQ94" i="7"/>
  <c r="CQ97" i="7"/>
  <c r="CQ99" i="7"/>
  <c r="CQ46" i="7"/>
  <c r="CR94" i="7"/>
  <c r="CR97" i="7"/>
  <c r="CR99" i="7"/>
  <c r="CR46" i="7"/>
  <c r="CS94" i="7"/>
  <c r="CS97" i="7"/>
  <c r="CS99" i="7"/>
  <c r="CS46" i="7"/>
  <c r="CT94" i="7"/>
  <c r="CT97" i="7"/>
  <c r="CT99" i="7"/>
  <c r="CT46" i="7"/>
  <c r="CU94" i="7"/>
  <c r="CU97" i="7"/>
  <c r="CU99" i="7"/>
  <c r="CU46" i="7"/>
  <c r="CV94" i="7"/>
  <c r="CV97" i="7"/>
  <c r="CV99" i="7"/>
  <c r="CV46" i="7"/>
  <c r="CW94" i="7"/>
  <c r="CW97" i="7"/>
  <c r="CW99" i="7"/>
  <c r="CW46" i="7"/>
  <c r="CX94" i="7"/>
  <c r="CX97" i="7"/>
  <c r="CX99" i="7"/>
  <c r="CX46" i="7"/>
  <c r="CY94" i="7"/>
  <c r="CY97" i="7"/>
  <c r="CY99" i="7"/>
  <c r="CY46" i="7"/>
  <c r="CZ94" i="7"/>
  <c r="CZ97" i="7"/>
  <c r="CZ99" i="7"/>
  <c r="CZ46" i="7"/>
  <c r="DA94" i="7"/>
  <c r="DA97" i="7"/>
  <c r="DA99" i="7"/>
  <c r="DA46" i="7"/>
  <c r="L46" i="7"/>
  <c r="CO21" i="8"/>
  <c r="CO23" i="8"/>
  <c r="CO24" i="8"/>
  <c r="CP20" i="8"/>
  <c r="CP22" i="8"/>
  <c r="CP68" i="7"/>
  <c r="CP47" i="7"/>
  <c r="CP21" i="8"/>
  <c r="CP23" i="8"/>
  <c r="CP24" i="8"/>
  <c r="CQ20" i="8"/>
  <c r="CQ22" i="8"/>
  <c r="CQ68" i="7"/>
  <c r="CQ47" i="7"/>
  <c r="CQ21" i="8"/>
  <c r="CQ23" i="8"/>
  <c r="CQ24" i="8"/>
  <c r="CR20" i="8"/>
  <c r="CR22" i="8"/>
  <c r="CR68" i="7"/>
  <c r="CR47" i="7"/>
  <c r="CR21" i="8"/>
  <c r="CR23" i="8"/>
  <c r="CR24" i="8"/>
  <c r="CS20" i="8"/>
  <c r="CS22" i="8"/>
  <c r="CS68" i="7"/>
  <c r="CS47" i="7"/>
  <c r="CS21" i="8"/>
  <c r="CS23" i="8"/>
  <c r="CS24" i="8"/>
  <c r="CT20" i="8"/>
  <c r="CT22" i="8"/>
  <c r="CT68" i="7"/>
  <c r="CT47" i="7"/>
  <c r="CT21" i="8"/>
  <c r="CT23" i="8"/>
  <c r="CT24" i="8"/>
  <c r="CU20" i="8"/>
  <c r="CU22" i="8"/>
  <c r="CU68" i="7"/>
  <c r="CU47" i="7"/>
  <c r="CU21" i="8"/>
  <c r="CU23" i="8"/>
  <c r="CU24" i="8"/>
  <c r="CV20" i="8"/>
  <c r="CV22" i="8"/>
  <c r="CV68" i="7"/>
  <c r="CV47" i="7"/>
  <c r="CV21" i="8"/>
  <c r="CV23" i="8"/>
  <c r="CV24" i="8"/>
  <c r="CW20" i="8"/>
  <c r="CW22" i="8"/>
  <c r="CW68" i="7"/>
  <c r="CW47" i="7"/>
  <c r="CW21" i="8"/>
  <c r="CW23" i="8"/>
  <c r="CW24" i="8"/>
  <c r="CX20" i="8"/>
  <c r="CX22" i="8"/>
  <c r="CX68" i="7"/>
  <c r="CX47" i="7"/>
  <c r="CX21" i="8"/>
  <c r="CX23" i="8"/>
  <c r="CX24" i="8"/>
  <c r="CY20" i="8"/>
  <c r="CY22" i="8"/>
  <c r="CY68" i="7"/>
  <c r="CY47" i="7"/>
  <c r="CY21" i="8"/>
  <c r="CY23" i="8"/>
  <c r="CY24" i="8"/>
  <c r="CZ20" i="8"/>
  <c r="CZ22" i="8"/>
  <c r="CZ68" i="7"/>
  <c r="CZ47" i="7"/>
  <c r="CZ21" i="8"/>
  <c r="CZ23" i="8"/>
  <c r="CZ24" i="8"/>
  <c r="DA20" i="8"/>
  <c r="DA22" i="8"/>
  <c r="DA68" i="7"/>
  <c r="DA47" i="7"/>
  <c r="L47" i="7"/>
  <c r="L51" i="7"/>
  <c r="R55" i="13"/>
  <c r="R56" i="13"/>
  <c r="R59" i="13"/>
  <c r="Z59" i="13"/>
  <c r="AA59" i="13"/>
  <c r="S59" i="13"/>
  <c r="E59" i="13"/>
  <c r="D59" i="13"/>
  <c r="M58" i="13"/>
  <c r="U58" i="13"/>
  <c r="N58" i="13"/>
  <c r="V58" i="13"/>
  <c r="O58" i="13"/>
  <c r="W58" i="13"/>
  <c r="P58" i="13"/>
  <c r="X58" i="13"/>
  <c r="Q58" i="13"/>
  <c r="Y58" i="13"/>
  <c r="R58" i="13"/>
  <c r="Z58" i="13"/>
  <c r="AA58" i="13"/>
  <c r="S58" i="13"/>
  <c r="E58" i="13"/>
  <c r="D58" i="13"/>
  <c r="R57" i="13"/>
  <c r="Q57" i="13"/>
  <c r="P57" i="13"/>
  <c r="O57" i="13"/>
  <c r="N57" i="13"/>
  <c r="M57" i="13"/>
  <c r="E57" i="13"/>
  <c r="D57" i="13"/>
  <c r="S56" i="13"/>
  <c r="E56" i="13"/>
  <c r="D56" i="13"/>
  <c r="S55" i="13"/>
  <c r="E55" i="13"/>
  <c r="D55" i="13"/>
  <c r="E54" i="13"/>
  <c r="D54" i="13"/>
  <c r="S53" i="13"/>
  <c r="E53" i="13"/>
  <c r="D53" i="13"/>
  <c r="E52" i="13"/>
  <c r="D52" i="13"/>
  <c r="E51" i="13"/>
  <c r="D51" i="13"/>
  <c r="E50" i="13"/>
  <c r="D50" i="13"/>
  <c r="M45" i="13"/>
  <c r="E36" i="13"/>
  <c r="N45" i="13"/>
  <c r="O45" i="13"/>
  <c r="M46" i="13"/>
  <c r="N46" i="13"/>
  <c r="O46" i="13"/>
  <c r="M47" i="13"/>
  <c r="N47" i="13"/>
  <c r="O47" i="13"/>
  <c r="M48" i="13"/>
  <c r="N48" i="13"/>
  <c r="O48" i="13"/>
  <c r="O49" i="13"/>
  <c r="N49" i="13"/>
  <c r="M49" i="13"/>
  <c r="E49" i="13"/>
  <c r="D49" i="13"/>
  <c r="C31" i="13"/>
  <c r="C32" i="13"/>
  <c r="D31" i="13"/>
  <c r="D32" i="13"/>
  <c r="E31" i="13"/>
  <c r="E32" i="13"/>
  <c r="F31" i="13"/>
  <c r="F32" i="13"/>
  <c r="G31" i="13"/>
  <c r="G32" i="13"/>
  <c r="H31" i="13"/>
  <c r="H32" i="13"/>
  <c r="I32" i="13"/>
  <c r="E45" i="13"/>
  <c r="I31" i="13"/>
  <c r="E44" i="13"/>
  <c r="C27" i="13"/>
  <c r="C28" i="13"/>
  <c r="D27" i="13"/>
  <c r="D28" i="13"/>
  <c r="E27" i="13"/>
  <c r="E28" i="13"/>
  <c r="F27" i="13"/>
  <c r="F28" i="13"/>
  <c r="G27" i="13"/>
  <c r="G28" i="13"/>
  <c r="H27" i="13"/>
  <c r="H28" i="13"/>
  <c r="I28" i="13"/>
  <c r="E43" i="13"/>
  <c r="I27" i="13"/>
  <c r="E42" i="13"/>
  <c r="E37" i="13"/>
  <c r="E38" i="13"/>
  <c r="E39" i="13"/>
  <c r="E41" i="13"/>
  <c r="E40" i="13"/>
  <c r="M39" i="13"/>
  <c r="M36" i="13"/>
  <c r="M37" i="13"/>
  <c r="M38" i="13"/>
  <c r="M35" i="13"/>
  <c r="I33" i="13"/>
  <c r="I29" i="13"/>
  <c r="F46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E43" i="12"/>
  <c r="F43" i="12"/>
  <c r="E42" i="12"/>
  <c r="F42" i="12"/>
  <c r="E41" i="12"/>
  <c r="F41" i="12"/>
  <c r="E40" i="12"/>
  <c r="F40" i="12"/>
  <c r="E39" i="12"/>
  <c r="F39" i="12"/>
  <c r="E38" i="12"/>
  <c r="F38" i="12"/>
  <c r="E37" i="12"/>
  <c r="F37" i="12"/>
  <c r="E36" i="12"/>
  <c r="F36" i="12"/>
  <c r="E35" i="12"/>
  <c r="F35" i="12"/>
  <c r="E34" i="12"/>
  <c r="F34" i="12"/>
  <c r="E33" i="12"/>
  <c r="F33" i="12"/>
  <c r="E32" i="12"/>
  <c r="F32" i="12"/>
  <c r="B28" i="12"/>
  <c r="B6" i="12"/>
  <c r="B3" i="12"/>
  <c r="B4" i="12"/>
  <c r="K8" i="8"/>
  <c r="OH319" i="8"/>
  <c r="AC319" i="8"/>
  <c r="AA319" i="8"/>
  <c r="Y319" i="8"/>
  <c r="U31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K9" i="8"/>
  <c r="W319" i="8"/>
  <c r="K10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O319" i="8"/>
  <c r="M319" i="8"/>
  <c r="K319" i="8"/>
  <c r="I319" i="8"/>
  <c r="G319" i="8"/>
  <c r="OH318" i="8"/>
  <c r="AC318" i="8"/>
  <c r="AA318" i="8"/>
  <c r="Y318" i="8"/>
  <c r="W318" i="8"/>
  <c r="O318" i="8"/>
  <c r="M318" i="8"/>
  <c r="K318" i="8"/>
  <c r="I318" i="8"/>
  <c r="G318" i="8"/>
  <c r="OH317" i="8"/>
  <c r="AC317" i="8"/>
  <c r="AA317" i="8"/>
  <c r="Y317" i="8"/>
  <c r="W317" i="8"/>
  <c r="O317" i="8"/>
  <c r="M317" i="8"/>
  <c r="K317" i="8"/>
  <c r="I317" i="8"/>
  <c r="G317" i="8"/>
  <c r="OH316" i="8"/>
  <c r="AC316" i="8"/>
  <c r="AA316" i="8"/>
  <c r="Y316" i="8"/>
  <c r="W316" i="8"/>
  <c r="O316" i="8"/>
  <c r="M316" i="8"/>
  <c r="K316" i="8"/>
  <c r="I316" i="8"/>
  <c r="G316" i="8"/>
  <c r="OH315" i="8"/>
  <c r="AC315" i="8"/>
  <c r="AA315" i="8"/>
  <c r="Y315" i="8"/>
  <c r="W315" i="8"/>
  <c r="O315" i="8"/>
  <c r="M315" i="8"/>
  <c r="K315" i="8"/>
  <c r="I315" i="8"/>
  <c r="G315" i="8"/>
  <c r="OH314" i="8"/>
  <c r="AC314" i="8"/>
  <c r="AA314" i="8"/>
  <c r="Y314" i="8"/>
  <c r="W314" i="8"/>
  <c r="O314" i="8"/>
  <c r="M314" i="8"/>
  <c r="K314" i="8"/>
  <c r="I314" i="8"/>
  <c r="G314" i="8"/>
  <c r="OH313" i="8"/>
  <c r="AC313" i="8"/>
  <c r="AA313" i="8"/>
  <c r="Y313" i="8"/>
  <c r="W313" i="8"/>
  <c r="O313" i="8"/>
  <c r="M313" i="8"/>
  <c r="K313" i="8"/>
  <c r="I313" i="8"/>
  <c r="G313" i="8"/>
  <c r="OH312" i="8"/>
  <c r="AC312" i="8"/>
  <c r="AA312" i="8"/>
  <c r="Y312" i="8"/>
  <c r="W312" i="8"/>
  <c r="O312" i="8"/>
  <c r="M312" i="8"/>
  <c r="K312" i="8"/>
  <c r="I312" i="8"/>
  <c r="G312" i="8"/>
  <c r="OH311" i="8"/>
  <c r="AC311" i="8"/>
  <c r="AA311" i="8"/>
  <c r="Y311" i="8"/>
  <c r="W311" i="8"/>
  <c r="O311" i="8"/>
  <c r="M311" i="8"/>
  <c r="K311" i="8"/>
  <c r="I311" i="8"/>
  <c r="G311" i="8"/>
  <c r="OH310" i="8"/>
  <c r="AC310" i="8"/>
  <c r="AA310" i="8"/>
  <c r="Y310" i="8"/>
  <c r="W310" i="8"/>
  <c r="O310" i="8"/>
  <c r="M310" i="8"/>
  <c r="K310" i="8"/>
  <c r="I310" i="8"/>
  <c r="G310" i="8"/>
  <c r="OH309" i="8"/>
  <c r="AC309" i="8"/>
  <c r="AA309" i="8"/>
  <c r="Y309" i="8"/>
  <c r="W309" i="8"/>
  <c r="O309" i="8"/>
  <c r="M309" i="8"/>
  <c r="K309" i="8"/>
  <c r="I309" i="8"/>
  <c r="G309" i="8"/>
  <c r="OH308" i="8"/>
  <c r="AC308" i="8"/>
  <c r="AA308" i="8"/>
  <c r="Y308" i="8"/>
  <c r="W308" i="8"/>
  <c r="O308" i="8"/>
  <c r="M308" i="8"/>
  <c r="K308" i="8"/>
  <c r="I308" i="8"/>
  <c r="G308" i="8"/>
  <c r="OH307" i="8"/>
  <c r="AC307" i="8"/>
  <c r="AA307" i="8"/>
  <c r="Y307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W307" i="8"/>
  <c r="O307" i="8"/>
  <c r="M307" i="8"/>
  <c r="K307" i="8"/>
  <c r="I307" i="8"/>
  <c r="G307" i="8"/>
  <c r="OH306" i="8"/>
  <c r="AC306" i="8"/>
  <c r="AA306" i="8"/>
  <c r="Y306" i="8"/>
  <c r="W306" i="8"/>
  <c r="O306" i="8"/>
  <c r="M306" i="8"/>
  <c r="K306" i="8"/>
  <c r="I306" i="8"/>
  <c r="G306" i="8"/>
  <c r="OH305" i="8"/>
  <c r="AC305" i="8"/>
  <c r="AA305" i="8"/>
  <c r="Y305" i="8"/>
  <c r="W305" i="8"/>
  <c r="O305" i="8"/>
  <c r="M305" i="8"/>
  <c r="K305" i="8"/>
  <c r="I305" i="8"/>
  <c r="G305" i="8"/>
  <c r="OH304" i="8"/>
  <c r="AC304" i="8"/>
  <c r="AA304" i="8"/>
  <c r="Y304" i="8"/>
  <c r="W304" i="8"/>
  <c r="O304" i="8"/>
  <c r="M304" i="8"/>
  <c r="K304" i="8"/>
  <c r="I304" i="8"/>
  <c r="G304" i="8"/>
  <c r="OH303" i="8"/>
  <c r="AC303" i="8"/>
  <c r="AA303" i="8"/>
  <c r="Y303" i="8"/>
  <c r="W303" i="8"/>
  <c r="O303" i="8"/>
  <c r="M303" i="8"/>
  <c r="K303" i="8"/>
  <c r="I303" i="8"/>
  <c r="G303" i="8"/>
  <c r="OH302" i="8"/>
  <c r="AC302" i="8"/>
  <c r="AA302" i="8"/>
  <c r="Y302" i="8"/>
  <c r="W302" i="8"/>
  <c r="O302" i="8"/>
  <c r="M302" i="8"/>
  <c r="K302" i="8"/>
  <c r="I302" i="8"/>
  <c r="G302" i="8"/>
  <c r="OH301" i="8"/>
  <c r="AC301" i="8"/>
  <c r="AA301" i="8"/>
  <c r="Y301" i="8"/>
  <c r="W301" i="8"/>
  <c r="O301" i="8"/>
  <c r="M301" i="8"/>
  <c r="K301" i="8"/>
  <c r="I301" i="8"/>
  <c r="G301" i="8"/>
  <c r="OH300" i="8"/>
  <c r="AC300" i="8"/>
  <c r="AA300" i="8"/>
  <c r="Y300" i="8"/>
  <c r="W300" i="8"/>
  <c r="O300" i="8"/>
  <c r="M300" i="8"/>
  <c r="K300" i="8"/>
  <c r="I300" i="8"/>
  <c r="G300" i="8"/>
  <c r="OH299" i="8"/>
  <c r="AC299" i="8"/>
  <c r="AA299" i="8"/>
  <c r="Y299" i="8"/>
  <c r="W299" i="8"/>
  <c r="O299" i="8"/>
  <c r="M299" i="8"/>
  <c r="K299" i="8"/>
  <c r="I299" i="8"/>
  <c r="G299" i="8"/>
  <c r="OH298" i="8"/>
  <c r="AC298" i="8"/>
  <c r="AA298" i="8"/>
  <c r="Y298" i="8"/>
  <c r="W298" i="8"/>
  <c r="O298" i="8"/>
  <c r="M298" i="8"/>
  <c r="K298" i="8"/>
  <c r="I298" i="8"/>
  <c r="G298" i="8"/>
  <c r="OH297" i="8"/>
  <c r="AC297" i="8"/>
  <c r="AA297" i="8"/>
  <c r="Y297" i="8"/>
  <c r="W297" i="8"/>
  <c r="O297" i="8"/>
  <c r="M297" i="8"/>
  <c r="K297" i="8"/>
  <c r="I297" i="8"/>
  <c r="G297" i="8"/>
  <c r="OH296" i="8"/>
  <c r="AC296" i="8"/>
  <c r="AA296" i="8"/>
  <c r="Y296" i="8"/>
  <c r="W296" i="8"/>
  <c r="O296" i="8"/>
  <c r="M296" i="8"/>
  <c r="K296" i="8"/>
  <c r="I296" i="8"/>
  <c r="G296" i="8"/>
  <c r="OH295" i="8"/>
  <c r="AC295" i="8"/>
  <c r="AA295" i="8"/>
  <c r="Y295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W295" i="8"/>
  <c r="O295" i="8"/>
  <c r="M295" i="8"/>
  <c r="K295" i="8"/>
  <c r="I295" i="8"/>
  <c r="G295" i="8"/>
  <c r="OH294" i="8"/>
  <c r="AC294" i="8"/>
  <c r="AA294" i="8"/>
  <c r="Y294" i="8"/>
  <c r="W294" i="8"/>
  <c r="O294" i="8"/>
  <c r="M294" i="8"/>
  <c r="K294" i="8"/>
  <c r="I294" i="8"/>
  <c r="G294" i="8"/>
  <c r="OH293" i="8"/>
  <c r="AC293" i="8"/>
  <c r="AA293" i="8"/>
  <c r="Y293" i="8"/>
  <c r="W293" i="8"/>
  <c r="O293" i="8"/>
  <c r="M293" i="8"/>
  <c r="K293" i="8"/>
  <c r="I293" i="8"/>
  <c r="G293" i="8"/>
  <c r="OH292" i="8"/>
  <c r="AC292" i="8"/>
  <c r="AA292" i="8"/>
  <c r="Y292" i="8"/>
  <c r="W292" i="8"/>
  <c r="O292" i="8"/>
  <c r="M292" i="8"/>
  <c r="K292" i="8"/>
  <c r="I292" i="8"/>
  <c r="G292" i="8"/>
  <c r="OH291" i="8"/>
  <c r="AC291" i="8"/>
  <c r="AA291" i="8"/>
  <c r="Y291" i="8"/>
  <c r="W291" i="8"/>
  <c r="O291" i="8"/>
  <c r="M291" i="8"/>
  <c r="K291" i="8"/>
  <c r="I291" i="8"/>
  <c r="G291" i="8"/>
  <c r="OH290" i="8"/>
  <c r="AC290" i="8"/>
  <c r="AA290" i="8"/>
  <c r="Y290" i="8"/>
  <c r="W290" i="8"/>
  <c r="O290" i="8"/>
  <c r="M290" i="8"/>
  <c r="K290" i="8"/>
  <c r="I290" i="8"/>
  <c r="G290" i="8"/>
  <c r="OH289" i="8"/>
  <c r="AC289" i="8"/>
  <c r="AA289" i="8"/>
  <c r="Y289" i="8"/>
  <c r="W289" i="8"/>
  <c r="O289" i="8"/>
  <c r="M289" i="8"/>
  <c r="K289" i="8"/>
  <c r="I289" i="8"/>
  <c r="G289" i="8"/>
  <c r="OH288" i="8"/>
  <c r="AC288" i="8"/>
  <c r="AA288" i="8"/>
  <c r="Y288" i="8"/>
  <c r="W288" i="8"/>
  <c r="O288" i="8"/>
  <c r="M288" i="8"/>
  <c r="K288" i="8"/>
  <c r="I288" i="8"/>
  <c r="G288" i="8"/>
  <c r="OH287" i="8"/>
  <c r="AC287" i="8"/>
  <c r="AA287" i="8"/>
  <c r="Y287" i="8"/>
  <c r="W287" i="8"/>
  <c r="O287" i="8"/>
  <c r="M287" i="8"/>
  <c r="K287" i="8"/>
  <c r="I287" i="8"/>
  <c r="G287" i="8"/>
  <c r="OH286" i="8"/>
  <c r="AC286" i="8"/>
  <c r="AA286" i="8"/>
  <c r="Y286" i="8"/>
  <c r="W286" i="8"/>
  <c r="O286" i="8"/>
  <c r="M286" i="8"/>
  <c r="K286" i="8"/>
  <c r="I286" i="8"/>
  <c r="G286" i="8"/>
  <c r="OH285" i="8"/>
  <c r="AC285" i="8"/>
  <c r="AA285" i="8"/>
  <c r="Y285" i="8"/>
  <c r="W285" i="8"/>
  <c r="O285" i="8"/>
  <c r="M285" i="8"/>
  <c r="K285" i="8"/>
  <c r="I285" i="8"/>
  <c r="G285" i="8"/>
  <c r="OH284" i="8"/>
  <c r="AC284" i="8"/>
  <c r="AA284" i="8"/>
  <c r="Y284" i="8"/>
  <c r="W284" i="8"/>
  <c r="O284" i="8"/>
  <c r="M284" i="8"/>
  <c r="K284" i="8"/>
  <c r="I284" i="8"/>
  <c r="G284" i="8"/>
  <c r="OH283" i="8"/>
  <c r="AC283" i="8"/>
  <c r="AA283" i="8"/>
  <c r="Y283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W283" i="8"/>
  <c r="O283" i="8"/>
  <c r="M283" i="8"/>
  <c r="K283" i="8"/>
  <c r="I283" i="8"/>
  <c r="G283" i="8"/>
  <c r="OH282" i="8"/>
  <c r="AC282" i="8"/>
  <c r="AA282" i="8"/>
  <c r="Y282" i="8"/>
  <c r="W282" i="8"/>
  <c r="O282" i="8"/>
  <c r="M282" i="8"/>
  <c r="K282" i="8"/>
  <c r="I282" i="8"/>
  <c r="G282" i="8"/>
  <c r="OH281" i="8"/>
  <c r="AC281" i="8"/>
  <c r="AA281" i="8"/>
  <c r="Y281" i="8"/>
  <c r="W281" i="8"/>
  <c r="O281" i="8"/>
  <c r="M281" i="8"/>
  <c r="K281" i="8"/>
  <c r="I281" i="8"/>
  <c r="G281" i="8"/>
  <c r="OH280" i="8"/>
  <c r="AC280" i="8"/>
  <c r="AA280" i="8"/>
  <c r="Y280" i="8"/>
  <c r="W280" i="8"/>
  <c r="O280" i="8"/>
  <c r="M280" i="8"/>
  <c r="K280" i="8"/>
  <c r="I280" i="8"/>
  <c r="G280" i="8"/>
  <c r="OH279" i="8"/>
  <c r="AC279" i="8"/>
  <c r="AA279" i="8"/>
  <c r="Y279" i="8"/>
  <c r="W279" i="8"/>
  <c r="O279" i="8"/>
  <c r="M279" i="8"/>
  <c r="K279" i="8"/>
  <c r="I279" i="8"/>
  <c r="G279" i="8"/>
  <c r="OH278" i="8"/>
  <c r="AC278" i="8"/>
  <c r="AA278" i="8"/>
  <c r="Y278" i="8"/>
  <c r="W278" i="8"/>
  <c r="O278" i="8"/>
  <c r="M278" i="8"/>
  <c r="K278" i="8"/>
  <c r="I278" i="8"/>
  <c r="G278" i="8"/>
  <c r="OH277" i="8"/>
  <c r="AC277" i="8"/>
  <c r="AA277" i="8"/>
  <c r="Y277" i="8"/>
  <c r="W277" i="8"/>
  <c r="O277" i="8"/>
  <c r="M277" i="8"/>
  <c r="K277" i="8"/>
  <c r="I277" i="8"/>
  <c r="G277" i="8"/>
  <c r="OH276" i="8"/>
  <c r="AC276" i="8"/>
  <c r="AA276" i="8"/>
  <c r="Y276" i="8"/>
  <c r="W276" i="8"/>
  <c r="O276" i="8"/>
  <c r="M276" i="8"/>
  <c r="K276" i="8"/>
  <c r="I276" i="8"/>
  <c r="G276" i="8"/>
  <c r="OH275" i="8"/>
  <c r="AC275" i="8"/>
  <c r="AA275" i="8"/>
  <c r="Y275" i="8"/>
  <c r="W275" i="8"/>
  <c r="O275" i="8"/>
  <c r="M275" i="8"/>
  <c r="K275" i="8"/>
  <c r="I275" i="8"/>
  <c r="G275" i="8"/>
  <c r="OH274" i="8"/>
  <c r="AC274" i="8"/>
  <c r="AA274" i="8"/>
  <c r="Y274" i="8"/>
  <c r="W274" i="8"/>
  <c r="O274" i="8"/>
  <c r="M274" i="8"/>
  <c r="K274" i="8"/>
  <c r="I274" i="8"/>
  <c r="G274" i="8"/>
  <c r="OH273" i="8"/>
  <c r="AC273" i="8"/>
  <c r="AA273" i="8"/>
  <c r="Y273" i="8"/>
  <c r="W273" i="8"/>
  <c r="O273" i="8"/>
  <c r="M273" i="8"/>
  <c r="K273" i="8"/>
  <c r="I273" i="8"/>
  <c r="G273" i="8"/>
  <c r="OH272" i="8"/>
  <c r="AC272" i="8"/>
  <c r="AA272" i="8"/>
  <c r="Y272" i="8"/>
  <c r="W272" i="8"/>
  <c r="O272" i="8"/>
  <c r="M272" i="8"/>
  <c r="K272" i="8"/>
  <c r="I272" i="8"/>
  <c r="G272" i="8"/>
  <c r="OH271" i="8"/>
  <c r="AC271" i="8"/>
  <c r="AA271" i="8"/>
  <c r="Y271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W271" i="8"/>
  <c r="O271" i="8"/>
  <c r="M271" i="8"/>
  <c r="K271" i="8"/>
  <c r="I271" i="8"/>
  <c r="G271" i="8"/>
  <c r="OH270" i="8"/>
  <c r="AC270" i="8"/>
  <c r="AA270" i="8"/>
  <c r="Y270" i="8"/>
  <c r="W270" i="8"/>
  <c r="O270" i="8"/>
  <c r="M270" i="8"/>
  <c r="K270" i="8"/>
  <c r="I270" i="8"/>
  <c r="G270" i="8"/>
  <c r="OH269" i="8"/>
  <c r="AC269" i="8"/>
  <c r="AA269" i="8"/>
  <c r="Y269" i="8"/>
  <c r="W269" i="8"/>
  <c r="O269" i="8"/>
  <c r="M269" i="8"/>
  <c r="K269" i="8"/>
  <c r="I269" i="8"/>
  <c r="G269" i="8"/>
  <c r="OH268" i="8"/>
  <c r="AC268" i="8"/>
  <c r="AA268" i="8"/>
  <c r="Y268" i="8"/>
  <c r="W268" i="8"/>
  <c r="O268" i="8"/>
  <c r="M268" i="8"/>
  <c r="K268" i="8"/>
  <c r="I268" i="8"/>
  <c r="G268" i="8"/>
  <c r="OH267" i="8"/>
  <c r="AC267" i="8"/>
  <c r="AA267" i="8"/>
  <c r="Y267" i="8"/>
  <c r="W267" i="8"/>
  <c r="O267" i="8"/>
  <c r="M267" i="8"/>
  <c r="K267" i="8"/>
  <c r="I267" i="8"/>
  <c r="G267" i="8"/>
  <c r="OH266" i="8"/>
  <c r="AC266" i="8"/>
  <c r="AA266" i="8"/>
  <c r="Y266" i="8"/>
  <c r="W266" i="8"/>
  <c r="O266" i="8"/>
  <c r="M266" i="8"/>
  <c r="K266" i="8"/>
  <c r="I266" i="8"/>
  <c r="G266" i="8"/>
  <c r="OH265" i="8"/>
  <c r="AC265" i="8"/>
  <c r="AA265" i="8"/>
  <c r="Y265" i="8"/>
  <c r="W265" i="8"/>
  <c r="O265" i="8"/>
  <c r="M265" i="8"/>
  <c r="K265" i="8"/>
  <c r="I265" i="8"/>
  <c r="G265" i="8"/>
  <c r="OH264" i="8"/>
  <c r="AC264" i="8"/>
  <c r="AA264" i="8"/>
  <c r="Y264" i="8"/>
  <c r="W264" i="8"/>
  <c r="O264" i="8"/>
  <c r="M264" i="8"/>
  <c r="K264" i="8"/>
  <c r="I264" i="8"/>
  <c r="G264" i="8"/>
  <c r="OH263" i="8"/>
  <c r="AC263" i="8"/>
  <c r="AA263" i="8"/>
  <c r="Y263" i="8"/>
  <c r="W263" i="8"/>
  <c r="O263" i="8"/>
  <c r="M263" i="8"/>
  <c r="K263" i="8"/>
  <c r="I263" i="8"/>
  <c r="G263" i="8"/>
  <c r="OH262" i="8"/>
  <c r="AC262" i="8"/>
  <c r="AA262" i="8"/>
  <c r="Y262" i="8"/>
  <c r="W262" i="8"/>
  <c r="O262" i="8"/>
  <c r="M262" i="8"/>
  <c r="K262" i="8"/>
  <c r="I262" i="8"/>
  <c r="G262" i="8"/>
  <c r="OH261" i="8"/>
  <c r="AC261" i="8"/>
  <c r="AA261" i="8"/>
  <c r="Y261" i="8"/>
  <c r="W261" i="8"/>
  <c r="O261" i="8"/>
  <c r="M261" i="8"/>
  <c r="K261" i="8"/>
  <c r="I261" i="8"/>
  <c r="G261" i="8"/>
  <c r="OH260" i="8"/>
  <c r="AC260" i="8"/>
  <c r="AA260" i="8"/>
  <c r="Y260" i="8"/>
  <c r="W260" i="8"/>
  <c r="O260" i="8"/>
  <c r="M260" i="8"/>
  <c r="K260" i="8"/>
  <c r="I260" i="8"/>
  <c r="G260" i="8"/>
  <c r="OH259" i="8"/>
  <c r="Y259" i="8"/>
  <c r="AA259" i="8"/>
  <c r="K7" i="8"/>
  <c r="AC259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W259" i="8"/>
  <c r="G20" i="8"/>
  <c r="K20" i="8"/>
  <c r="M20" i="8"/>
  <c r="O20" i="8"/>
  <c r="G21" i="8"/>
  <c r="K21" i="8"/>
  <c r="M21" i="8"/>
  <c r="O21" i="8"/>
  <c r="G22" i="8"/>
  <c r="K22" i="8"/>
  <c r="M22" i="8"/>
  <c r="O22" i="8"/>
  <c r="G23" i="8"/>
  <c r="K23" i="8"/>
  <c r="M23" i="8"/>
  <c r="O23" i="8"/>
  <c r="G24" i="8"/>
  <c r="K24" i="8"/>
  <c r="M24" i="8"/>
  <c r="O24" i="8"/>
  <c r="G25" i="8"/>
  <c r="K25" i="8"/>
  <c r="M25" i="8"/>
  <c r="O25" i="8"/>
  <c r="G26" i="8"/>
  <c r="K26" i="8"/>
  <c r="M26" i="8"/>
  <c r="O26" i="8"/>
  <c r="G27" i="8"/>
  <c r="K27" i="8"/>
  <c r="M27" i="8"/>
  <c r="O27" i="8"/>
  <c r="G28" i="8"/>
  <c r="K28" i="8"/>
  <c r="M28" i="8"/>
  <c r="O28" i="8"/>
  <c r="G29" i="8"/>
  <c r="K29" i="8"/>
  <c r="M29" i="8"/>
  <c r="O29" i="8"/>
  <c r="G30" i="8"/>
  <c r="K30" i="8"/>
  <c r="M30" i="8"/>
  <c r="O30" i="8"/>
  <c r="G31" i="8"/>
  <c r="K31" i="8"/>
  <c r="M31" i="8"/>
  <c r="O31" i="8"/>
  <c r="G32" i="8"/>
  <c r="K32" i="8"/>
  <c r="M32" i="8"/>
  <c r="O32" i="8"/>
  <c r="G33" i="8"/>
  <c r="K33" i="8"/>
  <c r="M33" i="8"/>
  <c r="O33" i="8"/>
  <c r="G34" i="8"/>
  <c r="K34" i="8"/>
  <c r="M34" i="8"/>
  <c r="O34" i="8"/>
  <c r="G35" i="8"/>
  <c r="K35" i="8"/>
  <c r="M35" i="8"/>
  <c r="O35" i="8"/>
  <c r="G36" i="8"/>
  <c r="K36" i="8"/>
  <c r="M36" i="8"/>
  <c r="O36" i="8"/>
  <c r="G37" i="8"/>
  <c r="K37" i="8"/>
  <c r="M37" i="8"/>
  <c r="O37" i="8"/>
  <c r="G38" i="8"/>
  <c r="K38" i="8"/>
  <c r="M38" i="8"/>
  <c r="O38" i="8"/>
  <c r="G39" i="8"/>
  <c r="K39" i="8"/>
  <c r="M39" i="8"/>
  <c r="O39" i="8"/>
  <c r="G40" i="8"/>
  <c r="K40" i="8"/>
  <c r="M40" i="8"/>
  <c r="O40" i="8"/>
  <c r="G41" i="8"/>
  <c r="K41" i="8"/>
  <c r="M41" i="8"/>
  <c r="O41" i="8"/>
  <c r="G42" i="8"/>
  <c r="K42" i="8"/>
  <c r="M42" i="8"/>
  <c r="O42" i="8"/>
  <c r="G43" i="8"/>
  <c r="K43" i="8"/>
  <c r="M43" i="8"/>
  <c r="O43" i="8"/>
  <c r="G44" i="8"/>
  <c r="K44" i="8"/>
  <c r="M44" i="8"/>
  <c r="O44" i="8"/>
  <c r="G45" i="8"/>
  <c r="K45" i="8"/>
  <c r="M45" i="8"/>
  <c r="O45" i="8"/>
  <c r="G46" i="8"/>
  <c r="K46" i="8"/>
  <c r="M46" i="8"/>
  <c r="O46" i="8"/>
  <c r="G47" i="8"/>
  <c r="K47" i="8"/>
  <c r="M47" i="8"/>
  <c r="O47" i="8"/>
  <c r="G48" i="8"/>
  <c r="K48" i="8"/>
  <c r="M48" i="8"/>
  <c r="O48" i="8"/>
  <c r="G49" i="8"/>
  <c r="K49" i="8"/>
  <c r="M49" i="8"/>
  <c r="O49" i="8"/>
  <c r="G50" i="8"/>
  <c r="K50" i="8"/>
  <c r="M50" i="8"/>
  <c r="O50" i="8"/>
  <c r="G51" i="8"/>
  <c r="K51" i="8"/>
  <c r="M51" i="8"/>
  <c r="O51" i="8"/>
  <c r="G52" i="8"/>
  <c r="K52" i="8"/>
  <c r="M52" i="8"/>
  <c r="O52" i="8"/>
  <c r="G53" i="8"/>
  <c r="K53" i="8"/>
  <c r="M53" i="8"/>
  <c r="O53" i="8"/>
  <c r="G54" i="8"/>
  <c r="K54" i="8"/>
  <c r="M54" i="8"/>
  <c r="O54" i="8"/>
  <c r="G55" i="8"/>
  <c r="K55" i="8"/>
  <c r="M55" i="8"/>
  <c r="O55" i="8"/>
  <c r="G56" i="8"/>
  <c r="K56" i="8"/>
  <c r="M56" i="8"/>
  <c r="O56" i="8"/>
  <c r="G57" i="8"/>
  <c r="K57" i="8"/>
  <c r="M57" i="8"/>
  <c r="O57" i="8"/>
  <c r="G58" i="8"/>
  <c r="K58" i="8"/>
  <c r="M58" i="8"/>
  <c r="O58" i="8"/>
  <c r="G59" i="8"/>
  <c r="K59" i="8"/>
  <c r="M59" i="8"/>
  <c r="O59" i="8"/>
  <c r="G60" i="8"/>
  <c r="K60" i="8"/>
  <c r="M60" i="8"/>
  <c r="O60" i="8"/>
  <c r="G61" i="8"/>
  <c r="K61" i="8"/>
  <c r="M61" i="8"/>
  <c r="O61" i="8"/>
  <c r="G62" i="8"/>
  <c r="K62" i="8"/>
  <c r="M62" i="8"/>
  <c r="O62" i="8"/>
  <c r="G63" i="8"/>
  <c r="K63" i="8"/>
  <c r="M63" i="8"/>
  <c r="O63" i="8"/>
  <c r="G64" i="8"/>
  <c r="K64" i="8"/>
  <c r="M64" i="8"/>
  <c r="O64" i="8"/>
  <c r="G65" i="8"/>
  <c r="K65" i="8"/>
  <c r="M65" i="8"/>
  <c r="O65" i="8"/>
  <c r="G66" i="8"/>
  <c r="K66" i="8"/>
  <c r="M66" i="8"/>
  <c r="O66" i="8"/>
  <c r="G67" i="8"/>
  <c r="K67" i="8"/>
  <c r="M67" i="8"/>
  <c r="O67" i="8"/>
  <c r="G68" i="8"/>
  <c r="K68" i="8"/>
  <c r="M68" i="8"/>
  <c r="O68" i="8"/>
  <c r="G69" i="8"/>
  <c r="K69" i="8"/>
  <c r="M69" i="8"/>
  <c r="O69" i="8"/>
  <c r="G70" i="8"/>
  <c r="K70" i="8"/>
  <c r="M70" i="8"/>
  <c r="O70" i="8"/>
  <c r="G71" i="8"/>
  <c r="K71" i="8"/>
  <c r="M71" i="8"/>
  <c r="O71" i="8"/>
  <c r="G72" i="8"/>
  <c r="K72" i="8"/>
  <c r="M72" i="8"/>
  <c r="O72" i="8"/>
  <c r="G73" i="8"/>
  <c r="K73" i="8"/>
  <c r="M73" i="8"/>
  <c r="O73" i="8"/>
  <c r="G74" i="8"/>
  <c r="K74" i="8"/>
  <c r="M74" i="8"/>
  <c r="O74" i="8"/>
  <c r="G75" i="8"/>
  <c r="K75" i="8"/>
  <c r="M75" i="8"/>
  <c r="O75" i="8"/>
  <c r="G76" i="8"/>
  <c r="K76" i="8"/>
  <c r="M76" i="8"/>
  <c r="O76" i="8"/>
  <c r="G77" i="8"/>
  <c r="K77" i="8"/>
  <c r="M77" i="8"/>
  <c r="O77" i="8"/>
  <c r="G78" i="8"/>
  <c r="K78" i="8"/>
  <c r="M78" i="8"/>
  <c r="O78" i="8"/>
  <c r="G79" i="8"/>
  <c r="K79" i="8"/>
  <c r="M79" i="8"/>
  <c r="O79" i="8"/>
  <c r="G80" i="8"/>
  <c r="K80" i="8"/>
  <c r="M80" i="8"/>
  <c r="O80" i="8"/>
  <c r="G81" i="8"/>
  <c r="K81" i="8"/>
  <c r="M81" i="8"/>
  <c r="O81" i="8"/>
  <c r="G82" i="8"/>
  <c r="K82" i="8"/>
  <c r="M82" i="8"/>
  <c r="O82" i="8"/>
  <c r="G83" i="8"/>
  <c r="K83" i="8"/>
  <c r="M83" i="8"/>
  <c r="O83" i="8"/>
  <c r="G84" i="8"/>
  <c r="K84" i="8"/>
  <c r="M84" i="8"/>
  <c r="O84" i="8"/>
  <c r="G85" i="8"/>
  <c r="K85" i="8"/>
  <c r="M85" i="8"/>
  <c r="O85" i="8"/>
  <c r="G86" i="8"/>
  <c r="K86" i="8"/>
  <c r="M86" i="8"/>
  <c r="O86" i="8"/>
  <c r="G87" i="8"/>
  <c r="K87" i="8"/>
  <c r="M87" i="8"/>
  <c r="O87" i="8"/>
  <c r="G88" i="8"/>
  <c r="K88" i="8"/>
  <c r="M88" i="8"/>
  <c r="O88" i="8"/>
  <c r="G89" i="8"/>
  <c r="K89" i="8"/>
  <c r="M89" i="8"/>
  <c r="O89" i="8"/>
  <c r="G90" i="8"/>
  <c r="K90" i="8"/>
  <c r="M90" i="8"/>
  <c r="O90" i="8"/>
  <c r="G91" i="8"/>
  <c r="K91" i="8"/>
  <c r="M91" i="8"/>
  <c r="O91" i="8"/>
  <c r="G92" i="8"/>
  <c r="K92" i="8"/>
  <c r="M92" i="8"/>
  <c r="O92" i="8"/>
  <c r="G93" i="8"/>
  <c r="K93" i="8"/>
  <c r="M93" i="8"/>
  <c r="O93" i="8"/>
  <c r="G94" i="8"/>
  <c r="K94" i="8"/>
  <c r="M94" i="8"/>
  <c r="O94" i="8"/>
  <c r="G95" i="8"/>
  <c r="K95" i="8"/>
  <c r="M95" i="8"/>
  <c r="O95" i="8"/>
  <c r="G96" i="8"/>
  <c r="K96" i="8"/>
  <c r="M96" i="8"/>
  <c r="O96" i="8"/>
  <c r="G97" i="8"/>
  <c r="K97" i="8"/>
  <c r="M97" i="8"/>
  <c r="O97" i="8"/>
  <c r="G98" i="8"/>
  <c r="K98" i="8"/>
  <c r="M98" i="8"/>
  <c r="O98" i="8"/>
  <c r="G99" i="8"/>
  <c r="K99" i="8"/>
  <c r="M99" i="8"/>
  <c r="O99" i="8"/>
  <c r="G100" i="8"/>
  <c r="K100" i="8"/>
  <c r="M100" i="8"/>
  <c r="O100" i="8"/>
  <c r="G101" i="8"/>
  <c r="K101" i="8"/>
  <c r="M101" i="8"/>
  <c r="O101" i="8"/>
  <c r="G102" i="8"/>
  <c r="K102" i="8"/>
  <c r="M102" i="8"/>
  <c r="O102" i="8"/>
  <c r="G103" i="8"/>
  <c r="K103" i="8"/>
  <c r="M103" i="8"/>
  <c r="O103" i="8"/>
  <c r="G104" i="8"/>
  <c r="K104" i="8"/>
  <c r="M104" i="8"/>
  <c r="O104" i="8"/>
  <c r="G105" i="8"/>
  <c r="K105" i="8"/>
  <c r="M105" i="8"/>
  <c r="O105" i="8"/>
  <c r="G106" i="8"/>
  <c r="K106" i="8"/>
  <c r="M106" i="8"/>
  <c r="O106" i="8"/>
  <c r="G107" i="8"/>
  <c r="K107" i="8"/>
  <c r="M107" i="8"/>
  <c r="O107" i="8"/>
  <c r="G108" i="8"/>
  <c r="K108" i="8"/>
  <c r="M108" i="8"/>
  <c r="O108" i="8"/>
  <c r="G109" i="8"/>
  <c r="K109" i="8"/>
  <c r="M109" i="8"/>
  <c r="O109" i="8"/>
  <c r="G110" i="8"/>
  <c r="K110" i="8"/>
  <c r="M110" i="8"/>
  <c r="O110" i="8"/>
  <c r="G111" i="8"/>
  <c r="K111" i="8"/>
  <c r="M111" i="8"/>
  <c r="O111" i="8"/>
  <c r="G112" i="8"/>
  <c r="K112" i="8"/>
  <c r="M112" i="8"/>
  <c r="O112" i="8"/>
  <c r="G113" i="8"/>
  <c r="K113" i="8"/>
  <c r="M113" i="8"/>
  <c r="O113" i="8"/>
  <c r="G114" i="8"/>
  <c r="K114" i="8"/>
  <c r="M114" i="8"/>
  <c r="O114" i="8"/>
  <c r="G115" i="8"/>
  <c r="K115" i="8"/>
  <c r="M115" i="8"/>
  <c r="O115" i="8"/>
  <c r="G116" i="8"/>
  <c r="K116" i="8"/>
  <c r="M116" i="8"/>
  <c r="O116" i="8"/>
  <c r="G117" i="8"/>
  <c r="K117" i="8"/>
  <c r="M117" i="8"/>
  <c r="O117" i="8"/>
  <c r="G118" i="8"/>
  <c r="K118" i="8"/>
  <c r="M118" i="8"/>
  <c r="O118" i="8"/>
  <c r="G119" i="8"/>
  <c r="K119" i="8"/>
  <c r="M119" i="8"/>
  <c r="O119" i="8"/>
  <c r="G120" i="8"/>
  <c r="K120" i="8"/>
  <c r="M120" i="8"/>
  <c r="O120" i="8"/>
  <c r="G121" i="8"/>
  <c r="K121" i="8"/>
  <c r="M121" i="8"/>
  <c r="O121" i="8"/>
  <c r="G122" i="8"/>
  <c r="K122" i="8"/>
  <c r="M122" i="8"/>
  <c r="O122" i="8"/>
  <c r="G123" i="8"/>
  <c r="K123" i="8"/>
  <c r="M123" i="8"/>
  <c r="O123" i="8"/>
  <c r="G124" i="8"/>
  <c r="K124" i="8"/>
  <c r="M124" i="8"/>
  <c r="O124" i="8"/>
  <c r="G125" i="8"/>
  <c r="K125" i="8"/>
  <c r="M125" i="8"/>
  <c r="O125" i="8"/>
  <c r="G126" i="8"/>
  <c r="K126" i="8"/>
  <c r="M126" i="8"/>
  <c r="O126" i="8"/>
  <c r="G127" i="8"/>
  <c r="K127" i="8"/>
  <c r="M127" i="8"/>
  <c r="O127" i="8"/>
  <c r="G128" i="8"/>
  <c r="K128" i="8"/>
  <c r="M128" i="8"/>
  <c r="O128" i="8"/>
  <c r="G129" i="8"/>
  <c r="K129" i="8"/>
  <c r="M129" i="8"/>
  <c r="O129" i="8"/>
  <c r="G130" i="8"/>
  <c r="K130" i="8"/>
  <c r="M130" i="8"/>
  <c r="O130" i="8"/>
  <c r="G131" i="8"/>
  <c r="K131" i="8"/>
  <c r="M131" i="8"/>
  <c r="O131" i="8"/>
  <c r="G132" i="8"/>
  <c r="K132" i="8"/>
  <c r="M132" i="8"/>
  <c r="O132" i="8"/>
  <c r="G133" i="8"/>
  <c r="K133" i="8"/>
  <c r="M133" i="8"/>
  <c r="O133" i="8"/>
  <c r="G134" i="8"/>
  <c r="K134" i="8"/>
  <c r="M134" i="8"/>
  <c r="O134" i="8"/>
  <c r="G135" i="8"/>
  <c r="K135" i="8"/>
  <c r="M135" i="8"/>
  <c r="O135" i="8"/>
  <c r="G136" i="8"/>
  <c r="K136" i="8"/>
  <c r="M136" i="8"/>
  <c r="O136" i="8"/>
  <c r="G137" i="8"/>
  <c r="K137" i="8"/>
  <c r="M137" i="8"/>
  <c r="O137" i="8"/>
  <c r="G138" i="8"/>
  <c r="K138" i="8"/>
  <c r="M138" i="8"/>
  <c r="O138" i="8"/>
  <c r="G139" i="8"/>
  <c r="K139" i="8"/>
  <c r="M139" i="8"/>
  <c r="O139" i="8"/>
  <c r="G140" i="8"/>
  <c r="K140" i="8"/>
  <c r="M140" i="8"/>
  <c r="O140" i="8"/>
  <c r="G141" i="8"/>
  <c r="K141" i="8"/>
  <c r="M141" i="8"/>
  <c r="O141" i="8"/>
  <c r="G142" i="8"/>
  <c r="K142" i="8"/>
  <c r="M142" i="8"/>
  <c r="O142" i="8"/>
  <c r="G143" i="8"/>
  <c r="K143" i="8"/>
  <c r="M143" i="8"/>
  <c r="O143" i="8"/>
  <c r="G144" i="8"/>
  <c r="K144" i="8"/>
  <c r="M144" i="8"/>
  <c r="O144" i="8"/>
  <c r="G145" i="8"/>
  <c r="K145" i="8"/>
  <c r="M145" i="8"/>
  <c r="O145" i="8"/>
  <c r="G146" i="8"/>
  <c r="K146" i="8"/>
  <c r="M146" i="8"/>
  <c r="O146" i="8"/>
  <c r="G147" i="8"/>
  <c r="K147" i="8"/>
  <c r="M147" i="8"/>
  <c r="O147" i="8"/>
  <c r="G148" i="8"/>
  <c r="K148" i="8"/>
  <c r="M148" i="8"/>
  <c r="O148" i="8"/>
  <c r="G149" i="8"/>
  <c r="K149" i="8"/>
  <c r="M149" i="8"/>
  <c r="O149" i="8"/>
  <c r="G150" i="8"/>
  <c r="K150" i="8"/>
  <c r="M150" i="8"/>
  <c r="O150" i="8"/>
  <c r="G151" i="8"/>
  <c r="K151" i="8"/>
  <c r="M151" i="8"/>
  <c r="O151" i="8"/>
  <c r="G152" i="8"/>
  <c r="K152" i="8"/>
  <c r="M152" i="8"/>
  <c r="O152" i="8"/>
  <c r="G153" i="8"/>
  <c r="K153" i="8"/>
  <c r="M153" i="8"/>
  <c r="O153" i="8"/>
  <c r="G154" i="8"/>
  <c r="K154" i="8"/>
  <c r="M154" i="8"/>
  <c r="O154" i="8"/>
  <c r="G155" i="8"/>
  <c r="K155" i="8"/>
  <c r="M155" i="8"/>
  <c r="O155" i="8"/>
  <c r="G156" i="8"/>
  <c r="K156" i="8"/>
  <c r="M156" i="8"/>
  <c r="O156" i="8"/>
  <c r="G157" i="8"/>
  <c r="K157" i="8"/>
  <c r="M157" i="8"/>
  <c r="O157" i="8"/>
  <c r="G158" i="8"/>
  <c r="K158" i="8"/>
  <c r="M158" i="8"/>
  <c r="O158" i="8"/>
  <c r="G159" i="8"/>
  <c r="K159" i="8"/>
  <c r="M159" i="8"/>
  <c r="O159" i="8"/>
  <c r="G160" i="8"/>
  <c r="K160" i="8"/>
  <c r="M160" i="8"/>
  <c r="O160" i="8"/>
  <c r="G161" i="8"/>
  <c r="K161" i="8"/>
  <c r="M161" i="8"/>
  <c r="O161" i="8"/>
  <c r="G162" i="8"/>
  <c r="K162" i="8"/>
  <c r="M162" i="8"/>
  <c r="O162" i="8"/>
  <c r="G163" i="8"/>
  <c r="K163" i="8"/>
  <c r="M163" i="8"/>
  <c r="O163" i="8"/>
  <c r="G164" i="8"/>
  <c r="K164" i="8"/>
  <c r="M164" i="8"/>
  <c r="O164" i="8"/>
  <c r="G165" i="8"/>
  <c r="K165" i="8"/>
  <c r="M165" i="8"/>
  <c r="O165" i="8"/>
  <c r="G166" i="8"/>
  <c r="K166" i="8"/>
  <c r="M166" i="8"/>
  <c r="O166" i="8"/>
  <c r="G167" i="8"/>
  <c r="K167" i="8"/>
  <c r="M167" i="8"/>
  <c r="O167" i="8"/>
  <c r="G168" i="8"/>
  <c r="K168" i="8"/>
  <c r="M168" i="8"/>
  <c r="O168" i="8"/>
  <c r="G169" i="8"/>
  <c r="K169" i="8"/>
  <c r="M169" i="8"/>
  <c r="O169" i="8"/>
  <c r="G170" i="8"/>
  <c r="K170" i="8"/>
  <c r="M170" i="8"/>
  <c r="O170" i="8"/>
  <c r="G171" i="8"/>
  <c r="K171" i="8"/>
  <c r="M171" i="8"/>
  <c r="O171" i="8"/>
  <c r="G172" i="8"/>
  <c r="K172" i="8"/>
  <c r="M172" i="8"/>
  <c r="O172" i="8"/>
  <c r="G173" i="8"/>
  <c r="K173" i="8"/>
  <c r="M173" i="8"/>
  <c r="O173" i="8"/>
  <c r="G174" i="8"/>
  <c r="K174" i="8"/>
  <c r="M174" i="8"/>
  <c r="O174" i="8"/>
  <c r="G175" i="8"/>
  <c r="K175" i="8"/>
  <c r="M175" i="8"/>
  <c r="O175" i="8"/>
  <c r="G176" i="8"/>
  <c r="K176" i="8"/>
  <c r="M176" i="8"/>
  <c r="O176" i="8"/>
  <c r="G177" i="8"/>
  <c r="K177" i="8"/>
  <c r="M177" i="8"/>
  <c r="O177" i="8"/>
  <c r="G178" i="8"/>
  <c r="K178" i="8"/>
  <c r="M178" i="8"/>
  <c r="O178" i="8"/>
  <c r="G179" i="8"/>
  <c r="K179" i="8"/>
  <c r="M179" i="8"/>
  <c r="O179" i="8"/>
  <c r="G180" i="8"/>
  <c r="K180" i="8"/>
  <c r="M180" i="8"/>
  <c r="O180" i="8"/>
  <c r="G181" i="8"/>
  <c r="K181" i="8"/>
  <c r="M181" i="8"/>
  <c r="O181" i="8"/>
  <c r="G182" i="8"/>
  <c r="K182" i="8"/>
  <c r="M182" i="8"/>
  <c r="O182" i="8"/>
  <c r="G183" i="8"/>
  <c r="K183" i="8"/>
  <c r="M183" i="8"/>
  <c r="O183" i="8"/>
  <c r="G184" i="8"/>
  <c r="K184" i="8"/>
  <c r="M184" i="8"/>
  <c r="O184" i="8"/>
  <c r="G185" i="8"/>
  <c r="K185" i="8"/>
  <c r="M185" i="8"/>
  <c r="O185" i="8"/>
  <c r="G186" i="8"/>
  <c r="K186" i="8"/>
  <c r="M186" i="8"/>
  <c r="O186" i="8"/>
  <c r="G187" i="8"/>
  <c r="K187" i="8"/>
  <c r="M187" i="8"/>
  <c r="O187" i="8"/>
  <c r="G188" i="8"/>
  <c r="K188" i="8"/>
  <c r="M188" i="8"/>
  <c r="O188" i="8"/>
  <c r="G189" i="8"/>
  <c r="K189" i="8"/>
  <c r="M189" i="8"/>
  <c r="O189" i="8"/>
  <c r="G190" i="8"/>
  <c r="K190" i="8"/>
  <c r="M190" i="8"/>
  <c r="O190" i="8"/>
  <c r="G191" i="8"/>
  <c r="K191" i="8"/>
  <c r="M191" i="8"/>
  <c r="O191" i="8"/>
  <c r="G192" i="8"/>
  <c r="K192" i="8"/>
  <c r="M192" i="8"/>
  <c r="O192" i="8"/>
  <c r="G193" i="8"/>
  <c r="K193" i="8"/>
  <c r="M193" i="8"/>
  <c r="O193" i="8"/>
  <c r="G194" i="8"/>
  <c r="K194" i="8"/>
  <c r="M194" i="8"/>
  <c r="O194" i="8"/>
  <c r="G195" i="8"/>
  <c r="K195" i="8"/>
  <c r="M195" i="8"/>
  <c r="O195" i="8"/>
  <c r="G196" i="8"/>
  <c r="K196" i="8"/>
  <c r="M196" i="8"/>
  <c r="O196" i="8"/>
  <c r="G197" i="8"/>
  <c r="K197" i="8"/>
  <c r="M197" i="8"/>
  <c r="O197" i="8"/>
  <c r="G198" i="8"/>
  <c r="K198" i="8"/>
  <c r="M198" i="8"/>
  <c r="O198" i="8"/>
  <c r="G199" i="8"/>
  <c r="K199" i="8"/>
  <c r="M199" i="8"/>
  <c r="O199" i="8"/>
  <c r="G200" i="8"/>
  <c r="K200" i="8"/>
  <c r="M200" i="8"/>
  <c r="O200" i="8"/>
  <c r="G201" i="8"/>
  <c r="K201" i="8"/>
  <c r="M201" i="8"/>
  <c r="O201" i="8"/>
  <c r="G202" i="8"/>
  <c r="K202" i="8"/>
  <c r="M202" i="8"/>
  <c r="O202" i="8"/>
  <c r="G203" i="8"/>
  <c r="K203" i="8"/>
  <c r="M203" i="8"/>
  <c r="O203" i="8"/>
  <c r="G204" i="8"/>
  <c r="K204" i="8"/>
  <c r="M204" i="8"/>
  <c r="O204" i="8"/>
  <c r="G205" i="8"/>
  <c r="K205" i="8"/>
  <c r="M205" i="8"/>
  <c r="O205" i="8"/>
  <c r="G206" i="8"/>
  <c r="K206" i="8"/>
  <c r="M206" i="8"/>
  <c r="O206" i="8"/>
  <c r="G207" i="8"/>
  <c r="K207" i="8"/>
  <c r="M207" i="8"/>
  <c r="O207" i="8"/>
  <c r="G208" i="8"/>
  <c r="K208" i="8"/>
  <c r="M208" i="8"/>
  <c r="O208" i="8"/>
  <c r="G209" i="8"/>
  <c r="K209" i="8"/>
  <c r="M209" i="8"/>
  <c r="O209" i="8"/>
  <c r="G210" i="8"/>
  <c r="K210" i="8"/>
  <c r="M210" i="8"/>
  <c r="O210" i="8"/>
  <c r="G211" i="8"/>
  <c r="K211" i="8"/>
  <c r="M211" i="8"/>
  <c r="O211" i="8"/>
  <c r="G212" i="8"/>
  <c r="K212" i="8"/>
  <c r="M212" i="8"/>
  <c r="O212" i="8"/>
  <c r="G213" i="8"/>
  <c r="K213" i="8"/>
  <c r="M213" i="8"/>
  <c r="O213" i="8"/>
  <c r="G214" i="8"/>
  <c r="K214" i="8"/>
  <c r="M214" i="8"/>
  <c r="O214" i="8"/>
  <c r="G215" i="8"/>
  <c r="K215" i="8"/>
  <c r="M215" i="8"/>
  <c r="O215" i="8"/>
  <c r="G216" i="8"/>
  <c r="K216" i="8"/>
  <c r="M216" i="8"/>
  <c r="O216" i="8"/>
  <c r="G217" i="8"/>
  <c r="K217" i="8"/>
  <c r="M217" i="8"/>
  <c r="O217" i="8"/>
  <c r="G218" i="8"/>
  <c r="K218" i="8"/>
  <c r="M218" i="8"/>
  <c r="O218" i="8"/>
  <c r="G219" i="8"/>
  <c r="K219" i="8"/>
  <c r="M219" i="8"/>
  <c r="O219" i="8"/>
  <c r="G220" i="8"/>
  <c r="K220" i="8"/>
  <c r="M220" i="8"/>
  <c r="O220" i="8"/>
  <c r="G221" i="8"/>
  <c r="K221" i="8"/>
  <c r="M221" i="8"/>
  <c r="O221" i="8"/>
  <c r="G222" i="8"/>
  <c r="K222" i="8"/>
  <c r="M222" i="8"/>
  <c r="O222" i="8"/>
  <c r="G223" i="8"/>
  <c r="K223" i="8"/>
  <c r="M223" i="8"/>
  <c r="O223" i="8"/>
  <c r="G224" i="8"/>
  <c r="K224" i="8"/>
  <c r="M224" i="8"/>
  <c r="O224" i="8"/>
  <c r="G225" i="8"/>
  <c r="K225" i="8"/>
  <c r="M225" i="8"/>
  <c r="O225" i="8"/>
  <c r="G226" i="8"/>
  <c r="K226" i="8"/>
  <c r="M226" i="8"/>
  <c r="O226" i="8"/>
  <c r="G227" i="8"/>
  <c r="K227" i="8"/>
  <c r="M227" i="8"/>
  <c r="O227" i="8"/>
  <c r="G228" i="8"/>
  <c r="K228" i="8"/>
  <c r="M228" i="8"/>
  <c r="O228" i="8"/>
  <c r="G229" i="8"/>
  <c r="K229" i="8"/>
  <c r="M229" i="8"/>
  <c r="O229" i="8"/>
  <c r="G230" i="8"/>
  <c r="K230" i="8"/>
  <c r="M230" i="8"/>
  <c r="O230" i="8"/>
  <c r="G231" i="8"/>
  <c r="K231" i="8"/>
  <c r="M231" i="8"/>
  <c r="O231" i="8"/>
  <c r="G232" i="8"/>
  <c r="K232" i="8"/>
  <c r="M232" i="8"/>
  <c r="O232" i="8"/>
  <c r="G233" i="8"/>
  <c r="K233" i="8"/>
  <c r="M233" i="8"/>
  <c r="O233" i="8"/>
  <c r="G234" i="8"/>
  <c r="K234" i="8"/>
  <c r="M234" i="8"/>
  <c r="O234" i="8"/>
  <c r="G235" i="8"/>
  <c r="K235" i="8"/>
  <c r="M235" i="8"/>
  <c r="O235" i="8"/>
  <c r="G236" i="8"/>
  <c r="K236" i="8"/>
  <c r="M236" i="8"/>
  <c r="O236" i="8"/>
  <c r="G237" i="8"/>
  <c r="K237" i="8"/>
  <c r="M237" i="8"/>
  <c r="O237" i="8"/>
  <c r="G238" i="8"/>
  <c r="K238" i="8"/>
  <c r="M238" i="8"/>
  <c r="O238" i="8"/>
  <c r="G239" i="8"/>
  <c r="K239" i="8"/>
  <c r="M239" i="8"/>
  <c r="O239" i="8"/>
  <c r="G240" i="8"/>
  <c r="K240" i="8"/>
  <c r="M240" i="8"/>
  <c r="O240" i="8"/>
  <c r="G241" i="8"/>
  <c r="K241" i="8"/>
  <c r="M241" i="8"/>
  <c r="O241" i="8"/>
  <c r="G242" i="8"/>
  <c r="K242" i="8"/>
  <c r="M242" i="8"/>
  <c r="O242" i="8"/>
  <c r="G243" i="8"/>
  <c r="K243" i="8"/>
  <c r="M243" i="8"/>
  <c r="O243" i="8"/>
  <c r="G244" i="8"/>
  <c r="K244" i="8"/>
  <c r="M244" i="8"/>
  <c r="O244" i="8"/>
  <c r="G245" i="8"/>
  <c r="K245" i="8"/>
  <c r="M245" i="8"/>
  <c r="O245" i="8"/>
  <c r="G246" i="8"/>
  <c r="K246" i="8"/>
  <c r="M246" i="8"/>
  <c r="O246" i="8"/>
  <c r="G247" i="8"/>
  <c r="K247" i="8"/>
  <c r="M247" i="8"/>
  <c r="O247" i="8"/>
  <c r="G248" i="8"/>
  <c r="K248" i="8"/>
  <c r="M248" i="8"/>
  <c r="O248" i="8"/>
  <c r="G249" i="8"/>
  <c r="K249" i="8"/>
  <c r="M249" i="8"/>
  <c r="O249" i="8"/>
  <c r="G250" i="8"/>
  <c r="K250" i="8"/>
  <c r="M250" i="8"/>
  <c r="O250" i="8"/>
  <c r="G251" i="8"/>
  <c r="K251" i="8"/>
  <c r="M251" i="8"/>
  <c r="O251" i="8"/>
  <c r="G252" i="8"/>
  <c r="K252" i="8"/>
  <c r="M252" i="8"/>
  <c r="O252" i="8"/>
  <c r="G253" i="8"/>
  <c r="K253" i="8"/>
  <c r="M253" i="8"/>
  <c r="O253" i="8"/>
  <c r="G254" i="8"/>
  <c r="K254" i="8"/>
  <c r="M254" i="8"/>
  <c r="O254" i="8"/>
  <c r="G255" i="8"/>
  <c r="K255" i="8"/>
  <c r="M255" i="8"/>
  <c r="O255" i="8"/>
  <c r="G256" i="8"/>
  <c r="K256" i="8"/>
  <c r="M256" i="8"/>
  <c r="O256" i="8"/>
  <c r="G257" i="8"/>
  <c r="K257" i="8"/>
  <c r="M257" i="8"/>
  <c r="O257" i="8"/>
  <c r="G258" i="8"/>
  <c r="K258" i="8"/>
  <c r="M258" i="8"/>
  <c r="O258" i="8"/>
  <c r="G259" i="8"/>
  <c r="K259" i="8"/>
  <c r="M259" i="8"/>
  <c r="O259" i="8"/>
  <c r="I259" i="8"/>
  <c r="OH258" i="8"/>
  <c r="Y258" i="8"/>
  <c r="AA258" i="8"/>
  <c r="AC258" i="8"/>
  <c r="W258" i="8"/>
  <c r="I258" i="8"/>
  <c r="OH257" i="8"/>
  <c r="Y257" i="8"/>
  <c r="AA257" i="8"/>
  <c r="AC257" i="8"/>
  <c r="W257" i="8"/>
  <c r="I257" i="8"/>
  <c r="OH256" i="8"/>
  <c r="Y256" i="8"/>
  <c r="AA256" i="8"/>
  <c r="AC256" i="8"/>
  <c r="W256" i="8"/>
  <c r="I256" i="8"/>
  <c r="OH255" i="8"/>
  <c r="Y255" i="8"/>
  <c r="AA255" i="8"/>
  <c r="AC255" i="8"/>
  <c r="W255" i="8"/>
  <c r="I255" i="8"/>
  <c r="OH254" i="8"/>
  <c r="Y254" i="8"/>
  <c r="AA254" i="8"/>
  <c r="AC254" i="8"/>
  <c r="W254" i="8"/>
  <c r="I254" i="8"/>
  <c r="OH253" i="8"/>
  <c r="Y253" i="8"/>
  <c r="AA253" i="8"/>
  <c r="AC253" i="8"/>
  <c r="W253" i="8"/>
  <c r="I253" i="8"/>
  <c r="OH252" i="8"/>
  <c r="Y252" i="8"/>
  <c r="AA252" i="8"/>
  <c r="AC252" i="8"/>
  <c r="W252" i="8"/>
  <c r="I252" i="8"/>
  <c r="OH251" i="8"/>
  <c r="Y251" i="8"/>
  <c r="AA251" i="8"/>
  <c r="AC251" i="8"/>
  <c r="W251" i="8"/>
  <c r="I251" i="8"/>
  <c r="OH250" i="8"/>
  <c r="Y250" i="8"/>
  <c r="AA250" i="8"/>
  <c r="AC250" i="8"/>
  <c r="W250" i="8"/>
  <c r="I250" i="8"/>
  <c r="OH249" i="8"/>
  <c r="Y249" i="8"/>
  <c r="AA249" i="8"/>
  <c r="AC249" i="8"/>
  <c r="W249" i="8"/>
  <c r="I249" i="8"/>
  <c r="OH248" i="8"/>
  <c r="Y248" i="8"/>
  <c r="AA248" i="8"/>
  <c r="AC248" i="8"/>
  <c r="W248" i="8"/>
  <c r="I248" i="8"/>
  <c r="OH247" i="8"/>
  <c r="Y247" i="8"/>
  <c r="AA247" i="8"/>
  <c r="AC247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W247" i="8"/>
  <c r="I247" i="8"/>
  <c r="OH246" i="8"/>
  <c r="Y246" i="8"/>
  <c r="AA246" i="8"/>
  <c r="AC246" i="8"/>
  <c r="W246" i="8"/>
  <c r="I246" i="8"/>
  <c r="OH245" i="8"/>
  <c r="Y245" i="8"/>
  <c r="AA245" i="8"/>
  <c r="AC245" i="8"/>
  <c r="W245" i="8"/>
  <c r="I245" i="8"/>
  <c r="OH244" i="8"/>
  <c r="Y244" i="8"/>
  <c r="AA244" i="8"/>
  <c r="AC244" i="8"/>
  <c r="W244" i="8"/>
  <c r="I244" i="8"/>
  <c r="OH243" i="8"/>
  <c r="Y243" i="8"/>
  <c r="AA243" i="8"/>
  <c r="AC243" i="8"/>
  <c r="W243" i="8"/>
  <c r="I243" i="8"/>
  <c r="OH242" i="8"/>
  <c r="Y242" i="8"/>
  <c r="AA242" i="8"/>
  <c r="AC242" i="8"/>
  <c r="W242" i="8"/>
  <c r="I242" i="8"/>
  <c r="OH241" i="8"/>
  <c r="Y241" i="8"/>
  <c r="AA241" i="8"/>
  <c r="AC241" i="8"/>
  <c r="W241" i="8"/>
  <c r="I241" i="8"/>
  <c r="OH240" i="8"/>
  <c r="Y240" i="8"/>
  <c r="AA240" i="8"/>
  <c r="AC240" i="8"/>
  <c r="W240" i="8"/>
  <c r="I240" i="8"/>
  <c r="OH239" i="8"/>
  <c r="Y239" i="8"/>
  <c r="AA239" i="8"/>
  <c r="AC239" i="8"/>
  <c r="W239" i="8"/>
  <c r="I239" i="8"/>
  <c r="OH238" i="8"/>
  <c r="Y238" i="8"/>
  <c r="AA238" i="8"/>
  <c r="AC238" i="8"/>
  <c r="W238" i="8"/>
  <c r="I238" i="8"/>
  <c r="OH237" i="8"/>
  <c r="Y237" i="8"/>
  <c r="AA237" i="8"/>
  <c r="AC237" i="8"/>
  <c r="W237" i="8"/>
  <c r="I237" i="8"/>
  <c r="OH236" i="8"/>
  <c r="Y236" i="8"/>
  <c r="AA236" i="8"/>
  <c r="AC236" i="8"/>
  <c r="W236" i="8"/>
  <c r="I236" i="8"/>
  <c r="OH235" i="8"/>
  <c r="Y235" i="8"/>
  <c r="AA235" i="8"/>
  <c r="AC235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W235" i="8"/>
  <c r="I235" i="8"/>
  <c r="OH234" i="8"/>
  <c r="Y234" i="8"/>
  <c r="AA234" i="8"/>
  <c r="AC234" i="8"/>
  <c r="W234" i="8"/>
  <c r="I234" i="8"/>
  <c r="OH233" i="8"/>
  <c r="Y233" i="8"/>
  <c r="AA233" i="8"/>
  <c r="AC233" i="8"/>
  <c r="W233" i="8"/>
  <c r="I233" i="8"/>
  <c r="OH232" i="8"/>
  <c r="Y232" i="8"/>
  <c r="AA232" i="8"/>
  <c r="AC232" i="8"/>
  <c r="W232" i="8"/>
  <c r="I232" i="8"/>
  <c r="OH231" i="8"/>
  <c r="Y231" i="8"/>
  <c r="AA231" i="8"/>
  <c r="AC231" i="8"/>
  <c r="W231" i="8"/>
  <c r="I231" i="8"/>
  <c r="OH230" i="8"/>
  <c r="Y230" i="8"/>
  <c r="AA230" i="8"/>
  <c r="AC230" i="8"/>
  <c r="W230" i="8"/>
  <c r="I230" i="8"/>
  <c r="OH229" i="8"/>
  <c r="Y229" i="8"/>
  <c r="AA229" i="8"/>
  <c r="AC229" i="8"/>
  <c r="W229" i="8"/>
  <c r="I229" i="8"/>
  <c r="OH228" i="8"/>
  <c r="Y228" i="8"/>
  <c r="AA228" i="8"/>
  <c r="AC228" i="8"/>
  <c r="W228" i="8"/>
  <c r="I228" i="8"/>
  <c r="OH227" i="8"/>
  <c r="Y227" i="8"/>
  <c r="AA227" i="8"/>
  <c r="AC227" i="8"/>
  <c r="W227" i="8"/>
  <c r="I227" i="8"/>
  <c r="OH226" i="8"/>
  <c r="Y226" i="8"/>
  <c r="AA226" i="8"/>
  <c r="AC226" i="8"/>
  <c r="W226" i="8"/>
  <c r="I226" i="8"/>
  <c r="OH225" i="8"/>
  <c r="Y225" i="8"/>
  <c r="AA225" i="8"/>
  <c r="AC225" i="8"/>
  <c r="W225" i="8"/>
  <c r="I225" i="8"/>
  <c r="OH224" i="8"/>
  <c r="Y224" i="8"/>
  <c r="AA224" i="8"/>
  <c r="AC224" i="8"/>
  <c r="W224" i="8"/>
  <c r="I224" i="8"/>
  <c r="OH223" i="8"/>
  <c r="Y223" i="8"/>
  <c r="AA223" i="8"/>
  <c r="AC223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W223" i="8"/>
  <c r="I223" i="8"/>
  <c r="OH222" i="8"/>
  <c r="Y222" i="8"/>
  <c r="AA222" i="8"/>
  <c r="AC222" i="8"/>
  <c r="W222" i="8"/>
  <c r="I222" i="8"/>
  <c r="OH221" i="8"/>
  <c r="Y221" i="8"/>
  <c r="AA221" i="8"/>
  <c r="AC221" i="8"/>
  <c r="W221" i="8"/>
  <c r="I221" i="8"/>
  <c r="OH220" i="8"/>
  <c r="Y220" i="8"/>
  <c r="AA220" i="8"/>
  <c r="AC220" i="8"/>
  <c r="W220" i="8"/>
  <c r="I220" i="8"/>
  <c r="OH219" i="8"/>
  <c r="Y219" i="8"/>
  <c r="AA219" i="8"/>
  <c r="AC219" i="8"/>
  <c r="W219" i="8"/>
  <c r="I219" i="8"/>
  <c r="OH218" i="8"/>
  <c r="Y218" i="8"/>
  <c r="AA218" i="8"/>
  <c r="AC218" i="8"/>
  <c r="W218" i="8"/>
  <c r="I218" i="8"/>
  <c r="OH217" i="8"/>
  <c r="Y217" i="8"/>
  <c r="AA217" i="8"/>
  <c r="AC217" i="8"/>
  <c r="W217" i="8"/>
  <c r="I217" i="8"/>
  <c r="OH216" i="8"/>
  <c r="Y216" i="8"/>
  <c r="AA216" i="8"/>
  <c r="AC216" i="8"/>
  <c r="W216" i="8"/>
  <c r="I216" i="8"/>
  <c r="OH215" i="8"/>
  <c r="Y215" i="8"/>
  <c r="AA215" i="8"/>
  <c r="AC215" i="8"/>
  <c r="W215" i="8"/>
  <c r="I215" i="8"/>
  <c r="OH214" i="8"/>
  <c r="Y214" i="8"/>
  <c r="AA214" i="8"/>
  <c r="AC214" i="8"/>
  <c r="W214" i="8"/>
  <c r="I214" i="8"/>
  <c r="OH213" i="8"/>
  <c r="Y213" i="8"/>
  <c r="AA213" i="8"/>
  <c r="AC213" i="8"/>
  <c r="W213" i="8"/>
  <c r="I213" i="8"/>
  <c r="OH212" i="8"/>
  <c r="Y212" i="8"/>
  <c r="AA212" i="8"/>
  <c r="AC212" i="8"/>
  <c r="W212" i="8"/>
  <c r="I212" i="8"/>
  <c r="OH211" i="8"/>
  <c r="Y211" i="8"/>
  <c r="AA211" i="8"/>
  <c r="AC211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W211" i="8"/>
  <c r="I211" i="8"/>
  <c r="OH210" i="8"/>
  <c r="Y210" i="8"/>
  <c r="AA210" i="8"/>
  <c r="AC210" i="8"/>
  <c r="W210" i="8"/>
  <c r="I210" i="8"/>
  <c r="OH209" i="8"/>
  <c r="Y209" i="8"/>
  <c r="AA209" i="8"/>
  <c r="AC209" i="8"/>
  <c r="W209" i="8"/>
  <c r="I209" i="8"/>
  <c r="OH208" i="8"/>
  <c r="Y208" i="8"/>
  <c r="AA208" i="8"/>
  <c r="AC208" i="8"/>
  <c r="W208" i="8"/>
  <c r="I208" i="8"/>
  <c r="OH207" i="8"/>
  <c r="Y207" i="8"/>
  <c r="AA207" i="8"/>
  <c r="AC207" i="8"/>
  <c r="W207" i="8"/>
  <c r="I207" i="8"/>
  <c r="OH206" i="8"/>
  <c r="Y206" i="8"/>
  <c r="AA206" i="8"/>
  <c r="AC206" i="8"/>
  <c r="W206" i="8"/>
  <c r="I206" i="8"/>
  <c r="OH205" i="8"/>
  <c r="Y205" i="8"/>
  <c r="AA205" i="8"/>
  <c r="AC205" i="8"/>
  <c r="W205" i="8"/>
  <c r="I205" i="8"/>
  <c r="OH204" i="8"/>
  <c r="Y204" i="8"/>
  <c r="AA204" i="8"/>
  <c r="AC204" i="8"/>
  <c r="W204" i="8"/>
  <c r="I204" i="8"/>
  <c r="OH203" i="8"/>
  <c r="Y203" i="8"/>
  <c r="AA203" i="8"/>
  <c r="AC203" i="8"/>
  <c r="W203" i="8"/>
  <c r="I203" i="8"/>
  <c r="OH202" i="8"/>
  <c r="Y202" i="8"/>
  <c r="AA202" i="8"/>
  <c r="AC202" i="8"/>
  <c r="W202" i="8"/>
  <c r="I202" i="8"/>
  <c r="OH201" i="8"/>
  <c r="Y201" i="8"/>
  <c r="AA201" i="8"/>
  <c r="AC201" i="8"/>
  <c r="W201" i="8"/>
  <c r="I201" i="8"/>
  <c r="OH200" i="8"/>
  <c r="Y200" i="8"/>
  <c r="AA200" i="8"/>
  <c r="AC200" i="8"/>
  <c r="W200" i="8"/>
  <c r="I200" i="8"/>
  <c r="OH199" i="8"/>
  <c r="Y199" i="8"/>
  <c r="AA199" i="8"/>
  <c r="AC199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W199" i="8"/>
  <c r="I199" i="8"/>
  <c r="OH198" i="8"/>
  <c r="Y198" i="8"/>
  <c r="AA198" i="8"/>
  <c r="AC198" i="8"/>
  <c r="W198" i="8"/>
  <c r="I198" i="8"/>
  <c r="OH197" i="8"/>
  <c r="Y197" i="8"/>
  <c r="AA197" i="8"/>
  <c r="AC197" i="8"/>
  <c r="W197" i="8"/>
  <c r="I197" i="8"/>
  <c r="OH196" i="8"/>
  <c r="Y196" i="8"/>
  <c r="AA196" i="8"/>
  <c r="AC196" i="8"/>
  <c r="W196" i="8"/>
  <c r="I196" i="8"/>
  <c r="OH195" i="8"/>
  <c r="Y195" i="8"/>
  <c r="AA195" i="8"/>
  <c r="AC195" i="8"/>
  <c r="W195" i="8"/>
  <c r="I195" i="8"/>
  <c r="OH194" i="8"/>
  <c r="Y194" i="8"/>
  <c r="AA194" i="8"/>
  <c r="AC194" i="8"/>
  <c r="W194" i="8"/>
  <c r="I194" i="8"/>
  <c r="OH193" i="8"/>
  <c r="Y193" i="8"/>
  <c r="AA193" i="8"/>
  <c r="AC193" i="8"/>
  <c r="W193" i="8"/>
  <c r="I193" i="8"/>
  <c r="OH192" i="8"/>
  <c r="Y192" i="8"/>
  <c r="AA192" i="8"/>
  <c r="AC192" i="8"/>
  <c r="W192" i="8"/>
  <c r="I192" i="8"/>
  <c r="OH191" i="8"/>
  <c r="Y191" i="8"/>
  <c r="AA191" i="8"/>
  <c r="AC191" i="8"/>
  <c r="W191" i="8"/>
  <c r="I191" i="8"/>
  <c r="OH190" i="8"/>
  <c r="Y190" i="8"/>
  <c r="AA190" i="8"/>
  <c r="AC190" i="8"/>
  <c r="W190" i="8"/>
  <c r="I190" i="8"/>
  <c r="OH189" i="8"/>
  <c r="Y189" i="8"/>
  <c r="AA189" i="8"/>
  <c r="AC189" i="8"/>
  <c r="W189" i="8"/>
  <c r="I189" i="8"/>
  <c r="OH188" i="8"/>
  <c r="Y188" i="8"/>
  <c r="AA188" i="8"/>
  <c r="AC188" i="8"/>
  <c r="W188" i="8"/>
  <c r="I188" i="8"/>
  <c r="OH187" i="8"/>
  <c r="Y187" i="8"/>
  <c r="AA187" i="8"/>
  <c r="AC187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W187" i="8"/>
  <c r="I187" i="8"/>
  <c r="OH186" i="8"/>
  <c r="Y186" i="8"/>
  <c r="AA186" i="8"/>
  <c r="AC186" i="8"/>
  <c r="W186" i="8"/>
  <c r="I186" i="8"/>
  <c r="OH185" i="8"/>
  <c r="Y185" i="8"/>
  <c r="AA185" i="8"/>
  <c r="AC185" i="8"/>
  <c r="W185" i="8"/>
  <c r="I185" i="8"/>
  <c r="OH184" i="8"/>
  <c r="Y184" i="8"/>
  <c r="AA184" i="8"/>
  <c r="AC184" i="8"/>
  <c r="W184" i="8"/>
  <c r="I184" i="8"/>
  <c r="OH183" i="8"/>
  <c r="Y183" i="8"/>
  <c r="AA183" i="8"/>
  <c r="AC183" i="8"/>
  <c r="W183" i="8"/>
  <c r="I183" i="8"/>
  <c r="OH182" i="8"/>
  <c r="Y182" i="8"/>
  <c r="AA182" i="8"/>
  <c r="AC182" i="8"/>
  <c r="W182" i="8"/>
  <c r="I182" i="8"/>
  <c r="OH181" i="8"/>
  <c r="Y181" i="8"/>
  <c r="AA181" i="8"/>
  <c r="AC181" i="8"/>
  <c r="W181" i="8"/>
  <c r="I181" i="8"/>
  <c r="OH180" i="8"/>
  <c r="Y180" i="8"/>
  <c r="AA180" i="8"/>
  <c r="AC180" i="8"/>
  <c r="W180" i="8"/>
  <c r="I180" i="8"/>
  <c r="OH179" i="8"/>
  <c r="Y179" i="8"/>
  <c r="AA179" i="8"/>
  <c r="AC179" i="8"/>
  <c r="W179" i="8"/>
  <c r="I179" i="8"/>
  <c r="OH178" i="8"/>
  <c r="Y178" i="8"/>
  <c r="AA178" i="8"/>
  <c r="AC178" i="8"/>
  <c r="W178" i="8"/>
  <c r="I178" i="8"/>
  <c r="OH177" i="8"/>
  <c r="Y177" i="8"/>
  <c r="AA177" i="8"/>
  <c r="AC177" i="8"/>
  <c r="W177" i="8"/>
  <c r="I177" i="8"/>
  <c r="OH176" i="8"/>
  <c r="Y176" i="8"/>
  <c r="AA176" i="8"/>
  <c r="AC176" i="8"/>
  <c r="W176" i="8"/>
  <c r="I176" i="8"/>
  <c r="OH175" i="8"/>
  <c r="Y175" i="8"/>
  <c r="AA175" i="8"/>
  <c r="AC175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W175" i="8"/>
  <c r="I175" i="8"/>
  <c r="OH174" i="8"/>
  <c r="Y174" i="8"/>
  <c r="AA174" i="8"/>
  <c r="AC174" i="8"/>
  <c r="W174" i="8"/>
  <c r="I174" i="8"/>
  <c r="OH173" i="8"/>
  <c r="Y173" i="8"/>
  <c r="AA173" i="8"/>
  <c r="AC173" i="8"/>
  <c r="W173" i="8"/>
  <c r="I173" i="8"/>
  <c r="OH172" i="8"/>
  <c r="Y172" i="8"/>
  <c r="AA172" i="8"/>
  <c r="AC172" i="8"/>
  <c r="W172" i="8"/>
  <c r="I172" i="8"/>
  <c r="OH171" i="8"/>
  <c r="Y171" i="8"/>
  <c r="AA171" i="8"/>
  <c r="AC171" i="8"/>
  <c r="W171" i="8"/>
  <c r="I171" i="8"/>
  <c r="OH170" i="8"/>
  <c r="Y170" i="8"/>
  <c r="AA170" i="8"/>
  <c r="AC170" i="8"/>
  <c r="W170" i="8"/>
  <c r="I170" i="8"/>
  <c r="OH169" i="8"/>
  <c r="Y169" i="8"/>
  <c r="AA169" i="8"/>
  <c r="AC169" i="8"/>
  <c r="W169" i="8"/>
  <c r="I169" i="8"/>
  <c r="OH168" i="8"/>
  <c r="Y168" i="8"/>
  <c r="AA168" i="8"/>
  <c r="AC168" i="8"/>
  <c r="W168" i="8"/>
  <c r="I168" i="8"/>
  <c r="OH167" i="8"/>
  <c r="Y167" i="8"/>
  <c r="AA167" i="8"/>
  <c r="AC167" i="8"/>
  <c r="W167" i="8"/>
  <c r="I167" i="8"/>
  <c r="OH166" i="8"/>
  <c r="Y166" i="8"/>
  <c r="AA166" i="8"/>
  <c r="AC166" i="8"/>
  <c r="W166" i="8"/>
  <c r="I166" i="8"/>
  <c r="OH165" i="8"/>
  <c r="Y165" i="8"/>
  <c r="AA165" i="8"/>
  <c r="AC165" i="8"/>
  <c r="W165" i="8"/>
  <c r="I165" i="8"/>
  <c r="OH164" i="8"/>
  <c r="Y164" i="8"/>
  <c r="AA164" i="8"/>
  <c r="AC164" i="8"/>
  <c r="W164" i="8"/>
  <c r="I164" i="8"/>
  <c r="OH163" i="8"/>
  <c r="Y163" i="8"/>
  <c r="AA163" i="8"/>
  <c r="AC163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W163" i="8"/>
  <c r="I163" i="8"/>
  <c r="OH162" i="8"/>
  <c r="Y162" i="8"/>
  <c r="AA162" i="8"/>
  <c r="AC162" i="8"/>
  <c r="W162" i="8"/>
  <c r="I162" i="8"/>
  <c r="OH161" i="8"/>
  <c r="Y161" i="8"/>
  <c r="AA161" i="8"/>
  <c r="AC161" i="8"/>
  <c r="W161" i="8"/>
  <c r="I161" i="8"/>
  <c r="OH160" i="8"/>
  <c r="Y160" i="8"/>
  <c r="AA160" i="8"/>
  <c r="AC160" i="8"/>
  <c r="W160" i="8"/>
  <c r="I160" i="8"/>
  <c r="OH159" i="8"/>
  <c r="Y159" i="8"/>
  <c r="AA159" i="8"/>
  <c r="AC159" i="8"/>
  <c r="W159" i="8"/>
  <c r="I159" i="8"/>
  <c r="OH158" i="8"/>
  <c r="Y158" i="8"/>
  <c r="AA158" i="8"/>
  <c r="AC158" i="8"/>
  <c r="W158" i="8"/>
  <c r="I158" i="8"/>
  <c r="OH157" i="8"/>
  <c r="Y157" i="8"/>
  <c r="AA157" i="8"/>
  <c r="AC157" i="8"/>
  <c r="W157" i="8"/>
  <c r="I157" i="8"/>
  <c r="OH156" i="8"/>
  <c r="Y156" i="8"/>
  <c r="AA156" i="8"/>
  <c r="AC156" i="8"/>
  <c r="W156" i="8"/>
  <c r="I156" i="8"/>
  <c r="OH155" i="8"/>
  <c r="Y155" i="8"/>
  <c r="AA155" i="8"/>
  <c r="AC155" i="8"/>
  <c r="W155" i="8"/>
  <c r="I155" i="8"/>
  <c r="OH154" i="8"/>
  <c r="Y154" i="8"/>
  <c r="AA154" i="8"/>
  <c r="AC154" i="8"/>
  <c r="W154" i="8"/>
  <c r="I154" i="8"/>
  <c r="OH153" i="8"/>
  <c r="Y153" i="8"/>
  <c r="AA153" i="8"/>
  <c r="AC153" i="8"/>
  <c r="W153" i="8"/>
  <c r="I153" i="8"/>
  <c r="OH152" i="8"/>
  <c r="Y152" i="8"/>
  <c r="AA152" i="8"/>
  <c r="AC152" i="8"/>
  <c r="W152" i="8"/>
  <c r="I152" i="8"/>
  <c r="OH151" i="8"/>
  <c r="Y151" i="8"/>
  <c r="AA151" i="8"/>
  <c r="AC151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W151" i="8"/>
  <c r="I151" i="8"/>
  <c r="OH150" i="8"/>
  <c r="Y150" i="8"/>
  <c r="AA150" i="8"/>
  <c r="AC150" i="8"/>
  <c r="W150" i="8"/>
  <c r="I150" i="8"/>
  <c r="OH149" i="8"/>
  <c r="Y149" i="8"/>
  <c r="AA149" i="8"/>
  <c r="AC149" i="8"/>
  <c r="W149" i="8"/>
  <c r="I149" i="8"/>
  <c r="OH148" i="8"/>
  <c r="Y148" i="8"/>
  <c r="AA148" i="8"/>
  <c r="AC148" i="8"/>
  <c r="W148" i="8"/>
  <c r="I148" i="8"/>
  <c r="OH147" i="8"/>
  <c r="Y147" i="8"/>
  <c r="AA147" i="8"/>
  <c r="AC147" i="8"/>
  <c r="W147" i="8"/>
  <c r="I147" i="8"/>
  <c r="OH146" i="8"/>
  <c r="Y146" i="8"/>
  <c r="AA146" i="8"/>
  <c r="AC146" i="8"/>
  <c r="W146" i="8"/>
  <c r="I146" i="8"/>
  <c r="OH145" i="8"/>
  <c r="Y145" i="8"/>
  <c r="AA145" i="8"/>
  <c r="AC145" i="8"/>
  <c r="W145" i="8"/>
  <c r="I145" i="8"/>
  <c r="OH144" i="8"/>
  <c r="Y144" i="8"/>
  <c r="AA144" i="8"/>
  <c r="AC144" i="8"/>
  <c r="W144" i="8"/>
  <c r="I144" i="8"/>
  <c r="OH143" i="8"/>
  <c r="Y143" i="8"/>
  <c r="AA143" i="8"/>
  <c r="AC143" i="8"/>
  <c r="W143" i="8"/>
  <c r="I143" i="8"/>
  <c r="OH142" i="8"/>
  <c r="Y142" i="8"/>
  <c r="AA142" i="8"/>
  <c r="AC142" i="8"/>
  <c r="W142" i="8"/>
  <c r="I142" i="8"/>
  <c r="OH141" i="8"/>
  <c r="Y141" i="8"/>
  <c r="AA141" i="8"/>
  <c r="AC141" i="8"/>
  <c r="W141" i="8"/>
  <c r="I141" i="8"/>
  <c r="OH140" i="8"/>
  <c r="Y140" i="8"/>
  <c r="AA140" i="8"/>
  <c r="AC140" i="8"/>
  <c r="W140" i="8"/>
  <c r="I140" i="8"/>
  <c r="OH139" i="8"/>
  <c r="Y139" i="8"/>
  <c r="AA139" i="8"/>
  <c r="AC139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W139" i="8"/>
  <c r="I139" i="8"/>
  <c r="OH138" i="8"/>
  <c r="Y138" i="8"/>
  <c r="AA138" i="8"/>
  <c r="AC138" i="8"/>
  <c r="W138" i="8"/>
  <c r="I138" i="8"/>
  <c r="OH137" i="8"/>
  <c r="Y137" i="8"/>
  <c r="AA137" i="8"/>
  <c r="AC137" i="8"/>
  <c r="W137" i="8"/>
  <c r="I137" i="8"/>
  <c r="OH136" i="8"/>
  <c r="Y136" i="8"/>
  <c r="AA136" i="8"/>
  <c r="AC136" i="8"/>
  <c r="W136" i="8"/>
  <c r="I136" i="8"/>
  <c r="OH135" i="8"/>
  <c r="Y135" i="8"/>
  <c r="AA135" i="8"/>
  <c r="AC135" i="8"/>
  <c r="W135" i="8"/>
  <c r="I135" i="8"/>
  <c r="OH134" i="8"/>
  <c r="Y134" i="8"/>
  <c r="AA134" i="8"/>
  <c r="AC134" i="8"/>
  <c r="W134" i="8"/>
  <c r="I134" i="8"/>
  <c r="OH133" i="8"/>
  <c r="Y133" i="8"/>
  <c r="AA133" i="8"/>
  <c r="AC133" i="8"/>
  <c r="W133" i="8"/>
  <c r="I133" i="8"/>
  <c r="OH132" i="8"/>
  <c r="Y132" i="8"/>
  <c r="AA132" i="8"/>
  <c r="AC132" i="8"/>
  <c r="W132" i="8"/>
  <c r="I132" i="8"/>
  <c r="OH131" i="8"/>
  <c r="Y131" i="8"/>
  <c r="AA131" i="8"/>
  <c r="AC131" i="8"/>
  <c r="W131" i="8"/>
  <c r="I131" i="8"/>
  <c r="OH130" i="8"/>
  <c r="Y130" i="8"/>
  <c r="AA130" i="8"/>
  <c r="AC130" i="8"/>
  <c r="W130" i="8"/>
  <c r="I130" i="8"/>
  <c r="OH129" i="8"/>
  <c r="Y129" i="8"/>
  <c r="AA129" i="8"/>
  <c r="AC129" i="8"/>
  <c r="W129" i="8"/>
  <c r="I129" i="8"/>
  <c r="OH128" i="8"/>
  <c r="Y128" i="8"/>
  <c r="AA128" i="8"/>
  <c r="AC128" i="8"/>
  <c r="W128" i="8"/>
  <c r="I128" i="8"/>
  <c r="OH127" i="8"/>
  <c r="Y127" i="8"/>
  <c r="AA127" i="8"/>
  <c r="AC127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W127" i="8"/>
  <c r="I127" i="8"/>
  <c r="OH126" i="8"/>
  <c r="Y126" i="8"/>
  <c r="AA126" i="8"/>
  <c r="AC126" i="8"/>
  <c r="W126" i="8"/>
  <c r="I126" i="8"/>
  <c r="OH125" i="8"/>
  <c r="Y125" i="8"/>
  <c r="AA125" i="8"/>
  <c r="AC125" i="8"/>
  <c r="W125" i="8"/>
  <c r="I125" i="8"/>
  <c r="OH124" i="8"/>
  <c r="Y124" i="8"/>
  <c r="AA124" i="8"/>
  <c r="AC124" i="8"/>
  <c r="W124" i="8"/>
  <c r="I124" i="8"/>
  <c r="OH123" i="8"/>
  <c r="Y123" i="8"/>
  <c r="AA123" i="8"/>
  <c r="AC123" i="8"/>
  <c r="W123" i="8"/>
  <c r="I123" i="8"/>
  <c r="OH122" i="8"/>
  <c r="Y122" i="8"/>
  <c r="AA122" i="8"/>
  <c r="AC122" i="8"/>
  <c r="W122" i="8"/>
  <c r="I122" i="8"/>
  <c r="OH121" i="8"/>
  <c r="Y121" i="8"/>
  <c r="AA121" i="8"/>
  <c r="AC121" i="8"/>
  <c r="W121" i="8"/>
  <c r="I121" i="8"/>
  <c r="OH120" i="8"/>
  <c r="Y120" i="8"/>
  <c r="AA120" i="8"/>
  <c r="AC120" i="8"/>
  <c r="W120" i="8"/>
  <c r="I120" i="8"/>
  <c r="OH119" i="8"/>
  <c r="Y119" i="8"/>
  <c r="AA119" i="8"/>
  <c r="AC119" i="8"/>
  <c r="W119" i="8"/>
  <c r="I119" i="8"/>
  <c r="OH118" i="8"/>
  <c r="Y118" i="8"/>
  <c r="AA118" i="8"/>
  <c r="AC118" i="8"/>
  <c r="W118" i="8"/>
  <c r="I118" i="8"/>
  <c r="OH117" i="8"/>
  <c r="Y117" i="8"/>
  <c r="AA117" i="8"/>
  <c r="AC117" i="8"/>
  <c r="W117" i="8"/>
  <c r="I117" i="8"/>
  <c r="OH116" i="8"/>
  <c r="Y116" i="8"/>
  <c r="AA116" i="8"/>
  <c r="AC116" i="8"/>
  <c r="W116" i="8"/>
  <c r="I116" i="8"/>
  <c r="OH115" i="8"/>
  <c r="Y115" i="8"/>
  <c r="AA115" i="8"/>
  <c r="AC115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W115" i="8"/>
  <c r="I115" i="8"/>
  <c r="OH114" i="8"/>
  <c r="Y114" i="8"/>
  <c r="AA114" i="8"/>
  <c r="AC114" i="8"/>
  <c r="W114" i="8"/>
  <c r="I114" i="8"/>
  <c r="OH113" i="8"/>
  <c r="Y113" i="8"/>
  <c r="AA113" i="8"/>
  <c r="AC113" i="8"/>
  <c r="W113" i="8"/>
  <c r="I113" i="8"/>
  <c r="OH112" i="8"/>
  <c r="Y112" i="8"/>
  <c r="AA112" i="8"/>
  <c r="AC112" i="8"/>
  <c r="W112" i="8"/>
  <c r="I112" i="8"/>
  <c r="OH111" i="8"/>
  <c r="Y111" i="8"/>
  <c r="AA111" i="8"/>
  <c r="AC111" i="8"/>
  <c r="W111" i="8"/>
  <c r="I111" i="8"/>
  <c r="OH110" i="8"/>
  <c r="Y110" i="8"/>
  <c r="AA110" i="8"/>
  <c r="AC110" i="8"/>
  <c r="W110" i="8"/>
  <c r="I110" i="8"/>
  <c r="OH109" i="8"/>
  <c r="Y109" i="8"/>
  <c r="AA109" i="8"/>
  <c r="AC109" i="8"/>
  <c r="W109" i="8"/>
  <c r="I109" i="8"/>
  <c r="OH108" i="8"/>
  <c r="Y108" i="8"/>
  <c r="AA108" i="8"/>
  <c r="AC108" i="8"/>
  <c r="W108" i="8"/>
  <c r="I108" i="8"/>
  <c r="OH107" i="8"/>
  <c r="Y107" i="8"/>
  <c r="AA107" i="8"/>
  <c r="AC107" i="8"/>
  <c r="W107" i="8"/>
  <c r="I107" i="8"/>
  <c r="OH106" i="8"/>
  <c r="Y106" i="8"/>
  <c r="AA106" i="8"/>
  <c r="AC106" i="8"/>
  <c r="W106" i="8"/>
  <c r="I106" i="8"/>
  <c r="OH105" i="8"/>
  <c r="Y105" i="8"/>
  <c r="AA105" i="8"/>
  <c r="AC105" i="8"/>
  <c r="W105" i="8"/>
  <c r="I105" i="8"/>
  <c r="OH104" i="8"/>
  <c r="Y104" i="8"/>
  <c r="AA104" i="8"/>
  <c r="AC104" i="8"/>
  <c r="W104" i="8"/>
  <c r="I104" i="8"/>
  <c r="OH103" i="8"/>
  <c r="Y103" i="8"/>
  <c r="AA103" i="8"/>
  <c r="AC103" i="8"/>
  <c r="U92" i="8"/>
  <c r="U93" i="8"/>
  <c r="U94" i="8"/>
  <c r="U95" i="8"/>
  <c r="U96" i="8"/>
  <c r="U97" i="8"/>
  <c r="U98" i="8"/>
  <c r="U99" i="8"/>
  <c r="U100" i="8"/>
  <c r="U101" i="8"/>
  <c r="U102" i="8"/>
  <c r="U103" i="8"/>
  <c r="W103" i="8"/>
  <c r="I103" i="8"/>
  <c r="OH102" i="8"/>
  <c r="Y102" i="8"/>
  <c r="AA102" i="8"/>
  <c r="AC102" i="8"/>
  <c r="W102" i="8"/>
  <c r="I102" i="8"/>
  <c r="OH101" i="8"/>
  <c r="Y101" i="8"/>
  <c r="AA101" i="8"/>
  <c r="AC101" i="8"/>
  <c r="W101" i="8"/>
  <c r="I101" i="8"/>
  <c r="OH100" i="8"/>
  <c r="Y100" i="8"/>
  <c r="AA100" i="8"/>
  <c r="AC100" i="8"/>
  <c r="W100" i="8"/>
  <c r="I100" i="8"/>
  <c r="OH99" i="8"/>
  <c r="Y99" i="8"/>
  <c r="AA99" i="8"/>
  <c r="AC99" i="8"/>
  <c r="W99" i="8"/>
  <c r="I99" i="8"/>
  <c r="OH98" i="8"/>
  <c r="Y98" i="8"/>
  <c r="AA98" i="8"/>
  <c r="AC98" i="8"/>
  <c r="W98" i="8"/>
  <c r="I98" i="8"/>
  <c r="OH97" i="8"/>
  <c r="Y97" i="8"/>
  <c r="AA97" i="8"/>
  <c r="AC97" i="8"/>
  <c r="W97" i="8"/>
  <c r="I97" i="8"/>
  <c r="OH96" i="8"/>
  <c r="Y96" i="8"/>
  <c r="AA96" i="8"/>
  <c r="AC96" i="8"/>
  <c r="W96" i="8"/>
  <c r="I96" i="8"/>
  <c r="OH95" i="8"/>
  <c r="Y95" i="8"/>
  <c r="AA95" i="8"/>
  <c r="AC95" i="8"/>
  <c r="W95" i="8"/>
  <c r="I95" i="8"/>
  <c r="OH94" i="8"/>
  <c r="Y94" i="8"/>
  <c r="AA94" i="8"/>
  <c r="AC94" i="8"/>
  <c r="W94" i="8"/>
  <c r="I94" i="8"/>
  <c r="OH93" i="8"/>
  <c r="Y93" i="8"/>
  <c r="AA93" i="8"/>
  <c r="AC93" i="8"/>
  <c r="W93" i="8"/>
  <c r="I93" i="8"/>
  <c r="OH92" i="8"/>
  <c r="Y92" i="8"/>
  <c r="AA92" i="8"/>
  <c r="AC92" i="8"/>
  <c r="W92" i="8"/>
  <c r="I92" i="8"/>
  <c r="OH91" i="8"/>
  <c r="Y91" i="8"/>
  <c r="AA91" i="8"/>
  <c r="AC91" i="8"/>
  <c r="U80" i="8"/>
  <c r="U81" i="8"/>
  <c r="U82" i="8"/>
  <c r="U83" i="8"/>
  <c r="U84" i="8"/>
  <c r="U85" i="8"/>
  <c r="U86" i="8"/>
  <c r="U87" i="8"/>
  <c r="U88" i="8"/>
  <c r="U89" i="8"/>
  <c r="U90" i="8"/>
  <c r="U91" i="8"/>
  <c r="W91" i="8"/>
  <c r="I91" i="8"/>
  <c r="OH90" i="8"/>
  <c r="Y90" i="8"/>
  <c r="AA90" i="8"/>
  <c r="AC90" i="8"/>
  <c r="W90" i="8"/>
  <c r="I90" i="8"/>
  <c r="OH89" i="8"/>
  <c r="Y89" i="8"/>
  <c r="AA89" i="8"/>
  <c r="AC89" i="8"/>
  <c r="W89" i="8"/>
  <c r="I89" i="8"/>
  <c r="OH88" i="8"/>
  <c r="Y88" i="8"/>
  <c r="AA88" i="8"/>
  <c r="AC88" i="8"/>
  <c r="W88" i="8"/>
  <c r="I88" i="8"/>
  <c r="OH87" i="8"/>
  <c r="Y87" i="8"/>
  <c r="AA87" i="8"/>
  <c r="AC87" i="8"/>
  <c r="W87" i="8"/>
  <c r="I87" i="8"/>
  <c r="OH86" i="8"/>
  <c r="Y86" i="8"/>
  <c r="AA86" i="8"/>
  <c r="AC86" i="8"/>
  <c r="W86" i="8"/>
  <c r="I86" i="8"/>
  <c r="OH85" i="8"/>
  <c r="Y85" i="8"/>
  <c r="AA85" i="8"/>
  <c r="AC85" i="8"/>
  <c r="W85" i="8"/>
  <c r="I85" i="8"/>
  <c r="OH84" i="8"/>
  <c r="Y84" i="8"/>
  <c r="AA84" i="8"/>
  <c r="AC84" i="8"/>
  <c r="W84" i="8"/>
  <c r="I84" i="8"/>
  <c r="OH83" i="8"/>
  <c r="Y83" i="8"/>
  <c r="AA83" i="8"/>
  <c r="AC83" i="8"/>
  <c r="W83" i="8"/>
  <c r="I83" i="8"/>
  <c r="OH82" i="8"/>
  <c r="Y82" i="8"/>
  <c r="AA82" i="8"/>
  <c r="AC82" i="8"/>
  <c r="W82" i="8"/>
  <c r="I82" i="8"/>
  <c r="OH81" i="8"/>
  <c r="Y81" i="8"/>
  <c r="AA81" i="8"/>
  <c r="AC81" i="8"/>
  <c r="W81" i="8"/>
  <c r="I81" i="8"/>
  <c r="OH80" i="8"/>
  <c r="Y80" i="8"/>
  <c r="AA80" i="8"/>
  <c r="AC80" i="8"/>
  <c r="W80" i="8"/>
  <c r="I80" i="8"/>
  <c r="OH79" i="8"/>
  <c r="Y79" i="8"/>
  <c r="AA79" i="8"/>
  <c r="AC79" i="8"/>
  <c r="U68" i="8"/>
  <c r="U69" i="8"/>
  <c r="U70" i="8"/>
  <c r="U71" i="8"/>
  <c r="U72" i="8"/>
  <c r="U73" i="8"/>
  <c r="U74" i="8"/>
  <c r="U75" i="8"/>
  <c r="U76" i="8"/>
  <c r="U77" i="8"/>
  <c r="U78" i="8"/>
  <c r="U79" i="8"/>
  <c r="W79" i="8"/>
  <c r="I79" i="8"/>
  <c r="OH78" i="8"/>
  <c r="Y78" i="8"/>
  <c r="AA78" i="8"/>
  <c r="AC78" i="8"/>
  <c r="W78" i="8"/>
  <c r="I78" i="8"/>
  <c r="OH77" i="8"/>
  <c r="Y77" i="8"/>
  <c r="AA77" i="8"/>
  <c r="AC77" i="8"/>
  <c r="W77" i="8"/>
  <c r="I77" i="8"/>
  <c r="OH76" i="8"/>
  <c r="Y76" i="8"/>
  <c r="AA76" i="8"/>
  <c r="AC76" i="8"/>
  <c r="W76" i="8"/>
  <c r="I76" i="8"/>
  <c r="OH75" i="8"/>
  <c r="Y75" i="8"/>
  <c r="AA75" i="8"/>
  <c r="AC75" i="8"/>
  <c r="W75" i="8"/>
  <c r="I75" i="8"/>
  <c r="OH74" i="8"/>
  <c r="Y74" i="8"/>
  <c r="AA74" i="8"/>
  <c r="AC74" i="8"/>
  <c r="W74" i="8"/>
  <c r="I74" i="8"/>
  <c r="OH73" i="8"/>
  <c r="Y73" i="8"/>
  <c r="AA73" i="8"/>
  <c r="AC73" i="8"/>
  <c r="W73" i="8"/>
  <c r="I73" i="8"/>
  <c r="OH72" i="8"/>
  <c r="Y72" i="8"/>
  <c r="AA72" i="8"/>
  <c r="AC72" i="8"/>
  <c r="W72" i="8"/>
  <c r="I72" i="8"/>
  <c r="OH71" i="8"/>
  <c r="Y71" i="8"/>
  <c r="AA71" i="8"/>
  <c r="AC71" i="8"/>
  <c r="W71" i="8"/>
  <c r="I71" i="8"/>
  <c r="OH70" i="8"/>
  <c r="Y70" i="8"/>
  <c r="AA70" i="8"/>
  <c r="AC70" i="8"/>
  <c r="W70" i="8"/>
  <c r="I70" i="8"/>
  <c r="OH69" i="8"/>
  <c r="Y69" i="8"/>
  <c r="AA69" i="8"/>
  <c r="AC69" i="8"/>
  <c r="W69" i="8"/>
  <c r="I69" i="8"/>
  <c r="OH68" i="8"/>
  <c r="Y68" i="8"/>
  <c r="AA68" i="8"/>
  <c r="AC68" i="8"/>
  <c r="W68" i="8"/>
  <c r="I68" i="8"/>
  <c r="OH67" i="8"/>
  <c r="Y67" i="8"/>
  <c r="AA67" i="8"/>
  <c r="AC67" i="8"/>
  <c r="U56" i="8"/>
  <c r="U57" i="8"/>
  <c r="U58" i="8"/>
  <c r="U59" i="8"/>
  <c r="U60" i="8"/>
  <c r="U61" i="8"/>
  <c r="U62" i="8"/>
  <c r="U63" i="8"/>
  <c r="U64" i="8"/>
  <c r="U65" i="8"/>
  <c r="U66" i="8"/>
  <c r="U67" i="8"/>
  <c r="W67" i="8"/>
  <c r="I67" i="8"/>
  <c r="OH66" i="8"/>
  <c r="Y66" i="8"/>
  <c r="AA66" i="8"/>
  <c r="AC66" i="8"/>
  <c r="W66" i="8"/>
  <c r="I66" i="8"/>
  <c r="OH65" i="8"/>
  <c r="Y65" i="8"/>
  <c r="AA65" i="8"/>
  <c r="AC65" i="8"/>
  <c r="W65" i="8"/>
  <c r="I65" i="8"/>
  <c r="OH64" i="8"/>
  <c r="Y64" i="8"/>
  <c r="AA64" i="8"/>
  <c r="AC64" i="8"/>
  <c r="W64" i="8"/>
  <c r="I64" i="8"/>
  <c r="OH63" i="8"/>
  <c r="Y63" i="8"/>
  <c r="AA63" i="8"/>
  <c r="AC63" i="8"/>
  <c r="W63" i="8"/>
  <c r="I63" i="8"/>
  <c r="OH62" i="8"/>
  <c r="Y62" i="8"/>
  <c r="AA62" i="8"/>
  <c r="AC62" i="8"/>
  <c r="W62" i="8"/>
  <c r="I62" i="8"/>
  <c r="OH61" i="8"/>
  <c r="Y61" i="8"/>
  <c r="AA61" i="8"/>
  <c r="AC61" i="8"/>
  <c r="W61" i="8"/>
  <c r="I61" i="8"/>
  <c r="OH60" i="8"/>
  <c r="Y60" i="8"/>
  <c r="AA60" i="8"/>
  <c r="AC60" i="8"/>
  <c r="W60" i="8"/>
  <c r="I60" i="8"/>
  <c r="OH59" i="8"/>
  <c r="Y59" i="8"/>
  <c r="AA59" i="8"/>
  <c r="AC59" i="8"/>
  <c r="W59" i="8"/>
  <c r="I59" i="8"/>
  <c r="OH58" i="8"/>
  <c r="Y58" i="8"/>
  <c r="AA58" i="8"/>
  <c r="AC58" i="8"/>
  <c r="W58" i="8"/>
  <c r="I58" i="8"/>
  <c r="OH57" i="8"/>
  <c r="Y57" i="8"/>
  <c r="AA57" i="8"/>
  <c r="AC57" i="8"/>
  <c r="W57" i="8"/>
  <c r="I57" i="8"/>
  <c r="OH56" i="8"/>
  <c r="Y56" i="8"/>
  <c r="AA56" i="8"/>
  <c r="AC56" i="8"/>
  <c r="W56" i="8"/>
  <c r="I56" i="8"/>
  <c r="OH55" i="8"/>
  <c r="Y55" i="8"/>
  <c r="AA55" i="8"/>
  <c r="AC55" i="8"/>
  <c r="U44" i="8"/>
  <c r="U45" i="8"/>
  <c r="U46" i="8"/>
  <c r="U47" i="8"/>
  <c r="U48" i="8"/>
  <c r="U49" i="8"/>
  <c r="U50" i="8"/>
  <c r="U51" i="8"/>
  <c r="U52" i="8"/>
  <c r="U53" i="8"/>
  <c r="U54" i="8"/>
  <c r="U55" i="8"/>
  <c r="W55" i="8"/>
  <c r="I55" i="8"/>
  <c r="OH54" i="8"/>
  <c r="Y54" i="8"/>
  <c r="AA54" i="8"/>
  <c r="AC54" i="8"/>
  <c r="W54" i="8"/>
  <c r="I54" i="8"/>
  <c r="OH53" i="8"/>
  <c r="Y53" i="8"/>
  <c r="AA53" i="8"/>
  <c r="AC53" i="8"/>
  <c r="W53" i="8"/>
  <c r="I53" i="8"/>
  <c r="OH52" i="8"/>
  <c r="Y52" i="8"/>
  <c r="AA52" i="8"/>
  <c r="AC52" i="8"/>
  <c r="W52" i="8"/>
  <c r="I52" i="8"/>
  <c r="OH51" i="8"/>
  <c r="Y51" i="8"/>
  <c r="AA51" i="8"/>
  <c r="AC51" i="8"/>
  <c r="W51" i="8"/>
  <c r="I51" i="8"/>
  <c r="OH50" i="8"/>
  <c r="Y50" i="8"/>
  <c r="AA50" i="8"/>
  <c r="AC50" i="8"/>
  <c r="W50" i="8"/>
  <c r="I50" i="8"/>
  <c r="OH49" i="8"/>
  <c r="Y49" i="8"/>
  <c r="AA49" i="8"/>
  <c r="AC49" i="8"/>
  <c r="W49" i="8"/>
  <c r="I49" i="8"/>
  <c r="OH48" i="8"/>
  <c r="Y48" i="8"/>
  <c r="AA48" i="8"/>
  <c r="AC48" i="8"/>
  <c r="W48" i="8"/>
  <c r="I48" i="8"/>
  <c r="OH47" i="8"/>
  <c r="Y47" i="8"/>
  <c r="AA47" i="8"/>
  <c r="AC47" i="8"/>
  <c r="W47" i="8"/>
  <c r="I47" i="8"/>
  <c r="OH46" i="8"/>
  <c r="Y46" i="8"/>
  <c r="AA46" i="8"/>
  <c r="AC46" i="8"/>
  <c r="W46" i="8"/>
  <c r="I46" i="8"/>
  <c r="OH45" i="8"/>
  <c r="Y45" i="8"/>
  <c r="AA45" i="8"/>
  <c r="AC45" i="8"/>
  <c r="W45" i="8"/>
  <c r="I45" i="8"/>
  <c r="OH44" i="8"/>
  <c r="Y44" i="8"/>
  <c r="AA44" i="8"/>
  <c r="AC44" i="8"/>
  <c r="W44" i="8"/>
  <c r="I44" i="8"/>
  <c r="OH43" i="8"/>
  <c r="Y43" i="8"/>
  <c r="AA43" i="8"/>
  <c r="AC43" i="8"/>
  <c r="U32" i="8"/>
  <c r="U33" i="8"/>
  <c r="U34" i="8"/>
  <c r="U35" i="8"/>
  <c r="U36" i="8"/>
  <c r="U37" i="8"/>
  <c r="U38" i="8"/>
  <c r="U39" i="8"/>
  <c r="U40" i="8"/>
  <c r="U41" i="8"/>
  <c r="U42" i="8"/>
  <c r="U43" i="8"/>
  <c r="W43" i="8"/>
  <c r="I43" i="8"/>
  <c r="OH42" i="8"/>
  <c r="Y42" i="8"/>
  <c r="AA42" i="8"/>
  <c r="AC42" i="8"/>
  <c r="W42" i="8"/>
  <c r="I42" i="8"/>
  <c r="OH41" i="8"/>
  <c r="Y41" i="8"/>
  <c r="AA41" i="8"/>
  <c r="AC41" i="8"/>
  <c r="W41" i="8"/>
  <c r="I41" i="8"/>
  <c r="OH40" i="8"/>
  <c r="Y40" i="8"/>
  <c r="AA40" i="8"/>
  <c r="AC40" i="8"/>
  <c r="W40" i="8"/>
  <c r="I40" i="8"/>
  <c r="OH39" i="8"/>
  <c r="Y39" i="8"/>
  <c r="AA39" i="8"/>
  <c r="AC39" i="8"/>
  <c r="W39" i="8"/>
  <c r="I39" i="8"/>
  <c r="OH38" i="8"/>
  <c r="Y38" i="8"/>
  <c r="AA38" i="8"/>
  <c r="AC38" i="8"/>
  <c r="W38" i="8"/>
  <c r="I38" i="8"/>
  <c r="OH37" i="8"/>
  <c r="Y37" i="8"/>
  <c r="AA37" i="8"/>
  <c r="AC37" i="8"/>
  <c r="W37" i="8"/>
  <c r="I37" i="8"/>
  <c r="OH36" i="8"/>
  <c r="Y36" i="8"/>
  <c r="AA36" i="8"/>
  <c r="AC36" i="8"/>
  <c r="W36" i="8"/>
  <c r="I36" i="8"/>
  <c r="OH35" i="8"/>
  <c r="Y35" i="8"/>
  <c r="AA35" i="8"/>
  <c r="AC35" i="8"/>
  <c r="W35" i="8"/>
  <c r="I35" i="8"/>
  <c r="OH34" i="8"/>
  <c r="Y34" i="8"/>
  <c r="AA34" i="8"/>
  <c r="AC34" i="8"/>
  <c r="W34" i="8"/>
  <c r="I34" i="8"/>
  <c r="OH33" i="8"/>
  <c r="Y33" i="8"/>
  <c r="AA33" i="8"/>
  <c r="AC33" i="8"/>
  <c r="W33" i="8"/>
  <c r="I33" i="8"/>
  <c r="OH32" i="8"/>
  <c r="Y32" i="8"/>
  <c r="AA32" i="8"/>
  <c r="AC32" i="8"/>
  <c r="W32" i="8"/>
  <c r="I32" i="8"/>
  <c r="OH31" i="8"/>
  <c r="Y31" i="8"/>
  <c r="AA31" i="8"/>
  <c r="AC31" i="8"/>
  <c r="W31" i="8"/>
  <c r="I31" i="8"/>
  <c r="OH30" i="8"/>
  <c r="Y30" i="8"/>
  <c r="AA30" i="8"/>
  <c r="AC30" i="8"/>
  <c r="U30" i="8"/>
  <c r="W30" i="8"/>
  <c r="I30" i="8"/>
  <c r="OH29" i="8"/>
  <c r="Y29" i="8"/>
  <c r="AA29" i="8"/>
  <c r="AC29" i="8"/>
  <c r="U29" i="8"/>
  <c r="W29" i="8"/>
  <c r="I29" i="8"/>
  <c r="OH28" i="8"/>
  <c r="Y28" i="8"/>
  <c r="AA28" i="8"/>
  <c r="AC28" i="8"/>
  <c r="U28" i="8"/>
  <c r="W28" i="8"/>
  <c r="I28" i="8"/>
  <c r="OH27" i="8"/>
  <c r="Y27" i="8"/>
  <c r="AA27" i="8"/>
  <c r="AC27" i="8"/>
  <c r="U27" i="8"/>
  <c r="W27" i="8"/>
  <c r="I27" i="8"/>
  <c r="OH26" i="8"/>
  <c r="Y26" i="8"/>
  <c r="AA26" i="8"/>
  <c r="AC26" i="8"/>
  <c r="U26" i="8"/>
  <c r="W26" i="8"/>
  <c r="I26" i="8"/>
  <c r="OH25" i="8"/>
  <c r="Y25" i="8"/>
  <c r="AA25" i="8"/>
  <c r="AC25" i="8"/>
  <c r="U25" i="8"/>
  <c r="W25" i="8"/>
  <c r="I25" i="8"/>
  <c r="OH24" i="8"/>
  <c r="OC20" i="8"/>
  <c r="OC21" i="8"/>
  <c r="OC22" i="8"/>
  <c r="OC23" i="8"/>
  <c r="OC24" i="8"/>
  <c r="OB20" i="8"/>
  <c r="OB21" i="8"/>
  <c r="OB22" i="8"/>
  <c r="OB23" i="8"/>
  <c r="OB24" i="8"/>
  <c r="OA20" i="8"/>
  <c r="OA21" i="8"/>
  <c r="OA22" i="8"/>
  <c r="OA23" i="8"/>
  <c r="OA24" i="8"/>
  <c r="NZ20" i="8"/>
  <c r="NZ21" i="8"/>
  <c r="NZ22" i="8"/>
  <c r="NZ23" i="8"/>
  <c r="NZ24" i="8"/>
  <c r="NY20" i="8"/>
  <c r="NY21" i="8"/>
  <c r="NY22" i="8"/>
  <c r="NY23" i="8"/>
  <c r="NY24" i="8"/>
  <c r="NX20" i="8"/>
  <c r="NX21" i="8"/>
  <c r="NX22" i="8"/>
  <c r="NX23" i="8"/>
  <c r="NX24" i="8"/>
  <c r="NW20" i="8"/>
  <c r="NW21" i="8"/>
  <c r="NW22" i="8"/>
  <c r="NW23" i="8"/>
  <c r="NW24" i="8"/>
  <c r="NV20" i="8"/>
  <c r="NV21" i="8"/>
  <c r="NV22" i="8"/>
  <c r="NV23" i="8"/>
  <c r="NV24" i="8"/>
  <c r="NU20" i="8"/>
  <c r="NU21" i="8"/>
  <c r="NU22" i="8"/>
  <c r="NU23" i="8"/>
  <c r="NU24" i="8"/>
  <c r="NT20" i="8"/>
  <c r="NT21" i="8"/>
  <c r="NT22" i="8"/>
  <c r="NT23" i="8"/>
  <c r="NT24" i="8"/>
  <c r="NS20" i="8"/>
  <c r="NS21" i="8"/>
  <c r="NS22" i="8"/>
  <c r="NS23" i="8"/>
  <c r="NS24" i="8"/>
  <c r="NR20" i="8"/>
  <c r="NR21" i="8"/>
  <c r="NR22" i="8"/>
  <c r="NR23" i="8"/>
  <c r="NR24" i="8"/>
  <c r="NQ20" i="8"/>
  <c r="NQ21" i="8"/>
  <c r="NQ22" i="8"/>
  <c r="NQ23" i="8"/>
  <c r="NQ24" i="8"/>
  <c r="NP20" i="8"/>
  <c r="NP21" i="8"/>
  <c r="NP22" i="8"/>
  <c r="NP23" i="8"/>
  <c r="NP24" i="8"/>
  <c r="NO20" i="8"/>
  <c r="NO21" i="8"/>
  <c r="NO22" i="8"/>
  <c r="NO23" i="8"/>
  <c r="NO24" i="8"/>
  <c r="NN20" i="8"/>
  <c r="NN21" i="8"/>
  <c r="NN22" i="8"/>
  <c r="NN23" i="8"/>
  <c r="NN24" i="8"/>
  <c r="NM20" i="8"/>
  <c r="NM21" i="8"/>
  <c r="NM22" i="8"/>
  <c r="NM23" i="8"/>
  <c r="NM24" i="8"/>
  <c r="NL20" i="8"/>
  <c r="NL21" i="8"/>
  <c r="NL22" i="8"/>
  <c r="NL23" i="8"/>
  <c r="NL24" i="8"/>
  <c r="NK20" i="8"/>
  <c r="NK21" i="8"/>
  <c r="NK22" i="8"/>
  <c r="NK23" i="8"/>
  <c r="NK24" i="8"/>
  <c r="NJ20" i="8"/>
  <c r="NJ21" i="8"/>
  <c r="NJ22" i="8"/>
  <c r="NJ23" i="8"/>
  <c r="NJ24" i="8"/>
  <c r="NI20" i="8"/>
  <c r="NI21" i="8"/>
  <c r="NI22" i="8"/>
  <c r="NI23" i="8"/>
  <c r="NI24" i="8"/>
  <c r="NH20" i="8"/>
  <c r="NH21" i="8"/>
  <c r="NH22" i="8"/>
  <c r="NH23" i="8"/>
  <c r="NH24" i="8"/>
  <c r="NG20" i="8"/>
  <c r="NG21" i="8"/>
  <c r="NG22" i="8"/>
  <c r="NG23" i="8"/>
  <c r="NG24" i="8"/>
  <c r="NF20" i="8"/>
  <c r="NF21" i="8"/>
  <c r="NF22" i="8"/>
  <c r="NF23" i="8"/>
  <c r="NF24" i="8"/>
  <c r="NE20" i="8"/>
  <c r="NE21" i="8"/>
  <c r="NE22" i="8"/>
  <c r="NE23" i="8"/>
  <c r="NE24" i="8"/>
  <c r="ND20" i="8"/>
  <c r="ND21" i="8"/>
  <c r="ND22" i="8"/>
  <c r="ND23" i="8"/>
  <c r="ND24" i="8"/>
  <c r="NC20" i="8"/>
  <c r="NC21" i="8"/>
  <c r="NC22" i="8"/>
  <c r="NC23" i="8"/>
  <c r="NC24" i="8"/>
  <c r="NB20" i="8"/>
  <c r="NB21" i="8"/>
  <c r="NB22" i="8"/>
  <c r="NB23" i="8"/>
  <c r="NB24" i="8"/>
  <c r="NA20" i="8"/>
  <c r="NA21" i="8"/>
  <c r="NA22" i="8"/>
  <c r="NA23" i="8"/>
  <c r="NA24" i="8"/>
  <c r="MZ20" i="8"/>
  <c r="MZ21" i="8"/>
  <c r="MZ22" i="8"/>
  <c r="MZ23" i="8"/>
  <c r="MZ24" i="8"/>
  <c r="MY20" i="8"/>
  <c r="MY21" i="8"/>
  <c r="MY22" i="8"/>
  <c r="MY23" i="8"/>
  <c r="MY24" i="8"/>
  <c r="MX20" i="8"/>
  <c r="MX21" i="8"/>
  <c r="MX22" i="8"/>
  <c r="MX23" i="8"/>
  <c r="MX24" i="8"/>
  <c r="MW20" i="8"/>
  <c r="MW21" i="8"/>
  <c r="MW22" i="8"/>
  <c r="MW23" i="8"/>
  <c r="MW24" i="8"/>
  <c r="MV20" i="8"/>
  <c r="MV21" i="8"/>
  <c r="MV22" i="8"/>
  <c r="MV23" i="8"/>
  <c r="MV24" i="8"/>
  <c r="MU20" i="8"/>
  <c r="MU21" i="8"/>
  <c r="MU22" i="8"/>
  <c r="MU23" i="8"/>
  <c r="MU24" i="8"/>
  <c r="MT20" i="8"/>
  <c r="MT21" i="8"/>
  <c r="MT22" i="8"/>
  <c r="MT23" i="8"/>
  <c r="MT24" i="8"/>
  <c r="MS20" i="8"/>
  <c r="MS21" i="8"/>
  <c r="MS22" i="8"/>
  <c r="MS23" i="8"/>
  <c r="MS24" i="8"/>
  <c r="MR20" i="8"/>
  <c r="MR21" i="8"/>
  <c r="MR22" i="8"/>
  <c r="MR23" i="8"/>
  <c r="MR24" i="8"/>
  <c r="MQ20" i="8"/>
  <c r="MQ21" i="8"/>
  <c r="MQ22" i="8"/>
  <c r="MQ23" i="8"/>
  <c r="MQ24" i="8"/>
  <c r="MP20" i="8"/>
  <c r="MP21" i="8"/>
  <c r="MP22" i="8"/>
  <c r="MP23" i="8"/>
  <c r="MP24" i="8"/>
  <c r="MO20" i="8"/>
  <c r="MO21" i="8"/>
  <c r="MO22" i="8"/>
  <c r="MO23" i="8"/>
  <c r="MO24" i="8"/>
  <c r="MN20" i="8"/>
  <c r="MN21" i="8"/>
  <c r="MN22" i="8"/>
  <c r="MN23" i="8"/>
  <c r="MN24" i="8"/>
  <c r="MM20" i="8"/>
  <c r="MM21" i="8"/>
  <c r="MM22" i="8"/>
  <c r="MM23" i="8"/>
  <c r="MM24" i="8"/>
  <c r="ML20" i="8"/>
  <c r="ML21" i="8"/>
  <c r="ML22" i="8"/>
  <c r="ML23" i="8"/>
  <c r="ML24" i="8"/>
  <c r="MK20" i="8"/>
  <c r="MK21" i="8"/>
  <c r="MK22" i="8"/>
  <c r="MK23" i="8"/>
  <c r="MK24" i="8"/>
  <c r="MJ20" i="8"/>
  <c r="MJ21" i="8"/>
  <c r="MJ22" i="8"/>
  <c r="MJ23" i="8"/>
  <c r="MJ24" i="8"/>
  <c r="MI20" i="8"/>
  <c r="MI21" i="8"/>
  <c r="MI22" i="8"/>
  <c r="MI23" i="8"/>
  <c r="MI24" i="8"/>
  <c r="MH20" i="8"/>
  <c r="MH21" i="8"/>
  <c r="MH22" i="8"/>
  <c r="MH23" i="8"/>
  <c r="MH24" i="8"/>
  <c r="MG20" i="8"/>
  <c r="MG21" i="8"/>
  <c r="MG22" i="8"/>
  <c r="MG23" i="8"/>
  <c r="MG24" i="8"/>
  <c r="MF20" i="8"/>
  <c r="MF21" i="8"/>
  <c r="MF22" i="8"/>
  <c r="MF23" i="8"/>
  <c r="MF24" i="8"/>
  <c r="ME20" i="8"/>
  <c r="ME21" i="8"/>
  <c r="ME22" i="8"/>
  <c r="ME23" i="8"/>
  <c r="ME24" i="8"/>
  <c r="MD20" i="8"/>
  <c r="MD21" i="8"/>
  <c r="MD22" i="8"/>
  <c r="MD23" i="8"/>
  <c r="MD24" i="8"/>
  <c r="MC20" i="8"/>
  <c r="MC21" i="8"/>
  <c r="MC22" i="8"/>
  <c r="MC23" i="8"/>
  <c r="MC24" i="8"/>
  <c r="MB20" i="8"/>
  <c r="MB21" i="8"/>
  <c r="MB22" i="8"/>
  <c r="MB23" i="8"/>
  <c r="MB24" i="8"/>
  <c r="MA20" i="8"/>
  <c r="MA21" i="8"/>
  <c r="MA22" i="8"/>
  <c r="MA23" i="8"/>
  <c r="MA24" i="8"/>
  <c r="LZ20" i="8"/>
  <c r="LZ21" i="8"/>
  <c r="LZ22" i="8"/>
  <c r="LZ23" i="8"/>
  <c r="LZ24" i="8"/>
  <c r="LY20" i="8"/>
  <c r="LY21" i="8"/>
  <c r="LY22" i="8"/>
  <c r="LY23" i="8"/>
  <c r="LY24" i="8"/>
  <c r="LX20" i="8"/>
  <c r="LX21" i="8"/>
  <c r="LX22" i="8"/>
  <c r="LX23" i="8"/>
  <c r="LX24" i="8"/>
  <c r="LW20" i="8"/>
  <c r="LW21" i="8"/>
  <c r="LW22" i="8"/>
  <c r="LW23" i="8"/>
  <c r="LW24" i="8"/>
  <c r="LV20" i="8"/>
  <c r="LV21" i="8"/>
  <c r="LV22" i="8"/>
  <c r="LV23" i="8"/>
  <c r="LV24" i="8"/>
  <c r="LU20" i="8"/>
  <c r="LU21" i="8"/>
  <c r="LU22" i="8"/>
  <c r="LU23" i="8"/>
  <c r="LU24" i="8"/>
  <c r="LT20" i="8"/>
  <c r="LT21" i="8"/>
  <c r="LT22" i="8"/>
  <c r="LT23" i="8"/>
  <c r="LT24" i="8"/>
  <c r="LS20" i="8"/>
  <c r="LS21" i="8"/>
  <c r="LS22" i="8"/>
  <c r="LS23" i="8"/>
  <c r="LS24" i="8"/>
  <c r="LR20" i="8"/>
  <c r="LR21" i="8"/>
  <c r="LR22" i="8"/>
  <c r="LR23" i="8"/>
  <c r="LR24" i="8"/>
  <c r="LQ20" i="8"/>
  <c r="LQ21" i="8"/>
  <c r="LQ22" i="8"/>
  <c r="LQ23" i="8"/>
  <c r="LQ24" i="8"/>
  <c r="LP20" i="8"/>
  <c r="LP21" i="8"/>
  <c r="LP22" i="8"/>
  <c r="LP23" i="8"/>
  <c r="LP24" i="8"/>
  <c r="LO20" i="8"/>
  <c r="LO21" i="8"/>
  <c r="LO22" i="8"/>
  <c r="LO23" i="8"/>
  <c r="LO24" i="8"/>
  <c r="LN20" i="8"/>
  <c r="LN21" i="8"/>
  <c r="LN22" i="8"/>
  <c r="LN23" i="8"/>
  <c r="LN24" i="8"/>
  <c r="LM20" i="8"/>
  <c r="LM21" i="8"/>
  <c r="LM22" i="8"/>
  <c r="LM23" i="8"/>
  <c r="LM24" i="8"/>
  <c r="LL20" i="8"/>
  <c r="LL21" i="8"/>
  <c r="LL22" i="8"/>
  <c r="LL23" i="8"/>
  <c r="LL24" i="8"/>
  <c r="LK20" i="8"/>
  <c r="LK21" i="8"/>
  <c r="LK22" i="8"/>
  <c r="LK23" i="8"/>
  <c r="LK24" i="8"/>
  <c r="LJ20" i="8"/>
  <c r="LJ21" i="8"/>
  <c r="LJ22" i="8"/>
  <c r="LJ23" i="8"/>
  <c r="LJ24" i="8"/>
  <c r="LI20" i="8"/>
  <c r="LI21" i="8"/>
  <c r="LI22" i="8"/>
  <c r="LI23" i="8"/>
  <c r="LI24" i="8"/>
  <c r="LH20" i="8"/>
  <c r="LH21" i="8"/>
  <c r="LH22" i="8"/>
  <c r="LH23" i="8"/>
  <c r="LH24" i="8"/>
  <c r="LG20" i="8"/>
  <c r="LG21" i="8"/>
  <c r="LG22" i="8"/>
  <c r="LG23" i="8"/>
  <c r="LG24" i="8"/>
  <c r="LF20" i="8"/>
  <c r="LF21" i="8"/>
  <c r="LF22" i="8"/>
  <c r="LF23" i="8"/>
  <c r="LF24" i="8"/>
  <c r="LE20" i="8"/>
  <c r="LE21" i="8"/>
  <c r="LE22" i="8"/>
  <c r="LE23" i="8"/>
  <c r="LE24" i="8"/>
  <c r="LD20" i="8"/>
  <c r="LD21" i="8"/>
  <c r="LD22" i="8"/>
  <c r="LD23" i="8"/>
  <c r="LD24" i="8"/>
  <c r="LC20" i="8"/>
  <c r="LC21" i="8"/>
  <c r="LC22" i="8"/>
  <c r="LC23" i="8"/>
  <c r="LC24" i="8"/>
  <c r="LB20" i="8"/>
  <c r="LB21" i="8"/>
  <c r="LB22" i="8"/>
  <c r="LB23" i="8"/>
  <c r="LB24" i="8"/>
  <c r="LA20" i="8"/>
  <c r="LA21" i="8"/>
  <c r="LA22" i="8"/>
  <c r="LA23" i="8"/>
  <c r="LA24" i="8"/>
  <c r="KZ20" i="8"/>
  <c r="KZ21" i="8"/>
  <c r="KZ22" i="8"/>
  <c r="KZ23" i="8"/>
  <c r="KZ24" i="8"/>
  <c r="KY20" i="8"/>
  <c r="KY21" i="8"/>
  <c r="KY22" i="8"/>
  <c r="KY23" i="8"/>
  <c r="KY24" i="8"/>
  <c r="KX20" i="8"/>
  <c r="KX21" i="8"/>
  <c r="KX22" i="8"/>
  <c r="KX23" i="8"/>
  <c r="KX24" i="8"/>
  <c r="KW20" i="8"/>
  <c r="KW21" i="8"/>
  <c r="KW22" i="8"/>
  <c r="KW23" i="8"/>
  <c r="KW24" i="8"/>
  <c r="KV20" i="8"/>
  <c r="KV21" i="8"/>
  <c r="KV22" i="8"/>
  <c r="KV23" i="8"/>
  <c r="KV24" i="8"/>
  <c r="KU20" i="8"/>
  <c r="KU21" i="8"/>
  <c r="KU22" i="8"/>
  <c r="KU23" i="8"/>
  <c r="KU24" i="8"/>
  <c r="KT20" i="8"/>
  <c r="KT21" i="8"/>
  <c r="KT22" i="8"/>
  <c r="KT23" i="8"/>
  <c r="KT24" i="8"/>
  <c r="KS20" i="8"/>
  <c r="KS21" i="8"/>
  <c r="KS22" i="8"/>
  <c r="KS23" i="8"/>
  <c r="KS24" i="8"/>
  <c r="KR20" i="8"/>
  <c r="KR21" i="8"/>
  <c r="KR22" i="8"/>
  <c r="KR23" i="8"/>
  <c r="KR24" i="8"/>
  <c r="KQ20" i="8"/>
  <c r="KQ21" i="8"/>
  <c r="KQ22" i="8"/>
  <c r="KQ23" i="8"/>
  <c r="KQ24" i="8"/>
  <c r="KP20" i="8"/>
  <c r="KP21" i="8"/>
  <c r="KP22" i="8"/>
  <c r="KP23" i="8"/>
  <c r="KP24" i="8"/>
  <c r="KO20" i="8"/>
  <c r="KO21" i="8"/>
  <c r="KO22" i="8"/>
  <c r="KO23" i="8"/>
  <c r="KO24" i="8"/>
  <c r="KN20" i="8"/>
  <c r="KN21" i="8"/>
  <c r="KN22" i="8"/>
  <c r="KN23" i="8"/>
  <c r="KN24" i="8"/>
  <c r="KM20" i="8"/>
  <c r="KM21" i="8"/>
  <c r="KM22" i="8"/>
  <c r="KM23" i="8"/>
  <c r="KM24" i="8"/>
  <c r="KL20" i="8"/>
  <c r="KL21" i="8"/>
  <c r="KL22" i="8"/>
  <c r="KL23" i="8"/>
  <c r="KL24" i="8"/>
  <c r="KK20" i="8"/>
  <c r="KK21" i="8"/>
  <c r="KK22" i="8"/>
  <c r="KK23" i="8"/>
  <c r="KK24" i="8"/>
  <c r="KJ20" i="8"/>
  <c r="KJ21" i="8"/>
  <c r="KJ22" i="8"/>
  <c r="KJ23" i="8"/>
  <c r="KJ24" i="8"/>
  <c r="KI20" i="8"/>
  <c r="KI21" i="8"/>
  <c r="KI22" i="8"/>
  <c r="KI23" i="8"/>
  <c r="KI24" i="8"/>
  <c r="KH20" i="8"/>
  <c r="KH21" i="8"/>
  <c r="KH22" i="8"/>
  <c r="KH23" i="8"/>
  <c r="KH24" i="8"/>
  <c r="KG20" i="8"/>
  <c r="KG21" i="8"/>
  <c r="KG22" i="8"/>
  <c r="KG23" i="8"/>
  <c r="KG24" i="8"/>
  <c r="KF20" i="8"/>
  <c r="KF21" i="8"/>
  <c r="KF22" i="8"/>
  <c r="KF23" i="8"/>
  <c r="KF24" i="8"/>
  <c r="KE20" i="8"/>
  <c r="KE21" i="8"/>
  <c r="KE22" i="8"/>
  <c r="KE23" i="8"/>
  <c r="KE24" i="8"/>
  <c r="KD20" i="8"/>
  <c r="KD21" i="8"/>
  <c r="KD22" i="8"/>
  <c r="KD23" i="8"/>
  <c r="KD24" i="8"/>
  <c r="KC20" i="8"/>
  <c r="KC21" i="8"/>
  <c r="KC22" i="8"/>
  <c r="KC23" i="8"/>
  <c r="KC24" i="8"/>
  <c r="KB20" i="8"/>
  <c r="KB21" i="8"/>
  <c r="KB22" i="8"/>
  <c r="KB23" i="8"/>
  <c r="KB24" i="8"/>
  <c r="KA20" i="8"/>
  <c r="KA21" i="8"/>
  <c r="KA22" i="8"/>
  <c r="KA23" i="8"/>
  <c r="KA24" i="8"/>
  <c r="JZ20" i="8"/>
  <c r="JZ21" i="8"/>
  <c r="JZ22" i="8"/>
  <c r="JZ23" i="8"/>
  <c r="JZ24" i="8"/>
  <c r="JY20" i="8"/>
  <c r="JY21" i="8"/>
  <c r="JY22" i="8"/>
  <c r="JY23" i="8"/>
  <c r="JY24" i="8"/>
  <c r="JX20" i="8"/>
  <c r="JX21" i="8"/>
  <c r="JX22" i="8"/>
  <c r="JX23" i="8"/>
  <c r="JX24" i="8"/>
  <c r="JW20" i="8"/>
  <c r="JW21" i="8"/>
  <c r="JW22" i="8"/>
  <c r="JW23" i="8"/>
  <c r="JW24" i="8"/>
  <c r="JV20" i="8"/>
  <c r="JV21" i="8"/>
  <c r="JV22" i="8"/>
  <c r="JV23" i="8"/>
  <c r="JV24" i="8"/>
  <c r="JU20" i="8"/>
  <c r="JU21" i="8"/>
  <c r="JU22" i="8"/>
  <c r="JU23" i="8"/>
  <c r="JU24" i="8"/>
  <c r="JT20" i="8"/>
  <c r="JT21" i="8"/>
  <c r="JT22" i="8"/>
  <c r="JT23" i="8"/>
  <c r="JT24" i="8"/>
  <c r="JS20" i="8"/>
  <c r="JS21" i="8"/>
  <c r="JS22" i="8"/>
  <c r="JS23" i="8"/>
  <c r="JS24" i="8"/>
  <c r="JR20" i="8"/>
  <c r="JR21" i="8"/>
  <c r="JR22" i="8"/>
  <c r="JR23" i="8"/>
  <c r="JR24" i="8"/>
  <c r="JQ20" i="8"/>
  <c r="JQ21" i="8"/>
  <c r="JQ22" i="8"/>
  <c r="JQ23" i="8"/>
  <c r="JQ24" i="8"/>
  <c r="JP20" i="8"/>
  <c r="JP21" i="8"/>
  <c r="JP22" i="8"/>
  <c r="JP23" i="8"/>
  <c r="JP24" i="8"/>
  <c r="JO20" i="8"/>
  <c r="JO21" i="8"/>
  <c r="JO22" i="8"/>
  <c r="JO23" i="8"/>
  <c r="JO24" i="8"/>
  <c r="JN20" i="8"/>
  <c r="JN21" i="8"/>
  <c r="JN22" i="8"/>
  <c r="JN23" i="8"/>
  <c r="JN24" i="8"/>
  <c r="DA21" i="8"/>
  <c r="DA23" i="8"/>
  <c r="DA24" i="8"/>
  <c r="DB20" i="8"/>
  <c r="DB21" i="8"/>
  <c r="DB22" i="8"/>
  <c r="DB23" i="8"/>
  <c r="DB24" i="8"/>
  <c r="DC20" i="8"/>
  <c r="DC21" i="8"/>
  <c r="DC22" i="8"/>
  <c r="DC23" i="8"/>
  <c r="DC24" i="8"/>
  <c r="DD20" i="8"/>
  <c r="DD21" i="8"/>
  <c r="DD22" i="8"/>
  <c r="DD23" i="8"/>
  <c r="DD24" i="8"/>
  <c r="DE20" i="8"/>
  <c r="DE21" i="8"/>
  <c r="DE22" i="8"/>
  <c r="DE23" i="8"/>
  <c r="DE24" i="8"/>
  <c r="DF20" i="8"/>
  <c r="DF21" i="8"/>
  <c r="DF22" i="8"/>
  <c r="DF23" i="8"/>
  <c r="DF24" i="8"/>
  <c r="DG20" i="8"/>
  <c r="DG21" i="8"/>
  <c r="DG22" i="8"/>
  <c r="DG23" i="8"/>
  <c r="DG24" i="8"/>
  <c r="DH20" i="8"/>
  <c r="DH21" i="8"/>
  <c r="DH22" i="8"/>
  <c r="DH23" i="8"/>
  <c r="DH24" i="8"/>
  <c r="DI20" i="8"/>
  <c r="DI21" i="8"/>
  <c r="DI22" i="8"/>
  <c r="DI23" i="8"/>
  <c r="DI24" i="8"/>
  <c r="DJ20" i="8"/>
  <c r="DJ21" i="8"/>
  <c r="DJ22" i="8"/>
  <c r="DJ23" i="8"/>
  <c r="DJ24" i="8"/>
  <c r="DK20" i="8"/>
  <c r="DK21" i="8"/>
  <c r="DK22" i="8"/>
  <c r="DK23" i="8"/>
  <c r="DK24" i="8"/>
  <c r="DL20" i="8"/>
  <c r="DL21" i="8"/>
  <c r="DL22" i="8"/>
  <c r="DL23" i="8"/>
  <c r="DL24" i="8"/>
  <c r="DM20" i="8"/>
  <c r="DM21" i="8"/>
  <c r="DM22" i="8"/>
  <c r="DM23" i="8"/>
  <c r="DM24" i="8"/>
  <c r="DN20" i="8"/>
  <c r="DN21" i="8"/>
  <c r="DN22" i="8"/>
  <c r="DN23" i="8"/>
  <c r="DN24" i="8"/>
  <c r="DO20" i="8"/>
  <c r="DO21" i="8"/>
  <c r="DO22" i="8"/>
  <c r="DO23" i="8"/>
  <c r="DO24" i="8"/>
  <c r="DP20" i="8"/>
  <c r="DP21" i="8"/>
  <c r="DP22" i="8"/>
  <c r="DP23" i="8"/>
  <c r="DP24" i="8"/>
  <c r="DQ20" i="8"/>
  <c r="DQ21" i="8"/>
  <c r="DQ22" i="8"/>
  <c r="DQ23" i="8"/>
  <c r="DQ24" i="8"/>
  <c r="DR20" i="8"/>
  <c r="DR21" i="8"/>
  <c r="DR22" i="8"/>
  <c r="DR23" i="8"/>
  <c r="DR24" i="8"/>
  <c r="DS20" i="8"/>
  <c r="DS21" i="8"/>
  <c r="DS22" i="8"/>
  <c r="DS23" i="8"/>
  <c r="DS24" i="8"/>
  <c r="DT20" i="8"/>
  <c r="DT21" i="8"/>
  <c r="DT22" i="8"/>
  <c r="DT23" i="8"/>
  <c r="DT24" i="8"/>
  <c r="DU20" i="8"/>
  <c r="DU21" i="8"/>
  <c r="DU22" i="8"/>
  <c r="DU23" i="8"/>
  <c r="DU24" i="8"/>
  <c r="DV20" i="8"/>
  <c r="DV21" i="8"/>
  <c r="DV22" i="8"/>
  <c r="DV23" i="8"/>
  <c r="DV24" i="8"/>
  <c r="DW20" i="8"/>
  <c r="DW21" i="8"/>
  <c r="DW22" i="8"/>
  <c r="DW23" i="8"/>
  <c r="DW24" i="8"/>
  <c r="DX20" i="8"/>
  <c r="DX21" i="8"/>
  <c r="DX22" i="8"/>
  <c r="DX23" i="8"/>
  <c r="DX24" i="8"/>
  <c r="DY20" i="8"/>
  <c r="DY21" i="8"/>
  <c r="DY22" i="8"/>
  <c r="DY23" i="8"/>
  <c r="DY24" i="8"/>
  <c r="DZ20" i="8"/>
  <c r="DZ21" i="8"/>
  <c r="DZ22" i="8"/>
  <c r="DZ23" i="8"/>
  <c r="DZ24" i="8"/>
  <c r="EA20" i="8"/>
  <c r="EA21" i="8"/>
  <c r="EA22" i="8"/>
  <c r="EA23" i="8"/>
  <c r="EA24" i="8"/>
  <c r="EB20" i="8"/>
  <c r="EB21" i="8"/>
  <c r="EB22" i="8"/>
  <c r="EB23" i="8"/>
  <c r="EB24" i="8"/>
  <c r="EC20" i="8"/>
  <c r="EC21" i="8"/>
  <c r="EC22" i="8"/>
  <c r="EC23" i="8"/>
  <c r="EC24" i="8"/>
  <c r="ED20" i="8"/>
  <c r="ED21" i="8"/>
  <c r="ED22" i="8"/>
  <c r="ED23" i="8"/>
  <c r="ED24" i="8"/>
  <c r="EE20" i="8"/>
  <c r="EE21" i="8"/>
  <c r="EE22" i="8"/>
  <c r="EE23" i="8"/>
  <c r="EE24" i="8"/>
  <c r="EF20" i="8"/>
  <c r="EF21" i="8"/>
  <c r="EF22" i="8"/>
  <c r="EF23" i="8"/>
  <c r="EF24" i="8"/>
  <c r="EG20" i="8"/>
  <c r="EG21" i="8"/>
  <c r="EG22" i="8"/>
  <c r="EG23" i="8"/>
  <c r="EG24" i="8"/>
  <c r="EH20" i="8"/>
  <c r="EH21" i="8"/>
  <c r="EH22" i="8"/>
  <c r="EH23" i="8"/>
  <c r="EH24" i="8"/>
  <c r="EI20" i="8"/>
  <c r="EI21" i="8"/>
  <c r="EI22" i="8"/>
  <c r="EI23" i="8"/>
  <c r="EI24" i="8"/>
  <c r="EJ20" i="8"/>
  <c r="EJ21" i="8"/>
  <c r="EJ22" i="8"/>
  <c r="EJ23" i="8"/>
  <c r="EJ24" i="8"/>
  <c r="EK20" i="8"/>
  <c r="EK21" i="8"/>
  <c r="EK22" i="8"/>
  <c r="EK23" i="8"/>
  <c r="EK24" i="8"/>
  <c r="EL20" i="8"/>
  <c r="EL21" i="8"/>
  <c r="EL22" i="8"/>
  <c r="EL23" i="8"/>
  <c r="EL24" i="8"/>
  <c r="EM20" i="8"/>
  <c r="EM21" i="8"/>
  <c r="EM22" i="8"/>
  <c r="EM23" i="8"/>
  <c r="EM24" i="8"/>
  <c r="EN20" i="8"/>
  <c r="EN21" i="8"/>
  <c r="EN22" i="8"/>
  <c r="EN23" i="8"/>
  <c r="EN24" i="8"/>
  <c r="EO20" i="8"/>
  <c r="EO21" i="8"/>
  <c r="EO22" i="8"/>
  <c r="EO23" i="8"/>
  <c r="EO24" i="8"/>
  <c r="EP20" i="8"/>
  <c r="EP21" i="8"/>
  <c r="EP22" i="8"/>
  <c r="EP23" i="8"/>
  <c r="EP24" i="8"/>
  <c r="EQ20" i="8"/>
  <c r="EQ21" i="8"/>
  <c r="EQ22" i="8"/>
  <c r="EQ23" i="8"/>
  <c r="EQ24" i="8"/>
  <c r="ER20" i="8"/>
  <c r="ER21" i="8"/>
  <c r="ER22" i="8"/>
  <c r="ER23" i="8"/>
  <c r="ER24" i="8"/>
  <c r="ES20" i="8"/>
  <c r="ES21" i="8"/>
  <c r="ES22" i="8"/>
  <c r="ES23" i="8"/>
  <c r="ES24" i="8"/>
  <c r="ET20" i="8"/>
  <c r="ET21" i="8"/>
  <c r="ET22" i="8"/>
  <c r="ET23" i="8"/>
  <c r="ET24" i="8"/>
  <c r="EU20" i="8"/>
  <c r="EU21" i="8"/>
  <c r="EU22" i="8"/>
  <c r="EU23" i="8"/>
  <c r="EU24" i="8"/>
  <c r="EV20" i="8"/>
  <c r="EV21" i="8"/>
  <c r="EV22" i="8"/>
  <c r="EV23" i="8"/>
  <c r="EV24" i="8"/>
  <c r="EW20" i="8"/>
  <c r="EW21" i="8"/>
  <c r="EW22" i="8"/>
  <c r="EW23" i="8"/>
  <c r="EW24" i="8"/>
  <c r="EX20" i="8"/>
  <c r="EX21" i="8"/>
  <c r="EX22" i="8"/>
  <c r="EX23" i="8"/>
  <c r="EX24" i="8"/>
  <c r="EY20" i="8"/>
  <c r="EY21" i="8"/>
  <c r="EY22" i="8"/>
  <c r="EY23" i="8"/>
  <c r="EY24" i="8"/>
  <c r="EZ20" i="8"/>
  <c r="EZ21" i="8"/>
  <c r="EZ22" i="8"/>
  <c r="EZ23" i="8"/>
  <c r="EZ24" i="8"/>
  <c r="FA20" i="8"/>
  <c r="FA21" i="8"/>
  <c r="FA22" i="8"/>
  <c r="FA23" i="8"/>
  <c r="FA24" i="8"/>
  <c r="FB20" i="8"/>
  <c r="FB21" i="8"/>
  <c r="FB22" i="8"/>
  <c r="FB23" i="8"/>
  <c r="FB24" i="8"/>
  <c r="FC20" i="8"/>
  <c r="FC21" i="8"/>
  <c r="FC22" i="8"/>
  <c r="FC23" i="8"/>
  <c r="FC24" i="8"/>
  <c r="FD20" i="8"/>
  <c r="FD21" i="8"/>
  <c r="FD22" i="8"/>
  <c r="FD23" i="8"/>
  <c r="FD24" i="8"/>
  <c r="FE20" i="8"/>
  <c r="FE21" i="8"/>
  <c r="FE22" i="8"/>
  <c r="FE23" i="8"/>
  <c r="FE24" i="8"/>
  <c r="FF20" i="8"/>
  <c r="FF21" i="8"/>
  <c r="FF22" i="8"/>
  <c r="FF23" i="8"/>
  <c r="FF24" i="8"/>
  <c r="FG20" i="8"/>
  <c r="FG21" i="8"/>
  <c r="FG22" i="8"/>
  <c r="FG23" i="8"/>
  <c r="FG24" i="8"/>
  <c r="FH20" i="8"/>
  <c r="FH21" i="8"/>
  <c r="FH22" i="8"/>
  <c r="FH23" i="8"/>
  <c r="FH24" i="8"/>
  <c r="FI20" i="8"/>
  <c r="FI21" i="8"/>
  <c r="FI22" i="8"/>
  <c r="FI23" i="8"/>
  <c r="FI24" i="8"/>
  <c r="FJ20" i="8"/>
  <c r="FJ21" i="8"/>
  <c r="FJ22" i="8"/>
  <c r="FJ23" i="8"/>
  <c r="FJ24" i="8"/>
  <c r="FK20" i="8"/>
  <c r="FK21" i="8"/>
  <c r="FK22" i="8"/>
  <c r="FK23" i="8"/>
  <c r="FK24" i="8"/>
  <c r="FL20" i="8"/>
  <c r="FL21" i="8"/>
  <c r="FL22" i="8"/>
  <c r="FL23" i="8"/>
  <c r="FL24" i="8"/>
  <c r="FM20" i="8"/>
  <c r="FM21" i="8"/>
  <c r="FM22" i="8"/>
  <c r="FM23" i="8"/>
  <c r="FM24" i="8"/>
  <c r="FN20" i="8"/>
  <c r="FN21" i="8"/>
  <c r="FN22" i="8"/>
  <c r="FN23" i="8"/>
  <c r="FN24" i="8"/>
  <c r="FO20" i="8"/>
  <c r="FO21" i="8"/>
  <c r="FO22" i="8"/>
  <c r="FO23" i="8"/>
  <c r="FO24" i="8"/>
  <c r="FP20" i="8"/>
  <c r="FP21" i="8"/>
  <c r="FP22" i="8"/>
  <c r="FP23" i="8"/>
  <c r="FP24" i="8"/>
  <c r="FQ20" i="8"/>
  <c r="FQ21" i="8"/>
  <c r="FQ22" i="8"/>
  <c r="FQ23" i="8"/>
  <c r="FQ24" i="8"/>
  <c r="FR20" i="8"/>
  <c r="FR21" i="8"/>
  <c r="FR22" i="8"/>
  <c r="FR23" i="8"/>
  <c r="FR24" i="8"/>
  <c r="FS20" i="8"/>
  <c r="FS21" i="8"/>
  <c r="FS22" i="8"/>
  <c r="FS23" i="8"/>
  <c r="FS24" i="8"/>
  <c r="FT20" i="8"/>
  <c r="FT21" i="8"/>
  <c r="FT22" i="8"/>
  <c r="FT23" i="8"/>
  <c r="FT24" i="8"/>
  <c r="FU20" i="8"/>
  <c r="FU21" i="8"/>
  <c r="FU22" i="8"/>
  <c r="FU23" i="8"/>
  <c r="FU24" i="8"/>
  <c r="FV20" i="8"/>
  <c r="FV21" i="8"/>
  <c r="FV22" i="8"/>
  <c r="FV23" i="8"/>
  <c r="FV24" i="8"/>
  <c r="FW20" i="8"/>
  <c r="FW21" i="8"/>
  <c r="FW22" i="8"/>
  <c r="FW23" i="8"/>
  <c r="FW24" i="8"/>
  <c r="FX20" i="8"/>
  <c r="FX21" i="8"/>
  <c r="FX22" i="8"/>
  <c r="FX23" i="8"/>
  <c r="FX24" i="8"/>
  <c r="FY20" i="8"/>
  <c r="FY21" i="8"/>
  <c r="FY22" i="8"/>
  <c r="FY23" i="8"/>
  <c r="FY24" i="8"/>
  <c r="FZ20" i="8"/>
  <c r="FZ21" i="8"/>
  <c r="FZ22" i="8"/>
  <c r="FZ23" i="8"/>
  <c r="FZ24" i="8"/>
  <c r="GA20" i="8"/>
  <c r="GA21" i="8"/>
  <c r="GA22" i="8"/>
  <c r="GA23" i="8"/>
  <c r="GA24" i="8"/>
  <c r="GB20" i="8"/>
  <c r="GB21" i="8"/>
  <c r="GB22" i="8"/>
  <c r="GB23" i="8"/>
  <c r="GB24" i="8"/>
  <c r="GC20" i="8"/>
  <c r="GC21" i="8"/>
  <c r="GC22" i="8"/>
  <c r="GC23" i="8"/>
  <c r="GC24" i="8"/>
  <c r="GD20" i="8"/>
  <c r="GD21" i="8"/>
  <c r="GD22" i="8"/>
  <c r="GD23" i="8"/>
  <c r="GD24" i="8"/>
  <c r="GE20" i="8"/>
  <c r="GE21" i="8"/>
  <c r="GE22" i="8"/>
  <c r="GE23" i="8"/>
  <c r="GE24" i="8"/>
  <c r="GF20" i="8"/>
  <c r="GF21" i="8"/>
  <c r="GF22" i="8"/>
  <c r="GF23" i="8"/>
  <c r="GF24" i="8"/>
  <c r="GG20" i="8"/>
  <c r="GG21" i="8"/>
  <c r="GG22" i="8"/>
  <c r="GG23" i="8"/>
  <c r="GG24" i="8"/>
  <c r="GH20" i="8"/>
  <c r="GH21" i="8"/>
  <c r="GH22" i="8"/>
  <c r="GH23" i="8"/>
  <c r="GH24" i="8"/>
  <c r="GI20" i="8"/>
  <c r="GI21" i="8"/>
  <c r="GI22" i="8"/>
  <c r="GI23" i="8"/>
  <c r="GI24" i="8"/>
  <c r="GJ20" i="8"/>
  <c r="GJ21" i="8"/>
  <c r="GJ22" i="8"/>
  <c r="GJ23" i="8"/>
  <c r="GJ24" i="8"/>
  <c r="GK20" i="8"/>
  <c r="GK21" i="8"/>
  <c r="GK22" i="8"/>
  <c r="GK23" i="8"/>
  <c r="GK24" i="8"/>
  <c r="GL20" i="8"/>
  <c r="GL21" i="8"/>
  <c r="GL22" i="8"/>
  <c r="GL23" i="8"/>
  <c r="GL24" i="8"/>
  <c r="GM20" i="8"/>
  <c r="GM21" i="8"/>
  <c r="GM22" i="8"/>
  <c r="GM23" i="8"/>
  <c r="GM24" i="8"/>
  <c r="GN20" i="8"/>
  <c r="GN21" i="8"/>
  <c r="GN22" i="8"/>
  <c r="GN23" i="8"/>
  <c r="GN24" i="8"/>
  <c r="GO20" i="8"/>
  <c r="GO21" i="8"/>
  <c r="GO22" i="8"/>
  <c r="GO23" i="8"/>
  <c r="GO24" i="8"/>
  <c r="GP20" i="8"/>
  <c r="GP21" i="8"/>
  <c r="GP22" i="8"/>
  <c r="GP23" i="8"/>
  <c r="GP24" i="8"/>
  <c r="GQ20" i="8"/>
  <c r="GQ21" i="8"/>
  <c r="GQ22" i="8"/>
  <c r="GQ23" i="8"/>
  <c r="GQ24" i="8"/>
  <c r="GR20" i="8"/>
  <c r="GR21" i="8"/>
  <c r="GR22" i="8"/>
  <c r="GR23" i="8"/>
  <c r="GR24" i="8"/>
  <c r="GS20" i="8"/>
  <c r="GS21" i="8"/>
  <c r="GS22" i="8"/>
  <c r="GS23" i="8"/>
  <c r="GS24" i="8"/>
  <c r="GT20" i="8"/>
  <c r="GT21" i="8"/>
  <c r="GT22" i="8"/>
  <c r="GT23" i="8"/>
  <c r="GT24" i="8"/>
  <c r="GU20" i="8"/>
  <c r="GU21" i="8"/>
  <c r="GU22" i="8"/>
  <c r="GU23" i="8"/>
  <c r="GU24" i="8"/>
  <c r="GV20" i="8"/>
  <c r="GV21" i="8"/>
  <c r="GV22" i="8"/>
  <c r="GV23" i="8"/>
  <c r="GV24" i="8"/>
  <c r="GW20" i="8"/>
  <c r="GW21" i="8"/>
  <c r="GW22" i="8"/>
  <c r="GW23" i="8"/>
  <c r="GW24" i="8"/>
  <c r="GX20" i="8"/>
  <c r="GX21" i="8"/>
  <c r="GX22" i="8"/>
  <c r="GX23" i="8"/>
  <c r="GX24" i="8"/>
  <c r="GY20" i="8"/>
  <c r="GY21" i="8"/>
  <c r="GY22" i="8"/>
  <c r="GY23" i="8"/>
  <c r="GY24" i="8"/>
  <c r="GZ20" i="8"/>
  <c r="GZ21" i="8"/>
  <c r="GZ22" i="8"/>
  <c r="GZ23" i="8"/>
  <c r="GZ24" i="8"/>
  <c r="HA20" i="8"/>
  <c r="HA21" i="8"/>
  <c r="HA22" i="8"/>
  <c r="HA23" i="8"/>
  <c r="HA24" i="8"/>
  <c r="HB20" i="8"/>
  <c r="HB21" i="8"/>
  <c r="HB22" i="8"/>
  <c r="HB23" i="8"/>
  <c r="HB24" i="8"/>
  <c r="HC20" i="8"/>
  <c r="HC21" i="8"/>
  <c r="HC22" i="8"/>
  <c r="HC23" i="8"/>
  <c r="HC24" i="8"/>
  <c r="HD20" i="8"/>
  <c r="HD21" i="8"/>
  <c r="HD22" i="8"/>
  <c r="HD23" i="8"/>
  <c r="HD24" i="8"/>
  <c r="HE20" i="8"/>
  <c r="HE21" i="8"/>
  <c r="HE22" i="8"/>
  <c r="HE23" i="8"/>
  <c r="HE24" i="8"/>
  <c r="HF20" i="8"/>
  <c r="HF21" i="8"/>
  <c r="HF22" i="8"/>
  <c r="HF23" i="8"/>
  <c r="HF24" i="8"/>
  <c r="HG20" i="8"/>
  <c r="HG21" i="8"/>
  <c r="HG22" i="8"/>
  <c r="HG23" i="8"/>
  <c r="HG24" i="8"/>
  <c r="HH20" i="8"/>
  <c r="HH21" i="8"/>
  <c r="HH22" i="8"/>
  <c r="HH23" i="8"/>
  <c r="HH24" i="8"/>
  <c r="HI20" i="8"/>
  <c r="HI21" i="8"/>
  <c r="HI22" i="8"/>
  <c r="HI23" i="8"/>
  <c r="HI24" i="8"/>
  <c r="HJ20" i="8"/>
  <c r="HJ21" i="8"/>
  <c r="HJ22" i="8"/>
  <c r="HJ23" i="8"/>
  <c r="HJ24" i="8"/>
  <c r="HK20" i="8"/>
  <c r="HK21" i="8"/>
  <c r="HK22" i="8"/>
  <c r="HK23" i="8"/>
  <c r="HK24" i="8"/>
  <c r="HL20" i="8"/>
  <c r="HL21" i="8"/>
  <c r="HL22" i="8"/>
  <c r="HL23" i="8"/>
  <c r="HL24" i="8"/>
  <c r="HM20" i="8"/>
  <c r="HM21" i="8"/>
  <c r="HM22" i="8"/>
  <c r="HM23" i="8"/>
  <c r="HM24" i="8"/>
  <c r="HN20" i="8"/>
  <c r="HN21" i="8"/>
  <c r="HN22" i="8"/>
  <c r="HN23" i="8"/>
  <c r="HN24" i="8"/>
  <c r="HO20" i="8"/>
  <c r="HO21" i="8"/>
  <c r="HO22" i="8"/>
  <c r="HO23" i="8"/>
  <c r="HO24" i="8"/>
  <c r="HP20" i="8"/>
  <c r="HP21" i="8"/>
  <c r="HP22" i="8"/>
  <c r="HP23" i="8"/>
  <c r="HP24" i="8"/>
  <c r="HQ20" i="8"/>
  <c r="HQ21" i="8"/>
  <c r="HQ22" i="8"/>
  <c r="HQ23" i="8"/>
  <c r="HQ24" i="8"/>
  <c r="HR20" i="8"/>
  <c r="HR21" i="8"/>
  <c r="HR22" i="8"/>
  <c r="HR23" i="8"/>
  <c r="HR24" i="8"/>
  <c r="HS20" i="8"/>
  <c r="HS21" i="8"/>
  <c r="HS22" i="8"/>
  <c r="HS23" i="8"/>
  <c r="HS24" i="8"/>
  <c r="HT20" i="8"/>
  <c r="HT21" i="8"/>
  <c r="HT22" i="8"/>
  <c r="HT23" i="8"/>
  <c r="HT24" i="8"/>
  <c r="HU20" i="8"/>
  <c r="HU21" i="8"/>
  <c r="HU22" i="8"/>
  <c r="HU23" i="8"/>
  <c r="HU24" i="8"/>
  <c r="HV20" i="8"/>
  <c r="HV21" i="8"/>
  <c r="HV22" i="8"/>
  <c r="HV23" i="8"/>
  <c r="HV24" i="8"/>
  <c r="HW20" i="8"/>
  <c r="HW21" i="8"/>
  <c r="HW22" i="8"/>
  <c r="HW23" i="8"/>
  <c r="HW24" i="8"/>
  <c r="HX20" i="8"/>
  <c r="HX21" i="8"/>
  <c r="HX22" i="8"/>
  <c r="HX23" i="8"/>
  <c r="HX24" i="8"/>
  <c r="HY20" i="8"/>
  <c r="HY21" i="8"/>
  <c r="HY22" i="8"/>
  <c r="HY23" i="8"/>
  <c r="HY24" i="8"/>
  <c r="HZ20" i="8"/>
  <c r="HZ21" i="8"/>
  <c r="HZ22" i="8"/>
  <c r="HZ23" i="8"/>
  <c r="HZ24" i="8"/>
  <c r="IA20" i="8"/>
  <c r="IA21" i="8"/>
  <c r="IA22" i="8"/>
  <c r="IA23" i="8"/>
  <c r="IA24" i="8"/>
  <c r="IB20" i="8"/>
  <c r="IB21" i="8"/>
  <c r="IB22" i="8"/>
  <c r="IB23" i="8"/>
  <c r="IB24" i="8"/>
  <c r="IC20" i="8"/>
  <c r="IC21" i="8"/>
  <c r="IC22" i="8"/>
  <c r="IC23" i="8"/>
  <c r="IC24" i="8"/>
  <c r="ID20" i="8"/>
  <c r="ID21" i="8"/>
  <c r="ID22" i="8"/>
  <c r="ID23" i="8"/>
  <c r="ID24" i="8"/>
  <c r="IE20" i="8"/>
  <c r="IE21" i="8"/>
  <c r="IE22" i="8"/>
  <c r="IE23" i="8"/>
  <c r="IE24" i="8"/>
  <c r="IF20" i="8"/>
  <c r="IF21" i="8"/>
  <c r="IF22" i="8"/>
  <c r="IF23" i="8"/>
  <c r="IF24" i="8"/>
  <c r="IG20" i="8"/>
  <c r="IG21" i="8"/>
  <c r="IG22" i="8"/>
  <c r="IG23" i="8"/>
  <c r="IG24" i="8"/>
  <c r="IH20" i="8"/>
  <c r="IH21" i="8"/>
  <c r="IH22" i="8"/>
  <c r="IH23" i="8"/>
  <c r="IH24" i="8"/>
  <c r="II20" i="8"/>
  <c r="II21" i="8"/>
  <c r="II22" i="8"/>
  <c r="II23" i="8"/>
  <c r="II24" i="8"/>
  <c r="IJ20" i="8"/>
  <c r="IJ21" i="8"/>
  <c r="IJ22" i="8"/>
  <c r="IJ23" i="8"/>
  <c r="IJ24" i="8"/>
  <c r="IK20" i="8"/>
  <c r="IK21" i="8"/>
  <c r="IK22" i="8"/>
  <c r="IK23" i="8"/>
  <c r="IK24" i="8"/>
  <c r="IL20" i="8"/>
  <c r="IL21" i="8"/>
  <c r="IL22" i="8"/>
  <c r="IL23" i="8"/>
  <c r="IL24" i="8"/>
  <c r="IM20" i="8"/>
  <c r="IM21" i="8"/>
  <c r="IM22" i="8"/>
  <c r="IM23" i="8"/>
  <c r="IM24" i="8"/>
  <c r="IN20" i="8"/>
  <c r="IN21" i="8"/>
  <c r="IN22" i="8"/>
  <c r="IN23" i="8"/>
  <c r="IN24" i="8"/>
  <c r="IO20" i="8"/>
  <c r="IO21" i="8"/>
  <c r="IO22" i="8"/>
  <c r="IO23" i="8"/>
  <c r="IO24" i="8"/>
  <c r="IP20" i="8"/>
  <c r="IP21" i="8"/>
  <c r="IP22" i="8"/>
  <c r="IP23" i="8"/>
  <c r="IP24" i="8"/>
  <c r="IQ20" i="8"/>
  <c r="IQ21" i="8"/>
  <c r="IQ22" i="8"/>
  <c r="IQ23" i="8"/>
  <c r="IQ24" i="8"/>
  <c r="IR20" i="8"/>
  <c r="IR21" i="8"/>
  <c r="IR22" i="8"/>
  <c r="IR23" i="8"/>
  <c r="IR24" i="8"/>
  <c r="IS20" i="8"/>
  <c r="IS21" i="8"/>
  <c r="IS22" i="8"/>
  <c r="IS23" i="8"/>
  <c r="IS24" i="8"/>
  <c r="IT20" i="8"/>
  <c r="IT21" i="8"/>
  <c r="IT22" i="8"/>
  <c r="IT23" i="8"/>
  <c r="IT24" i="8"/>
  <c r="IU20" i="8"/>
  <c r="IU21" i="8"/>
  <c r="IU22" i="8"/>
  <c r="IU23" i="8"/>
  <c r="IU24" i="8"/>
  <c r="IV20" i="8"/>
  <c r="IV21" i="8"/>
  <c r="IV22" i="8"/>
  <c r="IV23" i="8"/>
  <c r="IV24" i="8"/>
  <c r="IW20" i="8"/>
  <c r="IW21" i="8"/>
  <c r="IW22" i="8"/>
  <c r="IW23" i="8"/>
  <c r="IW24" i="8"/>
  <c r="IX20" i="8"/>
  <c r="IX21" i="8"/>
  <c r="IX22" i="8"/>
  <c r="IX23" i="8"/>
  <c r="IX24" i="8"/>
  <c r="IY20" i="8"/>
  <c r="IY21" i="8"/>
  <c r="IY22" i="8"/>
  <c r="IY23" i="8"/>
  <c r="IY24" i="8"/>
  <c r="IZ20" i="8"/>
  <c r="IZ21" i="8"/>
  <c r="IZ22" i="8"/>
  <c r="IZ23" i="8"/>
  <c r="IZ24" i="8"/>
  <c r="JA20" i="8"/>
  <c r="JA21" i="8"/>
  <c r="JA22" i="8"/>
  <c r="JA23" i="8"/>
  <c r="JA24" i="8"/>
  <c r="JB20" i="8"/>
  <c r="JB21" i="8"/>
  <c r="JB22" i="8"/>
  <c r="JB23" i="8"/>
  <c r="JB24" i="8"/>
  <c r="JC20" i="8"/>
  <c r="JC21" i="8"/>
  <c r="JC22" i="8"/>
  <c r="JC23" i="8"/>
  <c r="JC24" i="8"/>
  <c r="JD20" i="8"/>
  <c r="JD21" i="8"/>
  <c r="JD22" i="8"/>
  <c r="JD23" i="8"/>
  <c r="JD24" i="8"/>
  <c r="JE20" i="8"/>
  <c r="JE21" i="8"/>
  <c r="JE22" i="8"/>
  <c r="JE23" i="8"/>
  <c r="JE24" i="8"/>
  <c r="JF20" i="8"/>
  <c r="JF21" i="8"/>
  <c r="JF22" i="8"/>
  <c r="JF23" i="8"/>
  <c r="JF24" i="8"/>
  <c r="JG20" i="8"/>
  <c r="JG21" i="8"/>
  <c r="JG22" i="8"/>
  <c r="JG23" i="8"/>
  <c r="JG24" i="8"/>
  <c r="JH20" i="8"/>
  <c r="JH21" i="8"/>
  <c r="JH22" i="8"/>
  <c r="JH23" i="8"/>
  <c r="JH24" i="8"/>
  <c r="JI20" i="8"/>
  <c r="JI21" i="8"/>
  <c r="JI22" i="8"/>
  <c r="JI23" i="8"/>
  <c r="JI24" i="8"/>
  <c r="JJ20" i="8"/>
  <c r="JJ21" i="8"/>
  <c r="JJ22" i="8"/>
  <c r="JJ23" i="8"/>
  <c r="JJ24" i="8"/>
  <c r="JK20" i="8"/>
  <c r="JK21" i="8"/>
  <c r="JK22" i="8"/>
  <c r="JK23" i="8"/>
  <c r="JK24" i="8"/>
  <c r="JL20" i="8"/>
  <c r="JL21" i="8"/>
  <c r="JL22" i="8"/>
  <c r="JL23" i="8"/>
  <c r="JL24" i="8"/>
  <c r="JM20" i="8"/>
  <c r="JM21" i="8"/>
  <c r="JM22" i="8"/>
  <c r="JM23" i="8"/>
  <c r="JM24" i="8"/>
  <c r="Y24" i="8"/>
  <c r="AA24" i="8"/>
  <c r="AC24" i="8"/>
  <c r="U24" i="8"/>
  <c r="W24" i="8"/>
  <c r="I24" i="8"/>
  <c r="OH23" i="8"/>
  <c r="Y23" i="8"/>
  <c r="AA23" i="8"/>
  <c r="AC23" i="8"/>
  <c r="U23" i="8"/>
  <c r="W23" i="8"/>
  <c r="I23" i="8"/>
  <c r="OH22" i="8"/>
  <c r="Y22" i="8"/>
  <c r="AA22" i="8"/>
  <c r="AC22" i="8"/>
  <c r="U22" i="8"/>
  <c r="W22" i="8"/>
  <c r="I22" i="8"/>
  <c r="OH21" i="8"/>
  <c r="Y21" i="8"/>
  <c r="AA21" i="8"/>
  <c r="AC21" i="8"/>
  <c r="U21" i="8"/>
  <c r="W21" i="8"/>
  <c r="I21" i="8"/>
  <c r="OH20" i="8"/>
  <c r="Y20" i="8"/>
  <c r="AA20" i="8"/>
  <c r="AC20" i="8"/>
  <c r="U20" i="8"/>
  <c r="W20" i="8"/>
  <c r="I20" i="8"/>
  <c r="E12" i="8"/>
  <c r="LU9" i="8"/>
  <c r="LT9" i="8"/>
  <c r="LS9" i="8"/>
  <c r="LR9" i="8"/>
  <c r="LQ9" i="8"/>
  <c r="LP9" i="8"/>
  <c r="LO9" i="8"/>
  <c r="LN9" i="8"/>
  <c r="LM9" i="8"/>
  <c r="LL9" i="8"/>
  <c r="LK9" i="8"/>
  <c r="LJ9" i="8"/>
  <c r="LI9" i="8"/>
  <c r="LH9" i="8"/>
  <c r="LG9" i="8"/>
  <c r="LF9" i="8"/>
  <c r="LE9" i="8"/>
  <c r="LD9" i="8"/>
  <c r="LC9" i="8"/>
  <c r="LB9" i="8"/>
  <c r="LA9" i="8"/>
  <c r="KZ9" i="8"/>
  <c r="KY9" i="8"/>
  <c r="KX9" i="8"/>
  <c r="KW9" i="8"/>
  <c r="KV9" i="8"/>
  <c r="KU9" i="8"/>
  <c r="KT9" i="8"/>
  <c r="KS9" i="8"/>
  <c r="KR9" i="8"/>
  <c r="KQ9" i="8"/>
  <c r="KP9" i="8"/>
  <c r="KO9" i="8"/>
  <c r="KN9" i="8"/>
  <c r="KM9" i="8"/>
  <c r="KL9" i="8"/>
  <c r="KK9" i="8"/>
  <c r="KJ9" i="8"/>
  <c r="KI9" i="8"/>
  <c r="KH9" i="8"/>
  <c r="KG9" i="8"/>
  <c r="KF9" i="8"/>
  <c r="KE9" i="8"/>
  <c r="KD9" i="8"/>
  <c r="KC9" i="8"/>
  <c r="KB9" i="8"/>
  <c r="KA9" i="8"/>
  <c r="JZ9" i="8"/>
  <c r="JY9" i="8"/>
  <c r="JX9" i="8"/>
  <c r="JW9" i="8"/>
  <c r="JV9" i="8"/>
  <c r="JU9" i="8"/>
  <c r="JT9" i="8"/>
  <c r="JS9" i="8"/>
  <c r="JR9" i="8"/>
  <c r="JQ9" i="8"/>
  <c r="JP9" i="8"/>
  <c r="JO9" i="8"/>
  <c r="JN9" i="8"/>
  <c r="JM9" i="8"/>
  <c r="JL9" i="8"/>
  <c r="JK9" i="8"/>
  <c r="JJ9" i="8"/>
  <c r="JI9" i="8"/>
  <c r="JH9" i="8"/>
  <c r="JG9" i="8"/>
  <c r="JF9" i="8"/>
  <c r="JE9" i="8"/>
  <c r="JD9" i="8"/>
  <c r="JC9" i="8"/>
  <c r="JB9" i="8"/>
  <c r="JA9" i="8"/>
  <c r="IZ9" i="8"/>
  <c r="IY9" i="8"/>
  <c r="IX9" i="8"/>
  <c r="IW9" i="8"/>
  <c r="IV9" i="8"/>
  <c r="IU9" i="8"/>
  <c r="IT9" i="8"/>
  <c r="IS9" i="8"/>
  <c r="IR9" i="8"/>
  <c r="IQ9" i="8"/>
  <c r="IP9" i="8"/>
  <c r="IO9" i="8"/>
  <c r="IN9" i="8"/>
  <c r="IM9" i="8"/>
  <c r="IL9" i="8"/>
  <c r="IK9" i="8"/>
  <c r="IJ9" i="8"/>
  <c r="II9" i="8"/>
  <c r="IH9" i="8"/>
  <c r="IG9" i="8"/>
  <c r="IF9" i="8"/>
  <c r="IE9" i="8"/>
  <c r="ID9" i="8"/>
  <c r="IC9" i="8"/>
  <c r="IB9" i="8"/>
  <c r="IA9" i="8"/>
  <c r="HZ9" i="8"/>
  <c r="HY9" i="8"/>
  <c r="HX9" i="8"/>
  <c r="HW9" i="8"/>
  <c r="HV9" i="8"/>
  <c r="HU9" i="8"/>
  <c r="HT9" i="8"/>
  <c r="HS9" i="8"/>
  <c r="HR9" i="8"/>
  <c r="HQ9" i="8"/>
  <c r="HP9" i="8"/>
  <c r="HO9" i="8"/>
  <c r="HN9" i="8"/>
  <c r="HM9" i="8"/>
  <c r="HL9" i="8"/>
  <c r="HK9" i="8"/>
  <c r="HJ9" i="8"/>
  <c r="HI9" i="8"/>
  <c r="HH9" i="8"/>
  <c r="HG9" i="8"/>
  <c r="HF9" i="8"/>
  <c r="HE9" i="8"/>
  <c r="HD9" i="8"/>
  <c r="HC9" i="8"/>
  <c r="HB9" i="8"/>
  <c r="HA9" i="8"/>
  <c r="GZ9" i="8"/>
  <c r="GY9" i="8"/>
  <c r="GX9" i="8"/>
  <c r="GW9" i="8"/>
  <c r="GV9" i="8"/>
  <c r="GU9" i="8"/>
  <c r="GT9" i="8"/>
  <c r="GS9" i="8"/>
  <c r="GR9" i="8"/>
  <c r="GQ9" i="8"/>
  <c r="GP9" i="8"/>
  <c r="GO9" i="8"/>
  <c r="GN9" i="8"/>
  <c r="GM9" i="8"/>
  <c r="GL9" i="8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FI9" i="8"/>
  <c r="FH9" i="8"/>
  <c r="FG9" i="8"/>
  <c r="FF9" i="8"/>
  <c r="FE9" i="8"/>
  <c r="FD9" i="8"/>
  <c r="FC9" i="8"/>
  <c r="FB9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E8" i="8"/>
  <c r="LU97" i="7"/>
  <c r="LU99" i="7"/>
  <c r="LT97" i="7"/>
  <c r="LT99" i="7"/>
  <c r="LS97" i="7"/>
  <c r="LS99" i="7"/>
  <c r="LR97" i="7"/>
  <c r="LR99" i="7"/>
  <c r="LQ97" i="7"/>
  <c r="LQ99" i="7"/>
  <c r="LP97" i="7"/>
  <c r="LP99" i="7"/>
  <c r="LO97" i="7"/>
  <c r="LO99" i="7"/>
  <c r="LN97" i="7"/>
  <c r="LN99" i="7"/>
  <c r="LM97" i="7"/>
  <c r="LM99" i="7"/>
  <c r="LL97" i="7"/>
  <c r="LL99" i="7"/>
  <c r="LK97" i="7"/>
  <c r="LK99" i="7"/>
  <c r="LJ97" i="7"/>
  <c r="LJ99" i="7"/>
  <c r="LI97" i="7"/>
  <c r="LI99" i="7"/>
  <c r="LH97" i="7"/>
  <c r="LH99" i="7"/>
  <c r="LG97" i="7"/>
  <c r="LG99" i="7"/>
  <c r="LF97" i="7"/>
  <c r="LF99" i="7"/>
  <c r="LE97" i="7"/>
  <c r="LE99" i="7"/>
  <c r="LD97" i="7"/>
  <c r="LD99" i="7"/>
  <c r="LC97" i="7"/>
  <c r="LC99" i="7"/>
  <c r="LB97" i="7"/>
  <c r="LB99" i="7"/>
  <c r="LA97" i="7"/>
  <c r="LA99" i="7"/>
  <c r="KZ97" i="7"/>
  <c r="KZ99" i="7"/>
  <c r="KY97" i="7"/>
  <c r="KY99" i="7"/>
  <c r="KX97" i="7"/>
  <c r="KX99" i="7"/>
  <c r="KW97" i="7"/>
  <c r="KW99" i="7"/>
  <c r="KV97" i="7"/>
  <c r="KV99" i="7"/>
  <c r="KU97" i="7"/>
  <c r="KU99" i="7"/>
  <c r="KT97" i="7"/>
  <c r="KT99" i="7"/>
  <c r="KS97" i="7"/>
  <c r="KS99" i="7"/>
  <c r="KR97" i="7"/>
  <c r="KR99" i="7"/>
  <c r="KQ97" i="7"/>
  <c r="KQ99" i="7"/>
  <c r="KP97" i="7"/>
  <c r="KP99" i="7"/>
  <c r="KO97" i="7"/>
  <c r="KO99" i="7"/>
  <c r="KN97" i="7"/>
  <c r="KN99" i="7"/>
  <c r="KM97" i="7"/>
  <c r="KM99" i="7"/>
  <c r="KL97" i="7"/>
  <c r="KL99" i="7"/>
  <c r="KK97" i="7"/>
  <c r="KK99" i="7"/>
  <c r="KJ97" i="7"/>
  <c r="KJ99" i="7"/>
  <c r="KI97" i="7"/>
  <c r="KI99" i="7"/>
  <c r="KH97" i="7"/>
  <c r="KH99" i="7"/>
  <c r="KG97" i="7"/>
  <c r="KG99" i="7"/>
  <c r="KF97" i="7"/>
  <c r="KF99" i="7"/>
  <c r="KE97" i="7"/>
  <c r="KE99" i="7"/>
  <c r="KD97" i="7"/>
  <c r="KD99" i="7"/>
  <c r="KC97" i="7"/>
  <c r="KC99" i="7"/>
  <c r="KB97" i="7"/>
  <c r="KB99" i="7"/>
  <c r="KA97" i="7"/>
  <c r="KA99" i="7"/>
  <c r="JZ97" i="7"/>
  <c r="JZ99" i="7"/>
  <c r="JY97" i="7"/>
  <c r="JY99" i="7"/>
  <c r="JX97" i="7"/>
  <c r="JX99" i="7"/>
  <c r="JW97" i="7"/>
  <c r="JW99" i="7"/>
  <c r="JV97" i="7"/>
  <c r="JV99" i="7"/>
  <c r="JU97" i="7"/>
  <c r="JU99" i="7"/>
  <c r="JT97" i="7"/>
  <c r="JT99" i="7"/>
  <c r="JS97" i="7"/>
  <c r="JS99" i="7"/>
  <c r="JR97" i="7"/>
  <c r="JR99" i="7"/>
  <c r="JQ97" i="7"/>
  <c r="JQ99" i="7"/>
  <c r="JP97" i="7"/>
  <c r="JP99" i="7"/>
  <c r="JO97" i="7"/>
  <c r="JO99" i="7"/>
  <c r="JN97" i="7"/>
  <c r="JN99" i="7"/>
  <c r="JM97" i="7"/>
  <c r="JM99" i="7"/>
  <c r="JL97" i="7"/>
  <c r="JL99" i="7"/>
  <c r="JK97" i="7"/>
  <c r="JK99" i="7"/>
  <c r="JJ97" i="7"/>
  <c r="JJ99" i="7"/>
  <c r="JI97" i="7"/>
  <c r="JI99" i="7"/>
  <c r="JH97" i="7"/>
  <c r="JH99" i="7"/>
  <c r="JG97" i="7"/>
  <c r="JG99" i="7"/>
  <c r="JF97" i="7"/>
  <c r="JF99" i="7"/>
  <c r="JE97" i="7"/>
  <c r="JE99" i="7"/>
  <c r="JD97" i="7"/>
  <c r="JD99" i="7"/>
  <c r="JC97" i="7"/>
  <c r="JC99" i="7"/>
  <c r="JB97" i="7"/>
  <c r="JB99" i="7"/>
  <c r="JA97" i="7"/>
  <c r="JA99" i="7"/>
  <c r="IZ97" i="7"/>
  <c r="IZ99" i="7"/>
  <c r="IY97" i="7"/>
  <c r="IY99" i="7"/>
  <c r="IX97" i="7"/>
  <c r="IX99" i="7"/>
  <c r="IW97" i="7"/>
  <c r="IW99" i="7"/>
  <c r="IV97" i="7"/>
  <c r="IV99" i="7"/>
  <c r="IU97" i="7"/>
  <c r="IU99" i="7"/>
  <c r="IT97" i="7"/>
  <c r="IT99" i="7"/>
  <c r="IS97" i="7"/>
  <c r="IS99" i="7"/>
  <c r="IR97" i="7"/>
  <c r="IR99" i="7"/>
  <c r="IQ97" i="7"/>
  <c r="IQ99" i="7"/>
  <c r="IP97" i="7"/>
  <c r="IP99" i="7"/>
  <c r="IO97" i="7"/>
  <c r="IO99" i="7"/>
  <c r="IN97" i="7"/>
  <c r="IN99" i="7"/>
  <c r="IM97" i="7"/>
  <c r="IM99" i="7"/>
  <c r="IL97" i="7"/>
  <c r="IL99" i="7"/>
  <c r="IK97" i="7"/>
  <c r="IK99" i="7"/>
  <c r="IJ97" i="7"/>
  <c r="IJ99" i="7"/>
  <c r="II97" i="7"/>
  <c r="II99" i="7"/>
  <c r="IH97" i="7"/>
  <c r="IH99" i="7"/>
  <c r="IG97" i="7"/>
  <c r="IG99" i="7"/>
  <c r="IF97" i="7"/>
  <c r="IF99" i="7"/>
  <c r="IE97" i="7"/>
  <c r="IE99" i="7"/>
  <c r="ID97" i="7"/>
  <c r="ID99" i="7"/>
  <c r="IC97" i="7"/>
  <c r="IC99" i="7"/>
  <c r="IB97" i="7"/>
  <c r="IB99" i="7"/>
  <c r="IA97" i="7"/>
  <c r="IA99" i="7"/>
  <c r="HZ97" i="7"/>
  <c r="HZ99" i="7"/>
  <c r="HY97" i="7"/>
  <c r="HY99" i="7"/>
  <c r="HX97" i="7"/>
  <c r="HX99" i="7"/>
  <c r="HW97" i="7"/>
  <c r="HW99" i="7"/>
  <c r="HV97" i="7"/>
  <c r="HV99" i="7"/>
  <c r="HU97" i="7"/>
  <c r="HU99" i="7"/>
  <c r="HT97" i="7"/>
  <c r="HT99" i="7"/>
  <c r="HS97" i="7"/>
  <c r="HS99" i="7"/>
  <c r="HR97" i="7"/>
  <c r="HR99" i="7"/>
  <c r="HQ97" i="7"/>
  <c r="HQ99" i="7"/>
  <c r="HP97" i="7"/>
  <c r="HP99" i="7"/>
  <c r="HO97" i="7"/>
  <c r="HO99" i="7"/>
  <c r="HN97" i="7"/>
  <c r="HN99" i="7"/>
  <c r="HM97" i="7"/>
  <c r="HM99" i="7"/>
  <c r="HL97" i="7"/>
  <c r="HL99" i="7"/>
  <c r="HK97" i="7"/>
  <c r="HK99" i="7"/>
  <c r="HJ97" i="7"/>
  <c r="HJ99" i="7"/>
  <c r="HI97" i="7"/>
  <c r="HI99" i="7"/>
  <c r="HH97" i="7"/>
  <c r="HH99" i="7"/>
  <c r="HG97" i="7"/>
  <c r="HG99" i="7"/>
  <c r="HF97" i="7"/>
  <c r="HF99" i="7"/>
  <c r="HE94" i="7"/>
  <c r="HE97" i="7"/>
  <c r="HE99" i="7"/>
  <c r="HD94" i="7"/>
  <c r="HD97" i="7"/>
  <c r="HD99" i="7"/>
  <c r="HC94" i="7"/>
  <c r="HC97" i="7"/>
  <c r="HC99" i="7"/>
  <c r="HB94" i="7"/>
  <c r="HB97" i="7"/>
  <c r="HB99" i="7"/>
  <c r="HA94" i="7"/>
  <c r="HA97" i="7"/>
  <c r="HA99" i="7"/>
  <c r="GZ94" i="7"/>
  <c r="GZ97" i="7"/>
  <c r="GZ99" i="7"/>
  <c r="GY94" i="7"/>
  <c r="GY97" i="7"/>
  <c r="GY99" i="7"/>
  <c r="GX94" i="7"/>
  <c r="GX97" i="7"/>
  <c r="GX99" i="7"/>
  <c r="GW94" i="7"/>
  <c r="GW97" i="7"/>
  <c r="GW99" i="7"/>
  <c r="GV94" i="7"/>
  <c r="GV97" i="7"/>
  <c r="GV99" i="7"/>
  <c r="GU94" i="7"/>
  <c r="GU97" i="7"/>
  <c r="GU99" i="7"/>
  <c r="GT94" i="7"/>
  <c r="GT97" i="7"/>
  <c r="GT99" i="7"/>
  <c r="GS94" i="7"/>
  <c r="GS97" i="7"/>
  <c r="GS99" i="7"/>
  <c r="GR94" i="7"/>
  <c r="GR97" i="7"/>
  <c r="GR99" i="7"/>
  <c r="GQ94" i="7"/>
  <c r="GQ97" i="7"/>
  <c r="GQ99" i="7"/>
  <c r="GP94" i="7"/>
  <c r="GP97" i="7"/>
  <c r="GP99" i="7"/>
  <c r="GO94" i="7"/>
  <c r="GO97" i="7"/>
  <c r="GO99" i="7"/>
  <c r="GN94" i="7"/>
  <c r="GN97" i="7"/>
  <c r="GN99" i="7"/>
  <c r="GM94" i="7"/>
  <c r="GM97" i="7"/>
  <c r="GM99" i="7"/>
  <c r="GL94" i="7"/>
  <c r="GL97" i="7"/>
  <c r="GL99" i="7"/>
  <c r="GK94" i="7"/>
  <c r="GK97" i="7"/>
  <c r="GK99" i="7"/>
  <c r="GJ94" i="7"/>
  <c r="GJ97" i="7"/>
  <c r="GJ99" i="7"/>
  <c r="GI94" i="7"/>
  <c r="GI97" i="7"/>
  <c r="GI99" i="7"/>
  <c r="GH94" i="7"/>
  <c r="GH97" i="7"/>
  <c r="GH99" i="7"/>
  <c r="GG94" i="7"/>
  <c r="GG97" i="7"/>
  <c r="GG99" i="7"/>
  <c r="GF94" i="7"/>
  <c r="GF97" i="7"/>
  <c r="GF99" i="7"/>
  <c r="GE94" i="7"/>
  <c r="GE97" i="7"/>
  <c r="GE99" i="7"/>
  <c r="GD94" i="7"/>
  <c r="GD97" i="7"/>
  <c r="GD99" i="7"/>
  <c r="GC94" i="7"/>
  <c r="GC97" i="7"/>
  <c r="GC99" i="7"/>
  <c r="GB94" i="7"/>
  <c r="GB97" i="7"/>
  <c r="GB99" i="7"/>
  <c r="GA94" i="7"/>
  <c r="GA97" i="7"/>
  <c r="GA99" i="7"/>
  <c r="FZ94" i="7"/>
  <c r="FZ97" i="7"/>
  <c r="FZ99" i="7"/>
  <c r="FY94" i="7"/>
  <c r="FY97" i="7"/>
  <c r="FY99" i="7"/>
  <c r="FX94" i="7"/>
  <c r="FX97" i="7"/>
  <c r="FX99" i="7"/>
  <c r="FW94" i="7"/>
  <c r="FW97" i="7"/>
  <c r="FW99" i="7"/>
  <c r="FV94" i="7"/>
  <c r="FV97" i="7"/>
  <c r="FV99" i="7"/>
  <c r="FU94" i="7"/>
  <c r="FU97" i="7"/>
  <c r="FU99" i="7"/>
  <c r="FT94" i="7"/>
  <c r="FT97" i="7"/>
  <c r="FT99" i="7"/>
  <c r="FS94" i="7"/>
  <c r="FS97" i="7"/>
  <c r="FS99" i="7"/>
  <c r="FR94" i="7"/>
  <c r="FR97" i="7"/>
  <c r="FR99" i="7"/>
  <c r="FQ94" i="7"/>
  <c r="FQ97" i="7"/>
  <c r="FQ99" i="7"/>
  <c r="FP94" i="7"/>
  <c r="FP97" i="7"/>
  <c r="FP99" i="7"/>
  <c r="FO94" i="7"/>
  <c r="FO97" i="7"/>
  <c r="FO99" i="7"/>
  <c r="FN94" i="7"/>
  <c r="FN97" i="7"/>
  <c r="FN99" i="7"/>
  <c r="FM94" i="7"/>
  <c r="FM97" i="7"/>
  <c r="FM99" i="7"/>
  <c r="FL94" i="7"/>
  <c r="FL97" i="7"/>
  <c r="FL99" i="7"/>
  <c r="FK94" i="7"/>
  <c r="FK97" i="7"/>
  <c r="FK99" i="7"/>
  <c r="FJ94" i="7"/>
  <c r="FJ97" i="7"/>
  <c r="FJ99" i="7"/>
  <c r="FI94" i="7"/>
  <c r="FI97" i="7"/>
  <c r="FI99" i="7"/>
  <c r="FH94" i="7"/>
  <c r="FH97" i="7"/>
  <c r="FH99" i="7"/>
  <c r="FG94" i="7"/>
  <c r="FG97" i="7"/>
  <c r="FG99" i="7"/>
  <c r="FF94" i="7"/>
  <c r="FF97" i="7"/>
  <c r="FF99" i="7"/>
  <c r="FE94" i="7"/>
  <c r="FE97" i="7"/>
  <c r="FE99" i="7"/>
  <c r="FD94" i="7"/>
  <c r="FD97" i="7"/>
  <c r="FD99" i="7"/>
  <c r="FC94" i="7"/>
  <c r="FC97" i="7"/>
  <c r="FC99" i="7"/>
  <c r="FB94" i="7"/>
  <c r="FB97" i="7"/>
  <c r="FB99" i="7"/>
  <c r="FA94" i="7"/>
  <c r="FA97" i="7"/>
  <c r="FA99" i="7"/>
  <c r="EZ94" i="7"/>
  <c r="EZ97" i="7"/>
  <c r="EZ99" i="7"/>
  <c r="EY94" i="7"/>
  <c r="EY97" i="7"/>
  <c r="EY99" i="7"/>
  <c r="EX94" i="7"/>
  <c r="EX97" i="7"/>
  <c r="EX99" i="7"/>
  <c r="EW94" i="7"/>
  <c r="EW97" i="7"/>
  <c r="EW99" i="7"/>
  <c r="EV94" i="7"/>
  <c r="EV97" i="7"/>
  <c r="EV99" i="7"/>
  <c r="EU94" i="7"/>
  <c r="EU97" i="7"/>
  <c r="EU99" i="7"/>
  <c r="ET94" i="7"/>
  <c r="ET97" i="7"/>
  <c r="ET99" i="7"/>
  <c r="ES94" i="7"/>
  <c r="ES97" i="7"/>
  <c r="ES99" i="7"/>
  <c r="ER94" i="7"/>
  <c r="ER97" i="7"/>
  <c r="ER99" i="7"/>
  <c r="EQ94" i="7"/>
  <c r="EQ97" i="7"/>
  <c r="EQ99" i="7"/>
  <c r="EP94" i="7"/>
  <c r="EP97" i="7"/>
  <c r="EP99" i="7"/>
  <c r="EO94" i="7"/>
  <c r="EO97" i="7"/>
  <c r="EO99" i="7"/>
  <c r="EN94" i="7"/>
  <c r="EN97" i="7"/>
  <c r="EN99" i="7"/>
  <c r="EM94" i="7"/>
  <c r="EM97" i="7"/>
  <c r="EM99" i="7"/>
  <c r="EL94" i="7"/>
  <c r="EL97" i="7"/>
  <c r="EL99" i="7"/>
  <c r="EK94" i="7"/>
  <c r="EK97" i="7"/>
  <c r="EK99" i="7"/>
  <c r="EJ94" i="7"/>
  <c r="EJ97" i="7"/>
  <c r="EJ99" i="7"/>
  <c r="EI94" i="7"/>
  <c r="EI97" i="7"/>
  <c r="EI99" i="7"/>
  <c r="EH94" i="7"/>
  <c r="EH97" i="7"/>
  <c r="EH99" i="7"/>
  <c r="EG94" i="7"/>
  <c r="EG97" i="7"/>
  <c r="EG99" i="7"/>
  <c r="EF94" i="7"/>
  <c r="EF97" i="7"/>
  <c r="EF99" i="7"/>
  <c r="EE94" i="7"/>
  <c r="EE97" i="7"/>
  <c r="EE99" i="7"/>
  <c r="ED94" i="7"/>
  <c r="ED97" i="7"/>
  <c r="ED99" i="7"/>
  <c r="EC94" i="7"/>
  <c r="EC97" i="7"/>
  <c r="EC99" i="7"/>
  <c r="EB94" i="7"/>
  <c r="EB97" i="7"/>
  <c r="EB99" i="7"/>
  <c r="EA94" i="7"/>
  <c r="EA97" i="7"/>
  <c r="EA99" i="7"/>
  <c r="DZ94" i="7"/>
  <c r="DZ97" i="7"/>
  <c r="DZ99" i="7"/>
  <c r="DY94" i="7"/>
  <c r="DY97" i="7"/>
  <c r="DY99" i="7"/>
  <c r="DX94" i="7"/>
  <c r="DX97" i="7"/>
  <c r="DX99" i="7"/>
  <c r="DW94" i="7"/>
  <c r="DW97" i="7"/>
  <c r="DW99" i="7"/>
  <c r="DV94" i="7"/>
  <c r="DV97" i="7"/>
  <c r="DV99" i="7"/>
  <c r="DU94" i="7"/>
  <c r="DU97" i="7"/>
  <c r="DU99" i="7"/>
  <c r="DT94" i="7"/>
  <c r="DT97" i="7"/>
  <c r="DT99" i="7"/>
  <c r="DS94" i="7"/>
  <c r="DS97" i="7"/>
  <c r="DS99" i="7"/>
  <c r="DR94" i="7"/>
  <c r="DR97" i="7"/>
  <c r="DR99" i="7"/>
  <c r="DQ94" i="7"/>
  <c r="DQ97" i="7"/>
  <c r="DQ99" i="7"/>
  <c r="DP94" i="7"/>
  <c r="DP97" i="7"/>
  <c r="DP99" i="7"/>
  <c r="DO94" i="7"/>
  <c r="DO97" i="7"/>
  <c r="DO99" i="7"/>
  <c r="DN94" i="7"/>
  <c r="DN97" i="7"/>
  <c r="DN99" i="7"/>
  <c r="DM94" i="7"/>
  <c r="DM97" i="7"/>
  <c r="DM99" i="7"/>
  <c r="DL94" i="7"/>
  <c r="DL97" i="7"/>
  <c r="DL99" i="7"/>
  <c r="DK94" i="7"/>
  <c r="DK97" i="7"/>
  <c r="DK99" i="7"/>
  <c r="DJ94" i="7"/>
  <c r="DJ97" i="7"/>
  <c r="DJ99" i="7"/>
  <c r="DI94" i="7"/>
  <c r="DI97" i="7"/>
  <c r="DI99" i="7"/>
  <c r="DH94" i="7"/>
  <c r="DH97" i="7"/>
  <c r="DH99" i="7"/>
  <c r="DG94" i="7"/>
  <c r="DG97" i="7"/>
  <c r="DG99" i="7"/>
  <c r="DF94" i="7"/>
  <c r="DF97" i="7"/>
  <c r="DF99" i="7"/>
  <c r="DE94" i="7"/>
  <c r="DE97" i="7"/>
  <c r="DE99" i="7"/>
  <c r="DD94" i="7"/>
  <c r="DD97" i="7"/>
  <c r="DD99" i="7"/>
  <c r="DC94" i="7"/>
  <c r="DC97" i="7"/>
  <c r="DC99" i="7"/>
  <c r="DB94" i="7"/>
  <c r="DB97" i="7"/>
  <c r="DB99" i="7"/>
  <c r="AE97" i="7"/>
  <c r="AE99" i="7"/>
  <c r="AD97" i="7"/>
  <c r="AD99" i="7"/>
  <c r="AC97" i="7"/>
  <c r="AC99" i="7"/>
  <c r="AB97" i="7"/>
  <c r="AB99" i="7"/>
  <c r="AA97" i="7"/>
  <c r="AA99" i="7"/>
  <c r="Z97" i="7"/>
  <c r="Z99" i="7"/>
  <c r="Y97" i="7"/>
  <c r="Y99" i="7"/>
  <c r="X97" i="7"/>
  <c r="X99" i="7"/>
  <c r="W97" i="7"/>
  <c r="W99" i="7"/>
  <c r="V97" i="7"/>
  <c r="V99" i="7"/>
  <c r="U97" i="7"/>
  <c r="U99" i="7"/>
  <c r="T97" i="7"/>
  <c r="T99" i="7"/>
  <c r="S97" i="7"/>
  <c r="S99" i="7"/>
  <c r="R97" i="7"/>
  <c r="R99" i="7"/>
  <c r="Q97" i="7"/>
  <c r="Q99" i="7"/>
  <c r="P97" i="7"/>
  <c r="P99" i="7"/>
  <c r="O97" i="7"/>
  <c r="O99" i="7"/>
  <c r="N97" i="7"/>
  <c r="N99" i="7"/>
  <c r="M97" i="7"/>
  <c r="M99" i="7"/>
  <c r="L97" i="7"/>
  <c r="L99" i="7"/>
  <c r="K97" i="7"/>
  <c r="K99" i="7"/>
  <c r="J97" i="7"/>
  <c r="J99" i="7"/>
  <c r="I97" i="7"/>
  <c r="I99" i="7"/>
  <c r="H97" i="7"/>
  <c r="H99" i="7"/>
  <c r="G97" i="7"/>
  <c r="G99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LU66" i="7"/>
  <c r="LU67" i="7"/>
  <c r="LU68" i="7"/>
  <c r="LU69" i="7"/>
  <c r="LU70" i="7"/>
  <c r="LU71" i="7"/>
  <c r="LU73" i="7"/>
  <c r="LU76" i="7"/>
  <c r="LU21" i="5"/>
  <c r="AH20" i="5"/>
  <c r="AH21" i="5"/>
  <c r="AH22" i="5"/>
  <c r="AH23" i="5"/>
  <c r="AH24" i="5"/>
  <c r="AI20" i="5"/>
  <c r="AI21" i="5"/>
  <c r="AI22" i="5"/>
  <c r="AI23" i="5"/>
  <c r="AI24" i="5"/>
  <c r="AJ20" i="5"/>
  <c r="AJ21" i="5"/>
  <c r="AJ22" i="5"/>
  <c r="AJ23" i="5"/>
  <c r="AJ24" i="5"/>
  <c r="AK20" i="5"/>
  <c r="AK21" i="5"/>
  <c r="AK22" i="5"/>
  <c r="AK23" i="5"/>
  <c r="AK24" i="5"/>
  <c r="AL20" i="5"/>
  <c r="AL21" i="5"/>
  <c r="AL22" i="5"/>
  <c r="AL23" i="5"/>
  <c r="AL24" i="5"/>
  <c r="AM20" i="5"/>
  <c r="AM21" i="5"/>
  <c r="AM22" i="5"/>
  <c r="AM23" i="5"/>
  <c r="AM24" i="5"/>
  <c r="AN20" i="5"/>
  <c r="AN21" i="5"/>
  <c r="AN22" i="5"/>
  <c r="AN23" i="5"/>
  <c r="AN24" i="5"/>
  <c r="AO20" i="5"/>
  <c r="AO21" i="5"/>
  <c r="AO22" i="5"/>
  <c r="AO23" i="5"/>
  <c r="AO24" i="5"/>
  <c r="AP20" i="5"/>
  <c r="AP21" i="5"/>
  <c r="AP22" i="5"/>
  <c r="AP23" i="5"/>
  <c r="AP24" i="5"/>
  <c r="AQ20" i="5"/>
  <c r="AQ21" i="5"/>
  <c r="AQ22" i="5"/>
  <c r="AQ23" i="5"/>
  <c r="AQ24" i="5"/>
  <c r="AR20" i="5"/>
  <c r="AR21" i="5"/>
  <c r="AR22" i="5"/>
  <c r="AR23" i="5"/>
  <c r="AR24" i="5"/>
  <c r="AS20" i="5"/>
  <c r="AS21" i="5"/>
  <c r="AS22" i="5"/>
  <c r="AS23" i="5"/>
  <c r="AS24" i="5"/>
  <c r="AT20" i="5"/>
  <c r="AT21" i="5"/>
  <c r="AT22" i="5"/>
  <c r="AT23" i="5"/>
  <c r="AT24" i="5"/>
  <c r="AU20" i="5"/>
  <c r="AU21" i="5"/>
  <c r="AU22" i="5"/>
  <c r="AU23" i="5"/>
  <c r="AU24" i="5"/>
  <c r="AV20" i="5"/>
  <c r="AV21" i="5"/>
  <c r="AV22" i="5"/>
  <c r="AV23" i="5"/>
  <c r="AV24" i="5"/>
  <c r="AW20" i="5"/>
  <c r="AW21" i="5"/>
  <c r="AW22" i="5"/>
  <c r="AW23" i="5"/>
  <c r="AW24" i="5"/>
  <c r="AX20" i="5"/>
  <c r="AX21" i="5"/>
  <c r="AX22" i="5"/>
  <c r="AX23" i="5"/>
  <c r="AX24" i="5"/>
  <c r="AY20" i="5"/>
  <c r="AY21" i="5"/>
  <c r="AY22" i="5"/>
  <c r="AY23" i="5"/>
  <c r="AY24" i="5"/>
  <c r="AZ20" i="5"/>
  <c r="AZ21" i="5"/>
  <c r="AZ22" i="5"/>
  <c r="AZ23" i="5"/>
  <c r="AZ24" i="5"/>
  <c r="BA20" i="5"/>
  <c r="BA21" i="5"/>
  <c r="BA22" i="5"/>
  <c r="BA23" i="5"/>
  <c r="BA24" i="5"/>
  <c r="BB20" i="5"/>
  <c r="BB21" i="5"/>
  <c r="BB22" i="5"/>
  <c r="BB23" i="5"/>
  <c r="BB24" i="5"/>
  <c r="BC20" i="5"/>
  <c r="BC21" i="5"/>
  <c r="BC22" i="5"/>
  <c r="BC23" i="5"/>
  <c r="BC24" i="5"/>
  <c r="BD20" i="5"/>
  <c r="BD21" i="5"/>
  <c r="BD22" i="5"/>
  <c r="BD23" i="5"/>
  <c r="BD24" i="5"/>
  <c r="BE20" i="5"/>
  <c r="BE21" i="5"/>
  <c r="BE22" i="5"/>
  <c r="BE23" i="5"/>
  <c r="BE24" i="5"/>
  <c r="BF20" i="5"/>
  <c r="BF21" i="5"/>
  <c r="BF22" i="5"/>
  <c r="BF23" i="5"/>
  <c r="BF24" i="5"/>
  <c r="BG20" i="5"/>
  <c r="BG21" i="5"/>
  <c r="BG22" i="5"/>
  <c r="BG23" i="5"/>
  <c r="BG24" i="5"/>
  <c r="BH20" i="5"/>
  <c r="BH21" i="5"/>
  <c r="BH22" i="5"/>
  <c r="BH23" i="5"/>
  <c r="BH24" i="5"/>
  <c r="BI20" i="5"/>
  <c r="BI21" i="5"/>
  <c r="BI22" i="5"/>
  <c r="BI23" i="5"/>
  <c r="BI24" i="5"/>
  <c r="BJ20" i="5"/>
  <c r="BJ21" i="5"/>
  <c r="BJ22" i="5"/>
  <c r="BJ23" i="5"/>
  <c r="BJ24" i="5"/>
  <c r="BK20" i="5"/>
  <c r="BK21" i="5"/>
  <c r="BK22" i="5"/>
  <c r="BK23" i="5"/>
  <c r="BK24" i="5"/>
  <c r="BL20" i="5"/>
  <c r="BL21" i="5"/>
  <c r="BL22" i="5"/>
  <c r="BL23" i="5"/>
  <c r="BL24" i="5"/>
  <c r="BM20" i="5"/>
  <c r="BM21" i="5"/>
  <c r="BM22" i="5"/>
  <c r="BM23" i="5"/>
  <c r="BM24" i="5"/>
  <c r="BN20" i="5"/>
  <c r="BN21" i="5"/>
  <c r="BN22" i="5"/>
  <c r="BN23" i="5"/>
  <c r="BN24" i="5"/>
  <c r="BO20" i="5"/>
  <c r="BO21" i="5"/>
  <c r="BO22" i="5"/>
  <c r="BO23" i="5"/>
  <c r="BO24" i="5"/>
  <c r="BP20" i="5"/>
  <c r="BP21" i="5"/>
  <c r="BP22" i="5"/>
  <c r="BP23" i="5"/>
  <c r="BP24" i="5"/>
  <c r="BQ20" i="5"/>
  <c r="BQ21" i="5"/>
  <c r="BQ22" i="5"/>
  <c r="BQ23" i="5"/>
  <c r="BQ24" i="5"/>
  <c r="BR20" i="5"/>
  <c r="BR21" i="5"/>
  <c r="BR22" i="5"/>
  <c r="BR23" i="5"/>
  <c r="BR24" i="5"/>
  <c r="BS20" i="5"/>
  <c r="BS21" i="5"/>
  <c r="BS22" i="5"/>
  <c r="BS23" i="5"/>
  <c r="BS24" i="5"/>
  <c r="BT20" i="5"/>
  <c r="BT21" i="5"/>
  <c r="BT22" i="5"/>
  <c r="BT23" i="5"/>
  <c r="BT24" i="5"/>
  <c r="BU20" i="5"/>
  <c r="BU21" i="5"/>
  <c r="BU22" i="5"/>
  <c r="BU23" i="5"/>
  <c r="BU24" i="5"/>
  <c r="BV20" i="5"/>
  <c r="BV21" i="5"/>
  <c r="BV22" i="5"/>
  <c r="BV23" i="5"/>
  <c r="BV24" i="5"/>
  <c r="BW20" i="5"/>
  <c r="BW21" i="5"/>
  <c r="BW22" i="5"/>
  <c r="BW23" i="5"/>
  <c r="BW24" i="5"/>
  <c r="BX20" i="5"/>
  <c r="BX21" i="5"/>
  <c r="BX22" i="5"/>
  <c r="BX23" i="5"/>
  <c r="BX24" i="5"/>
  <c r="BY20" i="5"/>
  <c r="BY21" i="5"/>
  <c r="BY22" i="5"/>
  <c r="BY23" i="5"/>
  <c r="BY24" i="5"/>
  <c r="BZ20" i="5"/>
  <c r="BZ21" i="5"/>
  <c r="BZ22" i="5"/>
  <c r="BZ23" i="5"/>
  <c r="BZ24" i="5"/>
  <c r="CA20" i="5"/>
  <c r="CA21" i="5"/>
  <c r="CA22" i="5"/>
  <c r="CA23" i="5"/>
  <c r="CA24" i="5"/>
  <c r="CB20" i="5"/>
  <c r="CB21" i="5"/>
  <c r="CB22" i="5"/>
  <c r="CB23" i="5"/>
  <c r="CB24" i="5"/>
  <c r="CC20" i="5"/>
  <c r="CC21" i="5"/>
  <c r="CC22" i="5"/>
  <c r="CC23" i="5"/>
  <c r="CC24" i="5"/>
  <c r="CD20" i="5"/>
  <c r="CD21" i="5"/>
  <c r="CD22" i="5"/>
  <c r="CD23" i="5"/>
  <c r="CD24" i="5"/>
  <c r="CE20" i="5"/>
  <c r="CE21" i="5"/>
  <c r="CE22" i="5"/>
  <c r="CE23" i="5"/>
  <c r="CE24" i="5"/>
  <c r="CF20" i="5"/>
  <c r="CF21" i="5"/>
  <c r="CF22" i="5"/>
  <c r="CF23" i="5"/>
  <c r="CF24" i="5"/>
  <c r="CG20" i="5"/>
  <c r="CG21" i="5"/>
  <c r="CG22" i="5"/>
  <c r="CG23" i="5"/>
  <c r="CG24" i="5"/>
  <c r="CH20" i="5"/>
  <c r="CH21" i="5"/>
  <c r="CH22" i="5"/>
  <c r="CH23" i="5"/>
  <c r="CH24" i="5"/>
  <c r="CI20" i="5"/>
  <c r="CI21" i="5"/>
  <c r="CI22" i="5"/>
  <c r="CI23" i="5"/>
  <c r="CI24" i="5"/>
  <c r="CJ20" i="5"/>
  <c r="CJ21" i="5"/>
  <c r="CJ22" i="5"/>
  <c r="CJ23" i="5"/>
  <c r="CJ24" i="5"/>
  <c r="CK20" i="5"/>
  <c r="CK21" i="5"/>
  <c r="CK22" i="5"/>
  <c r="CK23" i="5"/>
  <c r="CK24" i="5"/>
  <c r="CL20" i="5"/>
  <c r="CL21" i="5"/>
  <c r="CL22" i="5"/>
  <c r="CL23" i="5"/>
  <c r="CL24" i="5"/>
  <c r="CM20" i="5"/>
  <c r="CM21" i="5"/>
  <c r="CM22" i="5"/>
  <c r="CM23" i="5"/>
  <c r="CM24" i="5"/>
  <c r="CN20" i="5"/>
  <c r="CN21" i="5"/>
  <c r="CN22" i="5"/>
  <c r="CN23" i="5"/>
  <c r="CN24" i="5"/>
  <c r="CO20" i="5"/>
  <c r="CO21" i="5"/>
  <c r="CO22" i="5"/>
  <c r="CO23" i="5"/>
  <c r="CO24" i="5"/>
  <c r="CP20" i="5"/>
  <c r="CP21" i="5"/>
  <c r="CP22" i="5"/>
  <c r="CP23" i="5"/>
  <c r="CP24" i="5"/>
  <c r="CQ20" i="5"/>
  <c r="CQ21" i="5"/>
  <c r="CQ22" i="5"/>
  <c r="CQ23" i="5"/>
  <c r="CQ24" i="5"/>
  <c r="CR20" i="5"/>
  <c r="CR21" i="5"/>
  <c r="CR22" i="5"/>
  <c r="CR23" i="5"/>
  <c r="CR24" i="5"/>
  <c r="CS20" i="5"/>
  <c r="CS21" i="5"/>
  <c r="CS22" i="5"/>
  <c r="CS23" i="5"/>
  <c r="CS24" i="5"/>
  <c r="CT20" i="5"/>
  <c r="CT21" i="5"/>
  <c r="CT22" i="5"/>
  <c r="CT23" i="5"/>
  <c r="CT24" i="5"/>
  <c r="CU20" i="5"/>
  <c r="CU21" i="5"/>
  <c r="CU22" i="5"/>
  <c r="CU23" i="5"/>
  <c r="CU24" i="5"/>
  <c r="CV20" i="5"/>
  <c r="CV21" i="5"/>
  <c r="CV22" i="5"/>
  <c r="CV23" i="5"/>
  <c r="CV24" i="5"/>
  <c r="CW20" i="5"/>
  <c r="CW21" i="5"/>
  <c r="CW22" i="5"/>
  <c r="CW23" i="5"/>
  <c r="CW24" i="5"/>
  <c r="CX20" i="5"/>
  <c r="CX21" i="5"/>
  <c r="CX22" i="5"/>
  <c r="CX23" i="5"/>
  <c r="CX24" i="5"/>
  <c r="CY20" i="5"/>
  <c r="CY21" i="5"/>
  <c r="CY22" i="5"/>
  <c r="CY23" i="5"/>
  <c r="CY24" i="5"/>
  <c r="CZ20" i="5"/>
  <c r="CZ21" i="5"/>
  <c r="CZ22" i="5"/>
  <c r="CZ23" i="5"/>
  <c r="CZ24" i="5"/>
  <c r="DA20" i="5"/>
  <c r="DA21" i="5"/>
  <c r="DA22" i="5"/>
  <c r="DA23" i="5"/>
  <c r="DA24" i="5"/>
  <c r="DB20" i="5"/>
  <c r="DB21" i="5"/>
  <c r="DB22" i="5"/>
  <c r="DB23" i="5"/>
  <c r="DB24" i="5"/>
  <c r="DC20" i="5"/>
  <c r="DC21" i="5"/>
  <c r="DC22" i="5"/>
  <c r="DC23" i="5"/>
  <c r="DC24" i="5"/>
  <c r="DD20" i="5"/>
  <c r="DD21" i="5"/>
  <c r="DD22" i="5"/>
  <c r="DD23" i="5"/>
  <c r="DD24" i="5"/>
  <c r="DE20" i="5"/>
  <c r="DE21" i="5"/>
  <c r="DE22" i="5"/>
  <c r="DE23" i="5"/>
  <c r="DE24" i="5"/>
  <c r="DF20" i="5"/>
  <c r="DF21" i="5"/>
  <c r="DF22" i="5"/>
  <c r="DF23" i="5"/>
  <c r="DF24" i="5"/>
  <c r="DG20" i="5"/>
  <c r="DG21" i="5"/>
  <c r="DG22" i="5"/>
  <c r="DG23" i="5"/>
  <c r="DG24" i="5"/>
  <c r="DH20" i="5"/>
  <c r="DH21" i="5"/>
  <c r="DH22" i="5"/>
  <c r="DH23" i="5"/>
  <c r="DH24" i="5"/>
  <c r="DI20" i="5"/>
  <c r="DI21" i="5"/>
  <c r="DI22" i="5"/>
  <c r="DI23" i="5"/>
  <c r="DI24" i="5"/>
  <c r="DJ20" i="5"/>
  <c r="DJ21" i="5"/>
  <c r="DJ22" i="5"/>
  <c r="DJ23" i="5"/>
  <c r="DJ24" i="5"/>
  <c r="DK20" i="5"/>
  <c r="DK21" i="5"/>
  <c r="DK22" i="5"/>
  <c r="DK23" i="5"/>
  <c r="DK24" i="5"/>
  <c r="DL20" i="5"/>
  <c r="DL21" i="5"/>
  <c r="DL22" i="5"/>
  <c r="DL23" i="5"/>
  <c r="DL24" i="5"/>
  <c r="DM20" i="5"/>
  <c r="DM21" i="5"/>
  <c r="DM22" i="5"/>
  <c r="DM23" i="5"/>
  <c r="DM24" i="5"/>
  <c r="DN20" i="5"/>
  <c r="DN21" i="5"/>
  <c r="DN22" i="5"/>
  <c r="DN23" i="5"/>
  <c r="DN24" i="5"/>
  <c r="DO20" i="5"/>
  <c r="DO21" i="5"/>
  <c r="DO22" i="5"/>
  <c r="DO23" i="5"/>
  <c r="DO24" i="5"/>
  <c r="DP20" i="5"/>
  <c r="DP21" i="5"/>
  <c r="DP22" i="5"/>
  <c r="DP23" i="5"/>
  <c r="DP24" i="5"/>
  <c r="DQ20" i="5"/>
  <c r="DQ21" i="5"/>
  <c r="DQ22" i="5"/>
  <c r="DQ23" i="5"/>
  <c r="DQ24" i="5"/>
  <c r="DR20" i="5"/>
  <c r="DR21" i="5"/>
  <c r="DR22" i="5"/>
  <c r="DR23" i="5"/>
  <c r="DR24" i="5"/>
  <c r="DS20" i="5"/>
  <c r="DS21" i="5"/>
  <c r="DS22" i="5"/>
  <c r="DS23" i="5"/>
  <c r="DS24" i="5"/>
  <c r="DT20" i="5"/>
  <c r="DT21" i="5"/>
  <c r="DT22" i="5"/>
  <c r="DT23" i="5"/>
  <c r="DT24" i="5"/>
  <c r="DU20" i="5"/>
  <c r="DU21" i="5"/>
  <c r="DU22" i="5"/>
  <c r="DU23" i="5"/>
  <c r="DU24" i="5"/>
  <c r="DV20" i="5"/>
  <c r="DV21" i="5"/>
  <c r="DV22" i="5"/>
  <c r="DV23" i="5"/>
  <c r="DV24" i="5"/>
  <c r="DW20" i="5"/>
  <c r="DW21" i="5"/>
  <c r="DW22" i="5"/>
  <c r="DW23" i="5"/>
  <c r="DW24" i="5"/>
  <c r="DX20" i="5"/>
  <c r="DX21" i="5"/>
  <c r="DX22" i="5"/>
  <c r="DX23" i="5"/>
  <c r="DX24" i="5"/>
  <c r="DY20" i="5"/>
  <c r="DY21" i="5"/>
  <c r="DY22" i="5"/>
  <c r="DY23" i="5"/>
  <c r="DY24" i="5"/>
  <c r="DZ20" i="5"/>
  <c r="DZ21" i="5"/>
  <c r="DZ22" i="5"/>
  <c r="DZ23" i="5"/>
  <c r="DZ24" i="5"/>
  <c r="EA20" i="5"/>
  <c r="EA21" i="5"/>
  <c r="EA22" i="5"/>
  <c r="EA23" i="5"/>
  <c r="EA24" i="5"/>
  <c r="EB20" i="5"/>
  <c r="EB21" i="5"/>
  <c r="EB22" i="5"/>
  <c r="EB23" i="5"/>
  <c r="EB24" i="5"/>
  <c r="EC20" i="5"/>
  <c r="EC21" i="5"/>
  <c r="EC22" i="5"/>
  <c r="EC23" i="5"/>
  <c r="EC24" i="5"/>
  <c r="ED20" i="5"/>
  <c r="ED21" i="5"/>
  <c r="ED22" i="5"/>
  <c r="ED23" i="5"/>
  <c r="ED24" i="5"/>
  <c r="EE20" i="5"/>
  <c r="EE21" i="5"/>
  <c r="EE22" i="5"/>
  <c r="EE23" i="5"/>
  <c r="EE24" i="5"/>
  <c r="EF20" i="5"/>
  <c r="EF21" i="5"/>
  <c r="EF22" i="5"/>
  <c r="EF23" i="5"/>
  <c r="EF24" i="5"/>
  <c r="EG20" i="5"/>
  <c r="EG21" i="5"/>
  <c r="EG22" i="5"/>
  <c r="EG23" i="5"/>
  <c r="EG24" i="5"/>
  <c r="EH20" i="5"/>
  <c r="EH21" i="5"/>
  <c r="EH22" i="5"/>
  <c r="EH23" i="5"/>
  <c r="EH24" i="5"/>
  <c r="EI20" i="5"/>
  <c r="EI21" i="5"/>
  <c r="EI22" i="5"/>
  <c r="EI23" i="5"/>
  <c r="EI24" i="5"/>
  <c r="EJ20" i="5"/>
  <c r="EJ21" i="5"/>
  <c r="EJ22" i="5"/>
  <c r="EJ23" i="5"/>
  <c r="EJ24" i="5"/>
  <c r="EK20" i="5"/>
  <c r="EK21" i="5"/>
  <c r="EK22" i="5"/>
  <c r="EK23" i="5"/>
  <c r="EK24" i="5"/>
  <c r="EL20" i="5"/>
  <c r="EL21" i="5"/>
  <c r="EL22" i="5"/>
  <c r="EL23" i="5"/>
  <c r="EL24" i="5"/>
  <c r="EM20" i="5"/>
  <c r="EM21" i="5"/>
  <c r="EM22" i="5"/>
  <c r="EM23" i="5"/>
  <c r="EM24" i="5"/>
  <c r="EN20" i="5"/>
  <c r="EN21" i="5"/>
  <c r="EN22" i="5"/>
  <c r="EN23" i="5"/>
  <c r="EN24" i="5"/>
  <c r="EO20" i="5"/>
  <c r="EO21" i="5"/>
  <c r="EO22" i="5"/>
  <c r="EO23" i="5"/>
  <c r="EO24" i="5"/>
  <c r="EP20" i="5"/>
  <c r="EP21" i="5"/>
  <c r="EP22" i="5"/>
  <c r="EP23" i="5"/>
  <c r="EP24" i="5"/>
  <c r="EQ20" i="5"/>
  <c r="EQ21" i="5"/>
  <c r="EQ22" i="5"/>
  <c r="EQ23" i="5"/>
  <c r="EQ24" i="5"/>
  <c r="ER20" i="5"/>
  <c r="ER21" i="5"/>
  <c r="ER22" i="5"/>
  <c r="ER23" i="5"/>
  <c r="ER24" i="5"/>
  <c r="ES20" i="5"/>
  <c r="ES21" i="5"/>
  <c r="ES22" i="5"/>
  <c r="ES23" i="5"/>
  <c r="ES24" i="5"/>
  <c r="ET20" i="5"/>
  <c r="ET21" i="5"/>
  <c r="ET22" i="5"/>
  <c r="ET23" i="5"/>
  <c r="ET24" i="5"/>
  <c r="EU20" i="5"/>
  <c r="EU21" i="5"/>
  <c r="EU22" i="5"/>
  <c r="EU23" i="5"/>
  <c r="EU24" i="5"/>
  <c r="EV20" i="5"/>
  <c r="EV21" i="5"/>
  <c r="EV22" i="5"/>
  <c r="EV23" i="5"/>
  <c r="EV24" i="5"/>
  <c r="EW20" i="5"/>
  <c r="EW21" i="5"/>
  <c r="EW22" i="5"/>
  <c r="EW23" i="5"/>
  <c r="EW24" i="5"/>
  <c r="EX20" i="5"/>
  <c r="EX21" i="5"/>
  <c r="EX22" i="5"/>
  <c r="EX23" i="5"/>
  <c r="EX24" i="5"/>
  <c r="EY20" i="5"/>
  <c r="EY21" i="5"/>
  <c r="EY22" i="5"/>
  <c r="EY23" i="5"/>
  <c r="EY24" i="5"/>
  <c r="EZ20" i="5"/>
  <c r="EZ21" i="5"/>
  <c r="EZ22" i="5"/>
  <c r="EZ23" i="5"/>
  <c r="EZ24" i="5"/>
  <c r="FA20" i="5"/>
  <c r="FA21" i="5"/>
  <c r="FA22" i="5"/>
  <c r="FA23" i="5"/>
  <c r="FA24" i="5"/>
  <c r="FB20" i="5"/>
  <c r="FB21" i="5"/>
  <c r="FB22" i="5"/>
  <c r="FB23" i="5"/>
  <c r="FB24" i="5"/>
  <c r="FC20" i="5"/>
  <c r="FC21" i="5"/>
  <c r="FC22" i="5"/>
  <c r="FC23" i="5"/>
  <c r="FC24" i="5"/>
  <c r="FD20" i="5"/>
  <c r="FD21" i="5"/>
  <c r="FD22" i="5"/>
  <c r="FD23" i="5"/>
  <c r="FD24" i="5"/>
  <c r="FE20" i="5"/>
  <c r="FE21" i="5"/>
  <c r="FE22" i="5"/>
  <c r="FE23" i="5"/>
  <c r="FE24" i="5"/>
  <c r="FF20" i="5"/>
  <c r="FF21" i="5"/>
  <c r="FF22" i="5"/>
  <c r="FF23" i="5"/>
  <c r="FF24" i="5"/>
  <c r="FG20" i="5"/>
  <c r="FG21" i="5"/>
  <c r="FG22" i="5"/>
  <c r="FG23" i="5"/>
  <c r="FG24" i="5"/>
  <c r="FH20" i="5"/>
  <c r="FH21" i="5"/>
  <c r="FH22" i="5"/>
  <c r="FH23" i="5"/>
  <c r="FH24" i="5"/>
  <c r="FI20" i="5"/>
  <c r="FI21" i="5"/>
  <c r="FI22" i="5"/>
  <c r="FI23" i="5"/>
  <c r="FI24" i="5"/>
  <c r="FJ20" i="5"/>
  <c r="FJ21" i="5"/>
  <c r="FJ22" i="5"/>
  <c r="FJ23" i="5"/>
  <c r="FJ24" i="5"/>
  <c r="FK20" i="5"/>
  <c r="FK21" i="5"/>
  <c r="FK22" i="5"/>
  <c r="FK23" i="5"/>
  <c r="FK24" i="5"/>
  <c r="FL20" i="5"/>
  <c r="FL21" i="5"/>
  <c r="FL22" i="5"/>
  <c r="FL23" i="5"/>
  <c r="FL24" i="5"/>
  <c r="FM20" i="5"/>
  <c r="FM21" i="5"/>
  <c r="FM22" i="5"/>
  <c r="FM23" i="5"/>
  <c r="FM24" i="5"/>
  <c r="FN20" i="5"/>
  <c r="FN21" i="5"/>
  <c r="FN22" i="5"/>
  <c r="FN23" i="5"/>
  <c r="FN24" i="5"/>
  <c r="FO20" i="5"/>
  <c r="FO21" i="5"/>
  <c r="FO22" i="5"/>
  <c r="FO23" i="5"/>
  <c r="FO24" i="5"/>
  <c r="FP20" i="5"/>
  <c r="FP21" i="5"/>
  <c r="FP22" i="5"/>
  <c r="FP23" i="5"/>
  <c r="FP24" i="5"/>
  <c r="FQ20" i="5"/>
  <c r="FQ21" i="5"/>
  <c r="FQ22" i="5"/>
  <c r="FQ23" i="5"/>
  <c r="FQ24" i="5"/>
  <c r="FR20" i="5"/>
  <c r="FR21" i="5"/>
  <c r="FR22" i="5"/>
  <c r="FR23" i="5"/>
  <c r="FR24" i="5"/>
  <c r="FS20" i="5"/>
  <c r="FS21" i="5"/>
  <c r="FS22" i="5"/>
  <c r="FS23" i="5"/>
  <c r="FS24" i="5"/>
  <c r="FT20" i="5"/>
  <c r="FT21" i="5"/>
  <c r="FT22" i="5"/>
  <c r="FT23" i="5"/>
  <c r="FT24" i="5"/>
  <c r="FU20" i="5"/>
  <c r="FU21" i="5"/>
  <c r="FU22" i="5"/>
  <c r="FU23" i="5"/>
  <c r="FU24" i="5"/>
  <c r="FV20" i="5"/>
  <c r="FV21" i="5"/>
  <c r="FV22" i="5"/>
  <c r="FV23" i="5"/>
  <c r="FV24" i="5"/>
  <c r="FW20" i="5"/>
  <c r="FW21" i="5"/>
  <c r="FW22" i="5"/>
  <c r="FW23" i="5"/>
  <c r="FW24" i="5"/>
  <c r="FX20" i="5"/>
  <c r="FX21" i="5"/>
  <c r="FX22" i="5"/>
  <c r="FX23" i="5"/>
  <c r="FX24" i="5"/>
  <c r="FY20" i="5"/>
  <c r="FY21" i="5"/>
  <c r="FY22" i="5"/>
  <c r="FY23" i="5"/>
  <c r="FY24" i="5"/>
  <c r="FZ20" i="5"/>
  <c r="FZ21" i="5"/>
  <c r="FZ22" i="5"/>
  <c r="FZ23" i="5"/>
  <c r="FZ24" i="5"/>
  <c r="GA20" i="5"/>
  <c r="GA21" i="5"/>
  <c r="GA22" i="5"/>
  <c r="GA23" i="5"/>
  <c r="GA24" i="5"/>
  <c r="GB20" i="5"/>
  <c r="GB21" i="5"/>
  <c r="GB22" i="5"/>
  <c r="GB23" i="5"/>
  <c r="GB24" i="5"/>
  <c r="GC20" i="5"/>
  <c r="GC21" i="5"/>
  <c r="GC22" i="5"/>
  <c r="GC23" i="5"/>
  <c r="GC24" i="5"/>
  <c r="GD20" i="5"/>
  <c r="GD21" i="5"/>
  <c r="GD22" i="5"/>
  <c r="GD23" i="5"/>
  <c r="GD24" i="5"/>
  <c r="GE20" i="5"/>
  <c r="GE21" i="5"/>
  <c r="GE22" i="5"/>
  <c r="GE23" i="5"/>
  <c r="GE24" i="5"/>
  <c r="GF20" i="5"/>
  <c r="GF21" i="5"/>
  <c r="GF22" i="5"/>
  <c r="GF23" i="5"/>
  <c r="GF24" i="5"/>
  <c r="GG20" i="5"/>
  <c r="GG21" i="5"/>
  <c r="GG22" i="5"/>
  <c r="GG23" i="5"/>
  <c r="GG24" i="5"/>
  <c r="GH20" i="5"/>
  <c r="GH21" i="5"/>
  <c r="GH22" i="5"/>
  <c r="GH23" i="5"/>
  <c r="GH24" i="5"/>
  <c r="GI20" i="5"/>
  <c r="GI21" i="5"/>
  <c r="GI22" i="5"/>
  <c r="GI23" i="5"/>
  <c r="GI24" i="5"/>
  <c r="GJ20" i="5"/>
  <c r="GJ21" i="5"/>
  <c r="GJ22" i="5"/>
  <c r="GJ23" i="5"/>
  <c r="GJ24" i="5"/>
  <c r="GK20" i="5"/>
  <c r="GK21" i="5"/>
  <c r="GK22" i="5"/>
  <c r="GK23" i="5"/>
  <c r="GK24" i="5"/>
  <c r="GL20" i="5"/>
  <c r="GL21" i="5"/>
  <c r="GL22" i="5"/>
  <c r="GL23" i="5"/>
  <c r="GL24" i="5"/>
  <c r="GM20" i="5"/>
  <c r="GM21" i="5"/>
  <c r="GM22" i="5"/>
  <c r="GM23" i="5"/>
  <c r="GM24" i="5"/>
  <c r="GN20" i="5"/>
  <c r="GN21" i="5"/>
  <c r="GN22" i="5"/>
  <c r="GN23" i="5"/>
  <c r="GN24" i="5"/>
  <c r="GO20" i="5"/>
  <c r="GO21" i="5"/>
  <c r="GO22" i="5"/>
  <c r="GO23" i="5"/>
  <c r="GO24" i="5"/>
  <c r="GP20" i="5"/>
  <c r="GP21" i="5"/>
  <c r="GP22" i="5"/>
  <c r="GP23" i="5"/>
  <c r="GP24" i="5"/>
  <c r="GQ20" i="5"/>
  <c r="GQ21" i="5"/>
  <c r="GQ22" i="5"/>
  <c r="GQ23" i="5"/>
  <c r="GQ24" i="5"/>
  <c r="GR20" i="5"/>
  <c r="GR21" i="5"/>
  <c r="GR22" i="5"/>
  <c r="GR23" i="5"/>
  <c r="GR24" i="5"/>
  <c r="GS20" i="5"/>
  <c r="GS21" i="5"/>
  <c r="GS22" i="5"/>
  <c r="GS23" i="5"/>
  <c r="GS24" i="5"/>
  <c r="GT20" i="5"/>
  <c r="GT21" i="5"/>
  <c r="GT22" i="5"/>
  <c r="GT23" i="5"/>
  <c r="GT24" i="5"/>
  <c r="GU20" i="5"/>
  <c r="GU21" i="5"/>
  <c r="GU22" i="5"/>
  <c r="GU23" i="5"/>
  <c r="GU24" i="5"/>
  <c r="GV20" i="5"/>
  <c r="GV21" i="5"/>
  <c r="GV22" i="5"/>
  <c r="GV23" i="5"/>
  <c r="GV24" i="5"/>
  <c r="GW20" i="5"/>
  <c r="GW21" i="5"/>
  <c r="GW22" i="5"/>
  <c r="GW23" i="5"/>
  <c r="GW24" i="5"/>
  <c r="GX20" i="5"/>
  <c r="GX21" i="5"/>
  <c r="GX22" i="5"/>
  <c r="GX23" i="5"/>
  <c r="GX24" i="5"/>
  <c r="GY20" i="5"/>
  <c r="GY21" i="5"/>
  <c r="GY22" i="5"/>
  <c r="GY23" i="5"/>
  <c r="GY24" i="5"/>
  <c r="GZ20" i="5"/>
  <c r="GZ21" i="5"/>
  <c r="GZ22" i="5"/>
  <c r="GZ23" i="5"/>
  <c r="GZ24" i="5"/>
  <c r="HA20" i="5"/>
  <c r="HA21" i="5"/>
  <c r="HA22" i="5"/>
  <c r="HA23" i="5"/>
  <c r="HA24" i="5"/>
  <c r="HB20" i="5"/>
  <c r="HB21" i="5"/>
  <c r="HB22" i="5"/>
  <c r="HB23" i="5"/>
  <c r="HB24" i="5"/>
  <c r="HC20" i="5"/>
  <c r="HC21" i="5"/>
  <c r="HC22" i="5"/>
  <c r="HC23" i="5"/>
  <c r="HC24" i="5"/>
  <c r="HD20" i="5"/>
  <c r="HD21" i="5"/>
  <c r="HD22" i="5"/>
  <c r="HD23" i="5"/>
  <c r="HD24" i="5"/>
  <c r="HE20" i="5"/>
  <c r="HE21" i="5"/>
  <c r="HE22" i="5"/>
  <c r="HE23" i="5"/>
  <c r="HE24" i="5"/>
  <c r="HF20" i="5"/>
  <c r="HF21" i="5"/>
  <c r="HF22" i="5"/>
  <c r="HF23" i="5"/>
  <c r="HF24" i="5"/>
  <c r="HG20" i="5"/>
  <c r="HG21" i="5"/>
  <c r="HG22" i="5"/>
  <c r="HG23" i="5"/>
  <c r="HG24" i="5"/>
  <c r="HH20" i="5"/>
  <c r="HH21" i="5"/>
  <c r="HH22" i="5"/>
  <c r="HH23" i="5"/>
  <c r="HH24" i="5"/>
  <c r="HI20" i="5"/>
  <c r="HI21" i="5"/>
  <c r="HI22" i="5"/>
  <c r="HI23" i="5"/>
  <c r="HI24" i="5"/>
  <c r="HJ20" i="5"/>
  <c r="HJ21" i="5"/>
  <c r="HJ22" i="5"/>
  <c r="HJ23" i="5"/>
  <c r="HJ24" i="5"/>
  <c r="HK20" i="5"/>
  <c r="HK21" i="5"/>
  <c r="HK22" i="5"/>
  <c r="HK23" i="5"/>
  <c r="HK24" i="5"/>
  <c r="HL20" i="5"/>
  <c r="HL21" i="5"/>
  <c r="HL22" i="5"/>
  <c r="HL23" i="5"/>
  <c r="HL24" i="5"/>
  <c r="HM20" i="5"/>
  <c r="HM21" i="5"/>
  <c r="HM22" i="5"/>
  <c r="HM23" i="5"/>
  <c r="HM24" i="5"/>
  <c r="HN20" i="5"/>
  <c r="HN21" i="5"/>
  <c r="HN22" i="5"/>
  <c r="HN23" i="5"/>
  <c r="HN24" i="5"/>
  <c r="HO20" i="5"/>
  <c r="HO21" i="5"/>
  <c r="HO22" i="5"/>
  <c r="HO23" i="5"/>
  <c r="HO24" i="5"/>
  <c r="HP20" i="5"/>
  <c r="HP21" i="5"/>
  <c r="HP22" i="5"/>
  <c r="HP23" i="5"/>
  <c r="HP24" i="5"/>
  <c r="HQ20" i="5"/>
  <c r="HQ21" i="5"/>
  <c r="HQ22" i="5"/>
  <c r="HQ23" i="5"/>
  <c r="HQ24" i="5"/>
  <c r="HR20" i="5"/>
  <c r="HR21" i="5"/>
  <c r="HR22" i="5"/>
  <c r="HR23" i="5"/>
  <c r="HR24" i="5"/>
  <c r="HS20" i="5"/>
  <c r="HS21" i="5"/>
  <c r="HS22" i="5"/>
  <c r="HS23" i="5"/>
  <c r="HS24" i="5"/>
  <c r="HT20" i="5"/>
  <c r="HT21" i="5"/>
  <c r="HT22" i="5"/>
  <c r="HT23" i="5"/>
  <c r="HT24" i="5"/>
  <c r="HU20" i="5"/>
  <c r="HU21" i="5"/>
  <c r="HU22" i="5"/>
  <c r="HU23" i="5"/>
  <c r="HU24" i="5"/>
  <c r="HV20" i="5"/>
  <c r="HV21" i="5"/>
  <c r="HV22" i="5"/>
  <c r="HV23" i="5"/>
  <c r="HV24" i="5"/>
  <c r="HW20" i="5"/>
  <c r="HW21" i="5"/>
  <c r="HW22" i="5"/>
  <c r="HW23" i="5"/>
  <c r="HW24" i="5"/>
  <c r="HX20" i="5"/>
  <c r="HX21" i="5"/>
  <c r="HX22" i="5"/>
  <c r="HX23" i="5"/>
  <c r="HX24" i="5"/>
  <c r="HY20" i="5"/>
  <c r="HY21" i="5"/>
  <c r="HY22" i="5"/>
  <c r="HY23" i="5"/>
  <c r="HY24" i="5"/>
  <c r="HZ20" i="5"/>
  <c r="HZ21" i="5"/>
  <c r="HZ22" i="5"/>
  <c r="HZ23" i="5"/>
  <c r="HZ24" i="5"/>
  <c r="IA20" i="5"/>
  <c r="IA21" i="5"/>
  <c r="IA22" i="5"/>
  <c r="IA23" i="5"/>
  <c r="IA24" i="5"/>
  <c r="IB20" i="5"/>
  <c r="IB21" i="5"/>
  <c r="IB22" i="5"/>
  <c r="IB23" i="5"/>
  <c r="IB24" i="5"/>
  <c r="IC20" i="5"/>
  <c r="IC21" i="5"/>
  <c r="IC22" i="5"/>
  <c r="IC23" i="5"/>
  <c r="IC24" i="5"/>
  <c r="ID20" i="5"/>
  <c r="ID21" i="5"/>
  <c r="ID22" i="5"/>
  <c r="ID23" i="5"/>
  <c r="ID24" i="5"/>
  <c r="IE20" i="5"/>
  <c r="IE21" i="5"/>
  <c r="IE22" i="5"/>
  <c r="IE23" i="5"/>
  <c r="IE24" i="5"/>
  <c r="IF20" i="5"/>
  <c r="IF21" i="5"/>
  <c r="IF22" i="5"/>
  <c r="IF23" i="5"/>
  <c r="IF24" i="5"/>
  <c r="IG20" i="5"/>
  <c r="IG21" i="5"/>
  <c r="IG22" i="5"/>
  <c r="IG23" i="5"/>
  <c r="IG24" i="5"/>
  <c r="IH20" i="5"/>
  <c r="IH21" i="5"/>
  <c r="IH22" i="5"/>
  <c r="IH23" i="5"/>
  <c r="IH24" i="5"/>
  <c r="II20" i="5"/>
  <c r="II21" i="5"/>
  <c r="II22" i="5"/>
  <c r="II23" i="5"/>
  <c r="II24" i="5"/>
  <c r="IJ20" i="5"/>
  <c r="IJ21" i="5"/>
  <c r="IJ22" i="5"/>
  <c r="IJ23" i="5"/>
  <c r="IJ24" i="5"/>
  <c r="IK20" i="5"/>
  <c r="IK21" i="5"/>
  <c r="IK22" i="5"/>
  <c r="IK23" i="5"/>
  <c r="IK24" i="5"/>
  <c r="IL20" i="5"/>
  <c r="IL21" i="5"/>
  <c r="IL22" i="5"/>
  <c r="IL23" i="5"/>
  <c r="IL24" i="5"/>
  <c r="IM20" i="5"/>
  <c r="IM21" i="5"/>
  <c r="IM22" i="5"/>
  <c r="IM23" i="5"/>
  <c r="IM24" i="5"/>
  <c r="IN20" i="5"/>
  <c r="IN21" i="5"/>
  <c r="IN22" i="5"/>
  <c r="IN23" i="5"/>
  <c r="IN24" i="5"/>
  <c r="IO20" i="5"/>
  <c r="IO21" i="5"/>
  <c r="IO22" i="5"/>
  <c r="IO23" i="5"/>
  <c r="IO24" i="5"/>
  <c r="IP20" i="5"/>
  <c r="IP21" i="5"/>
  <c r="IP22" i="5"/>
  <c r="IP23" i="5"/>
  <c r="IP24" i="5"/>
  <c r="IQ20" i="5"/>
  <c r="IQ21" i="5"/>
  <c r="IQ22" i="5"/>
  <c r="IQ23" i="5"/>
  <c r="IQ24" i="5"/>
  <c r="IR20" i="5"/>
  <c r="IR21" i="5"/>
  <c r="IR22" i="5"/>
  <c r="IR23" i="5"/>
  <c r="IR24" i="5"/>
  <c r="IS20" i="5"/>
  <c r="IS21" i="5"/>
  <c r="IS22" i="5"/>
  <c r="IS23" i="5"/>
  <c r="IS24" i="5"/>
  <c r="IT20" i="5"/>
  <c r="IT21" i="5"/>
  <c r="IT22" i="5"/>
  <c r="IT23" i="5"/>
  <c r="IT24" i="5"/>
  <c r="IU20" i="5"/>
  <c r="IU21" i="5"/>
  <c r="IU22" i="5"/>
  <c r="IU23" i="5"/>
  <c r="IU24" i="5"/>
  <c r="IV20" i="5"/>
  <c r="IV21" i="5"/>
  <c r="IV22" i="5"/>
  <c r="IV23" i="5"/>
  <c r="IV24" i="5"/>
  <c r="IW20" i="5"/>
  <c r="IW21" i="5"/>
  <c r="IW22" i="5"/>
  <c r="IW23" i="5"/>
  <c r="IW24" i="5"/>
  <c r="IX20" i="5"/>
  <c r="IX21" i="5"/>
  <c r="IX22" i="5"/>
  <c r="IX23" i="5"/>
  <c r="IX24" i="5"/>
  <c r="IY20" i="5"/>
  <c r="IY21" i="5"/>
  <c r="IY22" i="5"/>
  <c r="IY23" i="5"/>
  <c r="IY24" i="5"/>
  <c r="IZ20" i="5"/>
  <c r="IZ21" i="5"/>
  <c r="IZ22" i="5"/>
  <c r="IZ23" i="5"/>
  <c r="IZ24" i="5"/>
  <c r="JA20" i="5"/>
  <c r="JA21" i="5"/>
  <c r="JA22" i="5"/>
  <c r="JA23" i="5"/>
  <c r="JA24" i="5"/>
  <c r="JB20" i="5"/>
  <c r="JB21" i="5"/>
  <c r="JB22" i="5"/>
  <c r="JB23" i="5"/>
  <c r="JB24" i="5"/>
  <c r="JC20" i="5"/>
  <c r="JC21" i="5"/>
  <c r="JC22" i="5"/>
  <c r="JC23" i="5"/>
  <c r="JC24" i="5"/>
  <c r="JD20" i="5"/>
  <c r="JD21" i="5"/>
  <c r="JD22" i="5"/>
  <c r="JD23" i="5"/>
  <c r="JD24" i="5"/>
  <c r="JE20" i="5"/>
  <c r="JE21" i="5"/>
  <c r="JE22" i="5"/>
  <c r="JE23" i="5"/>
  <c r="JE24" i="5"/>
  <c r="JF20" i="5"/>
  <c r="JF21" i="5"/>
  <c r="JF22" i="5"/>
  <c r="JF23" i="5"/>
  <c r="JF24" i="5"/>
  <c r="JG20" i="5"/>
  <c r="JG21" i="5"/>
  <c r="JG22" i="5"/>
  <c r="JG23" i="5"/>
  <c r="JG24" i="5"/>
  <c r="JH20" i="5"/>
  <c r="JH21" i="5"/>
  <c r="JH22" i="5"/>
  <c r="JH23" i="5"/>
  <c r="JH24" i="5"/>
  <c r="JI20" i="5"/>
  <c r="JI21" i="5"/>
  <c r="JI22" i="5"/>
  <c r="JI23" i="5"/>
  <c r="JI24" i="5"/>
  <c r="JJ20" i="5"/>
  <c r="JJ21" i="5"/>
  <c r="JJ22" i="5"/>
  <c r="JJ23" i="5"/>
  <c r="JJ24" i="5"/>
  <c r="JK20" i="5"/>
  <c r="JK21" i="5"/>
  <c r="JK22" i="5"/>
  <c r="JK23" i="5"/>
  <c r="JK24" i="5"/>
  <c r="JL20" i="5"/>
  <c r="JL21" i="5"/>
  <c r="JL22" i="5"/>
  <c r="JL23" i="5"/>
  <c r="JL24" i="5"/>
  <c r="JM20" i="5"/>
  <c r="JM21" i="5"/>
  <c r="JM22" i="5"/>
  <c r="JM23" i="5"/>
  <c r="JM24" i="5"/>
  <c r="JN20" i="5"/>
  <c r="JN21" i="5"/>
  <c r="JN22" i="5"/>
  <c r="JN23" i="5"/>
  <c r="JN24" i="5"/>
  <c r="JO20" i="5"/>
  <c r="JO21" i="5"/>
  <c r="JO22" i="5"/>
  <c r="JO23" i="5"/>
  <c r="JO24" i="5"/>
  <c r="JP20" i="5"/>
  <c r="JP21" i="5"/>
  <c r="JP22" i="5"/>
  <c r="JP23" i="5"/>
  <c r="JP24" i="5"/>
  <c r="JQ20" i="5"/>
  <c r="JQ21" i="5"/>
  <c r="JQ22" i="5"/>
  <c r="JQ23" i="5"/>
  <c r="JQ24" i="5"/>
  <c r="JR20" i="5"/>
  <c r="JR21" i="5"/>
  <c r="JR22" i="5"/>
  <c r="JR23" i="5"/>
  <c r="JR24" i="5"/>
  <c r="JS20" i="5"/>
  <c r="JS21" i="5"/>
  <c r="JS22" i="5"/>
  <c r="JS23" i="5"/>
  <c r="JS24" i="5"/>
  <c r="JT20" i="5"/>
  <c r="JT21" i="5"/>
  <c r="JT22" i="5"/>
  <c r="JT23" i="5"/>
  <c r="JT24" i="5"/>
  <c r="JU20" i="5"/>
  <c r="JU21" i="5"/>
  <c r="JU22" i="5"/>
  <c r="JU23" i="5"/>
  <c r="JU24" i="5"/>
  <c r="JV20" i="5"/>
  <c r="JV21" i="5"/>
  <c r="JV22" i="5"/>
  <c r="JV23" i="5"/>
  <c r="JV24" i="5"/>
  <c r="JW20" i="5"/>
  <c r="JW21" i="5"/>
  <c r="JW22" i="5"/>
  <c r="JW23" i="5"/>
  <c r="JW24" i="5"/>
  <c r="JX20" i="5"/>
  <c r="JX21" i="5"/>
  <c r="JX22" i="5"/>
  <c r="JX23" i="5"/>
  <c r="JX24" i="5"/>
  <c r="JY20" i="5"/>
  <c r="JY21" i="5"/>
  <c r="JY22" i="5"/>
  <c r="JY23" i="5"/>
  <c r="JY24" i="5"/>
  <c r="JZ20" i="5"/>
  <c r="JZ21" i="5"/>
  <c r="JZ22" i="5"/>
  <c r="JZ23" i="5"/>
  <c r="JZ24" i="5"/>
  <c r="KA20" i="5"/>
  <c r="KA21" i="5"/>
  <c r="KA22" i="5"/>
  <c r="KA23" i="5"/>
  <c r="KA24" i="5"/>
  <c r="KB20" i="5"/>
  <c r="KB21" i="5"/>
  <c r="KB22" i="5"/>
  <c r="KB23" i="5"/>
  <c r="KB24" i="5"/>
  <c r="KC20" i="5"/>
  <c r="KC21" i="5"/>
  <c r="KC22" i="5"/>
  <c r="KC23" i="5"/>
  <c r="KC24" i="5"/>
  <c r="KD20" i="5"/>
  <c r="KD21" i="5"/>
  <c r="KD22" i="5"/>
  <c r="KD23" i="5"/>
  <c r="KD24" i="5"/>
  <c r="KE20" i="5"/>
  <c r="KE21" i="5"/>
  <c r="KE22" i="5"/>
  <c r="KE23" i="5"/>
  <c r="KE24" i="5"/>
  <c r="KF20" i="5"/>
  <c r="KF21" i="5"/>
  <c r="KF22" i="5"/>
  <c r="KF23" i="5"/>
  <c r="KF24" i="5"/>
  <c r="KG20" i="5"/>
  <c r="KG21" i="5"/>
  <c r="KG22" i="5"/>
  <c r="KG23" i="5"/>
  <c r="KG24" i="5"/>
  <c r="KH20" i="5"/>
  <c r="KH21" i="5"/>
  <c r="KH22" i="5"/>
  <c r="KH23" i="5"/>
  <c r="KH24" i="5"/>
  <c r="KI20" i="5"/>
  <c r="KI21" i="5"/>
  <c r="KI22" i="5"/>
  <c r="KI23" i="5"/>
  <c r="KI24" i="5"/>
  <c r="KJ20" i="5"/>
  <c r="KJ21" i="5"/>
  <c r="KJ22" i="5"/>
  <c r="KJ23" i="5"/>
  <c r="KJ24" i="5"/>
  <c r="KK20" i="5"/>
  <c r="KK21" i="5"/>
  <c r="KK22" i="5"/>
  <c r="KK23" i="5"/>
  <c r="KK24" i="5"/>
  <c r="KL20" i="5"/>
  <c r="KL21" i="5"/>
  <c r="KL22" i="5"/>
  <c r="KL23" i="5"/>
  <c r="KL24" i="5"/>
  <c r="KM20" i="5"/>
  <c r="KM21" i="5"/>
  <c r="KM22" i="5"/>
  <c r="KM23" i="5"/>
  <c r="KM24" i="5"/>
  <c r="KN20" i="5"/>
  <c r="KN21" i="5"/>
  <c r="KN22" i="5"/>
  <c r="KN23" i="5"/>
  <c r="KN24" i="5"/>
  <c r="KO20" i="5"/>
  <c r="KO21" i="5"/>
  <c r="KO22" i="5"/>
  <c r="KO23" i="5"/>
  <c r="KO24" i="5"/>
  <c r="KP20" i="5"/>
  <c r="KP21" i="5"/>
  <c r="KP22" i="5"/>
  <c r="KP23" i="5"/>
  <c r="KP24" i="5"/>
  <c r="KQ20" i="5"/>
  <c r="KQ21" i="5"/>
  <c r="KQ22" i="5"/>
  <c r="KQ23" i="5"/>
  <c r="KQ24" i="5"/>
  <c r="KR20" i="5"/>
  <c r="KR21" i="5"/>
  <c r="KR22" i="5"/>
  <c r="KR23" i="5"/>
  <c r="KR24" i="5"/>
  <c r="KS20" i="5"/>
  <c r="KS21" i="5"/>
  <c r="KS22" i="5"/>
  <c r="KS23" i="5"/>
  <c r="KS24" i="5"/>
  <c r="KT20" i="5"/>
  <c r="KT21" i="5"/>
  <c r="KT22" i="5"/>
  <c r="KT23" i="5"/>
  <c r="KT24" i="5"/>
  <c r="KU20" i="5"/>
  <c r="KU21" i="5"/>
  <c r="KU22" i="5"/>
  <c r="KU23" i="5"/>
  <c r="KU24" i="5"/>
  <c r="KV20" i="5"/>
  <c r="KV21" i="5"/>
  <c r="KV22" i="5"/>
  <c r="KV23" i="5"/>
  <c r="KV24" i="5"/>
  <c r="KW20" i="5"/>
  <c r="KW21" i="5"/>
  <c r="KW22" i="5"/>
  <c r="KW23" i="5"/>
  <c r="KW24" i="5"/>
  <c r="KX20" i="5"/>
  <c r="KX21" i="5"/>
  <c r="KX22" i="5"/>
  <c r="KX23" i="5"/>
  <c r="KX24" i="5"/>
  <c r="KY20" i="5"/>
  <c r="KY21" i="5"/>
  <c r="KY22" i="5"/>
  <c r="KY23" i="5"/>
  <c r="KY24" i="5"/>
  <c r="KZ20" i="5"/>
  <c r="KZ21" i="5"/>
  <c r="KZ22" i="5"/>
  <c r="KZ23" i="5"/>
  <c r="KZ24" i="5"/>
  <c r="LA20" i="5"/>
  <c r="LA21" i="5"/>
  <c r="LA22" i="5"/>
  <c r="LA23" i="5"/>
  <c r="LA24" i="5"/>
  <c r="LB20" i="5"/>
  <c r="LB21" i="5"/>
  <c r="LB22" i="5"/>
  <c r="LB23" i="5"/>
  <c r="LB24" i="5"/>
  <c r="LC20" i="5"/>
  <c r="LC21" i="5"/>
  <c r="LC22" i="5"/>
  <c r="LC23" i="5"/>
  <c r="LC24" i="5"/>
  <c r="LD20" i="5"/>
  <c r="LD21" i="5"/>
  <c r="LD22" i="5"/>
  <c r="LD23" i="5"/>
  <c r="LD24" i="5"/>
  <c r="LE20" i="5"/>
  <c r="LE21" i="5"/>
  <c r="LE22" i="5"/>
  <c r="LE23" i="5"/>
  <c r="LE24" i="5"/>
  <c r="LF20" i="5"/>
  <c r="LF21" i="5"/>
  <c r="LF22" i="5"/>
  <c r="LF23" i="5"/>
  <c r="LF24" i="5"/>
  <c r="LG20" i="5"/>
  <c r="LG21" i="5"/>
  <c r="LG22" i="5"/>
  <c r="LG23" i="5"/>
  <c r="LG24" i="5"/>
  <c r="LH20" i="5"/>
  <c r="LH21" i="5"/>
  <c r="LH22" i="5"/>
  <c r="LH23" i="5"/>
  <c r="LH24" i="5"/>
  <c r="LI20" i="5"/>
  <c r="LI21" i="5"/>
  <c r="LI22" i="5"/>
  <c r="LI23" i="5"/>
  <c r="LI24" i="5"/>
  <c r="LJ20" i="5"/>
  <c r="LJ21" i="5"/>
  <c r="LJ22" i="5"/>
  <c r="LJ23" i="5"/>
  <c r="LJ24" i="5"/>
  <c r="LK20" i="5"/>
  <c r="LK21" i="5"/>
  <c r="LK22" i="5"/>
  <c r="LK23" i="5"/>
  <c r="LK24" i="5"/>
  <c r="LL20" i="5"/>
  <c r="LL21" i="5"/>
  <c r="LL22" i="5"/>
  <c r="LL23" i="5"/>
  <c r="LL24" i="5"/>
  <c r="LM20" i="5"/>
  <c r="LM21" i="5"/>
  <c r="LM22" i="5"/>
  <c r="LM23" i="5"/>
  <c r="LM24" i="5"/>
  <c r="LN20" i="5"/>
  <c r="LN21" i="5"/>
  <c r="LN22" i="5"/>
  <c r="LN23" i="5"/>
  <c r="LN24" i="5"/>
  <c r="LO20" i="5"/>
  <c r="LO21" i="5"/>
  <c r="LO22" i="5"/>
  <c r="LO23" i="5"/>
  <c r="LO24" i="5"/>
  <c r="LP20" i="5"/>
  <c r="LP21" i="5"/>
  <c r="LP22" i="5"/>
  <c r="LP23" i="5"/>
  <c r="LP24" i="5"/>
  <c r="LQ20" i="5"/>
  <c r="LQ21" i="5"/>
  <c r="LQ22" i="5"/>
  <c r="LQ23" i="5"/>
  <c r="LQ24" i="5"/>
  <c r="LR20" i="5"/>
  <c r="LR21" i="5"/>
  <c r="LR22" i="5"/>
  <c r="LR23" i="5"/>
  <c r="LR24" i="5"/>
  <c r="LS20" i="5"/>
  <c r="LS21" i="5"/>
  <c r="LS22" i="5"/>
  <c r="LS23" i="5"/>
  <c r="LS24" i="5"/>
  <c r="LT20" i="5"/>
  <c r="LT21" i="5"/>
  <c r="LT22" i="5"/>
  <c r="LT23" i="5"/>
  <c r="LT24" i="5"/>
  <c r="LU20" i="5"/>
  <c r="LU22" i="5"/>
  <c r="LU23" i="5"/>
  <c r="LU78" i="7"/>
  <c r="LU79" i="7"/>
  <c r="E9" i="6"/>
  <c r="M69" i="1"/>
  <c r="E8" i="6"/>
  <c r="H59" i="1"/>
  <c r="E7" i="6"/>
  <c r="E13" i="6"/>
  <c r="LU21" i="6"/>
  <c r="LU81" i="7"/>
  <c r="LU83" i="7"/>
  <c r="LT66" i="7"/>
  <c r="LT67" i="7"/>
  <c r="LT68" i="7"/>
  <c r="LT69" i="7"/>
  <c r="LT70" i="7"/>
  <c r="LT71" i="7"/>
  <c r="LT73" i="7"/>
  <c r="LT76" i="7"/>
  <c r="LT78" i="7"/>
  <c r="LT79" i="7"/>
  <c r="LT21" i="6"/>
  <c r="LT81" i="7"/>
  <c r="LT83" i="7"/>
  <c r="LS66" i="7"/>
  <c r="LS67" i="7"/>
  <c r="LS68" i="7"/>
  <c r="LS69" i="7"/>
  <c r="LS70" i="7"/>
  <c r="LS71" i="7"/>
  <c r="LS73" i="7"/>
  <c r="LS76" i="7"/>
  <c r="LS78" i="7"/>
  <c r="LS79" i="7"/>
  <c r="LS21" i="6"/>
  <c r="LS81" i="7"/>
  <c r="LS83" i="7"/>
  <c r="LR66" i="7"/>
  <c r="LR67" i="7"/>
  <c r="LR68" i="7"/>
  <c r="LR69" i="7"/>
  <c r="LR70" i="7"/>
  <c r="LR71" i="7"/>
  <c r="LR73" i="7"/>
  <c r="LR76" i="7"/>
  <c r="LR78" i="7"/>
  <c r="LR79" i="7"/>
  <c r="LR21" i="6"/>
  <c r="LR81" i="7"/>
  <c r="LR83" i="7"/>
  <c r="LQ66" i="7"/>
  <c r="LQ67" i="7"/>
  <c r="LQ68" i="7"/>
  <c r="LQ69" i="7"/>
  <c r="LQ70" i="7"/>
  <c r="LQ71" i="7"/>
  <c r="LQ73" i="7"/>
  <c r="LQ76" i="7"/>
  <c r="LQ78" i="7"/>
  <c r="LQ79" i="7"/>
  <c r="LQ21" i="6"/>
  <c r="LQ81" i="7"/>
  <c r="LQ83" i="7"/>
  <c r="LP66" i="7"/>
  <c r="LP67" i="7"/>
  <c r="LP68" i="7"/>
  <c r="LP69" i="7"/>
  <c r="LP70" i="7"/>
  <c r="LP71" i="7"/>
  <c r="LP73" i="7"/>
  <c r="LP76" i="7"/>
  <c r="LP78" i="7"/>
  <c r="LP79" i="7"/>
  <c r="LP21" i="6"/>
  <c r="LP81" i="7"/>
  <c r="LP83" i="7"/>
  <c r="LO66" i="7"/>
  <c r="LO67" i="7"/>
  <c r="LO68" i="7"/>
  <c r="LO69" i="7"/>
  <c r="LO70" i="7"/>
  <c r="LO71" i="7"/>
  <c r="LO73" i="7"/>
  <c r="LO76" i="7"/>
  <c r="LO78" i="7"/>
  <c r="LO79" i="7"/>
  <c r="LO21" i="6"/>
  <c r="LO81" i="7"/>
  <c r="LO83" i="7"/>
  <c r="LN66" i="7"/>
  <c r="LN67" i="7"/>
  <c r="LN68" i="7"/>
  <c r="LN69" i="7"/>
  <c r="LN70" i="7"/>
  <c r="LN71" i="7"/>
  <c r="LN73" i="7"/>
  <c r="LN76" i="7"/>
  <c r="LN78" i="7"/>
  <c r="LN79" i="7"/>
  <c r="LN21" i="6"/>
  <c r="LN81" i="7"/>
  <c r="LN83" i="7"/>
  <c r="LM66" i="7"/>
  <c r="LM67" i="7"/>
  <c r="LM68" i="7"/>
  <c r="LM69" i="7"/>
  <c r="LM70" i="7"/>
  <c r="LM71" i="7"/>
  <c r="LM73" i="7"/>
  <c r="LM76" i="7"/>
  <c r="LM78" i="7"/>
  <c r="LM79" i="7"/>
  <c r="LM21" i="6"/>
  <c r="LM81" i="7"/>
  <c r="LM83" i="7"/>
  <c r="LL66" i="7"/>
  <c r="LL67" i="7"/>
  <c r="LL68" i="7"/>
  <c r="LL69" i="7"/>
  <c r="LL70" i="7"/>
  <c r="LL71" i="7"/>
  <c r="LL73" i="7"/>
  <c r="LL76" i="7"/>
  <c r="LL78" i="7"/>
  <c r="LL79" i="7"/>
  <c r="LL21" i="6"/>
  <c r="LL81" i="7"/>
  <c r="LL83" i="7"/>
  <c r="LK66" i="7"/>
  <c r="LK67" i="7"/>
  <c r="LK68" i="7"/>
  <c r="LK69" i="7"/>
  <c r="LK70" i="7"/>
  <c r="LK71" i="7"/>
  <c r="LK73" i="7"/>
  <c r="LK76" i="7"/>
  <c r="LK78" i="7"/>
  <c r="LK79" i="7"/>
  <c r="LK21" i="6"/>
  <c r="LK81" i="7"/>
  <c r="LK83" i="7"/>
  <c r="LJ66" i="7"/>
  <c r="LJ67" i="7"/>
  <c r="LJ68" i="7"/>
  <c r="LJ69" i="7"/>
  <c r="LJ70" i="7"/>
  <c r="LJ71" i="7"/>
  <c r="LJ73" i="7"/>
  <c r="LJ76" i="7"/>
  <c r="LJ78" i="7"/>
  <c r="LJ79" i="7"/>
  <c r="LJ21" i="6"/>
  <c r="LJ81" i="7"/>
  <c r="LJ83" i="7"/>
  <c r="LI66" i="7"/>
  <c r="LI67" i="7"/>
  <c r="LI68" i="7"/>
  <c r="LI69" i="7"/>
  <c r="LI70" i="7"/>
  <c r="LI71" i="7"/>
  <c r="LI73" i="7"/>
  <c r="LI76" i="7"/>
  <c r="LI78" i="7"/>
  <c r="LI79" i="7"/>
  <c r="LI21" i="6"/>
  <c r="LI81" i="7"/>
  <c r="LI83" i="7"/>
  <c r="LH66" i="7"/>
  <c r="LH67" i="7"/>
  <c r="LH68" i="7"/>
  <c r="LH69" i="7"/>
  <c r="LH70" i="7"/>
  <c r="LH71" i="7"/>
  <c r="LH73" i="7"/>
  <c r="LH76" i="7"/>
  <c r="LH78" i="7"/>
  <c r="LH79" i="7"/>
  <c r="LH21" i="6"/>
  <c r="LH81" i="7"/>
  <c r="LH83" i="7"/>
  <c r="LG66" i="7"/>
  <c r="LG67" i="7"/>
  <c r="LG68" i="7"/>
  <c r="LG69" i="7"/>
  <c r="LG70" i="7"/>
  <c r="LG71" i="7"/>
  <c r="LG73" i="7"/>
  <c r="LG76" i="7"/>
  <c r="LG78" i="7"/>
  <c r="LG79" i="7"/>
  <c r="LG21" i="6"/>
  <c r="LG81" i="7"/>
  <c r="LG83" i="7"/>
  <c r="LF66" i="7"/>
  <c r="LF67" i="7"/>
  <c r="LF68" i="7"/>
  <c r="LF69" i="7"/>
  <c r="LF70" i="7"/>
  <c r="LF71" i="7"/>
  <c r="LF73" i="7"/>
  <c r="LF76" i="7"/>
  <c r="LF78" i="7"/>
  <c r="LF79" i="7"/>
  <c r="LF21" i="6"/>
  <c r="LF81" i="7"/>
  <c r="LF83" i="7"/>
  <c r="LE66" i="7"/>
  <c r="LE67" i="7"/>
  <c r="LE68" i="7"/>
  <c r="LE69" i="7"/>
  <c r="LE70" i="7"/>
  <c r="LE71" i="7"/>
  <c r="LE73" i="7"/>
  <c r="LE76" i="7"/>
  <c r="LE78" i="7"/>
  <c r="LE79" i="7"/>
  <c r="LE21" i="6"/>
  <c r="LE81" i="7"/>
  <c r="LE83" i="7"/>
  <c r="LD66" i="7"/>
  <c r="LD67" i="7"/>
  <c r="LD68" i="7"/>
  <c r="LD69" i="7"/>
  <c r="LD70" i="7"/>
  <c r="LD71" i="7"/>
  <c r="LD73" i="7"/>
  <c r="LD76" i="7"/>
  <c r="LD78" i="7"/>
  <c r="LD79" i="7"/>
  <c r="LD21" i="6"/>
  <c r="LD81" i="7"/>
  <c r="LD83" i="7"/>
  <c r="LC66" i="7"/>
  <c r="LC67" i="7"/>
  <c r="LC68" i="7"/>
  <c r="LC69" i="7"/>
  <c r="LC70" i="7"/>
  <c r="LC71" i="7"/>
  <c r="LC73" i="7"/>
  <c r="LC76" i="7"/>
  <c r="LC78" i="7"/>
  <c r="LC79" i="7"/>
  <c r="LC21" i="6"/>
  <c r="LC81" i="7"/>
  <c r="LC83" i="7"/>
  <c r="LB66" i="7"/>
  <c r="LB67" i="7"/>
  <c r="LB68" i="7"/>
  <c r="LB69" i="7"/>
  <c r="LB70" i="7"/>
  <c r="LB71" i="7"/>
  <c r="LB73" i="7"/>
  <c r="LB76" i="7"/>
  <c r="LB78" i="7"/>
  <c r="LB79" i="7"/>
  <c r="LB21" i="6"/>
  <c r="LB81" i="7"/>
  <c r="LB83" i="7"/>
  <c r="LA66" i="7"/>
  <c r="LA67" i="7"/>
  <c r="LA68" i="7"/>
  <c r="LA69" i="7"/>
  <c r="LA70" i="7"/>
  <c r="LA71" i="7"/>
  <c r="LA73" i="7"/>
  <c r="LA76" i="7"/>
  <c r="LA78" i="7"/>
  <c r="LA79" i="7"/>
  <c r="LA21" i="6"/>
  <c r="LA81" i="7"/>
  <c r="LA83" i="7"/>
  <c r="KZ66" i="7"/>
  <c r="KZ67" i="7"/>
  <c r="KZ68" i="7"/>
  <c r="KZ69" i="7"/>
  <c r="KZ70" i="7"/>
  <c r="KZ71" i="7"/>
  <c r="KZ73" i="7"/>
  <c r="KZ76" i="7"/>
  <c r="KZ78" i="7"/>
  <c r="KZ79" i="7"/>
  <c r="KZ21" i="6"/>
  <c r="KZ81" i="7"/>
  <c r="KZ83" i="7"/>
  <c r="KY66" i="7"/>
  <c r="KY67" i="7"/>
  <c r="KY68" i="7"/>
  <c r="KY69" i="7"/>
  <c r="KY70" i="7"/>
  <c r="KY71" i="7"/>
  <c r="KY73" i="7"/>
  <c r="KY76" i="7"/>
  <c r="KY78" i="7"/>
  <c r="KY79" i="7"/>
  <c r="KY21" i="6"/>
  <c r="KY81" i="7"/>
  <c r="KY83" i="7"/>
  <c r="KX66" i="7"/>
  <c r="KX67" i="7"/>
  <c r="KX68" i="7"/>
  <c r="KX69" i="7"/>
  <c r="KX70" i="7"/>
  <c r="KX71" i="7"/>
  <c r="KX73" i="7"/>
  <c r="KX76" i="7"/>
  <c r="KX78" i="7"/>
  <c r="KX79" i="7"/>
  <c r="KX21" i="6"/>
  <c r="KX81" i="7"/>
  <c r="KX83" i="7"/>
  <c r="KW66" i="7"/>
  <c r="KW67" i="7"/>
  <c r="KW68" i="7"/>
  <c r="KW69" i="7"/>
  <c r="KW70" i="7"/>
  <c r="KW71" i="7"/>
  <c r="KW73" i="7"/>
  <c r="KW76" i="7"/>
  <c r="KW78" i="7"/>
  <c r="KW79" i="7"/>
  <c r="KW21" i="6"/>
  <c r="KW81" i="7"/>
  <c r="KW83" i="7"/>
  <c r="KV66" i="7"/>
  <c r="KV67" i="7"/>
  <c r="KV68" i="7"/>
  <c r="KV69" i="7"/>
  <c r="KV70" i="7"/>
  <c r="KV71" i="7"/>
  <c r="KV73" i="7"/>
  <c r="KV76" i="7"/>
  <c r="KV78" i="7"/>
  <c r="KV79" i="7"/>
  <c r="KV21" i="6"/>
  <c r="KV81" i="7"/>
  <c r="KV83" i="7"/>
  <c r="KU66" i="7"/>
  <c r="KU67" i="7"/>
  <c r="KU68" i="7"/>
  <c r="KU69" i="7"/>
  <c r="KU70" i="7"/>
  <c r="KU71" i="7"/>
  <c r="KU73" i="7"/>
  <c r="KU76" i="7"/>
  <c r="KU78" i="7"/>
  <c r="KU79" i="7"/>
  <c r="KU21" i="6"/>
  <c r="KU81" i="7"/>
  <c r="KU83" i="7"/>
  <c r="KT66" i="7"/>
  <c r="KT67" i="7"/>
  <c r="KT68" i="7"/>
  <c r="KT69" i="7"/>
  <c r="KT70" i="7"/>
  <c r="KT71" i="7"/>
  <c r="KT73" i="7"/>
  <c r="KT76" i="7"/>
  <c r="KT78" i="7"/>
  <c r="KT79" i="7"/>
  <c r="KT21" i="6"/>
  <c r="KT81" i="7"/>
  <c r="KT83" i="7"/>
  <c r="KS66" i="7"/>
  <c r="KS67" i="7"/>
  <c r="KS68" i="7"/>
  <c r="KS69" i="7"/>
  <c r="KS70" i="7"/>
  <c r="KS71" i="7"/>
  <c r="KS73" i="7"/>
  <c r="KS76" i="7"/>
  <c r="KS78" i="7"/>
  <c r="KS79" i="7"/>
  <c r="KS21" i="6"/>
  <c r="KS81" i="7"/>
  <c r="KS83" i="7"/>
  <c r="KR66" i="7"/>
  <c r="KR67" i="7"/>
  <c r="KR68" i="7"/>
  <c r="KR69" i="7"/>
  <c r="KR70" i="7"/>
  <c r="KR71" i="7"/>
  <c r="KR73" i="7"/>
  <c r="KR76" i="7"/>
  <c r="KR78" i="7"/>
  <c r="KR79" i="7"/>
  <c r="KR21" i="6"/>
  <c r="KR81" i="7"/>
  <c r="KR83" i="7"/>
  <c r="KQ66" i="7"/>
  <c r="KQ67" i="7"/>
  <c r="KQ68" i="7"/>
  <c r="KQ69" i="7"/>
  <c r="KQ70" i="7"/>
  <c r="KQ71" i="7"/>
  <c r="KQ73" i="7"/>
  <c r="KQ76" i="7"/>
  <c r="KQ78" i="7"/>
  <c r="KQ79" i="7"/>
  <c r="KQ21" i="6"/>
  <c r="KQ81" i="7"/>
  <c r="KQ83" i="7"/>
  <c r="KP66" i="7"/>
  <c r="KP67" i="7"/>
  <c r="KP68" i="7"/>
  <c r="KP69" i="7"/>
  <c r="KP70" i="7"/>
  <c r="KP71" i="7"/>
  <c r="KP73" i="7"/>
  <c r="KP76" i="7"/>
  <c r="KP78" i="7"/>
  <c r="KP79" i="7"/>
  <c r="KP21" i="6"/>
  <c r="KP81" i="7"/>
  <c r="KP83" i="7"/>
  <c r="KO66" i="7"/>
  <c r="KO67" i="7"/>
  <c r="KO68" i="7"/>
  <c r="KO69" i="7"/>
  <c r="KO70" i="7"/>
  <c r="KO71" i="7"/>
  <c r="KO73" i="7"/>
  <c r="KO76" i="7"/>
  <c r="KO78" i="7"/>
  <c r="KO79" i="7"/>
  <c r="KO21" i="6"/>
  <c r="KO81" i="7"/>
  <c r="KO83" i="7"/>
  <c r="KN66" i="7"/>
  <c r="KN67" i="7"/>
  <c r="KN68" i="7"/>
  <c r="KN69" i="7"/>
  <c r="KN70" i="7"/>
  <c r="KN71" i="7"/>
  <c r="KN73" i="7"/>
  <c r="KN76" i="7"/>
  <c r="KN78" i="7"/>
  <c r="KN79" i="7"/>
  <c r="KN21" i="6"/>
  <c r="KN81" i="7"/>
  <c r="KN83" i="7"/>
  <c r="KM66" i="7"/>
  <c r="KM67" i="7"/>
  <c r="KM68" i="7"/>
  <c r="KM69" i="7"/>
  <c r="KM70" i="7"/>
  <c r="KM71" i="7"/>
  <c r="KM73" i="7"/>
  <c r="KM76" i="7"/>
  <c r="KM78" i="7"/>
  <c r="KM79" i="7"/>
  <c r="KM21" i="6"/>
  <c r="KM81" i="7"/>
  <c r="KM83" i="7"/>
  <c r="KL66" i="7"/>
  <c r="KL67" i="7"/>
  <c r="KL68" i="7"/>
  <c r="KL69" i="7"/>
  <c r="KL70" i="7"/>
  <c r="KL71" i="7"/>
  <c r="KL73" i="7"/>
  <c r="KL76" i="7"/>
  <c r="KL78" i="7"/>
  <c r="KL79" i="7"/>
  <c r="KL21" i="6"/>
  <c r="KL81" i="7"/>
  <c r="KL83" i="7"/>
  <c r="KK66" i="7"/>
  <c r="KK67" i="7"/>
  <c r="KK68" i="7"/>
  <c r="KK69" i="7"/>
  <c r="KK70" i="7"/>
  <c r="KK71" i="7"/>
  <c r="KK73" i="7"/>
  <c r="KK76" i="7"/>
  <c r="KK78" i="7"/>
  <c r="KK79" i="7"/>
  <c r="KK21" i="6"/>
  <c r="KK81" i="7"/>
  <c r="KK83" i="7"/>
  <c r="KJ66" i="7"/>
  <c r="KJ67" i="7"/>
  <c r="KJ68" i="7"/>
  <c r="KJ69" i="7"/>
  <c r="KJ70" i="7"/>
  <c r="KJ71" i="7"/>
  <c r="KJ73" i="7"/>
  <c r="KJ76" i="7"/>
  <c r="KJ78" i="7"/>
  <c r="KJ79" i="7"/>
  <c r="KJ21" i="6"/>
  <c r="KJ81" i="7"/>
  <c r="KJ83" i="7"/>
  <c r="KI66" i="7"/>
  <c r="KI67" i="7"/>
  <c r="KI68" i="7"/>
  <c r="KI69" i="7"/>
  <c r="KI70" i="7"/>
  <c r="KI71" i="7"/>
  <c r="KI73" i="7"/>
  <c r="KI76" i="7"/>
  <c r="KI78" i="7"/>
  <c r="KI79" i="7"/>
  <c r="KI21" i="6"/>
  <c r="KI81" i="7"/>
  <c r="KI83" i="7"/>
  <c r="KH66" i="7"/>
  <c r="KH67" i="7"/>
  <c r="KH68" i="7"/>
  <c r="KH69" i="7"/>
  <c r="KH70" i="7"/>
  <c r="KH71" i="7"/>
  <c r="KH73" i="7"/>
  <c r="KH76" i="7"/>
  <c r="KH78" i="7"/>
  <c r="KH79" i="7"/>
  <c r="KH21" i="6"/>
  <c r="KH81" i="7"/>
  <c r="KH83" i="7"/>
  <c r="KG66" i="7"/>
  <c r="KG67" i="7"/>
  <c r="KG68" i="7"/>
  <c r="KG69" i="7"/>
  <c r="KG70" i="7"/>
  <c r="KG71" i="7"/>
  <c r="KG73" i="7"/>
  <c r="KG76" i="7"/>
  <c r="KG78" i="7"/>
  <c r="KG79" i="7"/>
  <c r="KG21" i="6"/>
  <c r="KG81" i="7"/>
  <c r="KG83" i="7"/>
  <c r="KF66" i="7"/>
  <c r="KF67" i="7"/>
  <c r="KF68" i="7"/>
  <c r="KF69" i="7"/>
  <c r="KF70" i="7"/>
  <c r="KF71" i="7"/>
  <c r="KF73" i="7"/>
  <c r="KF76" i="7"/>
  <c r="KF78" i="7"/>
  <c r="KF79" i="7"/>
  <c r="KF21" i="6"/>
  <c r="KF81" i="7"/>
  <c r="KF83" i="7"/>
  <c r="KE66" i="7"/>
  <c r="KE67" i="7"/>
  <c r="KE68" i="7"/>
  <c r="KE69" i="7"/>
  <c r="KE70" i="7"/>
  <c r="KE71" i="7"/>
  <c r="KE73" i="7"/>
  <c r="KE76" i="7"/>
  <c r="KE78" i="7"/>
  <c r="KE79" i="7"/>
  <c r="KE21" i="6"/>
  <c r="KE81" i="7"/>
  <c r="KE83" i="7"/>
  <c r="KD66" i="7"/>
  <c r="KD67" i="7"/>
  <c r="KD68" i="7"/>
  <c r="KD69" i="7"/>
  <c r="KD70" i="7"/>
  <c r="KD71" i="7"/>
  <c r="KD73" i="7"/>
  <c r="KD76" i="7"/>
  <c r="KD78" i="7"/>
  <c r="KD79" i="7"/>
  <c r="KD21" i="6"/>
  <c r="KD81" i="7"/>
  <c r="KD83" i="7"/>
  <c r="KC66" i="7"/>
  <c r="KC67" i="7"/>
  <c r="KC68" i="7"/>
  <c r="KC69" i="7"/>
  <c r="KC70" i="7"/>
  <c r="KC71" i="7"/>
  <c r="KC73" i="7"/>
  <c r="KC76" i="7"/>
  <c r="KC78" i="7"/>
  <c r="KC79" i="7"/>
  <c r="KC21" i="6"/>
  <c r="KC81" i="7"/>
  <c r="KC83" i="7"/>
  <c r="KB66" i="7"/>
  <c r="KB67" i="7"/>
  <c r="KB68" i="7"/>
  <c r="KB69" i="7"/>
  <c r="KB70" i="7"/>
  <c r="KB71" i="7"/>
  <c r="KB73" i="7"/>
  <c r="KB76" i="7"/>
  <c r="KB78" i="7"/>
  <c r="KB79" i="7"/>
  <c r="KB21" i="6"/>
  <c r="KB81" i="7"/>
  <c r="KB83" i="7"/>
  <c r="KA66" i="7"/>
  <c r="KA67" i="7"/>
  <c r="KA68" i="7"/>
  <c r="KA69" i="7"/>
  <c r="KA70" i="7"/>
  <c r="KA71" i="7"/>
  <c r="KA73" i="7"/>
  <c r="KA76" i="7"/>
  <c r="KA78" i="7"/>
  <c r="KA79" i="7"/>
  <c r="KA21" i="6"/>
  <c r="KA81" i="7"/>
  <c r="KA83" i="7"/>
  <c r="JZ66" i="7"/>
  <c r="JZ67" i="7"/>
  <c r="JZ68" i="7"/>
  <c r="JZ69" i="7"/>
  <c r="JZ70" i="7"/>
  <c r="JZ71" i="7"/>
  <c r="JZ73" i="7"/>
  <c r="JZ76" i="7"/>
  <c r="JZ78" i="7"/>
  <c r="JZ79" i="7"/>
  <c r="JZ21" i="6"/>
  <c r="JZ81" i="7"/>
  <c r="JZ83" i="7"/>
  <c r="JY66" i="7"/>
  <c r="JY67" i="7"/>
  <c r="JY68" i="7"/>
  <c r="JY69" i="7"/>
  <c r="JY70" i="7"/>
  <c r="JY71" i="7"/>
  <c r="JY73" i="7"/>
  <c r="JY76" i="7"/>
  <c r="JY78" i="7"/>
  <c r="JY79" i="7"/>
  <c r="JY21" i="6"/>
  <c r="JY81" i="7"/>
  <c r="JY83" i="7"/>
  <c r="JX66" i="7"/>
  <c r="JX67" i="7"/>
  <c r="JX68" i="7"/>
  <c r="JX69" i="7"/>
  <c r="JX70" i="7"/>
  <c r="JX71" i="7"/>
  <c r="JX73" i="7"/>
  <c r="JX76" i="7"/>
  <c r="JX78" i="7"/>
  <c r="JX79" i="7"/>
  <c r="JX21" i="6"/>
  <c r="JX81" i="7"/>
  <c r="JX83" i="7"/>
  <c r="JW66" i="7"/>
  <c r="JW67" i="7"/>
  <c r="JW68" i="7"/>
  <c r="JW69" i="7"/>
  <c r="JW70" i="7"/>
  <c r="JW71" i="7"/>
  <c r="JW73" i="7"/>
  <c r="JW76" i="7"/>
  <c r="JW78" i="7"/>
  <c r="JW79" i="7"/>
  <c r="JW21" i="6"/>
  <c r="JW81" i="7"/>
  <c r="JW83" i="7"/>
  <c r="JV66" i="7"/>
  <c r="JV67" i="7"/>
  <c r="JV68" i="7"/>
  <c r="JV69" i="7"/>
  <c r="JV70" i="7"/>
  <c r="JV71" i="7"/>
  <c r="JV73" i="7"/>
  <c r="JV76" i="7"/>
  <c r="JV78" i="7"/>
  <c r="JV79" i="7"/>
  <c r="JV21" i="6"/>
  <c r="JV81" i="7"/>
  <c r="JV83" i="7"/>
  <c r="JU66" i="7"/>
  <c r="JU67" i="7"/>
  <c r="JU68" i="7"/>
  <c r="JU69" i="7"/>
  <c r="JU70" i="7"/>
  <c r="JU71" i="7"/>
  <c r="JU73" i="7"/>
  <c r="JU76" i="7"/>
  <c r="JU78" i="7"/>
  <c r="JU79" i="7"/>
  <c r="JU21" i="6"/>
  <c r="JU81" i="7"/>
  <c r="JU83" i="7"/>
  <c r="JT66" i="7"/>
  <c r="JT67" i="7"/>
  <c r="JT68" i="7"/>
  <c r="JT69" i="7"/>
  <c r="JT70" i="7"/>
  <c r="JT71" i="7"/>
  <c r="JT73" i="7"/>
  <c r="JT76" i="7"/>
  <c r="JT78" i="7"/>
  <c r="JT79" i="7"/>
  <c r="JT21" i="6"/>
  <c r="JT81" i="7"/>
  <c r="JT83" i="7"/>
  <c r="JS66" i="7"/>
  <c r="JS67" i="7"/>
  <c r="JS68" i="7"/>
  <c r="JS69" i="7"/>
  <c r="JS70" i="7"/>
  <c r="JS71" i="7"/>
  <c r="JS73" i="7"/>
  <c r="JS76" i="7"/>
  <c r="JS78" i="7"/>
  <c r="JS79" i="7"/>
  <c r="JS21" i="6"/>
  <c r="JS81" i="7"/>
  <c r="JS83" i="7"/>
  <c r="JR66" i="7"/>
  <c r="JR67" i="7"/>
  <c r="JR68" i="7"/>
  <c r="JR69" i="7"/>
  <c r="JR70" i="7"/>
  <c r="JR71" i="7"/>
  <c r="JR73" i="7"/>
  <c r="JR76" i="7"/>
  <c r="JR78" i="7"/>
  <c r="JR79" i="7"/>
  <c r="JR21" i="6"/>
  <c r="JR81" i="7"/>
  <c r="JR83" i="7"/>
  <c r="JQ66" i="7"/>
  <c r="JQ67" i="7"/>
  <c r="JQ68" i="7"/>
  <c r="JQ69" i="7"/>
  <c r="JQ70" i="7"/>
  <c r="JQ71" i="7"/>
  <c r="JQ73" i="7"/>
  <c r="JQ76" i="7"/>
  <c r="JQ78" i="7"/>
  <c r="JQ79" i="7"/>
  <c r="JQ21" i="6"/>
  <c r="JQ81" i="7"/>
  <c r="JQ83" i="7"/>
  <c r="JP66" i="7"/>
  <c r="JP67" i="7"/>
  <c r="JP68" i="7"/>
  <c r="JP69" i="7"/>
  <c r="JP70" i="7"/>
  <c r="JP71" i="7"/>
  <c r="JP73" i="7"/>
  <c r="JP76" i="7"/>
  <c r="JP78" i="7"/>
  <c r="JP79" i="7"/>
  <c r="JP21" i="6"/>
  <c r="JP81" i="7"/>
  <c r="JP83" i="7"/>
  <c r="JO66" i="7"/>
  <c r="JO67" i="7"/>
  <c r="JO68" i="7"/>
  <c r="JO69" i="7"/>
  <c r="JO70" i="7"/>
  <c r="JO71" i="7"/>
  <c r="JO73" i="7"/>
  <c r="JO76" i="7"/>
  <c r="JO78" i="7"/>
  <c r="JO79" i="7"/>
  <c r="JO21" i="6"/>
  <c r="JO81" i="7"/>
  <c r="JO83" i="7"/>
  <c r="JN66" i="7"/>
  <c r="JN67" i="7"/>
  <c r="JN68" i="7"/>
  <c r="JN69" i="7"/>
  <c r="JN70" i="7"/>
  <c r="JN71" i="7"/>
  <c r="JN73" i="7"/>
  <c r="JN76" i="7"/>
  <c r="JN78" i="7"/>
  <c r="JN79" i="7"/>
  <c r="JN21" i="6"/>
  <c r="JN81" i="7"/>
  <c r="JN83" i="7"/>
  <c r="JM66" i="7"/>
  <c r="JM67" i="7"/>
  <c r="JM68" i="7"/>
  <c r="JM69" i="7"/>
  <c r="JM70" i="7"/>
  <c r="JM71" i="7"/>
  <c r="JM73" i="7"/>
  <c r="JM76" i="7"/>
  <c r="JM78" i="7"/>
  <c r="JM79" i="7"/>
  <c r="JM21" i="6"/>
  <c r="JM81" i="7"/>
  <c r="JM83" i="7"/>
  <c r="JL66" i="7"/>
  <c r="JL67" i="7"/>
  <c r="JL68" i="7"/>
  <c r="JL69" i="7"/>
  <c r="JL70" i="7"/>
  <c r="JL71" i="7"/>
  <c r="JL73" i="7"/>
  <c r="JL76" i="7"/>
  <c r="JL78" i="7"/>
  <c r="JL79" i="7"/>
  <c r="JL21" i="6"/>
  <c r="JL81" i="7"/>
  <c r="JL83" i="7"/>
  <c r="JK66" i="7"/>
  <c r="JK67" i="7"/>
  <c r="JK68" i="7"/>
  <c r="JK69" i="7"/>
  <c r="JK70" i="7"/>
  <c r="JK71" i="7"/>
  <c r="JK73" i="7"/>
  <c r="JK76" i="7"/>
  <c r="JK78" i="7"/>
  <c r="JK79" i="7"/>
  <c r="JK21" i="6"/>
  <c r="JK81" i="7"/>
  <c r="JK83" i="7"/>
  <c r="JJ66" i="7"/>
  <c r="JJ67" i="7"/>
  <c r="JJ68" i="7"/>
  <c r="JJ69" i="7"/>
  <c r="JJ70" i="7"/>
  <c r="JJ71" i="7"/>
  <c r="JJ73" i="7"/>
  <c r="JJ76" i="7"/>
  <c r="JJ78" i="7"/>
  <c r="JJ79" i="7"/>
  <c r="JJ21" i="6"/>
  <c r="JJ81" i="7"/>
  <c r="JJ83" i="7"/>
  <c r="JI66" i="7"/>
  <c r="JI67" i="7"/>
  <c r="JI68" i="7"/>
  <c r="JI69" i="7"/>
  <c r="JI70" i="7"/>
  <c r="JI71" i="7"/>
  <c r="JI73" i="7"/>
  <c r="JI76" i="7"/>
  <c r="JI78" i="7"/>
  <c r="JI79" i="7"/>
  <c r="JI21" i="6"/>
  <c r="JI81" i="7"/>
  <c r="JI83" i="7"/>
  <c r="JH66" i="7"/>
  <c r="JH67" i="7"/>
  <c r="JH68" i="7"/>
  <c r="JH69" i="7"/>
  <c r="JH70" i="7"/>
  <c r="JH71" i="7"/>
  <c r="JH73" i="7"/>
  <c r="JH76" i="7"/>
  <c r="JH78" i="7"/>
  <c r="JH79" i="7"/>
  <c r="JH21" i="6"/>
  <c r="JH81" i="7"/>
  <c r="JH83" i="7"/>
  <c r="JG66" i="7"/>
  <c r="JG67" i="7"/>
  <c r="JG68" i="7"/>
  <c r="JG69" i="7"/>
  <c r="JG70" i="7"/>
  <c r="JG71" i="7"/>
  <c r="JG73" i="7"/>
  <c r="JG76" i="7"/>
  <c r="JG78" i="7"/>
  <c r="JG79" i="7"/>
  <c r="JG21" i="6"/>
  <c r="JG81" i="7"/>
  <c r="JG83" i="7"/>
  <c r="JF66" i="7"/>
  <c r="JF67" i="7"/>
  <c r="JF68" i="7"/>
  <c r="JF69" i="7"/>
  <c r="JF70" i="7"/>
  <c r="JF71" i="7"/>
  <c r="JF73" i="7"/>
  <c r="JF76" i="7"/>
  <c r="JF78" i="7"/>
  <c r="JF79" i="7"/>
  <c r="JF21" i="6"/>
  <c r="JF81" i="7"/>
  <c r="JF83" i="7"/>
  <c r="JE66" i="7"/>
  <c r="JE67" i="7"/>
  <c r="JE68" i="7"/>
  <c r="JE69" i="7"/>
  <c r="JE70" i="7"/>
  <c r="JE71" i="7"/>
  <c r="JE73" i="7"/>
  <c r="JE76" i="7"/>
  <c r="JE78" i="7"/>
  <c r="JE79" i="7"/>
  <c r="JE21" i="6"/>
  <c r="JE81" i="7"/>
  <c r="JE83" i="7"/>
  <c r="JD66" i="7"/>
  <c r="JD67" i="7"/>
  <c r="JD68" i="7"/>
  <c r="JD69" i="7"/>
  <c r="JD70" i="7"/>
  <c r="JD71" i="7"/>
  <c r="JD73" i="7"/>
  <c r="JD76" i="7"/>
  <c r="JD78" i="7"/>
  <c r="JD79" i="7"/>
  <c r="JD21" i="6"/>
  <c r="JD81" i="7"/>
  <c r="JD83" i="7"/>
  <c r="JC66" i="7"/>
  <c r="JC67" i="7"/>
  <c r="JC68" i="7"/>
  <c r="JC69" i="7"/>
  <c r="JC70" i="7"/>
  <c r="JC71" i="7"/>
  <c r="JC73" i="7"/>
  <c r="JC76" i="7"/>
  <c r="JC78" i="7"/>
  <c r="JC79" i="7"/>
  <c r="JC21" i="6"/>
  <c r="JC81" i="7"/>
  <c r="JC83" i="7"/>
  <c r="JB66" i="7"/>
  <c r="JB67" i="7"/>
  <c r="JB68" i="7"/>
  <c r="JB69" i="7"/>
  <c r="JB70" i="7"/>
  <c r="JB71" i="7"/>
  <c r="JB73" i="7"/>
  <c r="JB76" i="7"/>
  <c r="JB78" i="7"/>
  <c r="JB79" i="7"/>
  <c r="JB21" i="6"/>
  <c r="JB81" i="7"/>
  <c r="JB83" i="7"/>
  <c r="JA66" i="7"/>
  <c r="JA67" i="7"/>
  <c r="JA68" i="7"/>
  <c r="JA69" i="7"/>
  <c r="JA70" i="7"/>
  <c r="JA71" i="7"/>
  <c r="JA73" i="7"/>
  <c r="JA76" i="7"/>
  <c r="JA78" i="7"/>
  <c r="JA79" i="7"/>
  <c r="JA21" i="6"/>
  <c r="JA81" i="7"/>
  <c r="JA83" i="7"/>
  <c r="IZ66" i="7"/>
  <c r="IZ67" i="7"/>
  <c r="IZ68" i="7"/>
  <c r="IZ69" i="7"/>
  <c r="IZ70" i="7"/>
  <c r="IZ71" i="7"/>
  <c r="IZ73" i="7"/>
  <c r="IZ76" i="7"/>
  <c r="IZ78" i="7"/>
  <c r="IZ79" i="7"/>
  <c r="IZ21" i="6"/>
  <c r="IZ81" i="7"/>
  <c r="IZ83" i="7"/>
  <c r="IY66" i="7"/>
  <c r="IY67" i="7"/>
  <c r="IY68" i="7"/>
  <c r="IY69" i="7"/>
  <c r="IY70" i="7"/>
  <c r="IY71" i="7"/>
  <c r="IY73" i="7"/>
  <c r="IY76" i="7"/>
  <c r="IY78" i="7"/>
  <c r="IY79" i="7"/>
  <c r="IY21" i="6"/>
  <c r="IY81" i="7"/>
  <c r="IY83" i="7"/>
  <c r="IX66" i="7"/>
  <c r="IX67" i="7"/>
  <c r="IX68" i="7"/>
  <c r="IX69" i="7"/>
  <c r="IX70" i="7"/>
  <c r="IX71" i="7"/>
  <c r="IX73" i="7"/>
  <c r="IX76" i="7"/>
  <c r="IX78" i="7"/>
  <c r="IX79" i="7"/>
  <c r="IX21" i="6"/>
  <c r="IX81" i="7"/>
  <c r="IX83" i="7"/>
  <c r="IW66" i="7"/>
  <c r="IW67" i="7"/>
  <c r="IW68" i="7"/>
  <c r="IW69" i="7"/>
  <c r="IW70" i="7"/>
  <c r="IW71" i="7"/>
  <c r="IW73" i="7"/>
  <c r="IW76" i="7"/>
  <c r="IW78" i="7"/>
  <c r="IW79" i="7"/>
  <c r="IW21" i="6"/>
  <c r="IW81" i="7"/>
  <c r="IW83" i="7"/>
  <c r="IV66" i="7"/>
  <c r="IV67" i="7"/>
  <c r="IV68" i="7"/>
  <c r="IV69" i="7"/>
  <c r="IV70" i="7"/>
  <c r="IV71" i="7"/>
  <c r="IV73" i="7"/>
  <c r="IV76" i="7"/>
  <c r="IV78" i="7"/>
  <c r="IV79" i="7"/>
  <c r="IV21" i="6"/>
  <c r="IV81" i="7"/>
  <c r="IV83" i="7"/>
  <c r="IU66" i="7"/>
  <c r="IU67" i="7"/>
  <c r="IU68" i="7"/>
  <c r="IU69" i="7"/>
  <c r="IU70" i="7"/>
  <c r="IU71" i="7"/>
  <c r="IU73" i="7"/>
  <c r="IU76" i="7"/>
  <c r="IU78" i="7"/>
  <c r="IU79" i="7"/>
  <c r="IU21" i="6"/>
  <c r="IU81" i="7"/>
  <c r="IU83" i="7"/>
  <c r="IT66" i="7"/>
  <c r="IT67" i="7"/>
  <c r="IT68" i="7"/>
  <c r="IT69" i="7"/>
  <c r="IT70" i="7"/>
  <c r="IT71" i="7"/>
  <c r="IT73" i="7"/>
  <c r="IT76" i="7"/>
  <c r="IT78" i="7"/>
  <c r="IT79" i="7"/>
  <c r="IT21" i="6"/>
  <c r="IT81" i="7"/>
  <c r="IT83" i="7"/>
  <c r="IS66" i="7"/>
  <c r="IS67" i="7"/>
  <c r="IS68" i="7"/>
  <c r="IS69" i="7"/>
  <c r="IS70" i="7"/>
  <c r="IS71" i="7"/>
  <c r="IS73" i="7"/>
  <c r="IS76" i="7"/>
  <c r="IS78" i="7"/>
  <c r="IS79" i="7"/>
  <c r="IS21" i="6"/>
  <c r="IS81" i="7"/>
  <c r="IS83" i="7"/>
  <c r="IR66" i="7"/>
  <c r="IR67" i="7"/>
  <c r="IR68" i="7"/>
  <c r="IR69" i="7"/>
  <c r="IR70" i="7"/>
  <c r="IR71" i="7"/>
  <c r="IR73" i="7"/>
  <c r="IR76" i="7"/>
  <c r="IR78" i="7"/>
  <c r="IR79" i="7"/>
  <c r="IR21" i="6"/>
  <c r="IR81" i="7"/>
  <c r="IR83" i="7"/>
  <c r="IQ66" i="7"/>
  <c r="IQ67" i="7"/>
  <c r="IQ68" i="7"/>
  <c r="IQ69" i="7"/>
  <c r="IQ70" i="7"/>
  <c r="IQ71" i="7"/>
  <c r="IQ73" i="7"/>
  <c r="IQ76" i="7"/>
  <c r="IQ78" i="7"/>
  <c r="IQ79" i="7"/>
  <c r="IQ21" i="6"/>
  <c r="IQ81" i="7"/>
  <c r="IQ83" i="7"/>
  <c r="IP66" i="7"/>
  <c r="IP67" i="7"/>
  <c r="IP68" i="7"/>
  <c r="IP69" i="7"/>
  <c r="IP70" i="7"/>
  <c r="IP71" i="7"/>
  <c r="IP73" i="7"/>
  <c r="IP76" i="7"/>
  <c r="IP78" i="7"/>
  <c r="IP79" i="7"/>
  <c r="IP21" i="6"/>
  <c r="IP81" i="7"/>
  <c r="IP83" i="7"/>
  <c r="IO66" i="7"/>
  <c r="IO67" i="7"/>
  <c r="IO68" i="7"/>
  <c r="IO69" i="7"/>
  <c r="IO70" i="7"/>
  <c r="IO71" i="7"/>
  <c r="IO73" i="7"/>
  <c r="IO76" i="7"/>
  <c r="IO78" i="7"/>
  <c r="IO79" i="7"/>
  <c r="IO21" i="6"/>
  <c r="IO81" i="7"/>
  <c r="IO83" i="7"/>
  <c r="IN66" i="7"/>
  <c r="IN67" i="7"/>
  <c r="IN68" i="7"/>
  <c r="IN69" i="7"/>
  <c r="IN70" i="7"/>
  <c r="IN71" i="7"/>
  <c r="IN73" i="7"/>
  <c r="IN76" i="7"/>
  <c r="IN78" i="7"/>
  <c r="IN79" i="7"/>
  <c r="IN21" i="6"/>
  <c r="IN81" i="7"/>
  <c r="IN83" i="7"/>
  <c r="IM66" i="7"/>
  <c r="IM67" i="7"/>
  <c r="IM68" i="7"/>
  <c r="IM69" i="7"/>
  <c r="IM70" i="7"/>
  <c r="IM71" i="7"/>
  <c r="IM73" i="7"/>
  <c r="IM76" i="7"/>
  <c r="IM78" i="7"/>
  <c r="IM79" i="7"/>
  <c r="IM21" i="6"/>
  <c r="IM81" i="7"/>
  <c r="IM83" i="7"/>
  <c r="IL66" i="7"/>
  <c r="IL67" i="7"/>
  <c r="IL68" i="7"/>
  <c r="IL69" i="7"/>
  <c r="IL70" i="7"/>
  <c r="IL71" i="7"/>
  <c r="IL73" i="7"/>
  <c r="IL76" i="7"/>
  <c r="IL78" i="7"/>
  <c r="IL79" i="7"/>
  <c r="IL21" i="6"/>
  <c r="IL81" i="7"/>
  <c r="IL83" i="7"/>
  <c r="IK66" i="7"/>
  <c r="IK67" i="7"/>
  <c r="IK68" i="7"/>
  <c r="IK69" i="7"/>
  <c r="IK70" i="7"/>
  <c r="IK71" i="7"/>
  <c r="IK73" i="7"/>
  <c r="IK76" i="7"/>
  <c r="IK78" i="7"/>
  <c r="IK79" i="7"/>
  <c r="IK21" i="6"/>
  <c r="IK81" i="7"/>
  <c r="IK83" i="7"/>
  <c r="IJ66" i="7"/>
  <c r="IJ67" i="7"/>
  <c r="IJ68" i="7"/>
  <c r="IJ69" i="7"/>
  <c r="IJ70" i="7"/>
  <c r="IJ71" i="7"/>
  <c r="IJ73" i="7"/>
  <c r="IJ76" i="7"/>
  <c r="IJ78" i="7"/>
  <c r="IJ79" i="7"/>
  <c r="IJ21" i="6"/>
  <c r="IJ81" i="7"/>
  <c r="IJ83" i="7"/>
  <c r="II66" i="7"/>
  <c r="II67" i="7"/>
  <c r="II68" i="7"/>
  <c r="II69" i="7"/>
  <c r="II70" i="7"/>
  <c r="II71" i="7"/>
  <c r="II73" i="7"/>
  <c r="II76" i="7"/>
  <c r="II78" i="7"/>
  <c r="II79" i="7"/>
  <c r="II21" i="6"/>
  <c r="II81" i="7"/>
  <c r="II83" i="7"/>
  <c r="IH66" i="7"/>
  <c r="IH67" i="7"/>
  <c r="IH68" i="7"/>
  <c r="IH69" i="7"/>
  <c r="IH70" i="7"/>
  <c r="IH71" i="7"/>
  <c r="IH73" i="7"/>
  <c r="IH76" i="7"/>
  <c r="IH78" i="7"/>
  <c r="IH79" i="7"/>
  <c r="IH21" i="6"/>
  <c r="IH81" i="7"/>
  <c r="IH83" i="7"/>
  <c r="IG66" i="7"/>
  <c r="IG67" i="7"/>
  <c r="IG68" i="7"/>
  <c r="IG69" i="7"/>
  <c r="IG70" i="7"/>
  <c r="IG71" i="7"/>
  <c r="IG73" i="7"/>
  <c r="IG76" i="7"/>
  <c r="IG78" i="7"/>
  <c r="IG79" i="7"/>
  <c r="IG21" i="6"/>
  <c r="IG81" i="7"/>
  <c r="IG83" i="7"/>
  <c r="IF66" i="7"/>
  <c r="IF67" i="7"/>
  <c r="IF68" i="7"/>
  <c r="IF69" i="7"/>
  <c r="IF70" i="7"/>
  <c r="IF71" i="7"/>
  <c r="IF73" i="7"/>
  <c r="IF76" i="7"/>
  <c r="IF78" i="7"/>
  <c r="IF79" i="7"/>
  <c r="IF21" i="6"/>
  <c r="IF81" i="7"/>
  <c r="IF83" i="7"/>
  <c r="IE66" i="7"/>
  <c r="IE67" i="7"/>
  <c r="IE68" i="7"/>
  <c r="IE69" i="7"/>
  <c r="IE70" i="7"/>
  <c r="IE71" i="7"/>
  <c r="IE73" i="7"/>
  <c r="IE76" i="7"/>
  <c r="IE78" i="7"/>
  <c r="IE79" i="7"/>
  <c r="IE21" i="6"/>
  <c r="IE81" i="7"/>
  <c r="IE83" i="7"/>
  <c r="ID66" i="7"/>
  <c r="ID67" i="7"/>
  <c r="ID68" i="7"/>
  <c r="ID69" i="7"/>
  <c r="ID70" i="7"/>
  <c r="ID71" i="7"/>
  <c r="ID73" i="7"/>
  <c r="ID76" i="7"/>
  <c r="ID78" i="7"/>
  <c r="ID79" i="7"/>
  <c r="ID21" i="6"/>
  <c r="ID81" i="7"/>
  <c r="ID83" i="7"/>
  <c r="IC66" i="7"/>
  <c r="IC67" i="7"/>
  <c r="IC68" i="7"/>
  <c r="IC69" i="7"/>
  <c r="IC70" i="7"/>
  <c r="IC71" i="7"/>
  <c r="IC73" i="7"/>
  <c r="IC76" i="7"/>
  <c r="IC78" i="7"/>
  <c r="IC79" i="7"/>
  <c r="IC21" i="6"/>
  <c r="IC81" i="7"/>
  <c r="IC83" i="7"/>
  <c r="IB66" i="7"/>
  <c r="IB67" i="7"/>
  <c r="IB68" i="7"/>
  <c r="IB69" i="7"/>
  <c r="IB70" i="7"/>
  <c r="IB71" i="7"/>
  <c r="IB73" i="7"/>
  <c r="IB76" i="7"/>
  <c r="IB78" i="7"/>
  <c r="IB79" i="7"/>
  <c r="IB21" i="6"/>
  <c r="IB81" i="7"/>
  <c r="IB83" i="7"/>
  <c r="IA66" i="7"/>
  <c r="IA67" i="7"/>
  <c r="IA68" i="7"/>
  <c r="IA69" i="7"/>
  <c r="IA70" i="7"/>
  <c r="IA71" i="7"/>
  <c r="IA73" i="7"/>
  <c r="IA76" i="7"/>
  <c r="IA78" i="7"/>
  <c r="IA79" i="7"/>
  <c r="IA21" i="6"/>
  <c r="IA81" i="7"/>
  <c r="IA83" i="7"/>
  <c r="HZ66" i="7"/>
  <c r="HZ67" i="7"/>
  <c r="HZ68" i="7"/>
  <c r="HZ69" i="7"/>
  <c r="HZ70" i="7"/>
  <c r="HZ71" i="7"/>
  <c r="HZ73" i="7"/>
  <c r="HZ76" i="7"/>
  <c r="HZ78" i="7"/>
  <c r="HZ79" i="7"/>
  <c r="HZ21" i="6"/>
  <c r="HZ81" i="7"/>
  <c r="HZ83" i="7"/>
  <c r="HY66" i="7"/>
  <c r="HY67" i="7"/>
  <c r="HY68" i="7"/>
  <c r="HY69" i="7"/>
  <c r="HY70" i="7"/>
  <c r="HY71" i="7"/>
  <c r="HY73" i="7"/>
  <c r="HY76" i="7"/>
  <c r="HY78" i="7"/>
  <c r="HY79" i="7"/>
  <c r="HY21" i="6"/>
  <c r="HY81" i="7"/>
  <c r="HY83" i="7"/>
  <c r="HX66" i="7"/>
  <c r="HX67" i="7"/>
  <c r="HX68" i="7"/>
  <c r="HX69" i="7"/>
  <c r="HX70" i="7"/>
  <c r="HX71" i="7"/>
  <c r="HX73" i="7"/>
  <c r="HX76" i="7"/>
  <c r="HX78" i="7"/>
  <c r="HX79" i="7"/>
  <c r="HX21" i="6"/>
  <c r="HX81" i="7"/>
  <c r="HX83" i="7"/>
  <c r="HW66" i="7"/>
  <c r="HW67" i="7"/>
  <c r="HW68" i="7"/>
  <c r="HW69" i="7"/>
  <c r="HW70" i="7"/>
  <c r="HW71" i="7"/>
  <c r="HW73" i="7"/>
  <c r="HW76" i="7"/>
  <c r="HW78" i="7"/>
  <c r="HW79" i="7"/>
  <c r="HW21" i="6"/>
  <c r="HW81" i="7"/>
  <c r="HW83" i="7"/>
  <c r="HV66" i="7"/>
  <c r="HV67" i="7"/>
  <c r="HV68" i="7"/>
  <c r="HV69" i="7"/>
  <c r="HV70" i="7"/>
  <c r="HV71" i="7"/>
  <c r="HV73" i="7"/>
  <c r="HV76" i="7"/>
  <c r="HV78" i="7"/>
  <c r="HV79" i="7"/>
  <c r="HV21" i="6"/>
  <c r="HV81" i="7"/>
  <c r="HV83" i="7"/>
  <c r="HU66" i="7"/>
  <c r="HU67" i="7"/>
  <c r="HU68" i="7"/>
  <c r="HU69" i="7"/>
  <c r="HU70" i="7"/>
  <c r="HU71" i="7"/>
  <c r="HU73" i="7"/>
  <c r="HU76" i="7"/>
  <c r="HU78" i="7"/>
  <c r="HU79" i="7"/>
  <c r="HU21" i="6"/>
  <c r="HU81" i="7"/>
  <c r="HU83" i="7"/>
  <c r="HT66" i="7"/>
  <c r="HT67" i="7"/>
  <c r="HT68" i="7"/>
  <c r="HT69" i="7"/>
  <c r="HT70" i="7"/>
  <c r="HT71" i="7"/>
  <c r="HT73" i="7"/>
  <c r="HT76" i="7"/>
  <c r="HT78" i="7"/>
  <c r="HT79" i="7"/>
  <c r="HT21" i="6"/>
  <c r="HT81" i="7"/>
  <c r="HT83" i="7"/>
  <c r="HS66" i="7"/>
  <c r="HS67" i="7"/>
  <c r="HS68" i="7"/>
  <c r="HS69" i="7"/>
  <c r="HS70" i="7"/>
  <c r="HS71" i="7"/>
  <c r="HS73" i="7"/>
  <c r="HS76" i="7"/>
  <c r="HS78" i="7"/>
  <c r="HS79" i="7"/>
  <c r="HS21" i="6"/>
  <c r="HS81" i="7"/>
  <c r="HS83" i="7"/>
  <c r="HR66" i="7"/>
  <c r="HR67" i="7"/>
  <c r="HR68" i="7"/>
  <c r="HR69" i="7"/>
  <c r="HR70" i="7"/>
  <c r="HR71" i="7"/>
  <c r="HR73" i="7"/>
  <c r="HR76" i="7"/>
  <c r="HR78" i="7"/>
  <c r="HR79" i="7"/>
  <c r="HR21" i="6"/>
  <c r="HR81" i="7"/>
  <c r="HR83" i="7"/>
  <c r="HQ66" i="7"/>
  <c r="HQ67" i="7"/>
  <c r="HQ68" i="7"/>
  <c r="HQ69" i="7"/>
  <c r="HQ70" i="7"/>
  <c r="HQ71" i="7"/>
  <c r="HQ73" i="7"/>
  <c r="HQ76" i="7"/>
  <c r="HQ78" i="7"/>
  <c r="HQ79" i="7"/>
  <c r="HQ21" i="6"/>
  <c r="HQ81" i="7"/>
  <c r="HQ83" i="7"/>
  <c r="HP66" i="7"/>
  <c r="HP67" i="7"/>
  <c r="HP68" i="7"/>
  <c r="HP69" i="7"/>
  <c r="HP70" i="7"/>
  <c r="HP71" i="7"/>
  <c r="HP73" i="7"/>
  <c r="HP76" i="7"/>
  <c r="HP78" i="7"/>
  <c r="HP79" i="7"/>
  <c r="HP21" i="6"/>
  <c r="HP81" i="7"/>
  <c r="HP83" i="7"/>
  <c r="HO66" i="7"/>
  <c r="HO67" i="7"/>
  <c r="HO68" i="7"/>
  <c r="HO69" i="7"/>
  <c r="HO70" i="7"/>
  <c r="HO71" i="7"/>
  <c r="HO73" i="7"/>
  <c r="HO76" i="7"/>
  <c r="HO78" i="7"/>
  <c r="HO79" i="7"/>
  <c r="HO21" i="6"/>
  <c r="HO81" i="7"/>
  <c r="HO83" i="7"/>
  <c r="HN66" i="7"/>
  <c r="HN67" i="7"/>
  <c r="HN68" i="7"/>
  <c r="HN69" i="7"/>
  <c r="HN70" i="7"/>
  <c r="HN71" i="7"/>
  <c r="HN73" i="7"/>
  <c r="HN76" i="7"/>
  <c r="HN78" i="7"/>
  <c r="HN79" i="7"/>
  <c r="HN21" i="6"/>
  <c r="HN81" i="7"/>
  <c r="HN83" i="7"/>
  <c r="HM66" i="7"/>
  <c r="HM67" i="7"/>
  <c r="HM68" i="7"/>
  <c r="HM69" i="7"/>
  <c r="HM70" i="7"/>
  <c r="HM71" i="7"/>
  <c r="HM73" i="7"/>
  <c r="HM76" i="7"/>
  <c r="HM78" i="7"/>
  <c r="HM79" i="7"/>
  <c r="HM21" i="6"/>
  <c r="HM81" i="7"/>
  <c r="HM83" i="7"/>
  <c r="HL66" i="7"/>
  <c r="HL67" i="7"/>
  <c r="HL68" i="7"/>
  <c r="HL69" i="7"/>
  <c r="HL70" i="7"/>
  <c r="HL71" i="7"/>
  <c r="HL73" i="7"/>
  <c r="HL76" i="7"/>
  <c r="HL78" i="7"/>
  <c r="HL79" i="7"/>
  <c r="HL21" i="6"/>
  <c r="HL81" i="7"/>
  <c r="HL83" i="7"/>
  <c r="HK66" i="7"/>
  <c r="HK67" i="7"/>
  <c r="HK68" i="7"/>
  <c r="HK69" i="7"/>
  <c r="HK70" i="7"/>
  <c r="HK71" i="7"/>
  <c r="HK73" i="7"/>
  <c r="HK76" i="7"/>
  <c r="HK78" i="7"/>
  <c r="HK79" i="7"/>
  <c r="HK21" i="6"/>
  <c r="HK81" i="7"/>
  <c r="HK83" i="7"/>
  <c r="HJ66" i="7"/>
  <c r="HJ67" i="7"/>
  <c r="HJ68" i="7"/>
  <c r="HJ69" i="7"/>
  <c r="HJ70" i="7"/>
  <c r="HJ71" i="7"/>
  <c r="HJ73" i="7"/>
  <c r="HJ76" i="7"/>
  <c r="HJ78" i="7"/>
  <c r="HJ79" i="7"/>
  <c r="HJ21" i="6"/>
  <c r="HJ81" i="7"/>
  <c r="HJ83" i="7"/>
  <c r="HI66" i="7"/>
  <c r="HI67" i="7"/>
  <c r="HI68" i="7"/>
  <c r="HI69" i="7"/>
  <c r="HI70" i="7"/>
  <c r="HI71" i="7"/>
  <c r="HI73" i="7"/>
  <c r="HI76" i="7"/>
  <c r="HI78" i="7"/>
  <c r="HI79" i="7"/>
  <c r="HI21" i="6"/>
  <c r="HI81" i="7"/>
  <c r="HI83" i="7"/>
  <c r="HH66" i="7"/>
  <c r="HH67" i="7"/>
  <c r="HH68" i="7"/>
  <c r="HH69" i="7"/>
  <c r="HH70" i="7"/>
  <c r="HH71" i="7"/>
  <c r="HH73" i="7"/>
  <c r="HH76" i="7"/>
  <c r="HH78" i="7"/>
  <c r="HH79" i="7"/>
  <c r="HH21" i="6"/>
  <c r="HH81" i="7"/>
  <c r="HH83" i="7"/>
  <c r="HG66" i="7"/>
  <c r="HG67" i="7"/>
  <c r="HG68" i="7"/>
  <c r="HG69" i="7"/>
  <c r="HG70" i="7"/>
  <c r="HG71" i="7"/>
  <c r="HG73" i="7"/>
  <c r="HG76" i="7"/>
  <c r="HG78" i="7"/>
  <c r="HG79" i="7"/>
  <c r="HG21" i="6"/>
  <c r="HG81" i="7"/>
  <c r="HG83" i="7"/>
  <c r="HF66" i="7"/>
  <c r="HF67" i="7"/>
  <c r="HF68" i="7"/>
  <c r="HF69" i="7"/>
  <c r="HF70" i="7"/>
  <c r="HF71" i="7"/>
  <c r="HF73" i="7"/>
  <c r="HF76" i="7"/>
  <c r="HF78" i="7"/>
  <c r="HF79" i="7"/>
  <c r="HF21" i="6"/>
  <c r="HF81" i="7"/>
  <c r="HF83" i="7"/>
  <c r="HE66" i="7"/>
  <c r="HE67" i="7"/>
  <c r="HE68" i="7"/>
  <c r="HE69" i="7"/>
  <c r="HE70" i="7"/>
  <c r="HE71" i="7"/>
  <c r="HE73" i="7"/>
  <c r="HE76" i="7"/>
  <c r="HE78" i="7"/>
  <c r="HE79" i="7"/>
  <c r="HE21" i="6"/>
  <c r="HE81" i="7"/>
  <c r="HE83" i="7"/>
  <c r="HD66" i="7"/>
  <c r="HD67" i="7"/>
  <c r="HD68" i="7"/>
  <c r="HD69" i="7"/>
  <c r="HD70" i="7"/>
  <c r="HD71" i="7"/>
  <c r="HD73" i="7"/>
  <c r="HD76" i="7"/>
  <c r="HD78" i="7"/>
  <c r="HD79" i="7"/>
  <c r="HD21" i="6"/>
  <c r="HD81" i="7"/>
  <c r="HD83" i="7"/>
  <c r="HC66" i="7"/>
  <c r="HC67" i="7"/>
  <c r="HC68" i="7"/>
  <c r="HC69" i="7"/>
  <c r="HC70" i="7"/>
  <c r="HC71" i="7"/>
  <c r="HC73" i="7"/>
  <c r="HC76" i="7"/>
  <c r="HC78" i="7"/>
  <c r="HC79" i="7"/>
  <c r="HC21" i="6"/>
  <c r="HC81" i="7"/>
  <c r="HC83" i="7"/>
  <c r="HB66" i="7"/>
  <c r="HB67" i="7"/>
  <c r="HB68" i="7"/>
  <c r="HB69" i="7"/>
  <c r="HB70" i="7"/>
  <c r="HB71" i="7"/>
  <c r="HB73" i="7"/>
  <c r="HB76" i="7"/>
  <c r="HB78" i="7"/>
  <c r="HB79" i="7"/>
  <c r="HB21" i="6"/>
  <c r="HB81" i="7"/>
  <c r="HB83" i="7"/>
  <c r="HA66" i="7"/>
  <c r="HA67" i="7"/>
  <c r="HA68" i="7"/>
  <c r="HA69" i="7"/>
  <c r="HA70" i="7"/>
  <c r="HA71" i="7"/>
  <c r="HA73" i="7"/>
  <c r="HA76" i="7"/>
  <c r="HA78" i="7"/>
  <c r="HA79" i="7"/>
  <c r="HA21" i="6"/>
  <c r="HA81" i="7"/>
  <c r="HA83" i="7"/>
  <c r="GZ66" i="7"/>
  <c r="GZ67" i="7"/>
  <c r="GZ68" i="7"/>
  <c r="GZ69" i="7"/>
  <c r="GZ70" i="7"/>
  <c r="GZ71" i="7"/>
  <c r="GZ73" i="7"/>
  <c r="GZ76" i="7"/>
  <c r="GZ78" i="7"/>
  <c r="GZ79" i="7"/>
  <c r="GZ21" i="6"/>
  <c r="GZ81" i="7"/>
  <c r="GZ83" i="7"/>
  <c r="GY66" i="7"/>
  <c r="GY67" i="7"/>
  <c r="GY68" i="7"/>
  <c r="GY69" i="7"/>
  <c r="GY70" i="7"/>
  <c r="GY71" i="7"/>
  <c r="GY73" i="7"/>
  <c r="GY76" i="7"/>
  <c r="GY78" i="7"/>
  <c r="GY79" i="7"/>
  <c r="GY21" i="6"/>
  <c r="GY81" i="7"/>
  <c r="GY83" i="7"/>
  <c r="GX66" i="7"/>
  <c r="GX67" i="7"/>
  <c r="GX68" i="7"/>
  <c r="GX69" i="7"/>
  <c r="GX70" i="7"/>
  <c r="GX71" i="7"/>
  <c r="GX73" i="7"/>
  <c r="GX76" i="7"/>
  <c r="GX78" i="7"/>
  <c r="GX79" i="7"/>
  <c r="GX21" i="6"/>
  <c r="GX81" i="7"/>
  <c r="GX83" i="7"/>
  <c r="GW66" i="7"/>
  <c r="GW67" i="7"/>
  <c r="GW68" i="7"/>
  <c r="GW69" i="7"/>
  <c r="GW70" i="7"/>
  <c r="GW71" i="7"/>
  <c r="GW73" i="7"/>
  <c r="GW76" i="7"/>
  <c r="GW78" i="7"/>
  <c r="GW79" i="7"/>
  <c r="GW21" i="6"/>
  <c r="GW81" i="7"/>
  <c r="GW83" i="7"/>
  <c r="GV66" i="7"/>
  <c r="GV67" i="7"/>
  <c r="GV68" i="7"/>
  <c r="GV69" i="7"/>
  <c r="GV70" i="7"/>
  <c r="GV71" i="7"/>
  <c r="GV73" i="7"/>
  <c r="GV76" i="7"/>
  <c r="GV78" i="7"/>
  <c r="GV79" i="7"/>
  <c r="GV21" i="6"/>
  <c r="GV81" i="7"/>
  <c r="GV83" i="7"/>
  <c r="GU66" i="7"/>
  <c r="GU67" i="7"/>
  <c r="GU68" i="7"/>
  <c r="GU69" i="7"/>
  <c r="GU70" i="7"/>
  <c r="GU71" i="7"/>
  <c r="GU73" i="7"/>
  <c r="GU76" i="7"/>
  <c r="GU78" i="7"/>
  <c r="GU79" i="7"/>
  <c r="GU21" i="6"/>
  <c r="GU81" i="7"/>
  <c r="GU83" i="7"/>
  <c r="GT66" i="7"/>
  <c r="GT67" i="7"/>
  <c r="GT68" i="7"/>
  <c r="GT69" i="7"/>
  <c r="GT70" i="7"/>
  <c r="GT71" i="7"/>
  <c r="GT73" i="7"/>
  <c r="GT76" i="7"/>
  <c r="GT78" i="7"/>
  <c r="GT79" i="7"/>
  <c r="GT21" i="6"/>
  <c r="GT81" i="7"/>
  <c r="GT83" i="7"/>
  <c r="GS66" i="7"/>
  <c r="GS67" i="7"/>
  <c r="GS68" i="7"/>
  <c r="GS69" i="7"/>
  <c r="GS70" i="7"/>
  <c r="GS71" i="7"/>
  <c r="GS73" i="7"/>
  <c r="GS76" i="7"/>
  <c r="GS78" i="7"/>
  <c r="GS79" i="7"/>
  <c r="GS21" i="6"/>
  <c r="GS81" i="7"/>
  <c r="GS83" i="7"/>
  <c r="GR66" i="7"/>
  <c r="GR67" i="7"/>
  <c r="GR68" i="7"/>
  <c r="GR69" i="7"/>
  <c r="GR70" i="7"/>
  <c r="GR71" i="7"/>
  <c r="GR73" i="7"/>
  <c r="GR76" i="7"/>
  <c r="GR78" i="7"/>
  <c r="GR79" i="7"/>
  <c r="GR21" i="6"/>
  <c r="GR81" i="7"/>
  <c r="GR83" i="7"/>
  <c r="GQ66" i="7"/>
  <c r="GQ67" i="7"/>
  <c r="GQ68" i="7"/>
  <c r="GQ69" i="7"/>
  <c r="GQ70" i="7"/>
  <c r="GQ71" i="7"/>
  <c r="GQ73" i="7"/>
  <c r="GQ76" i="7"/>
  <c r="GQ78" i="7"/>
  <c r="GQ79" i="7"/>
  <c r="GQ21" i="6"/>
  <c r="GQ81" i="7"/>
  <c r="GQ83" i="7"/>
  <c r="GP66" i="7"/>
  <c r="GP67" i="7"/>
  <c r="GP68" i="7"/>
  <c r="GP69" i="7"/>
  <c r="GP70" i="7"/>
  <c r="GP71" i="7"/>
  <c r="GP73" i="7"/>
  <c r="GP76" i="7"/>
  <c r="GP78" i="7"/>
  <c r="GP79" i="7"/>
  <c r="GP21" i="6"/>
  <c r="GP81" i="7"/>
  <c r="GP83" i="7"/>
  <c r="GO66" i="7"/>
  <c r="GO67" i="7"/>
  <c r="GO68" i="7"/>
  <c r="GO69" i="7"/>
  <c r="GO70" i="7"/>
  <c r="GO71" i="7"/>
  <c r="GO73" i="7"/>
  <c r="GO76" i="7"/>
  <c r="GO78" i="7"/>
  <c r="GO79" i="7"/>
  <c r="GO21" i="6"/>
  <c r="GO81" i="7"/>
  <c r="GO83" i="7"/>
  <c r="GN66" i="7"/>
  <c r="GN67" i="7"/>
  <c r="GN68" i="7"/>
  <c r="GN69" i="7"/>
  <c r="GN70" i="7"/>
  <c r="GN71" i="7"/>
  <c r="GN73" i="7"/>
  <c r="GN76" i="7"/>
  <c r="GN78" i="7"/>
  <c r="GN79" i="7"/>
  <c r="GN21" i="6"/>
  <c r="GN81" i="7"/>
  <c r="GN83" i="7"/>
  <c r="GM66" i="7"/>
  <c r="GM67" i="7"/>
  <c r="GM68" i="7"/>
  <c r="GM69" i="7"/>
  <c r="GM70" i="7"/>
  <c r="GM71" i="7"/>
  <c r="GM73" i="7"/>
  <c r="GM76" i="7"/>
  <c r="GM78" i="7"/>
  <c r="GM79" i="7"/>
  <c r="GM21" i="6"/>
  <c r="GM81" i="7"/>
  <c r="GM83" i="7"/>
  <c r="GL66" i="7"/>
  <c r="GL67" i="7"/>
  <c r="GL68" i="7"/>
  <c r="GL69" i="7"/>
  <c r="GL70" i="7"/>
  <c r="GL71" i="7"/>
  <c r="GL73" i="7"/>
  <c r="GL76" i="7"/>
  <c r="GL78" i="7"/>
  <c r="GL79" i="7"/>
  <c r="GL21" i="6"/>
  <c r="GL81" i="7"/>
  <c r="GL83" i="7"/>
  <c r="GK66" i="7"/>
  <c r="GK67" i="7"/>
  <c r="GK68" i="7"/>
  <c r="GK69" i="7"/>
  <c r="GK70" i="7"/>
  <c r="GK71" i="7"/>
  <c r="GK73" i="7"/>
  <c r="GK76" i="7"/>
  <c r="GK78" i="7"/>
  <c r="GK79" i="7"/>
  <c r="GK21" i="6"/>
  <c r="GK81" i="7"/>
  <c r="GK83" i="7"/>
  <c r="GJ66" i="7"/>
  <c r="GJ67" i="7"/>
  <c r="GJ68" i="7"/>
  <c r="GJ69" i="7"/>
  <c r="GJ70" i="7"/>
  <c r="GJ71" i="7"/>
  <c r="GJ73" i="7"/>
  <c r="GJ76" i="7"/>
  <c r="GJ78" i="7"/>
  <c r="GJ79" i="7"/>
  <c r="GJ21" i="6"/>
  <c r="GJ81" i="7"/>
  <c r="GJ83" i="7"/>
  <c r="GI66" i="7"/>
  <c r="GI67" i="7"/>
  <c r="GI68" i="7"/>
  <c r="GI69" i="7"/>
  <c r="GI70" i="7"/>
  <c r="GI71" i="7"/>
  <c r="GI73" i="7"/>
  <c r="GI76" i="7"/>
  <c r="GI78" i="7"/>
  <c r="GI79" i="7"/>
  <c r="GI21" i="6"/>
  <c r="GI81" i="7"/>
  <c r="GI83" i="7"/>
  <c r="GH66" i="7"/>
  <c r="GH67" i="7"/>
  <c r="GH68" i="7"/>
  <c r="GH69" i="7"/>
  <c r="GH70" i="7"/>
  <c r="GH71" i="7"/>
  <c r="GH73" i="7"/>
  <c r="GH76" i="7"/>
  <c r="GH78" i="7"/>
  <c r="GH79" i="7"/>
  <c r="GH21" i="6"/>
  <c r="GH81" i="7"/>
  <c r="GH83" i="7"/>
  <c r="GG66" i="7"/>
  <c r="GG67" i="7"/>
  <c r="GG68" i="7"/>
  <c r="GG69" i="7"/>
  <c r="GG70" i="7"/>
  <c r="GG71" i="7"/>
  <c r="GG73" i="7"/>
  <c r="GG76" i="7"/>
  <c r="GG78" i="7"/>
  <c r="GG79" i="7"/>
  <c r="GG21" i="6"/>
  <c r="GG81" i="7"/>
  <c r="GG83" i="7"/>
  <c r="GF66" i="7"/>
  <c r="GF67" i="7"/>
  <c r="GF68" i="7"/>
  <c r="GF69" i="7"/>
  <c r="GF70" i="7"/>
  <c r="GF71" i="7"/>
  <c r="GF73" i="7"/>
  <c r="GF76" i="7"/>
  <c r="GF78" i="7"/>
  <c r="GF79" i="7"/>
  <c r="GF21" i="6"/>
  <c r="GF81" i="7"/>
  <c r="GF83" i="7"/>
  <c r="GE66" i="7"/>
  <c r="GE67" i="7"/>
  <c r="GE68" i="7"/>
  <c r="GE69" i="7"/>
  <c r="GE70" i="7"/>
  <c r="GE71" i="7"/>
  <c r="GE73" i="7"/>
  <c r="GE76" i="7"/>
  <c r="GE78" i="7"/>
  <c r="GE79" i="7"/>
  <c r="GE21" i="6"/>
  <c r="GE81" i="7"/>
  <c r="GE83" i="7"/>
  <c r="GD66" i="7"/>
  <c r="GD67" i="7"/>
  <c r="GD68" i="7"/>
  <c r="GD69" i="7"/>
  <c r="GD70" i="7"/>
  <c r="GD71" i="7"/>
  <c r="GD73" i="7"/>
  <c r="GD76" i="7"/>
  <c r="GD78" i="7"/>
  <c r="GD79" i="7"/>
  <c r="GD21" i="6"/>
  <c r="GD81" i="7"/>
  <c r="GD83" i="7"/>
  <c r="GC66" i="7"/>
  <c r="GC67" i="7"/>
  <c r="GC68" i="7"/>
  <c r="GC69" i="7"/>
  <c r="GC70" i="7"/>
  <c r="GC71" i="7"/>
  <c r="GC73" i="7"/>
  <c r="GC76" i="7"/>
  <c r="GC78" i="7"/>
  <c r="GC79" i="7"/>
  <c r="GC21" i="6"/>
  <c r="GC81" i="7"/>
  <c r="GC83" i="7"/>
  <c r="GB66" i="7"/>
  <c r="GB67" i="7"/>
  <c r="GB68" i="7"/>
  <c r="GB69" i="7"/>
  <c r="GB70" i="7"/>
  <c r="GB71" i="7"/>
  <c r="GB73" i="7"/>
  <c r="GB76" i="7"/>
  <c r="GB78" i="7"/>
  <c r="GB79" i="7"/>
  <c r="GB21" i="6"/>
  <c r="GB81" i="7"/>
  <c r="GB83" i="7"/>
  <c r="GA66" i="7"/>
  <c r="GA67" i="7"/>
  <c r="GA68" i="7"/>
  <c r="GA69" i="7"/>
  <c r="GA70" i="7"/>
  <c r="GA71" i="7"/>
  <c r="GA73" i="7"/>
  <c r="GA76" i="7"/>
  <c r="GA78" i="7"/>
  <c r="GA79" i="7"/>
  <c r="GA21" i="6"/>
  <c r="GA81" i="7"/>
  <c r="GA83" i="7"/>
  <c r="FZ66" i="7"/>
  <c r="FZ67" i="7"/>
  <c r="FZ68" i="7"/>
  <c r="FZ69" i="7"/>
  <c r="FZ70" i="7"/>
  <c r="FZ71" i="7"/>
  <c r="FZ73" i="7"/>
  <c r="FZ76" i="7"/>
  <c r="FZ78" i="7"/>
  <c r="FZ79" i="7"/>
  <c r="FZ21" i="6"/>
  <c r="FZ81" i="7"/>
  <c r="FZ83" i="7"/>
  <c r="FY66" i="7"/>
  <c r="FY67" i="7"/>
  <c r="FY68" i="7"/>
  <c r="FY69" i="7"/>
  <c r="FY70" i="7"/>
  <c r="FY71" i="7"/>
  <c r="FY73" i="7"/>
  <c r="FY76" i="7"/>
  <c r="FY78" i="7"/>
  <c r="FY79" i="7"/>
  <c r="FY21" i="6"/>
  <c r="FY81" i="7"/>
  <c r="FY83" i="7"/>
  <c r="FX66" i="7"/>
  <c r="FX67" i="7"/>
  <c r="FX68" i="7"/>
  <c r="FX69" i="7"/>
  <c r="FX70" i="7"/>
  <c r="FX71" i="7"/>
  <c r="FX73" i="7"/>
  <c r="FX76" i="7"/>
  <c r="FX78" i="7"/>
  <c r="FX79" i="7"/>
  <c r="FX21" i="6"/>
  <c r="FX81" i="7"/>
  <c r="FX83" i="7"/>
  <c r="FW66" i="7"/>
  <c r="FW67" i="7"/>
  <c r="FW68" i="7"/>
  <c r="FW69" i="7"/>
  <c r="FW70" i="7"/>
  <c r="FW71" i="7"/>
  <c r="FW73" i="7"/>
  <c r="FW76" i="7"/>
  <c r="FW78" i="7"/>
  <c r="FW79" i="7"/>
  <c r="FW21" i="6"/>
  <c r="FW81" i="7"/>
  <c r="FW83" i="7"/>
  <c r="FV66" i="7"/>
  <c r="FV67" i="7"/>
  <c r="FV68" i="7"/>
  <c r="FV69" i="7"/>
  <c r="FV70" i="7"/>
  <c r="FV71" i="7"/>
  <c r="FV73" i="7"/>
  <c r="FV76" i="7"/>
  <c r="FV78" i="7"/>
  <c r="FV79" i="7"/>
  <c r="FV21" i="6"/>
  <c r="FV81" i="7"/>
  <c r="FV83" i="7"/>
  <c r="FU66" i="7"/>
  <c r="FU67" i="7"/>
  <c r="FU68" i="7"/>
  <c r="FU69" i="7"/>
  <c r="FU70" i="7"/>
  <c r="FU71" i="7"/>
  <c r="FU73" i="7"/>
  <c r="FU76" i="7"/>
  <c r="FU78" i="7"/>
  <c r="FU79" i="7"/>
  <c r="FU21" i="6"/>
  <c r="FU81" i="7"/>
  <c r="FU83" i="7"/>
  <c r="FT66" i="7"/>
  <c r="FT67" i="7"/>
  <c r="FT68" i="7"/>
  <c r="FT69" i="7"/>
  <c r="FT70" i="7"/>
  <c r="FT71" i="7"/>
  <c r="FT73" i="7"/>
  <c r="FT76" i="7"/>
  <c r="FT78" i="7"/>
  <c r="FT79" i="7"/>
  <c r="FT21" i="6"/>
  <c r="FT81" i="7"/>
  <c r="FT83" i="7"/>
  <c r="FS66" i="7"/>
  <c r="FS67" i="7"/>
  <c r="FS68" i="7"/>
  <c r="FS69" i="7"/>
  <c r="FS70" i="7"/>
  <c r="FS71" i="7"/>
  <c r="FS73" i="7"/>
  <c r="FS76" i="7"/>
  <c r="FS78" i="7"/>
  <c r="FS79" i="7"/>
  <c r="FS21" i="6"/>
  <c r="FS81" i="7"/>
  <c r="FS83" i="7"/>
  <c r="FR66" i="7"/>
  <c r="FR67" i="7"/>
  <c r="FR68" i="7"/>
  <c r="FR69" i="7"/>
  <c r="FR70" i="7"/>
  <c r="FR71" i="7"/>
  <c r="FR73" i="7"/>
  <c r="FR76" i="7"/>
  <c r="FR78" i="7"/>
  <c r="FR79" i="7"/>
  <c r="FR21" i="6"/>
  <c r="FR81" i="7"/>
  <c r="FR83" i="7"/>
  <c r="FQ66" i="7"/>
  <c r="FQ67" i="7"/>
  <c r="FQ68" i="7"/>
  <c r="FQ69" i="7"/>
  <c r="FQ70" i="7"/>
  <c r="FQ71" i="7"/>
  <c r="FQ73" i="7"/>
  <c r="FQ76" i="7"/>
  <c r="FQ78" i="7"/>
  <c r="FQ79" i="7"/>
  <c r="FQ21" i="6"/>
  <c r="FQ81" i="7"/>
  <c r="FQ83" i="7"/>
  <c r="FP66" i="7"/>
  <c r="FP67" i="7"/>
  <c r="FP68" i="7"/>
  <c r="FP69" i="7"/>
  <c r="FP70" i="7"/>
  <c r="FP71" i="7"/>
  <c r="FP73" i="7"/>
  <c r="FP76" i="7"/>
  <c r="FP78" i="7"/>
  <c r="FP79" i="7"/>
  <c r="FP21" i="6"/>
  <c r="FP81" i="7"/>
  <c r="FP83" i="7"/>
  <c r="FO66" i="7"/>
  <c r="FO67" i="7"/>
  <c r="FO68" i="7"/>
  <c r="FO69" i="7"/>
  <c r="FO70" i="7"/>
  <c r="FO71" i="7"/>
  <c r="FO73" i="7"/>
  <c r="FO76" i="7"/>
  <c r="FO78" i="7"/>
  <c r="FO79" i="7"/>
  <c r="FO21" i="6"/>
  <c r="FO81" i="7"/>
  <c r="FO83" i="7"/>
  <c r="FN66" i="7"/>
  <c r="FN67" i="7"/>
  <c r="FN68" i="7"/>
  <c r="FN69" i="7"/>
  <c r="FN70" i="7"/>
  <c r="FN71" i="7"/>
  <c r="FN73" i="7"/>
  <c r="FN76" i="7"/>
  <c r="FN78" i="7"/>
  <c r="FN79" i="7"/>
  <c r="FN21" i="6"/>
  <c r="FN81" i="7"/>
  <c r="FN83" i="7"/>
  <c r="FM66" i="7"/>
  <c r="FM67" i="7"/>
  <c r="FM68" i="7"/>
  <c r="FM69" i="7"/>
  <c r="FM70" i="7"/>
  <c r="FM71" i="7"/>
  <c r="FM73" i="7"/>
  <c r="FM76" i="7"/>
  <c r="FM78" i="7"/>
  <c r="FM79" i="7"/>
  <c r="FM21" i="6"/>
  <c r="FM81" i="7"/>
  <c r="FM83" i="7"/>
  <c r="FL66" i="7"/>
  <c r="FL67" i="7"/>
  <c r="FL68" i="7"/>
  <c r="FL69" i="7"/>
  <c r="FL70" i="7"/>
  <c r="FL71" i="7"/>
  <c r="FL73" i="7"/>
  <c r="FL76" i="7"/>
  <c r="FL78" i="7"/>
  <c r="FL79" i="7"/>
  <c r="FL21" i="6"/>
  <c r="FL81" i="7"/>
  <c r="FL83" i="7"/>
  <c r="FK66" i="7"/>
  <c r="FK67" i="7"/>
  <c r="FK68" i="7"/>
  <c r="FK69" i="7"/>
  <c r="FK70" i="7"/>
  <c r="FK71" i="7"/>
  <c r="FK73" i="7"/>
  <c r="FK76" i="7"/>
  <c r="FK78" i="7"/>
  <c r="FK79" i="7"/>
  <c r="FK21" i="6"/>
  <c r="FK81" i="7"/>
  <c r="FK83" i="7"/>
  <c r="FJ66" i="7"/>
  <c r="FJ67" i="7"/>
  <c r="FJ68" i="7"/>
  <c r="FJ69" i="7"/>
  <c r="FJ70" i="7"/>
  <c r="FJ71" i="7"/>
  <c r="FJ73" i="7"/>
  <c r="FJ76" i="7"/>
  <c r="FJ78" i="7"/>
  <c r="FJ79" i="7"/>
  <c r="FJ21" i="6"/>
  <c r="FJ81" i="7"/>
  <c r="FJ83" i="7"/>
  <c r="FI66" i="7"/>
  <c r="FI67" i="7"/>
  <c r="FI68" i="7"/>
  <c r="FI69" i="7"/>
  <c r="FI70" i="7"/>
  <c r="FI71" i="7"/>
  <c r="FI73" i="7"/>
  <c r="FI76" i="7"/>
  <c r="FI78" i="7"/>
  <c r="FI79" i="7"/>
  <c r="FI21" i="6"/>
  <c r="FI81" i="7"/>
  <c r="FI83" i="7"/>
  <c r="FH66" i="7"/>
  <c r="FH67" i="7"/>
  <c r="FH68" i="7"/>
  <c r="FH69" i="7"/>
  <c r="FH70" i="7"/>
  <c r="FH71" i="7"/>
  <c r="FH73" i="7"/>
  <c r="FH76" i="7"/>
  <c r="FH78" i="7"/>
  <c r="FH79" i="7"/>
  <c r="FH21" i="6"/>
  <c r="FH81" i="7"/>
  <c r="FH83" i="7"/>
  <c r="FG66" i="7"/>
  <c r="FG67" i="7"/>
  <c r="FG68" i="7"/>
  <c r="FG69" i="7"/>
  <c r="FG70" i="7"/>
  <c r="FG71" i="7"/>
  <c r="FG73" i="7"/>
  <c r="FG76" i="7"/>
  <c r="FG78" i="7"/>
  <c r="FG79" i="7"/>
  <c r="FG21" i="6"/>
  <c r="FG81" i="7"/>
  <c r="FG83" i="7"/>
  <c r="FF66" i="7"/>
  <c r="FF67" i="7"/>
  <c r="FF68" i="7"/>
  <c r="FF69" i="7"/>
  <c r="FF70" i="7"/>
  <c r="FF71" i="7"/>
  <c r="FF73" i="7"/>
  <c r="FF76" i="7"/>
  <c r="FF78" i="7"/>
  <c r="FF79" i="7"/>
  <c r="FF21" i="6"/>
  <c r="FF81" i="7"/>
  <c r="FF83" i="7"/>
  <c r="FE66" i="7"/>
  <c r="FE67" i="7"/>
  <c r="FE68" i="7"/>
  <c r="FE69" i="7"/>
  <c r="FE70" i="7"/>
  <c r="FE71" i="7"/>
  <c r="FE73" i="7"/>
  <c r="FE76" i="7"/>
  <c r="FE78" i="7"/>
  <c r="FE79" i="7"/>
  <c r="FE21" i="6"/>
  <c r="FE81" i="7"/>
  <c r="FE83" i="7"/>
  <c r="FD66" i="7"/>
  <c r="FD67" i="7"/>
  <c r="FD68" i="7"/>
  <c r="FD69" i="7"/>
  <c r="FD70" i="7"/>
  <c r="FD71" i="7"/>
  <c r="FD73" i="7"/>
  <c r="FD76" i="7"/>
  <c r="FD78" i="7"/>
  <c r="FD79" i="7"/>
  <c r="FD21" i="6"/>
  <c r="FD81" i="7"/>
  <c r="FD83" i="7"/>
  <c r="FC66" i="7"/>
  <c r="FC67" i="7"/>
  <c r="FC68" i="7"/>
  <c r="FC69" i="7"/>
  <c r="FC70" i="7"/>
  <c r="FC71" i="7"/>
  <c r="FC73" i="7"/>
  <c r="FC76" i="7"/>
  <c r="FC78" i="7"/>
  <c r="FC79" i="7"/>
  <c r="FC21" i="6"/>
  <c r="FC81" i="7"/>
  <c r="FC83" i="7"/>
  <c r="FB66" i="7"/>
  <c r="FB67" i="7"/>
  <c r="FB68" i="7"/>
  <c r="FB69" i="7"/>
  <c r="FB70" i="7"/>
  <c r="FB71" i="7"/>
  <c r="FB73" i="7"/>
  <c r="FB76" i="7"/>
  <c r="FB78" i="7"/>
  <c r="FB79" i="7"/>
  <c r="FB21" i="6"/>
  <c r="FB81" i="7"/>
  <c r="FB83" i="7"/>
  <c r="FA66" i="7"/>
  <c r="FA67" i="7"/>
  <c r="FA68" i="7"/>
  <c r="FA69" i="7"/>
  <c r="FA70" i="7"/>
  <c r="FA71" i="7"/>
  <c r="FA73" i="7"/>
  <c r="FA76" i="7"/>
  <c r="FA78" i="7"/>
  <c r="FA79" i="7"/>
  <c r="FA21" i="6"/>
  <c r="FA81" i="7"/>
  <c r="FA83" i="7"/>
  <c r="EZ66" i="7"/>
  <c r="EZ67" i="7"/>
  <c r="EZ68" i="7"/>
  <c r="EZ69" i="7"/>
  <c r="EZ70" i="7"/>
  <c r="EZ71" i="7"/>
  <c r="EZ73" i="7"/>
  <c r="EZ76" i="7"/>
  <c r="EZ78" i="7"/>
  <c r="EZ79" i="7"/>
  <c r="EZ21" i="6"/>
  <c r="EZ81" i="7"/>
  <c r="EZ83" i="7"/>
  <c r="EY66" i="7"/>
  <c r="EY67" i="7"/>
  <c r="EY68" i="7"/>
  <c r="EY69" i="7"/>
  <c r="EY70" i="7"/>
  <c r="EY71" i="7"/>
  <c r="EY73" i="7"/>
  <c r="EY76" i="7"/>
  <c r="EY78" i="7"/>
  <c r="EY79" i="7"/>
  <c r="EY21" i="6"/>
  <c r="EY81" i="7"/>
  <c r="EY83" i="7"/>
  <c r="EX66" i="7"/>
  <c r="EX67" i="7"/>
  <c r="EX68" i="7"/>
  <c r="EX69" i="7"/>
  <c r="EX70" i="7"/>
  <c r="EX71" i="7"/>
  <c r="EX73" i="7"/>
  <c r="EX76" i="7"/>
  <c r="EX78" i="7"/>
  <c r="EX79" i="7"/>
  <c r="EX21" i="6"/>
  <c r="EX81" i="7"/>
  <c r="EX83" i="7"/>
  <c r="EW66" i="7"/>
  <c r="EW67" i="7"/>
  <c r="EW68" i="7"/>
  <c r="EW69" i="7"/>
  <c r="EW70" i="7"/>
  <c r="EW71" i="7"/>
  <c r="EW73" i="7"/>
  <c r="EW76" i="7"/>
  <c r="EW78" i="7"/>
  <c r="EW79" i="7"/>
  <c r="EW21" i="6"/>
  <c r="EW81" i="7"/>
  <c r="EW83" i="7"/>
  <c r="EV66" i="7"/>
  <c r="EV67" i="7"/>
  <c r="EV68" i="7"/>
  <c r="EV69" i="7"/>
  <c r="EV70" i="7"/>
  <c r="EV71" i="7"/>
  <c r="EV73" i="7"/>
  <c r="EV76" i="7"/>
  <c r="EV78" i="7"/>
  <c r="EV79" i="7"/>
  <c r="EV21" i="6"/>
  <c r="EV81" i="7"/>
  <c r="EV83" i="7"/>
  <c r="EU66" i="7"/>
  <c r="EU67" i="7"/>
  <c r="EU68" i="7"/>
  <c r="EU69" i="7"/>
  <c r="EU70" i="7"/>
  <c r="EU71" i="7"/>
  <c r="EU73" i="7"/>
  <c r="EU76" i="7"/>
  <c r="EU78" i="7"/>
  <c r="EU79" i="7"/>
  <c r="EU21" i="6"/>
  <c r="EU81" i="7"/>
  <c r="EU83" i="7"/>
  <c r="ET66" i="7"/>
  <c r="ET67" i="7"/>
  <c r="ET68" i="7"/>
  <c r="ET69" i="7"/>
  <c r="ET70" i="7"/>
  <c r="ET71" i="7"/>
  <c r="ET73" i="7"/>
  <c r="ET76" i="7"/>
  <c r="ET78" i="7"/>
  <c r="ET79" i="7"/>
  <c r="ET21" i="6"/>
  <c r="ET81" i="7"/>
  <c r="ET83" i="7"/>
  <c r="ES66" i="7"/>
  <c r="ES67" i="7"/>
  <c r="ES68" i="7"/>
  <c r="ES69" i="7"/>
  <c r="ES70" i="7"/>
  <c r="ES71" i="7"/>
  <c r="ES73" i="7"/>
  <c r="ES76" i="7"/>
  <c r="ES78" i="7"/>
  <c r="ES79" i="7"/>
  <c r="ES21" i="6"/>
  <c r="ES81" i="7"/>
  <c r="ES83" i="7"/>
  <c r="ER66" i="7"/>
  <c r="ER67" i="7"/>
  <c r="ER68" i="7"/>
  <c r="ER69" i="7"/>
  <c r="ER70" i="7"/>
  <c r="ER71" i="7"/>
  <c r="ER73" i="7"/>
  <c r="ER76" i="7"/>
  <c r="ER78" i="7"/>
  <c r="ER79" i="7"/>
  <c r="ER21" i="6"/>
  <c r="ER81" i="7"/>
  <c r="ER83" i="7"/>
  <c r="EQ66" i="7"/>
  <c r="EQ67" i="7"/>
  <c r="EQ68" i="7"/>
  <c r="EQ69" i="7"/>
  <c r="EQ70" i="7"/>
  <c r="EQ71" i="7"/>
  <c r="EQ73" i="7"/>
  <c r="EQ76" i="7"/>
  <c r="EQ78" i="7"/>
  <c r="EQ79" i="7"/>
  <c r="EQ21" i="6"/>
  <c r="EQ81" i="7"/>
  <c r="EQ83" i="7"/>
  <c r="EP66" i="7"/>
  <c r="EP67" i="7"/>
  <c r="EP68" i="7"/>
  <c r="EP69" i="7"/>
  <c r="EP70" i="7"/>
  <c r="EP71" i="7"/>
  <c r="EP73" i="7"/>
  <c r="EP76" i="7"/>
  <c r="EP78" i="7"/>
  <c r="EP79" i="7"/>
  <c r="EP21" i="6"/>
  <c r="EP81" i="7"/>
  <c r="EP83" i="7"/>
  <c r="EO66" i="7"/>
  <c r="EO67" i="7"/>
  <c r="EO68" i="7"/>
  <c r="EO69" i="7"/>
  <c r="EO70" i="7"/>
  <c r="EO71" i="7"/>
  <c r="EO73" i="7"/>
  <c r="EO76" i="7"/>
  <c r="EO78" i="7"/>
  <c r="EO79" i="7"/>
  <c r="EO21" i="6"/>
  <c r="EO81" i="7"/>
  <c r="EO83" i="7"/>
  <c r="EN66" i="7"/>
  <c r="EN67" i="7"/>
  <c r="EN68" i="7"/>
  <c r="EN69" i="7"/>
  <c r="EN70" i="7"/>
  <c r="EN71" i="7"/>
  <c r="EN73" i="7"/>
  <c r="EN76" i="7"/>
  <c r="EN78" i="7"/>
  <c r="EN79" i="7"/>
  <c r="EN21" i="6"/>
  <c r="EN81" i="7"/>
  <c r="EN83" i="7"/>
  <c r="EM66" i="7"/>
  <c r="EM67" i="7"/>
  <c r="EM68" i="7"/>
  <c r="EM69" i="7"/>
  <c r="EM70" i="7"/>
  <c r="EM71" i="7"/>
  <c r="EM73" i="7"/>
  <c r="EM76" i="7"/>
  <c r="EM78" i="7"/>
  <c r="EM79" i="7"/>
  <c r="EM21" i="6"/>
  <c r="EM81" i="7"/>
  <c r="EM83" i="7"/>
  <c r="EL66" i="7"/>
  <c r="EL67" i="7"/>
  <c r="EL68" i="7"/>
  <c r="EL69" i="7"/>
  <c r="EL70" i="7"/>
  <c r="EL71" i="7"/>
  <c r="EL73" i="7"/>
  <c r="EL76" i="7"/>
  <c r="EL78" i="7"/>
  <c r="EL79" i="7"/>
  <c r="EL21" i="6"/>
  <c r="EL81" i="7"/>
  <c r="EL83" i="7"/>
  <c r="EK66" i="7"/>
  <c r="EK67" i="7"/>
  <c r="EK68" i="7"/>
  <c r="EK69" i="7"/>
  <c r="EK70" i="7"/>
  <c r="EK71" i="7"/>
  <c r="EK73" i="7"/>
  <c r="EK76" i="7"/>
  <c r="EK78" i="7"/>
  <c r="EK79" i="7"/>
  <c r="EK21" i="6"/>
  <c r="EK81" i="7"/>
  <c r="EK83" i="7"/>
  <c r="EJ66" i="7"/>
  <c r="EJ67" i="7"/>
  <c r="EJ68" i="7"/>
  <c r="EJ69" i="7"/>
  <c r="EJ70" i="7"/>
  <c r="EJ71" i="7"/>
  <c r="EJ73" i="7"/>
  <c r="EJ76" i="7"/>
  <c r="EJ78" i="7"/>
  <c r="EJ79" i="7"/>
  <c r="EJ21" i="6"/>
  <c r="EJ81" i="7"/>
  <c r="EJ83" i="7"/>
  <c r="EI66" i="7"/>
  <c r="EI67" i="7"/>
  <c r="EI68" i="7"/>
  <c r="EI69" i="7"/>
  <c r="EI70" i="7"/>
  <c r="EI71" i="7"/>
  <c r="EI73" i="7"/>
  <c r="EI76" i="7"/>
  <c r="EI78" i="7"/>
  <c r="EI79" i="7"/>
  <c r="EI21" i="6"/>
  <c r="EI81" i="7"/>
  <c r="EI83" i="7"/>
  <c r="EH66" i="7"/>
  <c r="EH67" i="7"/>
  <c r="EH68" i="7"/>
  <c r="EH69" i="7"/>
  <c r="EH70" i="7"/>
  <c r="EH71" i="7"/>
  <c r="EH73" i="7"/>
  <c r="EH76" i="7"/>
  <c r="EH78" i="7"/>
  <c r="EH79" i="7"/>
  <c r="EH21" i="6"/>
  <c r="EH81" i="7"/>
  <c r="EH83" i="7"/>
  <c r="EG66" i="7"/>
  <c r="EG67" i="7"/>
  <c r="EG68" i="7"/>
  <c r="EG69" i="7"/>
  <c r="EG70" i="7"/>
  <c r="EG71" i="7"/>
  <c r="EG73" i="7"/>
  <c r="EG76" i="7"/>
  <c r="EG78" i="7"/>
  <c r="EG79" i="7"/>
  <c r="EG21" i="6"/>
  <c r="EG81" i="7"/>
  <c r="EG83" i="7"/>
  <c r="EF66" i="7"/>
  <c r="EF67" i="7"/>
  <c r="EF68" i="7"/>
  <c r="EF69" i="7"/>
  <c r="EF70" i="7"/>
  <c r="EF71" i="7"/>
  <c r="EF73" i="7"/>
  <c r="EF76" i="7"/>
  <c r="EF78" i="7"/>
  <c r="EF79" i="7"/>
  <c r="EF21" i="6"/>
  <c r="EF81" i="7"/>
  <c r="EF83" i="7"/>
  <c r="EE66" i="7"/>
  <c r="EE67" i="7"/>
  <c r="EE68" i="7"/>
  <c r="EE69" i="7"/>
  <c r="EE70" i="7"/>
  <c r="EE71" i="7"/>
  <c r="EE73" i="7"/>
  <c r="EE76" i="7"/>
  <c r="EE78" i="7"/>
  <c r="EE79" i="7"/>
  <c r="EE21" i="6"/>
  <c r="EE81" i="7"/>
  <c r="EE83" i="7"/>
  <c r="ED66" i="7"/>
  <c r="ED67" i="7"/>
  <c r="ED68" i="7"/>
  <c r="ED69" i="7"/>
  <c r="ED70" i="7"/>
  <c r="ED71" i="7"/>
  <c r="ED73" i="7"/>
  <c r="ED76" i="7"/>
  <c r="ED78" i="7"/>
  <c r="ED79" i="7"/>
  <c r="ED21" i="6"/>
  <c r="ED81" i="7"/>
  <c r="ED83" i="7"/>
  <c r="EC66" i="7"/>
  <c r="EC67" i="7"/>
  <c r="EC68" i="7"/>
  <c r="EC69" i="7"/>
  <c r="EC70" i="7"/>
  <c r="EC71" i="7"/>
  <c r="EC73" i="7"/>
  <c r="EC76" i="7"/>
  <c r="EC78" i="7"/>
  <c r="EC79" i="7"/>
  <c r="EC21" i="6"/>
  <c r="EC81" i="7"/>
  <c r="EC83" i="7"/>
  <c r="EB66" i="7"/>
  <c r="EB67" i="7"/>
  <c r="EB68" i="7"/>
  <c r="EB69" i="7"/>
  <c r="EB70" i="7"/>
  <c r="EB71" i="7"/>
  <c r="EB73" i="7"/>
  <c r="EB76" i="7"/>
  <c r="EB78" i="7"/>
  <c r="EB79" i="7"/>
  <c r="EB21" i="6"/>
  <c r="EB81" i="7"/>
  <c r="EB83" i="7"/>
  <c r="EA66" i="7"/>
  <c r="EA67" i="7"/>
  <c r="EA68" i="7"/>
  <c r="EA69" i="7"/>
  <c r="EA70" i="7"/>
  <c r="EA71" i="7"/>
  <c r="EA73" i="7"/>
  <c r="EA76" i="7"/>
  <c r="EA78" i="7"/>
  <c r="EA79" i="7"/>
  <c r="EA21" i="6"/>
  <c r="EA81" i="7"/>
  <c r="EA83" i="7"/>
  <c r="DZ66" i="7"/>
  <c r="DZ67" i="7"/>
  <c r="DZ68" i="7"/>
  <c r="DZ69" i="7"/>
  <c r="DZ70" i="7"/>
  <c r="DZ71" i="7"/>
  <c r="DZ73" i="7"/>
  <c r="DZ76" i="7"/>
  <c r="DZ78" i="7"/>
  <c r="DZ79" i="7"/>
  <c r="DZ21" i="6"/>
  <c r="DZ81" i="7"/>
  <c r="DZ83" i="7"/>
  <c r="DY66" i="7"/>
  <c r="DY67" i="7"/>
  <c r="DY68" i="7"/>
  <c r="DY69" i="7"/>
  <c r="DY70" i="7"/>
  <c r="DY71" i="7"/>
  <c r="DY73" i="7"/>
  <c r="DY76" i="7"/>
  <c r="DY78" i="7"/>
  <c r="DY79" i="7"/>
  <c r="DY21" i="6"/>
  <c r="DY81" i="7"/>
  <c r="DY83" i="7"/>
  <c r="DX66" i="7"/>
  <c r="DX67" i="7"/>
  <c r="DX68" i="7"/>
  <c r="DX69" i="7"/>
  <c r="DX70" i="7"/>
  <c r="DX71" i="7"/>
  <c r="DX73" i="7"/>
  <c r="DX76" i="7"/>
  <c r="DX78" i="7"/>
  <c r="DX79" i="7"/>
  <c r="DX21" i="6"/>
  <c r="DX81" i="7"/>
  <c r="DX83" i="7"/>
  <c r="DW66" i="7"/>
  <c r="DW67" i="7"/>
  <c r="DW68" i="7"/>
  <c r="DW69" i="7"/>
  <c r="DW70" i="7"/>
  <c r="DW71" i="7"/>
  <c r="DW73" i="7"/>
  <c r="DW76" i="7"/>
  <c r="DW78" i="7"/>
  <c r="DW79" i="7"/>
  <c r="DW21" i="6"/>
  <c r="DW81" i="7"/>
  <c r="DW83" i="7"/>
  <c r="DV66" i="7"/>
  <c r="DV67" i="7"/>
  <c r="DV68" i="7"/>
  <c r="DV69" i="7"/>
  <c r="DV70" i="7"/>
  <c r="DV71" i="7"/>
  <c r="DV73" i="7"/>
  <c r="DV76" i="7"/>
  <c r="DV78" i="7"/>
  <c r="DV79" i="7"/>
  <c r="DV21" i="6"/>
  <c r="DV81" i="7"/>
  <c r="DV83" i="7"/>
  <c r="DU66" i="7"/>
  <c r="DU67" i="7"/>
  <c r="DU68" i="7"/>
  <c r="DU69" i="7"/>
  <c r="DU70" i="7"/>
  <c r="DU71" i="7"/>
  <c r="DU73" i="7"/>
  <c r="DU76" i="7"/>
  <c r="DU78" i="7"/>
  <c r="DU79" i="7"/>
  <c r="DU21" i="6"/>
  <c r="DU81" i="7"/>
  <c r="DU83" i="7"/>
  <c r="DT66" i="7"/>
  <c r="DT67" i="7"/>
  <c r="DT68" i="7"/>
  <c r="DT69" i="7"/>
  <c r="DT70" i="7"/>
  <c r="DT71" i="7"/>
  <c r="DT73" i="7"/>
  <c r="DT76" i="7"/>
  <c r="DT78" i="7"/>
  <c r="DT79" i="7"/>
  <c r="DT21" i="6"/>
  <c r="DT81" i="7"/>
  <c r="DT83" i="7"/>
  <c r="DS66" i="7"/>
  <c r="DS67" i="7"/>
  <c r="DS68" i="7"/>
  <c r="DS69" i="7"/>
  <c r="DS70" i="7"/>
  <c r="DS71" i="7"/>
  <c r="DS73" i="7"/>
  <c r="DS76" i="7"/>
  <c r="DS78" i="7"/>
  <c r="DS79" i="7"/>
  <c r="DS21" i="6"/>
  <c r="DS81" i="7"/>
  <c r="DS83" i="7"/>
  <c r="DR66" i="7"/>
  <c r="DR67" i="7"/>
  <c r="DR68" i="7"/>
  <c r="DR69" i="7"/>
  <c r="DR70" i="7"/>
  <c r="DR71" i="7"/>
  <c r="DR73" i="7"/>
  <c r="DR76" i="7"/>
  <c r="DR78" i="7"/>
  <c r="DR79" i="7"/>
  <c r="DR21" i="6"/>
  <c r="DR81" i="7"/>
  <c r="DR83" i="7"/>
  <c r="DQ66" i="7"/>
  <c r="DQ67" i="7"/>
  <c r="DQ68" i="7"/>
  <c r="DQ69" i="7"/>
  <c r="DQ70" i="7"/>
  <c r="DQ71" i="7"/>
  <c r="DQ73" i="7"/>
  <c r="DQ76" i="7"/>
  <c r="DQ78" i="7"/>
  <c r="DQ79" i="7"/>
  <c r="DQ21" i="6"/>
  <c r="DQ81" i="7"/>
  <c r="DQ83" i="7"/>
  <c r="DP66" i="7"/>
  <c r="DP67" i="7"/>
  <c r="DP68" i="7"/>
  <c r="DP69" i="7"/>
  <c r="DP70" i="7"/>
  <c r="DP71" i="7"/>
  <c r="DP73" i="7"/>
  <c r="DP76" i="7"/>
  <c r="DP78" i="7"/>
  <c r="DP79" i="7"/>
  <c r="DP21" i="6"/>
  <c r="DP81" i="7"/>
  <c r="DP83" i="7"/>
  <c r="DO66" i="7"/>
  <c r="DO67" i="7"/>
  <c r="DO68" i="7"/>
  <c r="DO69" i="7"/>
  <c r="DO70" i="7"/>
  <c r="DO71" i="7"/>
  <c r="DO73" i="7"/>
  <c r="DO76" i="7"/>
  <c r="DO78" i="7"/>
  <c r="DO79" i="7"/>
  <c r="DO21" i="6"/>
  <c r="DO81" i="7"/>
  <c r="DO83" i="7"/>
  <c r="DN66" i="7"/>
  <c r="DN67" i="7"/>
  <c r="DN68" i="7"/>
  <c r="DN69" i="7"/>
  <c r="DN70" i="7"/>
  <c r="DN71" i="7"/>
  <c r="DN73" i="7"/>
  <c r="DN76" i="7"/>
  <c r="DN78" i="7"/>
  <c r="DN79" i="7"/>
  <c r="DN21" i="6"/>
  <c r="DN81" i="7"/>
  <c r="DN83" i="7"/>
  <c r="DM66" i="7"/>
  <c r="DM67" i="7"/>
  <c r="DM68" i="7"/>
  <c r="DM69" i="7"/>
  <c r="DM70" i="7"/>
  <c r="DM71" i="7"/>
  <c r="DM73" i="7"/>
  <c r="DM76" i="7"/>
  <c r="DM78" i="7"/>
  <c r="DM79" i="7"/>
  <c r="DM21" i="6"/>
  <c r="DM81" i="7"/>
  <c r="DM83" i="7"/>
  <c r="DL66" i="7"/>
  <c r="DL67" i="7"/>
  <c r="DL68" i="7"/>
  <c r="DL69" i="7"/>
  <c r="DL70" i="7"/>
  <c r="DL71" i="7"/>
  <c r="DL73" i="7"/>
  <c r="DL76" i="7"/>
  <c r="DL78" i="7"/>
  <c r="DL79" i="7"/>
  <c r="DL21" i="6"/>
  <c r="DL81" i="7"/>
  <c r="DL83" i="7"/>
  <c r="DK66" i="7"/>
  <c r="DK67" i="7"/>
  <c r="DK68" i="7"/>
  <c r="DK69" i="7"/>
  <c r="DK70" i="7"/>
  <c r="DK71" i="7"/>
  <c r="DK73" i="7"/>
  <c r="DK76" i="7"/>
  <c r="DK78" i="7"/>
  <c r="DK79" i="7"/>
  <c r="DK21" i="6"/>
  <c r="DK81" i="7"/>
  <c r="DK83" i="7"/>
  <c r="DJ66" i="7"/>
  <c r="DJ67" i="7"/>
  <c r="DJ68" i="7"/>
  <c r="DJ69" i="7"/>
  <c r="DJ70" i="7"/>
  <c r="DJ71" i="7"/>
  <c r="DJ73" i="7"/>
  <c r="DJ76" i="7"/>
  <c r="DJ78" i="7"/>
  <c r="DJ79" i="7"/>
  <c r="DJ21" i="6"/>
  <c r="DJ81" i="7"/>
  <c r="DJ83" i="7"/>
  <c r="DI66" i="7"/>
  <c r="DI67" i="7"/>
  <c r="DI68" i="7"/>
  <c r="DI69" i="7"/>
  <c r="DI70" i="7"/>
  <c r="DI71" i="7"/>
  <c r="DI73" i="7"/>
  <c r="DI76" i="7"/>
  <c r="DI78" i="7"/>
  <c r="DI79" i="7"/>
  <c r="DI21" i="6"/>
  <c r="DI81" i="7"/>
  <c r="DI83" i="7"/>
  <c r="DH66" i="7"/>
  <c r="DH67" i="7"/>
  <c r="DH68" i="7"/>
  <c r="DH69" i="7"/>
  <c r="DH70" i="7"/>
  <c r="DH71" i="7"/>
  <c r="DH73" i="7"/>
  <c r="DH76" i="7"/>
  <c r="DH78" i="7"/>
  <c r="DH79" i="7"/>
  <c r="DH21" i="6"/>
  <c r="DH81" i="7"/>
  <c r="DH83" i="7"/>
  <c r="DG66" i="7"/>
  <c r="DG67" i="7"/>
  <c r="DG68" i="7"/>
  <c r="DG69" i="7"/>
  <c r="DG70" i="7"/>
  <c r="DG71" i="7"/>
  <c r="DG73" i="7"/>
  <c r="DG76" i="7"/>
  <c r="DG78" i="7"/>
  <c r="DG79" i="7"/>
  <c r="DG21" i="6"/>
  <c r="DG81" i="7"/>
  <c r="DG83" i="7"/>
  <c r="DF66" i="7"/>
  <c r="DF67" i="7"/>
  <c r="DF68" i="7"/>
  <c r="DF69" i="7"/>
  <c r="DF70" i="7"/>
  <c r="DF71" i="7"/>
  <c r="DF73" i="7"/>
  <c r="DF76" i="7"/>
  <c r="DF78" i="7"/>
  <c r="DF79" i="7"/>
  <c r="DF21" i="6"/>
  <c r="DF81" i="7"/>
  <c r="DF83" i="7"/>
  <c r="DE66" i="7"/>
  <c r="DE67" i="7"/>
  <c r="DE68" i="7"/>
  <c r="DE69" i="7"/>
  <c r="DE70" i="7"/>
  <c r="DE71" i="7"/>
  <c r="DE73" i="7"/>
  <c r="DE76" i="7"/>
  <c r="DE78" i="7"/>
  <c r="DE79" i="7"/>
  <c r="DE21" i="6"/>
  <c r="DE81" i="7"/>
  <c r="DE83" i="7"/>
  <c r="DD66" i="7"/>
  <c r="DD67" i="7"/>
  <c r="DD68" i="7"/>
  <c r="DD69" i="7"/>
  <c r="DD70" i="7"/>
  <c r="DD71" i="7"/>
  <c r="DD73" i="7"/>
  <c r="DD76" i="7"/>
  <c r="DD78" i="7"/>
  <c r="DD79" i="7"/>
  <c r="DD21" i="6"/>
  <c r="DD81" i="7"/>
  <c r="DD83" i="7"/>
  <c r="DC66" i="7"/>
  <c r="DC67" i="7"/>
  <c r="DC68" i="7"/>
  <c r="DC69" i="7"/>
  <c r="DC70" i="7"/>
  <c r="DC71" i="7"/>
  <c r="DC73" i="7"/>
  <c r="DC76" i="7"/>
  <c r="DC78" i="7"/>
  <c r="DC79" i="7"/>
  <c r="DC21" i="6"/>
  <c r="DC81" i="7"/>
  <c r="DC83" i="7"/>
  <c r="DB66" i="7"/>
  <c r="DB67" i="7"/>
  <c r="DB68" i="7"/>
  <c r="DB69" i="7"/>
  <c r="DB70" i="7"/>
  <c r="DB71" i="7"/>
  <c r="DB73" i="7"/>
  <c r="DB76" i="7"/>
  <c r="DB78" i="7"/>
  <c r="DB79" i="7"/>
  <c r="DB21" i="6"/>
  <c r="DB81" i="7"/>
  <c r="DB83" i="7"/>
  <c r="DA66" i="7"/>
  <c r="DA67" i="7"/>
  <c r="DA69" i="7"/>
  <c r="DA70" i="7"/>
  <c r="DA71" i="7"/>
  <c r="DA73" i="7"/>
  <c r="DA76" i="7"/>
  <c r="DA78" i="7"/>
  <c r="DA79" i="7"/>
  <c r="DA21" i="6"/>
  <c r="DA81" i="7"/>
  <c r="DA83" i="7"/>
  <c r="CZ66" i="7"/>
  <c r="CZ67" i="7"/>
  <c r="CZ69" i="7"/>
  <c r="CZ70" i="7"/>
  <c r="CZ71" i="7"/>
  <c r="CZ73" i="7"/>
  <c r="CZ76" i="7"/>
  <c r="CZ78" i="7"/>
  <c r="CZ79" i="7"/>
  <c r="CZ21" i="6"/>
  <c r="CZ81" i="7"/>
  <c r="CZ83" i="7"/>
  <c r="CY66" i="7"/>
  <c r="CY67" i="7"/>
  <c r="CY69" i="7"/>
  <c r="CY70" i="7"/>
  <c r="CY71" i="7"/>
  <c r="CY73" i="7"/>
  <c r="CY76" i="7"/>
  <c r="CY78" i="7"/>
  <c r="CY79" i="7"/>
  <c r="CY21" i="6"/>
  <c r="CY81" i="7"/>
  <c r="CY83" i="7"/>
  <c r="CX66" i="7"/>
  <c r="CX67" i="7"/>
  <c r="CX69" i="7"/>
  <c r="CX70" i="7"/>
  <c r="CX71" i="7"/>
  <c r="CX73" i="7"/>
  <c r="CX76" i="7"/>
  <c r="CX78" i="7"/>
  <c r="CX79" i="7"/>
  <c r="CX21" i="6"/>
  <c r="CX81" i="7"/>
  <c r="CX83" i="7"/>
  <c r="CW66" i="7"/>
  <c r="CW67" i="7"/>
  <c r="CW69" i="7"/>
  <c r="CW70" i="7"/>
  <c r="CW71" i="7"/>
  <c r="CW73" i="7"/>
  <c r="CW76" i="7"/>
  <c r="CW78" i="7"/>
  <c r="CW79" i="7"/>
  <c r="CW21" i="6"/>
  <c r="CW81" i="7"/>
  <c r="CW83" i="7"/>
  <c r="CV66" i="7"/>
  <c r="CV67" i="7"/>
  <c r="CV69" i="7"/>
  <c r="CV70" i="7"/>
  <c r="CV71" i="7"/>
  <c r="CV73" i="7"/>
  <c r="CV76" i="7"/>
  <c r="CV78" i="7"/>
  <c r="CV79" i="7"/>
  <c r="CV21" i="6"/>
  <c r="CV81" i="7"/>
  <c r="CV83" i="7"/>
  <c r="CU66" i="7"/>
  <c r="CU67" i="7"/>
  <c r="CU69" i="7"/>
  <c r="CU70" i="7"/>
  <c r="CU71" i="7"/>
  <c r="CU73" i="7"/>
  <c r="CU76" i="7"/>
  <c r="CU78" i="7"/>
  <c r="CU79" i="7"/>
  <c r="CU21" i="6"/>
  <c r="CU81" i="7"/>
  <c r="CU83" i="7"/>
  <c r="CT66" i="7"/>
  <c r="CT67" i="7"/>
  <c r="CT69" i="7"/>
  <c r="CT70" i="7"/>
  <c r="CT71" i="7"/>
  <c r="CT73" i="7"/>
  <c r="CT76" i="7"/>
  <c r="CT78" i="7"/>
  <c r="CT79" i="7"/>
  <c r="CT21" i="6"/>
  <c r="CT81" i="7"/>
  <c r="CT83" i="7"/>
  <c r="CS66" i="7"/>
  <c r="CS67" i="7"/>
  <c r="CS69" i="7"/>
  <c r="CS70" i="7"/>
  <c r="CS71" i="7"/>
  <c r="CS73" i="7"/>
  <c r="CS76" i="7"/>
  <c r="CS78" i="7"/>
  <c r="CS79" i="7"/>
  <c r="CS21" i="6"/>
  <c r="CS81" i="7"/>
  <c r="CS83" i="7"/>
  <c r="CR66" i="7"/>
  <c r="CR67" i="7"/>
  <c r="CR69" i="7"/>
  <c r="CR70" i="7"/>
  <c r="CR71" i="7"/>
  <c r="CR73" i="7"/>
  <c r="CR76" i="7"/>
  <c r="CR78" i="7"/>
  <c r="CR79" i="7"/>
  <c r="CR21" i="6"/>
  <c r="CR81" i="7"/>
  <c r="CR83" i="7"/>
  <c r="CQ66" i="7"/>
  <c r="CQ67" i="7"/>
  <c r="CQ69" i="7"/>
  <c r="CQ70" i="7"/>
  <c r="CQ71" i="7"/>
  <c r="CQ73" i="7"/>
  <c r="CQ76" i="7"/>
  <c r="CQ78" i="7"/>
  <c r="CQ79" i="7"/>
  <c r="CQ21" i="6"/>
  <c r="CQ81" i="7"/>
  <c r="CQ83" i="7"/>
  <c r="CP66" i="7"/>
  <c r="CP67" i="7"/>
  <c r="CP69" i="7"/>
  <c r="CP70" i="7"/>
  <c r="CP71" i="7"/>
  <c r="CP73" i="7"/>
  <c r="CP76" i="7"/>
  <c r="CP78" i="7"/>
  <c r="CP79" i="7"/>
  <c r="CP21" i="6"/>
  <c r="CP81" i="7"/>
  <c r="CP83" i="7"/>
  <c r="CO66" i="7"/>
  <c r="CO67" i="7"/>
  <c r="CO69" i="7"/>
  <c r="CO70" i="7"/>
  <c r="CO71" i="7"/>
  <c r="CO73" i="7"/>
  <c r="CO76" i="7"/>
  <c r="CO78" i="7"/>
  <c r="CO79" i="7"/>
  <c r="CO21" i="6"/>
  <c r="CO81" i="7"/>
  <c r="CO83" i="7"/>
  <c r="CN66" i="7"/>
  <c r="CN67" i="7"/>
  <c r="CN69" i="7"/>
  <c r="CN70" i="7"/>
  <c r="CN71" i="7"/>
  <c r="CN73" i="7"/>
  <c r="CN76" i="7"/>
  <c r="CN78" i="7"/>
  <c r="CN79" i="7"/>
  <c r="CN21" i="6"/>
  <c r="CN81" i="7"/>
  <c r="CN83" i="7"/>
  <c r="CM66" i="7"/>
  <c r="CM67" i="7"/>
  <c r="CM69" i="7"/>
  <c r="CM70" i="7"/>
  <c r="CM71" i="7"/>
  <c r="CM73" i="7"/>
  <c r="CM76" i="7"/>
  <c r="CM78" i="7"/>
  <c r="CM79" i="7"/>
  <c r="CM21" i="6"/>
  <c r="CM81" i="7"/>
  <c r="CM83" i="7"/>
  <c r="CL66" i="7"/>
  <c r="CL67" i="7"/>
  <c r="CL69" i="7"/>
  <c r="CL70" i="7"/>
  <c r="CL71" i="7"/>
  <c r="CL73" i="7"/>
  <c r="CL76" i="7"/>
  <c r="CL78" i="7"/>
  <c r="CL79" i="7"/>
  <c r="CL21" i="6"/>
  <c r="CL81" i="7"/>
  <c r="CL83" i="7"/>
  <c r="CK66" i="7"/>
  <c r="CK67" i="7"/>
  <c r="CK69" i="7"/>
  <c r="CK70" i="7"/>
  <c r="CK71" i="7"/>
  <c r="CK73" i="7"/>
  <c r="CK76" i="7"/>
  <c r="CK78" i="7"/>
  <c r="CK79" i="7"/>
  <c r="CK21" i="6"/>
  <c r="CK81" i="7"/>
  <c r="CK83" i="7"/>
  <c r="CJ66" i="7"/>
  <c r="CJ67" i="7"/>
  <c r="CJ69" i="7"/>
  <c r="CJ70" i="7"/>
  <c r="CJ71" i="7"/>
  <c r="CJ73" i="7"/>
  <c r="CJ76" i="7"/>
  <c r="CJ78" i="7"/>
  <c r="CJ79" i="7"/>
  <c r="CJ21" i="6"/>
  <c r="CJ81" i="7"/>
  <c r="CJ83" i="7"/>
  <c r="CI66" i="7"/>
  <c r="CI67" i="7"/>
  <c r="CI69" i="7"/>
  <c r="CI70" i="7"/>
  <c r="CI71" i="7"/>
  <c r="CI73" i="7"/>
  <c r="CI76" i="7"/>
  <c r="CI78" i="7"/>
  <c r="CI79" i="7"/>
  <c r="CI21" i="6"/>
  <c r="CI81" i="7"/>
  <c r="CI83" i="7"/>
  <c r="CH66" i="7"/>
  <c r="CH67" i="7"/>
  <c r="CH69" i="7"/>
  <c r="CH70" i="7"/>
  <c r="CH71" i="7"/>
  <c r="CH73" i="7"/>
  <c r="CH76" i="7"/>
  <c r="CH78" i="7"/>
  <c r="CH79" i="7"/>
  <c r="CH21" i="6"/>
  <c r="CH81" i="7"/>
  <c r="CH83" i="7"/>
  <c r="CG66" i="7"/>
  <c r="CG67" i="7"/>
  <c r="CG69" i="7"/>
  <c r="CG70" i="7"/>
  <c r="CG71" i="7"/>
  <c r="CG73" i="7"/>
  <c r="CG76" i="7"/>
  <c r="CG78" i="7"/>
  <c r="CG79" i="7"/>
  <c r="CG21" i="6"/>
  <c r="CG81" i="7"/>
  <c r="CG83" i="7"/>
  <c r="CF66" i="7"/>
  <c r="CF67" i="7"/>
  <c r="CF69" i="7"/>
  <c r="CF70" i="7"/>
  <c r="CF71" i="7"/>
  <c r="CF73" i="7"/>
  <c r="CF76" i="7"/>
  <c r="CF78" i="7"/>
  <c r="CF79" i="7"/>
  <c r="CF21" i="6"/>
  <c r="CF81" i="7"/>
  <c r="CF83" i="7"/>
  <c r="CE66" i="7"/>
  <c r="CE67" i="7"/>
  <c r="CE69" i="7"/>
  <c r="CE70" i="7"/>
  <c r="CE71" i="7"/>
  <c r="CE73" i="7"/>
  <c r="CE76" i="7"/>
  <c r="CE78" i="7"/>
  <c r="CE79" i="7"/>
  <c r="CE21" i="6"/>
  <c r="CE81" i="7"/>
  <c r="CE83" i="7"/>
  <c r="CD66" i="7"/>
  <c r="CD67" i="7"/>
  <c r="CD69" i="7"/>
  <c r="CD70" i="7"/>
  <c r="CD71" i="7"/>
  <c r="CD73" i="7"/>
  <c r="CD76" i="7"/>
  <c r="CD78" i="7"/>
  <c r="CD79" i="7"/>
  <c r="CD21" i="6"/>
  <c r="CD81" i="7"/>
  <c r="CD83" i="7"/>
  <c r="CC66" i="7"/>
  <c r="CC67" i="7"/>
  <c r="CC69" i="7"/>
  <c r="CC70" i="7"/>
  <c r="CC71" i="7"/>
  <c r="CC73" i="7"/>
  <c r="CC76" i="7"/>
  <c r="CC78" i="7"/>
  <c r="CC79" i="7"/>
  <c r="CC21" i="6"/>
  <c r="CC81" i="7"/>
  <c r="CC83" i="7"/>
  <c r="CB66" i="7"/>
  <c r="CB67" i="7"/>
  <c r="CB69" i="7"/>
  <c r="CB70" i="7"/>
  <c r="CB71" i="7"/>
  <c r="CB73" i="7"/>
  <c r="CB76" i="7"/>
  <c r="CB78" i="7"/>
  <c r="CB79" i="7"/>
  <c r="CB21" i="6"/>
  <c r="CB81" i="7"/>
  <c r="CB83" i="7"/>
  <c r="CA66" i="7"/>
  <c r="CA67" i="7"/>
  <c r="CA69" i="7"/>
  <c r="CA70" i="7"/>
  <c r="CA71" i="7"/>
  <c r="CA73" i="7"/>
  <c r="CA76" i="7"/>
  <c r="CA78" i="7"/>
  <c r="CA79" i="7"/>
  <c r="CA21" i="6"/>
  <c r="CA81" i="7"/>
  <c r="CA83" i="7"/>
  <c r="BZ66" i="7"/>
  <c r="BZ67" i="7"/>
  <c r="BZ69" i="7"/>
  <c r="BZ70" i="7"/>
  <c r="BZ71" i="7"/>
  <c r="BZ73" i="7"/>
  <c r="BZ76" i="7"/>
  <c r="BZ78" i="7"/>
  <c r="BZ79" i="7"/>
  <c r="BZ21" i="6"/>
  <c r="BZ81" i="7"/>
  <c r="BZ83" i="7"/>
  <c r="BY66" i="7"/>
  <c r="BY67" i="7"/>
  <c r="BY69" i="7"/>
  <c r="BY70" i="7"/>
  <c r="BY71" i="7"/>
  <c r="BY73" i="7"/>
  <c r="BY76" i="7"/>
  <c r="BY78" i="7"/>
  <c r="BY79" i="7"/>
  <c r="BY21" i="6"/>
  <c r="BY81" i="7"/>
  <c r="BY83" i="7"/>
  <c r="BX66" i="7"/>
  <c r="BX67" i="7"/>
  <c r="BX69" i="7"/>
  <c r="BX70" i="7"/>
  <c r="BX71" i="7"/>
  <c r="BX73" i="7"/>
  <c r="BX76" i="7"/>
  <c r="BX78" i="7"/>
  <c r="BX79" i="7"/>
  <c r="BX21" i="6"/>
  <c r="BX81" i="7"/>
  <c r="BX83" i="7"/>
  <c r="BW66" i="7"/>
  <c r="BW67" i="7"/>
  <c r="BW69" i="7"/>
  <c r="BW70" i="7"/>
  <c r="BW71" i="7"/>
  <c r="BW73" i="7"/>
  <c r="BW76" i="7"/>
  <c r="BW78" i="7"/>
  <c r="BW79" i="7"/>
  <c r="BW21" i="6"/>
  <c r="BW81" i="7"/>
  <c r="BW83" i="7"/>
  <c r="BV66" i="7"/>
  <c r="BV67" i="7"/>
  <c r="BV69" i="7"/>
  <c r="BV70" i="7"/>
  <c r="BV71" i="7"/>
  <c r="BV73" i="7"/>
  <c r="BV76" i="7"/>
  <c r="BV78" i="7"/>
  <c r="BV79" i="7"/>
  <c r="BV21" i="6"/>
  <c r="BV81" i="7"/>
  <c r="BV83" i="7"/>
  <c r="BU66" i="7"/>
  <c r="BU67" i="7"/>
  <c r="BU69" i="7"/>
  <c r="BU70" i="7"/>
  <c r="BU71" i="7"/>
  <c r="BU73" i="7"/>
  <c r="BU76" i="7"/>
  <c r="BU78" i="7"/>
  <c r="BU79" i="7"/>
  <c r="BU21" i="6"/>
  <c r="BU81" i="7"/>
  <c r="BU83" i="7"/>
  <c r="BT66" i="7"/>
  <c r="BT67" i="7"/>
  <c r="BT69" i="7"/>
  <c r="BT70" i="7"/>
  <c r="BT71" i="7"/>
  <c r="BT73" i="7"/>
  <c r="BT76" i="7"/>
  <c r="BT78" i="7"/>
  <c r="BT79" i="7"/>
  <c r="BT21" i="6"/>
  <c r="BT81" i="7"/>
  <c r="BT83" i="7"/>
  <c r="BS66" i="7"/>
  <c r="BS67" i="7"/>
  <c r="BS69" i="7"/>
  <c r="BS70" i="7"/>
  <c r="BS71" i="7"/>
  <c r="BS73" i="7"/>
  <c r="BS76" i="7"/>
  <c r="BS78" i="7"/>
  <c r="BS79" i="7"/>
  <c r="BS21" i="6"/>
  <c r="BS81" i="7"/>
  <c r="BS83" i="7"/>
  <c r="BR66" i="7"/>
  <c r="BR67" i="7"/>
  <c r="BR69" i="7"/>
  <c r="BR70" i="7"/>
  <c r="BR71" i="7"/>
  <c r="BR73" i="7"/>
  <c r="BR76" i="7"/>
  <c r="BR78" i="7"/>
  <c r="BR79" i="7"/>
  <c r="BR21" i="6"/>
  <c r="BR81" i="7"/>
  <c r="BR83" i="7"/>
  <c r="BQ66" i="7"/>
  <c r="BQ67" i="7"/>
  <c r="BQ69" i="7"/>
  <c r="BQ70" i="7"/>
  <c r="BQ71" i="7"/>
  <c r="BQ73" i="7"/>
  <c r="BQ76" i="7"/>
  <c r="BQ78" i="7"/>
  <c r="BQ79" i="7"/>
  <c r="BQ21" i="6"/>
  <c r="BQ81" i="7"/>
  <c r="BQ83" i="7"/>
  <c r="BP66" i="7"/>
  <c r="BP67" i="7"/>
  <c r="BP69" i="7"/>
  <c r="BP70" i="7"/>
  <c r="BP71" i="7"/>
  <c r="BP73" i="7"/>
  <c r="BP76" i="7"/>
  <c r="BP78" i="7"/>
  <c r="BP79" i="7"/>
  <c r="BP21" i="6"/>
  <c r="BP81" i="7"/>
  <c r="BP83" i="7"/>
  <c r="BO66" i="7"/>
  <c r="BO67" i="7"/>
  <c r="BO69" i="7"/>
  <c r="BO70" i="7"/>
  <c r="BO71" i="7"/>
  <c r="BO73" i="7"/>
  <c r="BO76" i="7"/>
  <c r="BO78" i="7"/>
  <c r="BO79" i="7"/>
  <c r="BO21" i="6"/>
  <c r="BO81" i="7"/>
  <c r="BO83" i="7"/>
  <c r="BN66" i="7"/>
  <c r="BN67" i="7"/>
  <c r="BN69" i="7"/>
  <c r="BN70" i="7"/>
  <c r="BN71" i="7"/>
  <c r="BN73" i="7"/>
  <c r="BN76" i="7"/>
  <c r="BN78" i="7"/>
  <c r="BN79" i="7"/>
  <c r="BN21" i="6"/>
  <c r="BN81" i="7"/>
  <c r="BN83" i="7"/>
  <c r="BM66" i="7"/>
  <c r="BM67" i="7"/>
  <c r="BM69" i="7"/>
  <c r="BM70" i="7"/>
  <c r="BM71" i="7"/>
  <c r="BM73" i="7"/>
  <c r="BM76" i="7"/>
  <c r="BM78" i="7"/>
  <c r="BM79" i="7"/>
  <c r="BM21" i="6"/>
  <c r="BM81" i="7"/>
  <c r="BM83" i="7"/>
  <c r="BL66" i="7"/>
  <c r="BL67" i="7"/>
  <c r="BL69" i="7"/>
  <c r="BL70" i="7"/>
  <c r="BL71" i="7"/>
  <c r="BL73" i="7"/>
  <c r="BL76" i="7"/>
  <c r="BL78" i="7"/>
  <c r="BL79" i="7"/>
  <c r="BL21" i="6"/>
  <c r="BL81" i="7"/>
  <c r="BL83" i="7"/>
  <c r="BK66" i="7"/>
  <c r="BK67" i="7"/>
  <c r="BK69" i="7"/>
  <c r="BK70" i="7"/>
  <c r="BK71" i="7"/>
  <c r="BK73" i="7"/>
  <c r="BK76" i="7"/>
  <c r="BK78" i="7"/>
  <c r="BK79" i="7"/>
  <c r="BK21" i="6"/>
  <c r="BK81" i="7"/>
  <c r="BK83" i="7"/>
  <c r="BJ66" i="7"/>
  <c r="BJ67" i="7"/>
  <c r="BJ69" i="7"/>
  <c r="BJ70" i="7"/>
  <c r="BJ71" i="7"/>
  <c r="BJ73" i="7"/>
  <c r="BJ76" i="7"/>
  <c r="BJ78" i="7"/>
  <c r="BJ79" i="7"/>
  <c r="BJ21" i="6"/>
  <c r="BJ81" i="7"/>
  <c r="BJ83" i="7"/>
  <c r="BI66" i="7"/>
  <c r="BI67" i="7"/>
  <c r="BI69" i="7"/>
  <c r="BI70" i="7"/>
  <c r="BI71" i="7"/>
  <c r="BI73" i="7"/>
  <c r="BI76" i="7"/>
  <c r="BI78" i="7"/>
  <c r="BI79" i="7"/>
  <c r="BI21" i="6"/>
  <c r="BI81" i="7"/>
  <c r="BI83" i="7"/>
  <c r="BH66" i="7"/>
  <c r="BH67" i="7"/>
  <c r="BH69" i="7"/>
  <c r="BH70" i="7"/>
  <c r="BH71" i="7"/>
  <c r="BH73" i="7"/>
  <c r="BH76" i="7"/>
  <c r="BH78" i="7"/>
  <c r="BH79" i="7"/>
  <c r="BH21" i="6"/>
  <c r="BH81" i="7"/>
  <c r="BH83" i="7"/>
  <c r="BG66" i="7"/>
  <c r="BG67" i="7"/>
  <c r="BG69" i="7"/>
  <c r="BG70" i="7"/>
  <c r="BG71" i="7"/>
  <c r="BG73" i="7"/>
  <c r="BG76" i="7"/>
  <c r="BG78" i="7"/>
  <c r="BG79" i="7"/>
  <c r="BG21" i="6"/>
  <c r="BG81" i="7"/>
  <c r="BG83" i="7"/>
  <c r="BF66" i="7"/>
  <c r="BF67" i="7"/>
  <c r="BF69" i="7"/>
  <c r="BF70" i="7"/>
  <c r="BF71" i="7"/>
  <c r="BF73" i="7"/>
  <c r="BF76" i="7"/>
  <c r="BF78" i="7"/>
  <c r="BF79" i="7"/>
  <c r="BF21" i="6"/>
  <c r="BF81" i="7"/>
  <c r="BF83" i="7"/>
  <c r="BE66" i="7"/>
  <c r="BE67" i="7"/>
  <c r="BE69" i="7"/>
  <c r="BE70" i="7"/>
  <c r="BE71" i="7"/>
  <c r="BE73" i="7"/>
  <c r="BE76" i="7"/>
  <c r="BE78" i="7"/>
  <c r="BE79" i="7"/>
  <c r="BE21" i="6"/>
  <c r="BE81" i="7"/>
  <c r="BE83" i="7"/>
  <c r="BD66" i="7"/>
  <c r="BD67" i="7"/>
  <c r="BD69" i="7"/>
  <c r="BD70" i="7"/>
  <c r="BD71" i="7"/>
  <c r="BD73" i="7"/>
  <c r="BD76" i="7"/>
  <c r="BD78" i="7"/>
  <c r="BD79" i="7"/>
  <c r="BD21" i="6"/>
  <c r="BD81" i="7"/>
  <c r="BD83" i="7"/>
  <c r="BC66" i="7"/>
  <c r="BC67" i="7"/>
  <c r="BC69" i="7"/>
  <c r="BC70" i="7"/>
  <c r="BC71" i="7"/>
  <c r="BC73" i="7"/>
  <c r="BC76" i="7"/>
  <c r="BC78" i="7"/>
  <c r="BC79" i="7"/>
  <c r="BC21" i="6"/>
  <c r="BC81" i="7"/>
  <c r="BC83" i="7"/>
  <c r="BB66" i="7"/>
  <c r="BB67" i="7"/>
  <c r="BB69" i="7"/>
  <c r="BB70" i="7"/>
  <c r="BB71" i="7"/>
  <c r="BB73" i="7"/>
  <c r="BB76" i="7"/>
  <c r="BB78" i="7"/>
  <c r="BB79" i="7"/>
  <c r="BB21" i="6"/>
  <c r="BB81" i="7"/>
  <c r="BB83" i="7"/>
  <c r="BA66" i="7"/>
  <c r="BA67" i="7"/>
  <c r="BA69" i="7"/>
  <c r="BA70" i="7"/>
  <c r="BA71" i="7"/>
  <c r="BA73" i="7"/>
  <c r="BA76" i="7"/>
  <c r="BA78" i="7"/>
  <c r="BA79" i="7"/>
  <c r="BA21" i="6"/>
  <c r="BA81" i="7"/>
  <c r="BA83" i="7"/>
  <c r="AZ66" i="7"/>
  <c r="AZ67" i="7"/>
  <c r="AZ69" i="7"/>
  <c r="AZ70" i="7"/>
  <c r="AZ71" i="7"/>
  <c r="AZ73" i="7"/>
  <c r="AZ76" i="7"/>
  <c r="AZ78" i="7"/>
  <c r="AZ79" i="7"/>
  <c r="AZ21" i="6"/>
  <c r="AZ81" i="7"/>
  <c r="AZ83" i="7"/>
  <c r="AY66" i="7"/>
  <c r="AY67" i="7"/>
  <c r="AY69" i="7"/>
  <c r="AY70" i="7"/>
  <c r="AY71" i="7"/>
  <c r="AY73" i="7"/>
  <c r="AY76" i="7"/>
  <c r="AY78" i="7"/>
  <c r="AY79" i="7"/>
  <c r="AY21" i="6"/>
  <c r="AY81" i="7"/>
  <c r="AY83" i="7"/>
  <c r="AX66" i="7"/>
  <c r="AX67" i="7"/>
  <c r="AX69" i="7"/>
  <c r="AX70" i="7"/>
  <c r="AX71" i="7"/>
  <c r="AX73" i="7"/>
  <c r="AX76" i="7"/>
  <c r="AX78" i="7"/>
  <c r="AX79" i="7"/>
  <c r="AX21" i="6"/>
  <c r="AX81" i="7"/>
  <c r="AX83" i="7"/>
  <c r="AW66" i="7"/>
  <c r="AW67" i="7"/>
  <c r="AW69" i="7"/>
  <c r="AW70" i="7"/>
  <c r="AW71" i="7"/>
  <c r="AW73" i="7"/>
  <c r="AW76" i="7"/>
  <c r="AW78" i="7"/>
  <c r="AW79" i="7"/>
  <c r="AW21" i="6"/>
  <c r="AW81" i="7"/>
  <c r="AW83" i="7"/>
  <c r="AV66" i="7"/>
  <c r="AV67" i="7"/>
  <c r="AV69" i="7"/>
  <c r="AV70" i="7"/>
  <c r="AV71" i="7"/>
  <c r="AV73" i="7"/>
  <c r="AV76" i="7"/>
  <c r="AV78" i="7"/>
  <c r="AV79" i="7"/>
  <c r="AV21" i="6"/>
  <c r="AV81" i="7"/>
  <c r="AV83" i="7"/>
  <c r="AU66" i="7"/>
  <c r="AU67" i="7"/>
  <c r="AU69" i="7"/>
  <c r="AU70" i="7"/>
  <c r="AU71" i="7"/>
  <c r="AU73" i="7"/>
  <c r="AU76" i="7"/>
  <c r="AU78" i="7"/>
  <c r="AU79" i="7"/>
  <c r="AU21" i="6"/>
  <c r="AU81" i="7"/>
  <c r="AU83" i="7"/>
  <c r="AT66" i="7"/>
  <c r="AT67" i="7"/>
  <c r="AT69" i="7"/>
  <c r="AT70" i="7"/>
  <c r="AT71" i="7"/>
  <c r="AT73" i="7"/>
  <c r="AT76" i="7"/>
  <c r="AT78" i="7"/>
  <c r="AT79" i="7"/>
  <c r="AT21" i="6"/>
  <c r="AT81" i="7"/>
  <c r="AT83" i="7"/>
  <c r="AS66" i="7"/>
  <c r="AS67" i="7"/>
  <c r="AS69" i="7"/>
  <c r="AS70" i="7"/>
  <c r="AS71" i="7"/>
  <c r="AS73" i="7"/>
  <c r="AS76" i="7"/>
  <c r="AS78" i="7"/>
  <c r="AS79" i="7"/>
  <c r="AS21" i="6"/>
  <c r="AS81" i="7"/>
  <c r="AS83" i="7"/>
  <c r="AR66" i="7"/>
  <c r="AR67" i="7"/>
  <c r="AR69" i="7"/>
  <c r="AR70" i="7"/>
  <c r="AR71" i="7"/>
  <c r="AR73" i="7"/>
  <c r="AR76" i="7"/>
  <c r="AR78" i="7"/>
  <c r="AR79" i="7"/>
  <c r="AR21" i="6"/>
  <c r="AR81" i="7"/>
  <c r="AR83" i="7"/>
  <c r="AQ66" i="7"/>
  <c r="AQ67" i="7"/>
  <c r="AQ69" i="7"/>
  <c r="AQ70" i="7"/>
  <c r="AQ71" i="7"/>
  <c r="AQ73" i="7"/>
  <c r="AQ76" i="7"/>
  <c r="AQ78" i="7"/>
  <c r="AQ79" i="7"/>
  <c r="AQ21" i="6"/>
  <c r="AQ81" i="7"/>
  <c r="AQ83" i="7"/>
  <c r="AP66" i="7"/>
  <c r="AP67" i="7"/>
  <c r="AP69" i="7"/>
  <c r="AP70" i="7"/>
  <c r="AP71" i="7"/>
  <c r="AP73" i="7"/>
  <c r="AP76" i="7"/>
  <c r="AP78" i="7"/>
  <c r="AP79" i="7"/>
  <c r="AP21" i="6"/>
  <c r="AP81" i="7"/>
  <c r="AP83" i="7"/>
  <c r="AO66" i="7"/>
  <c r="AO67" i="7"/>
  <c r="AO69" i="7"/>
  <c r="AO70" i="7"/>
  <c r="AO71" i="7"/>
  <c r="AO73" i="7"/>
  <c r="AO76" i="7"/>
  <c r="AO78" i="7"/>
  <c r="AO79" i="7"/>
  <c r="AO21" i="6"/>
  <c r="AO81" i="7"/>
  <c r="AO83" i="7"/>
  <c r="AN66" i="7"/>
  <c r="AN67" i="7"/>
  <c r="AN69" i="7"/>
  <c r="AN70" i="7"/>
  <c r="AN71" i="7"/>
  <c r="AN73" i="7"/>
  <c r="AN76" i="7"/>
  <c r="AN78" i="7"/>
  <c r="AN79" i="7"/>
  <c r="AN21" i="6"/>
  <c r="AN81" i="7"/>
  <c r="AN83" i="7"/>
  <c r="AM66" i="7"/>
  <c r="AM67" i="7"/>
  <c r="AM69" i="7"/>
  <c r="AM70" i="7"/>
  <c r="AM71" i="7"/>
  <c r="AM73" i="7"/>
  <c r="AM76" i="7"/>
  <c r="AM78" i="7"/>
  <c r="AM79" i="7"/>
  <c r="AM21" i="6"/>
  <c r="AM81" i="7"/>
  <c r="AM83" i="7"/>
  <c r="AL66" i="7"/>
  <c r="AL67" i="7"/>
  <c r="AL69" i="7"/>
  <c r="AL70" i="7"/>
  <c r="AL71" i="7"/>
  <c r="AL73" i="7"/>
  <c r="AL76" i="7"/>
  <c r="AL78" i="7"/>
  <c r="AL79" i="7"/>
  <c r="AL21" i="6"/>
  <c r="AL81" i="7"/>
  <c r="AL83" i="7"/>
  <c r="AK66" i="7"/>
  <c r="AK67" i="7"/>
  <c r="AK69" i="7"/>
  <c r="AK70" i="7"/>
  <c r="AK71" i="7"/>
  <c r="AK73" i="7"/>
  <c r="AK76" i="7"/>
  <c r="AK78" i="7"/>
  <c r="AK79" i="7"/>
  <c r="AK21" i="6"/>
  <c r="AK81" i="7"/>
  <c r="AK83" i="7"/>
  <c r="AJ66" i="7"/>
  <c r="AJ67" i="7"/>
  <c r="AJ69" i="7"/>
  <c r="AJ70" i="7"/>
  <c r="AJ71" i="7"/>
  <c r="AJ73" i="7"/>
  <c r="AJ76" i="7"/>
  <c r="AJ78" i="7"/>
  <c r="AJ79" i="7"/>
  <c r="AJ21" i="6"/>
  <c r="AJ81" i="7"/>
  <c r="AJ83" i="7"/>
  <c r="AI66" i="7"/>
  <c r="AI67" i="7"/>
  <c r="AI69" i="7"/>
  <c r="AI70" i="7"/>
  <c r="AI71" i="7"/>
  <c r="AI73" i="7"/>
  <c r="AI76" i="7"/>
  <c r="AI78" i="7"/>
  <c r="AI79" i="7"/>
  <c r="AI21" i="6"/>
  <c r="AI81" i="7"/>
  <c r="AI83" i="7"/>
  <c r="AH66" i="7"/>
  <c r="AH67" i="7"/>
  <c r="AH48" i="7"/>
  <c r="AH69" i="7"/>
  <c r="AH49" i="7"/>
  <c r="AH70" i="7"/>
  <c r="AH71" i="7"/>
  <c r="AH73" i="7"/>
  <c r="AH76" i="7"/>
  <c r="AH78" i="7"/>
  <c r="AH79" i="7"/>
  <c r="AH21" i="6"/>
  <c r="AH81" i="7"/>
  <c r="AH83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FC84" i="7"/>
  <c r="FD84" i="7"/>
  <c r="FE84" i="7"/>
  <c r="FF84" i="7"/>
  <c r="FG84" i="7"/>
  <c r="FH84" i="7"/>
  <c r="FI84" i="7"/>
  <c r="FJ84" i="7"/>
  <c r="FK84" i="7"/>
  <c r="FL84" i="7"/>
  <c r="FM84" i="7"/>
  <c r="FN84" i="7"/>
  <c r="FO84" i="7"/>
  <c r="FP84" i="7"/>
  <c r="FQ84" i="7"/>
  <c r="FR84" i="7"/>
  <c r="FS84" i="7"/>
  <c r="FT84" i="7"/>
  <c r="FU84" i="7"/>
  <c r="FV84" i="7"/>
  <c r="FW84" i="7"/>
  <c r="FX84" i="7"/>
  <c r="FY84" i="7"/>
  <c r="FZ84" i="7"/>
  <c r="GA84" i="7"/>
  <c r="GB84" i="7"/>
  <c r="GC84" i="7"/>
  <c r="GD84" i="7"/>
  <c r="GE84" i="7"/>
  <c r="GF84" i="7"/>
  <c r="GG84" i="7"/>
  <c r="GH84" i="7"/>
  <c r="GI84" i="7"/>
  <c r="GJ84" i="7"/>
  <c r="GK84" i="7"/>
  <c r="GL84" i="7"/>
  <c r="GM84" i="7"/>
  <c r="GN84" i="7"/>
  <c r="GO84" i="7"/>
  <c r="GP84" i="7"/>
  <c r="GQ84" i="7"/>
  <c r="GR84" i="7"/>
  <c r="GS84" i="7"/>
  <c r="GT84" i="7"/>
  <c r="GU84" i="7"/>
  <c r="GV84" i="7"/>
  <c r="GW84" i="7"/>
  <c r="GX84" i="7"/>
  <c r="GY84" i="7"/>
  <c r="GZ84" i="7"/>
  <c r="HA84" i="7"/>
  <c r="HB84" i="7"/>
  <c r="HC84" i="7"/>
  <c r="HD84" i="7"/>
  <c r="HE84" i="7"/>
  <c r="HF84" i="7"/>
  <c r="HG84" i="7"/>
  <c r="HH84" i="7"/>
  <c r="HI84" i="7"/>
  <c r="HJ84" i="7"/>
  <c r="HK84" i="7"/>
  <c r="HL84" i="7"/>
  <c r="HM84" i="7"/>
  <c r="HN84" i="7"/>
  <c r="HO84" i="7"/>
  <c r="HP84" i="7"/>
  <c r="HQ84" i="7"/>
  <c r="HR84" i="7"/>
  <c r="HS84" i="7"/>
  <c r="HT84" i="7"/>
  <c r="HU84" i="7"/>
  <c r="HV84" i="7"/>
  <c r="HW84" i="7"/>
  <c r="HX84" i="7"/>
  <c r="HY84" i="7"/>
  <c r="HZ84" i="7"/>
  <c r="IA84" i="7"/>
  <c r="IB84" i="7"/>
  <c r="IC84" i="7"/>
  <c r="ID84" i="7"/>
  <c r="IE84" i="7"/>
  <c r="IF84" i="7"/>
  <c r="IG84" i="7"/>
  <c r="IH84" i="7"/>
  <c r="II84" i="7"/>
  <c r="IJ84" i="7"/>
  <c r="IK84" i="7"/>
  <c r="IL84" i="7"/>
  <c r="IM84" i="7"/>
  <c r="IN84" i="7"/>
  <c r="IO84" i="7"/>
  <c r="IP84" i="7"/>
  <c r="IQ84" i="7"/>
  <c r="IR84" i="7"/>
  <c r="IS84" i="7"/>
  <c r="IT84" i="7"/>
  <c r="IU84" i="7"/>
  <c r="IV84" i="7"/>
  <c r="IW84" i="7"/>
  <c r="IX84" i="7"/>
  <c r="IY84" i="7"/>
  <c r="IZ84" i="7"/>
  <c r="JA84" i="7"/>
  <c r="JB84" i="7"/>
  <c r="JC84" i="7"/>
  <c r="JD84" i="7"/>
  <c r="JE84" i="7"/>
  <c r="JF84" i="7"/>
  <c r="JG84" i="7"/>
  <c r="JH84" i="7"/>
  <c r="JI84" i="7"/>
  <c r="JJ84" i="7"/>
  <c r="JK84" i="7"/>
  <c r="JL84" i="7"/>
  <c r="JM84" i="7"/>
  <c r="JN84" i="7"/>
  <c r="JO84" i="7"/>
  <c r="JP84" i="7"/>
  <c r="JQ84" i="7"/>
  <c r="JR84" i="7"/>
  <c r="JS84" i="7"/>
  <c r="JT84" i="7"/>
  <c r="JU84" i="7"/>
  <c r="JV84" i="7"/>
  <c r="JW84" i="7"/>
  <c r="JX84" i="7"/>
  <c r="JY84" i="7"/>
  <c r="JZ84" i="7"/>
  <c r="KA84" i="7"/>
  <c r="KB84" i="7"/>
  <c r="KC84" i="7"/>
  <c r="KD84" i="7"/>
  <c r="KE84" i="7"/>
  <c r="KF84" i="7"/>
  <c r="KG84" i="7"/>
  <c r="KH84" i="7"/>
  <c r="KI84" i="7"/>
  <c r="KJ84" i="7"/>
  <c r="KK84" i="7"/>
  <c r="KL84" i="7"/>
  <c r="KM84" i="7"/>
  <c r="KN84" i="7"/>
  <c r="KO84" i="7"/>
  <c r="KP84" i="7"/>
  <c r="KQ84" i="7"/>
  <c r="KR84" i="7"/>
  <c r="KS84" i="7"/>
  <c r="KT84" i="7"/>
  <c r="KU84" i="7"/>
  <c r="KV84" i="7"/>
  <c r="KW84" i="7"/>
  <c r="KX84" i="7"/>
  <c r="KY84" i="7"/>
  <c r="KZ84" i="7"/>
  <c r="LA84" i="7"/>
  <c r="LB84" i="7"/>
  <c r="LC84" i="7"/>
  <c r="LD84" i="7"/>
  <c r="LE84" i="7"/>
  <c r="LF84" i="7"/>
  <c r="LG84" i="7"/>
  <c r="LH84" i="7"/>
  <c r="LI84" i="7"/>
  <c r="LJ84" i="7"/>
  <c r="LK84" i="7"/>
  <c r="LL84" i="7"/>
  <c r="LM84" i="7"/>
  <c r="LN84" i="7"/>
  <c r="LO84" i="7"/>
  <c r="LP84" i="7"/>
  <c r="LQ84" i="7"/>
  <c r="LR84" i="7"/>
  <c r="LS84" i="7"/>
  <c r="LT84" i="7"/>
  <c r="LU84" i="7"/>
  <c r="G83" i="7"/>
  <c r="G84" i="7"/>
  <c r="H83" i="7"/>
  <c r="H84" i="7"/>
  <c r="I83" i="7"/>
  <c r="I84" i="7"/>
  <c r="J83" i="7"/>
  <c r="J84" i="7"/>
  <c r="K83" i="7"/>
  <c r="K84" i="7"/>
  <c r="L83" i="7"/>
  <c r="L84" i="7"/>
  <c r="M83" i="7"/>
  <c r="M84" i="7"/>
  <c r="N83" i="7"/>
  <c r="N84" i="7"/>
  <c r="O83" i="7"/>
  <c r="O84" i="7"/>
  <c r="P83" i="7"/>
  <c r="P84" i="7"/>
  <c r="Q83" i="7"/>
  <c r="Q84" i="7"/>
  <c r="R83" i="7"/>
  <c r="R84" i="7"/>
  <c r="S83" i="7"/>
  <c r="S84" i="7"/>
  <c r="T83" i="7"/>
  <c r="T84" i="7"/>
  <c r="U83" i="7"/>
  <c r="U84" i="7"/>
  <c r="V83" i="7"/>
  <c r="V84" i="7"/>
  <c r="W83" i="7"/>
  <c r="W84" i="7"/>
  <c r="X83" i="7"/>
  <c r="X84" i="7"/>
  <c r="Y83" i="7"/>
  <c r="Y84" i="7"/>
  <c r="Z83" i="7"/>
  <c r="Z84" i="7"/>
  <c r="AA83" i="7"/>
  <c r="AA84" i="7"/>
  <c r="AB83" i="7"/>
  <c r="AB84" i="7"/>
  <c r="AC83" i="7"/>
  <c r="AC84" i="7"/>
  <c r="AD83" i="7"/>
  <c r="AD84" i="7"/>
  <c r="AE83" i="7"/>
  <c r="AE84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AE24" i="7"/>
  <c r="AE25" i="7"/>
  <c r="AE27" i="7"/>
  <c r="AE29" i="7"/>
  <c r="AE33" i="7"/>
  <c r="AE34" i="7"/>
  <c r="AE35" i="7"/>
  <c r="AE36" i="7"/>
  <c r="AE37" i="7"/>
  <c r="AE38" i="7"/>
  <c r="AE39" i="7"/>
  <c r="AE41" i="7"/>
  <c r="AE44" i="7"/>
  <c r="AE63" i="7"/>
  <c r="AE66" i="7"/>
  <c r="AE67" i="7"/>
  <c r="AE68" i="7"/>
  <c r="AE69" i="7"/>
  <c r="AE70" i="7"/>
  <c r="AE71" i="7"/>
  <c r="AE73" i="7"/>
  <c r="AD24" i="7"/>
  <c r="AD25" i="7"/>
  <c r="AD27" i="7"/>
  <c r="AD29" i="7"/>
  <c r="AD33" i="7"/>
  <c r="AD34" i="7"/>
  <c r="AD35" i="7"/>
  <c r="AD36" i="7"/>
  <c r="AD37" i="7"/>
  <c r="AD38" i="7"/>
  <c r="AD39" i="7"/>
  <c r="AD41" i="7"/>
  <c r="AD44" i="7"/>
  <c r="AD63" i="7"/>
  <c r="AD66" i="7"/>
  <c r="AD67" i="7"/>
  <c r="AD68" i="7"/>
  <c r="AD69" i="7"/>
  <c r="AD70" i="7"/>
  <c r="AD71" i="7"/>
  <c r="AD73" i="7"/>
  <c r="AC24" i="7"/>
  <c r="AC25" i="7"/>
  <c r="AC27" i="7"/>
  <c r="AC29" i="7"/>
  <c r="AC33" i="7"/>
  <c r="AC34" i="7"/>
  <c r="AC35" i="7"/>
  <c r="AC36" i="7"/>
  <c r="AC37" i="7"/>
  <c r="AC38" i="7"/>
  <c r="AC39" i="7"/>
  <c r="AC41" i="7"/>
  <c r="AC44" i="7"/>
  <c r="AC63" i="7"/>
  <c r="AC66" i="7"/>
  <c r="AC67" i="7"/>
  <c r="AC68" i="7"/>
  <c r="AC69" i="7"/>
  <c r="AC70" i="7"/>
  <c r="AC71" i="7"/>
  <c r="AC73" i="7"/>
  <c r="AB24" i="7"/>
  <c r="AB25" i="7"/>
  <c r="AB27" i="7"/>
  <c r="AB29" i="7"/>
  <c r="AB33" i="7"/>
  <c r="AB34" i="7"/>
  <c r="AB35" i="7"/>
  <c r="AB36" i="7"/>
  <c r="AB37" i="7"/>
  <c r="AB38" i="7"/>
  <c r="AB39" i="7"/>
  <c r="AB41" i="7"/>
  <c r="AB44" i="7"/>
  <c r="AB63" i="7"/>
  <c r="AB66" i="7"/>
  <c r="AB67" i="7"/>
  <c r="AB68" i="7"/>
  <c r="AB69" i="7"/>
  <c r="AB70" i="7"/>
  <c r="AB71" i="7"/>
  <c r="AB73" i="7"/>
  <c r="AA24" i="7"/>
  <c r="AA25" i="7"/>
  <c r="AA27" i="7"/>
  <c r="AA29" i="7"/>
  <c r="AA33" i="7"/>
  <c r="AA34" i="7"/>
  <c r="AA35" i="7"/>
  <c r="AA36" i="7"/>
  <c r="AA37" i="7"/>
  <c r="AA38" i="7"/>
  <c r="AA39" i="7"/>
  <c r="AA41" i="7"/>
  <c r="AA44" i="7"/>
  <c r="AA63" i="7"/>
  <c r="AA66" i="7"/>
  <c r="AA67" i="7"/>
  <c r="AA68" i="7"/>
  <c r="AA69" i="7"/>
  <c r="AA70" i="7"/>
  <c r="AA71" i="7"/>
  <c r="AA73" i="7"/>
  <c r="Z24" i="7"/>
  <c r="Z25" i="7"/>
  <c r="Z27" i="7"/>
  <c r="Z29" i="7"/>
  <c r="Z33" i="7"/>
  <c r="Z34" i="7"/>
  <c r="Z35" i="7"/>
  <c r="Z36" i="7"/>
  <c r="Z37" i="7"/>
  <c r="Z38" i="7"/>
  <c r="Z39" i="7"/>
  <c r="Z41" i="7"/>
  <c r="Z44" i="7"/>
  <c r="Z63" i="7"/>
  <c r="Z66" i="7"/>
  <c r="Z67" i="7"/>
  <c r="Z68" i="7"/>
  <c r="Z69" i="7"/>
  <c r="Z70" i="7"/>
  <c r="Z71" i="7"/>
  <c r="Z73" i="7"/>
  <c r="Y24" i="7"/>
  <c r="Y25" i="7"/>
  <c r="Y27" i="7"/>
  <c r="Y29" i="7"/>
  <c r="Y33" i="7"/>
  <c r="Y34" i="7"/>
  <c r="Y35" i="7"/>
  <c r="Y36" i="7"/>
  <c r="Y37" i="7"/>
  <c r="Y38" i="7"/>
  <c r="Y39" i="7"/>
  <c r="Y41" i="7"/>
  <c r="Y44" i="7"/>
  <c r="Y63" i="7"/>
  <c r="Y66" i="7"/>
  <c r="Y67" i="7"/>
  <c r="Y68" i="7"/>
  <c r="Y69" i="7"/>
  <c r="Y70" i="7"/>
  <c r="Y71" i="7"/>
  <c r="Y73" i="7"/>
  <c r="X24" i="7"/>
  <c r="X25" i="7"/>
  <c r="X27" i="7"/>
  <c r="X29" i="7"/>
  <c r="X33" i="7"/>
  <c r="X34" i="7"/>
  <c r="X35" i="7"/>
  <c r="X36" i="7"/>
  <c r="X37" i="7"/>
  <c r="X38" i="7"/>
  <c r="X39" i="7"/>
  <c r="X41" i="7"/>
  <c r="X44" i="7"/>
  <c r="X63" i="7"/>
  <c r="X66" i="7"/>
  <c r="X67" i="7"/>
  <c r="X68" i="7"/>
  <c r="X69" i="7"/>
  <c r="X70" i="7"/>
  <c r="X71" i="7"/>
  <c r="X73" i="7"/>
  <c r="W24" i="7"/>
  <c r="W25" i="7"/>
  <c r="W27" i="7"/>
  <c r="W29" i="7"/>
  <c r="W33" i="7"/>
  <c r="W34" i="7"/>
  <c r="W35" i="7"/>
  <c r="W36" i="7"/>
  <c r="W37" i="7"/>
  <c r="W38" i="7"/>
  <c r="W39" i="7"/>
  <c r="W41" i="7"/>
  <c r="W44" i="7"/>
  <c r="W63" i="7"/>
  <c r="W66" i="7"/>
  <c r="W67" i="7"/>
  <c r="W68" i="7"/>
  <c r="W69" i="7"/>
  <c r="W70" i="7"/>
  <c r="W71" i="7"/>
  <c r="W73" i="7"/>
  <c r="V24" i="7"/>
  <c r="V25" i="7"/>
  <c r="V27" i="7"/>
  <c r="V29" i="7"/>
  <c r="V33" i="7"/>
  <c r="V34" i="7"/>
  <c r="V35" i="7"/>
  <c r="V36" i="7"/>
  <c r="V37" i="7"/>
  <c r="V38" i="7"/>
  <c r="V39" i="7"/>
  <c r="V41" i="7"/>
  <c r="V44" i="7"/>
  <c r="V63" i="7"/>
  <c r="V66" i="7"/>
  <c r="V67" i="7"/>
  <c r="V68" i="7"/>
  <c r="V69" i="7"/>
  <c r="V70" i="7"/>
  <c r="V71" i="7"/>
  <c r="V73" i="7"/>
  <c r="U24" i="7"/>
  <c r="U25" i="7"/>
  <c r="U27" i="7"/>
  <c r="U29" i="7"/>
  <c r="U33" i="7"/>
  <c r="U34" i="7"/>
  <c r="U35" i="7"/>
  <c r="U36" i="7"/>
  <c r="U37" i="7"/>
  <c r="U38" i="7"/>
  <c r="U39" i="7"/>
  <c r="U41" i="7"/>
  <c r="U44" i="7"/>
  <c r="U63" i="7"/>
  <c r="U66" i="7"/>
  <c r="U67" i="7"/>
  <c r="U68" i="7"/>
  <c r="U69" i="7"/>
  <c r="U70" i="7"/>
  <c r="U71" i="7"/>
  <c r="U73" i="7"/>
  <c r="T24" i="7"/>
  <c r="T25" i="7"/>
  <c r="T27" i="7"/>
  <c r="T29" i="7"/>
  <c r="T33" i="7"/>
  <c r="T34" i="7"/>
  <c r="T35" i="7"/>
  <c r="T36" i="7"/>
  <c r="T37" i="7"/>
  <c r="T38" i="7"/>
  <c r="T39" i="7"/>
  <c r="T41" i="7"/>
  <c r="T44" i="7"/>
  <c r="T63" i="7"/>
  <c r="T66" i="7"/>
  <c r="T67" i="7"/>
  <c r="T68" i="7"/>
  <c r="T69" i="7"/>
  <c r="T70" i="7"/>
  <c r="T71" i="7"/>
  <c r="T73" i="7"/>
  <c r="S24" i="7"/>
  <c r="S25" i="7"/>
  <c r="S27" i="7"/>
  <c r="S29" i="7"/>
  <c r="S33" i="7"/>
  <c r="S34" i="7"/>
  <c r="S35" i="7"/>
  <c r="S36" i="7"/>
  <c r="S37" i="7"/>
  <c r="S38" i="7"/>
  <c r="S39" i="7"/>
  <c r="S41" i="7"/>
  <c r="S44" i="7"/>
  <c r="S63" i="7"/>
  <c r="S66" i="7"/>
  <c r="S67" i="7"/>
  <c r="S68" i="7"/>
  <c r="S69" i="7"/>
  <c r="S70" i="7"/>
  <c r="S71" i="7"/>
  <c r="S73" i="7"/>
  <c r="R24" i="7"/>
  <c r="R25" i="7"/>
  <c r="R27" i="7"/>
  <c r="R29" i="7"/>
  <c r="R33" i="7"/>
  <c r="R34" i="7"/>
  <c r="R35" i="7"/>
  <c r="R36" i="7"/>
  <c r="R37" i="7"/>
  <c r="R38" i="7"/>
  <c r="R39" i="7"/>
  <c r="R41" i="7"/>
  <c r="R44" i="7"/>
  <c r="R63" i="7"/>
  <c r="R66" i="7"/>
  <c r="R67" i="7"/>
  <c r="R68" i="7"/>
  <c r="R69" i="7"/>
  <c r="R70" i="7"/>
  <c r="R71" i="7"/>
  <c r="R73" i="7"/>
  <c r="Q24" i="7"/>
  <c r="Q25" i="7"/>
  <c r="Q27" i="7"/>
  <c r="Q29" i="7"/>
  <c r="Q33" i="7"/>
  <c r="Q34" i="7"/>
  <c r="Q35" i="7"/>
  <c r="Q36" i="7"/>
  <c r="Q37" i="7"/>
  <c r="Q38" i="7"/>
  <c r="Q39" i="7"/>
  <c r="Q41" i="7"/>
  <c r="Q44" i="7"/>
  <c r="Q63" i="7"/>
  <c r="Q66" i="7"/>
  <c r="Q67" i="7"/>
  <c r="Q68" i="7"/>
  <c r="Q69" i="7"/>
  <c r="Q70" i="7"/>
  <c r="Q71" i="7"/>
  <c r="Q73" i="7"/>
  <c r="P24" i="7"/>
  <c r="P25" i="7"/>
  <c r="P27" i="7"/>
  <c r="P29" i="7"/>
  <c r="P33" i="7"/>
  <c r="P34" i="7"/>
  <c r="P35" i="7"/>
  <c r="P36" i="7"/>
  <c r="P37" i="7"/>
  <c r="P38" i="7"/>
  <c r="P39" i="7"/>
  <c r="P41" i="7"/>
  <c r="P44" i="7"/>
  <c r="P63" i="7"/>
  <c r="P66" i="7"/>
  <c r="P67" i="7"/>
  <c r="P68" i="7"/>
  <c r="P69" i="7"/>
  <c r="P70" i="7"/>
  <c r="P71" i="7"/>
  <c r="P73" i="7"/>
  <c r="O24" i="7"/>
  <c r="O25" i="7"/>
  <c r="O27" i="7"/>
  <c r="O29" i="7"/>
  <c r="O33" i="7"/>
  <c r="O34" i="7"/>
  <c r="O35" i="7"/>
  <c r="O36" i="7"/>
  <c r="O37" i="7"/>
  <c r="O38" i="7"/>
  <c r="O39" i="7"/>
  <c r="O41" i="7"/>
  <c r="O44" i="7"/>
  <c r="O63" i="7"/>
  <c r="O66" i="7"/>
  <c r="O67" i="7"/>
  <c r="O68" i="7"/>
  <c r="O69" i="7"/>
  <c r="O70" i="7"/>
  <c r="O71" i="7"/>
  <c r="O73" i="7"/>
  <c r="N24" i="7"/>
  <c r="N25" i="7"/>
  <c r="N27" i="7"/>
  <c r="N29" i="7"/>
  <c r="N33" i="7"/>
  <c r="N34" i="7"/>
  <c r="N35" i="7"/>
  <c r="N36" i="7"/>
  <c r="N37" i="7"/>
  <c r="N38" i="7"/>
  <c r="N39" i="7"/>
  <c r="N41" i="7"/>
  <c r="N44" i="7"/>
  <c r="N63" i="7"/>
  <c r="N66" i="7"/>
  <c r="N67" i="7"/>
  <c r="N68" i="7"/>
  <c r="N69" i="7"/>
  <c r="N70" i="7"/>
  <c r="N71" i="7"/>
  <c r="N73" i="7"/>
  <c r="M24" i="7"/>
  <c r="M25" i="7"/>
  <c r="M27" i="7"/>
  <c r="M29" i="7"/>
  <c r="M33" i="7"/>
  <c r="M34" i="7"/>
  <c r="M35" i="7"/>
  <c r="M36" i="7"/>
  <c r="M37" i="7"/>
  <c r="M38" i="7"/>
  <c r="M39" i="7"/>
  <c r="M41" i="7"/>
  <c r="M44" i="7"/>
  <c r="M63" i="7"/>
  <c r="M66" i="7"/>
  <c r="M67" i="7"/>
  <c r="M68" i="7"/>
  <c r="M69" i="7"/>
  <c r="M70" i="7"/>
  <c r="M71" i="7"/>
  <c r="M73" i="7"/>
  <c r="L63" i="7"/>
  <c r="L66" i="7"/>
  <c r="L67" i="7"/>
  <c r="L68" i="7"/>
  <c r="L69" i="7"/>
  <c r="L70" i="7"/>
  <c r="L71" i="7"/>
  <c r="L73" i="7"/>
  <c r="K63" i="7"/>
  <c r="K66" i="7"/>
  <c r="K67" i="7"/>
  <c r="K68" i="7"/>
  <c r="K69" i="7"/>
  <c r="K70" i="7"/>
  <c r="K71" i="7"/>
  <c r="K73" i="7"/>
  <c r="J63" i="7"/>
  <c r="J66" i="7"/>
  <c r="J67" i="7"/>
  <c r="J68" i="7"/>
  <c r="J69" i="7"/>
  <c r="J70" i="7"/>
  <c r="J71" i="7"/>
  <c r="J73" i="7"/>
  <c r="I63" i="7"/>
  <c r="I66" i="7"/>
  <c r="I67" i="7"/>
  <c r="I68" i="7"/>
  <c r="I69" i="7"/>
  <c r="I70" i="7"/>
  <c r="I71" i="7"/>
  <c r="I73" i="7"/>
  <c r="H63" i="7"/>
  <c r="H66" i="7"/>
  <c r="H67" i="7"/>
  <c r="H68" i="7"/>
  <c r="H69" i="7"/>
  <c r="H70" i="7"/>
  <c r="H71" i="7"/>
  <c r="H73" i="7"/>
  <c r="G63" i="7"/>
  <c r="G66" i="7"/>
  <c r="G67" i="7"/>
  <c r="G68" i="7"/>
  <c r="G69" i="7"/>
  <c r="G70" i="7"/>
  <c r="G71" i="7"/>
  <c r="G73" i="7"/>
  <c r="LU46" i="7"/>
  <c r="LU47" i="7"/>
  <c r="LU51" i="7"/>
  <c r="LU53" i="7"/>
  <c r="LU54" i="7"/>
  <c r="LU57" i="7"/>
  <c r="LT46" i="7"/>
  <c r="LT47" i="7"/>
  <c r="LT51" i="7"/>
  <c r="LT53" i="7"/>
  <c r="LT54" i="7"/>
  <c r="LT57" i="7"/>
  <c r="LS46" i="7"/>
  <c r="LS47" i="7"/>
  <c r="LS51" i="7"/>
  <c r="LS53" i="7"/>
  <c r="LS54" i="7"/>
  <c r="LS57" i="7"/>
  <c r="LR46" i="7"/>
  <c r="LR47" i="7"/>
  <c r="LR51" i="7"/>
  <c r="LR53" i="7"/>
  <c r="LR54" i="7"/>
  <c r="LR57" i="7"/>
  <c r="LQ46" i="7"/>
  <c r="LQ47" i="7"/>
  <c r="LQ51" i="7"/>
  <c r="LQ53" i="7"/>
  <c r="LQ54" i="7"/>
  <c r="LQ57" i="7"/>
  <c r="LP46" i="7"/>
  <c r="LP47" i="7"/>
  <c r="LP51" i="7"/>
  <c r="LP53" i="7"/>
  <c r="LP54" i="7"/>
  <c r="LP57" i="7"/>
  <c r="LO46" i="7"/>
  <c r="LO47" i="7"/>
  <c r="LO51" i="7"/>
  <c r="LO53" i="7"/>
  <c r="LO54" i="7"/>
  <c r="LO57" i="7"/>
  <c r="LN46" i="7"/>
  <c r="LN47" i="7"/>
  <c r="LN51" i="7"/>
  <c r="LN53" i="7"/>
  <c r="LN54" i="7"/>
  <c r="LN57" i="7"/>
  <c r="LM46" i="7"/>
  <c r="LM47" i="7"/>
  <c r="LM51" i="7"/>
  <c r="LM53" i="7"/>
  <c r="LM54" i="7"/>
  <c r="LM57" i="7"/>
  <c r="LL46" i="7"/>
  <c r="LL47" i="7"/>
  <c r="LL51" i="7"/>
  <c r="LL53" i="7"/>
  <c r="LL54" i="7"/>
  <c r="LL57" i="7"/>
  <c r="LK46" i="7"/>
  <c r="LK47" i="7"/>
  <c r="LK51" i="7"/>
  <c r="LK53" i="7"/>
  <c r="LK54" i="7"/>
  <c r="LK57" i="7"/>
  <c r="LJ46" i="7"/>
  <c r="LJ47" i="7"/>
  <c r="LJ51" i="7"/>
  <c r="LJ53" i="7"/>
  <c r="LJ54" i="7"/>
  <c r="LJ57" i="7"/>
  <c r="LI46" i="7"/>
  <c r="LI47" i="7"/>
  <c r="LI51" i="7"/>
  <c r="LI53" i="7"/>
  <c r="LI54" i="7"/>
  <c r="LI57" i="7"/>
  <c r="LH46" i="7"/>
  <c r="LH47" i="7"/>
  <c r="LH51" i="7"/>
  <c r="LH53" i="7"/>
  <c r="LH54" i="7"/>
  <c r="LH57" i="7"/>
  <c r="LG46" i="7"/>
  <c r="LG47" i="7"/>
  <c r="LG51" i="7"/>
  <c r="LG53" i="7"/>
  <c r="LG54" i="7"/>
  <c r="LG57" i="7"/>
  <c r="LF46" i="7"/>
  <c r="LF47" i="7"/>
  <c r="LF51" i="7"/>
  <c r="LF53" i="7"/>
  <c r="LF54" i="7"/>
  <c r="LF57" i="7"/>
  <c r="LE46" i="7"/>
  <c r="LE47" i="7"/>
  <c r="LE51" i="7"/>
  <c r="LE53" i="7"/>
  <c r="LE54" i="7"/>
  <c r="LE57" i="7"/>
  <c r="LD46" i="7"/>
  <c r="LD47" i="7"/>
  <c r="LD51" i="7"/>
  <c r="LD53" i="7"/>
  <c r="LD54" i="7"/>
  <c r="LD57" i="7"/>
  <c r="LC46" i="7"/>
  <c r="LC47" i="7"/>
  <c r="LC51" i="7"/>
  <c r="LC53" i="7"/>
  <c r="LC54" i="7"/>
  <c r="LC57" i="7"/>
  <c r="LB46" i="7"/>
  <c r="LB47" i="7"/>
  <c r="LB51" i="7"/>
  <c r="LB53" i="7"/>
  <c r="LB54" i="7"/>
  <c r="LB57" i="7"/>
  <c r="LA46" i="7"/>
  <c r="LA47" i="7"/>
  <c r="LA51" i="7"/>
  <c r="LA53" i="7"/>
  <c r="LA54" i="7"/>
  <c r="LA57" i="7"/>
  <c r="KZ46" i="7"/>
  <c r="KZ47" i="7"/>
  <c r="KZ51" i="7"/>
  <c r="KZ53" i="7"/>
  <c r="KZ54" i="7"/>
  <c r="KZ57" i="7"/>
  <c r="KY46" i="7"/>
  <c r="KY47" i="7"/>
  <c r="KY51" i="7"/>
  <c r="KY53" i="7"/>
  <c r="KY54" i="7"/>
  <c r="KY57" i="7"/>
  <c r="KX46" i="7"/>
  <c r="KX47" i="7"/>
  <c r="KX51" i="7"/>
  <c r="KX53" i="7"/>
  <c r="KX54" i="7"/>
  <c r="KX57" i="7"/>
  <c r="KW46" i="7"/>
  <c r="KW47" i="7"/>
  <c r="KW51" i="7"/>
  <c r="KW53" i="7"/>
  <c r="KW54" i="7"/>
  <c r="KW57" i="7"/>
  <c r="KV46" i="7"/>
  <c r="KV47" i="7"/>
  <c r="KV51" i="7"/>
  <c r="KV53" i="7"/>
  <c r="KV54" i="7"/>
  <c r="KV57" i="7"/>
  <c r="KU46" i="7"/>
  <c r="KU47" i="7"/>
  <c r="KU51" i="7"/>
  <c r="KU53" i="7"/>
  <c r="KU54" i="7"/>
  <c r="KU57" i="7"/>
  <c r="KT46" i="7"/>
  <c r="KT47" i="7"/>
  <c r="KT51" i="7"/>
  <c r="KT53" i="7"/>
  <c r="KT54" i="7"/>
  <c r="KT57" i="7"/>
  <c r="KS46" i="7"/>
  <c r="KS47" i="7"/>
  <c r="KS51" i="7"/>
  <c r="KS53" i="7"/>
  <c r="KS54" i="7"/>
  <c r="KS57" i="7"/>
  <c r="KR46" i="7"/>
  <c r="KR47" i="7"/>
  <c r="KR51" i="7"/>
  <c r="KR53" i="7"/>
  <c r="KR54" i="7"/>
  <c r="KR57" i="7"/>
  <c r="KQ46" i="7"/>
  <c r="KQ47" i="7"/>
  <c r="KQ51" i="7"/>
  <c r="KQ53" i="7"/>
  <c r="KQ54" i="7"/>
  <c r="KQ57" i="7"/>
  <c r="KP46" i="7"/>
  <c r="KP47" i="7"/>
  <c r="KP51" i="7"/>
  <c r="KP53" i="7"/>
  <c r="KP54" i="7"/>
  <c r="KP57" i="7"/>
  <c r="KO46" i="7"/>
  <c r="KO47" i="7"/>
  <c r="KO51" i="7"/>
  <c r="KO53" i="7"/>
  <c r="KO54" i="7"/>
  <c r="KO57" i="7"/>
  <c r="KN46" i="7"/>
  <c r="KN47" i="7"/>
  <c r="KN51" i="7"/>
  <c r="KN53" i="7"/>
  <c r="KN54" i="7"/>
  <c r="KN57" i="7"/>
  <c r="KM46" i="7"/>
  <c r="KM47" i="7"/>
  <c r="KM51" i="7"/>
  <c r="KM53" i="7"/>
  <c r="KM54" i="7"/>
  <c r="KM57" i="7"/>
  <c r="KL46" i="7"/>
  <c r="KL47" i="7"/>
  <c r="KL51" i="7"/>
  <c r="KL53" i="7"/>
  <c r="KL54" i="7"/>
  <c r="KL57" i="7"/>
  <c r="KK46" i="7"/>
  <c r="KK47" i="7"/>
  <c r="KK51" i="7"/>
  <c r="KK53" i="7"/>
  <c r="KK54" i="7"/>
  <c r="KK57" i="7"/>
  <c r="KJ46" i="7"/>
  <c r="KJ47" i="7"/>
  <c r="KJ51" i="7"/>
  <c r="KJ53" i="7"/>
  <c r="KJ54" i="7"/>
  <c r="KJ57" i="7"/>
  <c r="KI46" i="7"/>
  <c r="KI47" i="7"/>
  <c r="KI51" i="7"/>
  <c r="KI53" i="7"/>
  <c r="KI54" i="7"/>
  <c r="KI57" i="7"/>
  <c r="KH46" i="7"/>
  <c r="KH47" i="7"/>
  <c r="KH51" i="7"/>
  <c r="KH53" i="7"/>
  <c r="KH54" i="7"/>
  <c r="KH57" i="7"/>
  <c r="KG46" i="7"/>
  <c r="KG47" i="7"/>
  <c r="KG51" i="7"/>
  <c r="KG53" i="7"/>
  <c r="KG54" i="7"/>
  <c r="KG57" i="7"/>
  <c r="KF46" i="7"/>
  <c r="KF47" i="7"/>
  <c r="KF51" i="7"/>
  <c r="KF53" i="7"/>
  <c r="KF54" i="7"/>
  <c r="KF57" i="7"/>
  <c r="KE46" i="7"/>
  <c r="KE47" i="7"/>
  <c r="KE51" i="7"/>
  <c r="KE53" i="7"/>
  <c r="KE54" i="7"/>
  <c r="KE57" i="7"/>
  <c r="KD46" i="7"/>
  <c r="KD47" i="7"/>
  <c r="KD51" i="7"/>
  <c r="KD53" i="7"/>
  <c r="KD54" i="7"/>
  <c r="KD57" i="7"/>
  <c r="KC46" i="7"/>
  <c r="KC47" i="7"/>
  <c r="KC51" i="7"/>
  <c r="KC53" i="7"/>
  <c r="KC54" i="7"/>
  <c r="KC57" i="7"/>
  <c r="KB46" i="7"/>
  <c r="KB47" i="7"/>
  <c r="KB51" i="7"/>
  <c r="KB53" i="7"/>
  <c r="KB54" i="7"/>
  <c r="KB57" i="7"/>
  <c r="KA46" i="7"/>
  <c r="KA47" i="7"/>
  <c r="KA51" i="7"/>
  <c r="KA53" i="7"/>
  <c r="KA54" i="7"/>
  <c r="KA57" i="7"/>
  <c r="JZ46" i="7"/>
  <c r="JZ47" i="7"/>
  <c r="JZ51" i="7"/>
  <c r="JZ53" i="7"/>
  <c r="JZ54" i="7"/>
  <c r="JZ57" i="7"/>
  <c r="JY46" i="7"/>
  <c r="JY47" i="7"/>
  <c r="JY51" i="7"/>
  <c r="JY53" i="7"/>
  <c r="JY54" i="7"/>
  <c r="JY57" i="7"/>
  <c r="JX46" i="7"/>
  <c r="JX47" i="7"/>
  <c r="JX51" i="7"/>
  <c r="JX53" i="7"/>
  <c r="JX54" i="7"/>
  <c r="JX57" i="7"/>
  <c r="JW46" i="7"/>
  <c r="JW47" i="7"/>
  <c r="JW51" i="7"/>
  <c r="JW53" i="7"/>
  <c r="JW54" i="7"/>
  <c r="JW57" i="7"/>
  <c r="JV46" i="7"/>
  <c r="JV47" i="7"/>
  <c r="JV51" i="7"/>
  <c r="JV53" i="7"/>
  <c r="JV54" i="7"/>
  <c r="JV57" i="7"/>
  <c r="JU46" i="7"/>
  <c r="JU47" i="7"/>
  <c r="JU51" i="7"/>
  <c r="JU53" i="7"/>
  <c r="JU54" i="7"/>
  <c r="JU57" i="7"/>
  <c r="JT46" i="7"/>
  <c r="JT47" i="7"/>
  <c r="JT51" i="7"/>
  <c r="JT53" i="7"/>
  <c r="JT54" i="7"/>
  <c r="JT57" i="7"/>
  <c r="JS46" i="7"/>
  <c r="JS47" i="7"/>
  <c r="JS51" i="7"/>
  <c r="JS53" i="7"/>
  <c r="JS54" i="7"/>
  <c r="JS57" i="7"/>
  <c r="JR46" i="7"/>
  <c r="JR47" i="7"/>
  <c r="JR51" i="7"/>
  <c r="JR53" i="7"/>
  <c r="JR54" i="7"/>
  <c r="JR57" i="7"/>
  <c r="JQ46" i="7"/>
  <c r="JQ47" i="7"/>
  <c r="JQ51" i="7"/>
  <c r="JQ53" i="7"/>
  <c r="JQ54" i="7"/>
  <c r="JQ57" i="7"/>
  <c r="JP46" i="7"/>
  <c r="JP47" i="7"/>
  <c r="JP51" i="7"/>
  <c r="JP53" i="7"/>
  <c r="JP54" i="7"/>
  <c r="JP57" i="7"/>
  <c r="JO46" i="7"/>
  <c r="JO47" i="7"/>
  <c r="JO51" i="7"/>
  <c r="JO53" i="7"/>
  <c r="JO54" i="7"/>
  <c r="JO57" i="7"/>
  <c r="JN46" i="7"/>
  <c r="JN47" i="7"/>
  <c r="JN51" i="7"/>
  <c r="JN53" i="7"/>
  <c r="JN54" i="7"/>
  <c r="JN57" i="7"/>
  <c r="JM46" i="7"/>
  <c r="JM47" i="7"/>
  <c r="JM51" i="7"/>
  <c r="JM53" i="7"/>
  <c r="JM54" i="7"/>
  <c r="JM57" i="7"/>
  <c r="JL46" i="7"/>
  <c r="JL47" i="7"/>
  <c r="JL51" i="7"/>
  <c r="JL53" i="7"/>
  <c r="JL54" i="7"/>
  <c r="JL57" i="7"/>
  <c r="JK46" i="7"/>
  <c r="JK47" i="7"/>
  <c r="JK51" i="7"/>
  <c r="JK53" i="7"/>
  <c r="JK54" i="7"/>
  <c r="JK57" i="7"/>
  <c r="JJ46" i="7"/>
  <c r="JJ47" i="7"/>
  <c r="JJ51" i="7"/>
  <c r="JJ53" i="7"/>
  <c r="JJ54" i="7"/>
  <c r="JJ57" i="7"/>
  <c r="JI46" i="7"/>
  <c r="JI47" i="7"/>
  <c r="JI51" i="7"/>
  <c r="JI53" i="7"/>
  <c r="JI54" i="7"/>
  <c r="JI57" i="7"/>
  <c r="JH46" i="7"/>
  <c r="JH47" i="7"/>
  <c r="JH51" i="7"/>
  <c r="JH53" i="7"/>
  <c r="JH54" i="7"/>
  <c r="JH57" i="7"/>
  <c r="JG46" i="7"/>
  <c r="JG47" i="7"/>
  <c r="JG51" i="7"/>
  <c r="JG53" i="7"/>
  <c r="JG54" i="7"/>
  <c r="JG57" i="7"/>
  <c r="JF46" i="7"/>
  <c r="JF47" i="7"/>
  <c r="JF51" i="7"/>
  <c r="JF53" i="7"/>
  <c r="JF54" i="7"/>
  <c r="JF57" i="7"/>
  <c r="JE46" i="7"/>
  <c r="JE47" i="7"/>
  <c r="JE51" i="7"/>
  <c r="JE53" i="7"/>
  <c r="JE54" i="7"/>
  <c r="JE57" i="7"/>
  <c r="JD46" i="7"/>
  <c r="JD47" i="7"/>
  <c r="JD51" i="7"/>
  <c r="JD53" i="7"/>
  <c r="JD54" i="7"/>
  <c r="JD57" i="7"/>
  <c r="JC46" i="7"/>
  <c r="JC47" i="7"/>
  <c r="JC51" i="7"/>
  <c r="JC53" i="7"/>
  <c r="JC54" i="7"/>
  <c r="JC57" i="7"/>
  <c r="JB46" i="7"/>
  <c r="JB47" i="7"/>
  <c r="JB51" i="7"/>
  <c r="JB53" i="7"/>
  <c r="JB54" i="7"/>
  <c r="JB57" i="7"/>
  <c r="JA46" i="7"/>
  <c r="JA47" i="7"/>
  <c r="JA51" i="7"/>
  <c r="JA53" i="7"/>
  <c r="JA54" i="7"/>
  <c r="JA57" i="7"/>
  <c r="IZ46" i="7"/>
  <c r="IZ47" i="7"/>
  <c r="IZ51" i="7"/>
  <c r="IZ53" i="7"/>
  <c r="IZ54" i="7"/>
  <c r="IZ57" i="7"/>
  <c r="IY46" i="7"/>
  <c r="IY47" i="7"/>
  <c r="IY51" i="7"/>
  <c r="IY53" i="7"/>
  <c r="IY54" i="7"/>
  <c r="IY57" i="7"/>
  <c r="IX46" i="7"/>
  <c r="IX47" i="7"/>
  <c r="IX51" i="7"/>
  <c r="IX53" i="7"/>
  <c r="IX54" i="7"/>
  <c r="IX57" i="7"/>
  <c r="IW46" i="7"/>
  <c r="IW47" i="7"/>
  <c r="IW51" i="7"/>
  <c r="IW53" i="7"/>
  <c r="IW54" i="7"/>
  <c r="IW57" i="7"/>
  <c r="IV46" i="7"/>
  <c r="IV47" i="7"/>
  <c r="IV51" i="7"/>
  <c r="IV53" i="7"/>
  <c r="IV54" i="7"/>
  <c r="IV57" i="7"/>
  <c r="IU46" i="7"/>
  <c r="IU47" i="7"/>
  <c r="IU51" i="7"/>
  <c r="IU53" i="7"/>
  <c r="IU54" i="7"/>
  <c r="IU57" i="7"/>
  <c r="IT46" i="7"/>
  <c r="IT47" i="7"/>
  <c r="IT51" i="7"/>
  <c r="IT53" i="7"/>
  <c r="IT54" i="7"/>
  <c r="IT57" i="7"/>
  <c r="IS46" i="7"/>
  <c r="IS47" i="7"/>
  <c r="IS51" i="7"/>
  <c r="IS53" i="7"/>
  <c r="IS54" i="7"/>
  <c r="IS57" i="7"/>
  <c r="IR46" i="7"/>
  <c r="IR47" i="7"/>
  <c r="IR51" i="7"/>
  <c r="IR53" i="7"/>
  <c r="IR54" i="7"/>
  <c r="IR57" i="7"/>
  <c r="IQ46" i="7"/>
  <c r="IQ47" i="7"/>
  <c r="IQ51" i="7"/>
  <c r="IQ53" i="7"/>
  <c r="IQ54" i="7"/>
  <c r="IQ57" i="7"/>
  <c r="IP46" i="7"/>
  <c r="IP47" i="7"/>
  <c r="IP51" i="7"/>
  <c r="IP53" i="7"/>
  <c r="IP54" i="7"/>
  <c r="IP57" i="7"/>
  <c r="IO46" i="7"/>
  <c r="IO47" i="7"/>
  <c r="IO51" i="7"/>
  <c r="IO53" i="7"/>
  <c r="IO54" i="7"/>
  <c r="IO57" i="7"/>
  <c r="IN46" i="7"/>
  <c r="IN47" i="7"/>
  <c r="IN51" i="7"/>
  <c r="IN53" i="7"/>
  <c r="IN54" i="7"/>
  <c r="IN57" i="7"/>
  <c r="IM46" i="7"/>
  <c r="IM47" i="7"/>
  <c r="IM51" i="7"/>
  <c r="IM53" i="7"/>
  <c r="IM54" i="7"/>
  <c r="IM57" i="7"/>
  <c r="IL46" i="7"/>
  <c r="IL47" i="7"/>
  <c r="IL51" i="7"/>
  <c r="IL53" i="7"/>
  <c r="IL54" i="7"/>
  <c r="IL57" i="7"/>
  <c r="IK46" i="7"/>
  <c r="IK47" i="7"/>
  <c r="IK51" i="7"/>
  <c r="IK53" i="7"/>
  <c r="IK54" i="7"/>
  <c r="IK57" i="7"/>
  <c r="IJ46" i="7"/>
  <c r="IJ47" i="7"/>
  <c r="IJ51" i="7"/>
  <c r="IJ53" i="7"/>
  <c r="IJ54" i="7"/>
  <c r="IJ57" i="7"/>
  <c r="II46" i="7"/>
  <c r="II47" i="7"/>
  <c r="II51" i="7"/>
  <c r="II53" i="7"/>
  <c r="II54" i="7"/>
  <c r="II57" i="7"/>
  <c r="IH46" i="7"/>
  <c r="IH47" i="7"/>
  <c r="IH51" i="7"/>
  <c r="IH53" i="7"/>
  <c r="IH54" i="7"/>
  <c r="IH57" i="7"/>
  <c r="IG46" i="7"/>
  <c r="IG47" i="7"/>
  <c r="IG51" i="7"/>
  <c r="IG53" i="7"/>
  <c r="IG54" i="7"/>
  <c r="IG57" i="7"/>
  <c r="IF46" i="7"/>
  <c r="IF47" i="7"/>
  <c r="IF51" i="7"/>
  <c r="IF53" i="7"/>
  <c r="IF54" i="7"/>
  <c r="IF57" i="7"/>
  <c r="IE46" i="7"/>
  <c r="IE47" i="7"/>
  <c r="IE51" i="7"/>
  <c r="IE53" i="7"/>
  <c r="IE54" i="7"/>
  <c r="IE57" i="7"/>
  <c r="ID46" i="7"/>
  <c r="ID47" i="7"/>
  <c r="ID51" i="7"/>
  <c r="ID53" i="7"/>
  <c r="ID54" i="7"/>
  <c r="ID57" i="7"/>
  <c r="IC46" i="7"/>
  <c r="IC47" i="7"/>
  <c r="IC51" i="7"/>
  <c r="IC53" i="7"/>
  <c r="IC54" i="7"/>
  <c r="IC57" i="7"/>
  <c r="IB46" i="7"/>
  <c r="IB47" i="7"/>
  <c r="IB51" i="7"/>
  <c r="IB53" i="7"/>
  <c r="IB54" i="7"/>
  <c r="IB57" i="7"/>
  <c r="IA46" i="7"/>
  <c r="IA47" i="7"/>
  <c r="IA51" i="7"/>
  <c r="IA53" i="7"/>
  <c r="IA54" i="7"/>
  <c r="IA57" i="7"/>
  <c r="HZ46" i="7"/>
  <c r="HZ47" i="7"/>
  <c r="HZ51" i="7"/>
  <c r="HZ53" i="7"/>
  <c r="HZ54" i="7"/>
  <c r="HZ57" i="7"/>
  <c r="HY46" i="7"/>
  <c r="HY47" i="7"/>
  <c r="HY51" i="7"/>
  <c r="HY53" i="7"/>
  <c r="HY54" i="7"/>
  <c r="HY57" i="7"/>
  <c r="HX46" i="7"/>
  <c r="HX47" i="7"/>
  <c r="HX51" i="7"/>
  <c r="HX53" i="7"/>
  <c r="HX54" i="7"/>
  <c r="HX57" i="7"/>
  <c r="HW46" i="7"/>
  <c r="HW47" i="7"/>
  <c r="HW51" i="7"/>
  <c r="HW53" i="7"/>
  <c r="HW54" i="7"/>
  <c r="HW57" i="7"/>
  <c r="HV46" i="7"/>
  <c r="HV47" i="7"/>
  <c r="HV51" i="7"/>
  <c r="HV53" i="7"/>
  <c r="HV54" i="7"/>
  <c r="HV57" i="7"/>
  <c r="HU46" i="7"/>
  <c r="HU47" i="7"/>
  <c r="HU51" i="7"/>
  <c r="HU53" i="7"/>
  <c r="HU54" i="7"/>
  <c r="HU57" i="7"/>
  <c r="HT46" i="7"/>
  <c r="HT47" i="7"/>
  <c r="HT51" i="7"/>
  <c r="HT53" i="7"/>
  <c r="HT54" i="7"/>
  <c r="HT57" i="7"/>
  <c r="HS46" i="7"/>
  <c r="HS47" i="7"/>
  <c r="HS51" i="7"/>
  <c r="HS53" i="7"/>
  <c r="HS54" i="7"/>
  <c r="HS57" i="7"/>
  <c r="HR46" i="7"/>
  <c r="HR47" i="7"/>
  <c r="HR51" i="7"/>
  <c r="HR53" i="7"/>
  <c r="HR54" i="7"/>
  <c r="HR57" i="7"/>
  <c r="HQ46" i="7"/>
  <c r="HQ47" i="7"/>
  <c r="HQ51" i="7"/>
  <c r="HQ53" i="7"/>
  <c r="HQ54" i="7"/>
  <c r="HQ57" i="7"/>
  <c r="HP46" i="7"/>
  <c r="HP47" i="7"/>
  <c r="HP51" i="7"/>
  <c r="HP53" i="7"/>
  <c r="HP54" i="7"/>
  <c r="HP57" i="7"/>
  <c r="HO46" i="7"/>
  <c r="HO47" i="7"/>
  <c r="HO51" i="7"/>
  <c r="HO53" i="7"/>
  <c r="HO54" i="7"/>
  <c r="HO57" i="7"/>
  <c r="HN46" i="7"/>
  <c r="HN47" i="7"/>
  <c r="HN51" i="7"/>
  <c r="HN53" i="7"/>
  <c r="HN54" i="7"/>
  <c r="HN57" i="7"/>
  <c r="HM46" i="7"/>
  <c r="HM47" i="7"/>
  <c r="HM51" i="7"/>
  <c r="HM53" i="7"/>
  <c r="HM54" i="7"/>
  <c r="HM57" i="7"/>
  <c r="HL46" i="7"/>
  <c r="HL47" i="7"/>
  <c r="HL51" i="7"/>
  <c r="HL53" i="7"/>
  <c r="HL54" i="7"/>
  <c r="HL57" i="7"/>
  <c r="HK46" i="7"/>
  <c r="HK47" i="7"/>
  <c r="HK51" i="7"/>
  <c r="HK53" i="7"/>
  <c r="HK54" i="7"/>
  <c r="HK57" i="7"/>
  <c r="HJ46" i="7"/>
  <c r="HJ47" i="7"/>
  <c r="HJ51" i="7"/>
  <c r="HJ53" i="7"/>
  <c r="HJ54" i="7"/>
  <c r="HJ57" i="7"/>
  <c r="HI46" i="7"/>
  <c r="HI47" i="7"/>
  <c r="HI51" i="7"/>
  <c r="HI53" i="7"/>
  <c r="HI54" i="7"/>
  <c r="HI57" i="7"/>
  <c r="HH46" i="7"/>
  <c r="HH47" i="7"/>
  <c r="HH51" i="7"/>
  <c r="HH53" i="7"/>
  <c r="HH54" i="7"/>
  <c r="HH57" i="7"/>
  <c r="HG46" i="7"/>
  <c r="HG47" i="7"/>
  <c r="HG51" i="7"/>
  <c r="HG53" i="7"/>
  <c r="HG54" i="7"/>
  <c r="HG57" i="7"/>
  <c r="HF46" i="7"/>
  <c r="HF47" i="7"/>
  <c r="HF51" i="7"/>
  <c r="HF53" i="7"/>
  <c r="HF54" i="7"/>
  <c r="HF57" i="7"/>
  <c r="HE46" i="7"/>
  <c r="HE47" i="7"/>
  <c r="HE51" i="7"/>
  <c r="HE53" i="7"/>
  <c r="HE54" i="7"/>
  <c r="HE57" i="7"/>
  <c r="HD46" i="7"/>
  <c r="HD47" i="7"/>
  <c r="HD51" i="7"/>
  <c r="HD53" i="7"/>
  <c r="HD54" i="7"/>
  <c r="HD57" i="7"/>
  <c r="HC46" i="7"/>
  <c r="HC47" i="7"/>
  <c r="HC51" i="7"/>
  <c r="HC53" i="7"/>
  <c r="HC54" i="7"/>
  <c r="HC57" i="7"/>
  <c r="HB46" i="7"/>
  <c r="HB47" i="7"/>
  <c r="HB51" i="7"/>
  <c r="HB53" i="7"/>
  <c r="HB54" i="7"/>
  <c r="HB57" i="7"/>
  <c r="HA46" i="7"/>
  <c r="HA47" i="7"/>
  <c r="HA51" i="7"/>
  <c r="HA53" i="7"/>
  <c r="HA54" i="7"/>
  <c r="HA57" i="7"/>
  <c r="GZ46" i="7"/>
  <c r="GZ47" i="7"/>
  <c r="GZ51" i="7"/>
  <c r="GZ53" i="7"/>
  <c r="GZ54" i="7"/>
  <c r="GZ57" i="7"/>
  <c r="GY46" i="7"/>
  <c r="GY47" i="7"/>
  <c r="GY51" i="7"/>
  <c r="GY53" i="7"/>
  <c r="GY54" i="7"/>
  <c r="GY57" i="7"/>
  <c r="GX46" i="7"/>
  <c r="GX47" i="7"/>
  <c r="GX51" i="7"/>
  <c r="GX53" i="7"/>
  <c r="GX54" i="7"/>
  <c r="GX57" i="7"/>
  <c r="GW46" i="7"/>
  <c r="GW47" i="7"/>
  <c r="GW51" i="7"/>
  <c r="GW53" i="7"/>
  <c r="GW54" i="7"/>
  <c r="GW57" i="7"/>
  <c r="GV46" i="7"/>
  <c r="GV47" i="7"/>
  <c r="GV51" i="7"/>
  <c r="GV53" i="7"/>
  <c r="GV54" i="7"/>
  <c r="GV57" i="7"/>
  <c r="GU46" i="7"/>
  <c r="GU47" i="7"/>
  <c r="GU51" i="7"/>
  <c r="GU53" i="7"/>
  <c r="GU54" i="7"/>
  <c r="GU57" i="7"/>
  <c r="GT46" i="7"/>
  <c r="GT47" i="7"/>
  <c r="GT51" i="7"/>
  <c r="GT53" i="7"/>
  <c r="GT54" i="7"/>
  <c r="GT57" i="7"/>
  <c r="GS46" i="7"/>
  <c r="GS47" i="7"/>
  <c r="GS51" i="7"/>
  <c r="GS53" i="7"/>
  <c r="GS54" i="7"/>
  <c r="GS57" i="7"/>
  <c r="GR46" i="7"/>
  <c r="GR47" i="7"/>
  <c r="GR51" i="7"/>
  <c r="GR53" i="7"/>
  <c r="GR54" i="7"/>
  <c r="GR57" i="7"/>
  <c r="GQ46" i="7"/>
  <c r="GQ47" i="7"/>
  <c r="GQ51" i="7"/>
  <c r="GQ53" i="7"/>
  <c r="GQ54" i="7"/>
  <c r="GQ57" i="7"/>
  <c r="GP46" i="7"/>
  <c r="GP47" i="7"/>
  <c r="GP51" i="7"/>
  <c r="GP53" i="7"/>
  <c r="GP54" i="7"/>
  <c r="GP57" i="7"/>
  <c r="GO46" i="7"/>
  <c r="GO47" i="7"/>
  <c r="GO51" i="7"/>
  <c r="GO53" i="7"/>
  <c r="GO54" i="7"/>
  <c r="GO57" i="7"/>
  <c r="GN46" i="7"/>
  <c r="GN47" i="7"/>
  <c r="GN51" i="7"/>
  <c r="GN53" i="7"/>
  <c r="GN54" i="7"/>
  <c r="GN57" i="7"/>
  <c r="GM46" i="7"/>
  <c r="GM47" i="7"/>
  <c r="GM51" i="7"/>
  <c r="GM53" i="7"/>
  <c r="GM54" i="7"/>
  <c r="GM57" i="7"/>
  <c r="GL46" i="7"/>
  <c r="GL47" i="7"/>
  <c r="GL51" i="7"/>
  <c r="GL53" i="7"/>
  <c r="GL54" i="7"/>
  <c r="GL57" i="7"/>
  <c r="GK46" i="7"/>
  <c r="GK47" i="7"/>
  <c r="GK51" i="7"/>
  <c r="GK53" i="7"/>
  <c r="GK54" i="7"/>
  <c r="GK57" i="7"/>
  <c r="GJ46" i="7"/>
  <c r="GJ47" i="7"/>
  <c r="GJ51" i="7"/>
  <c r="GJ53" i="7"/>
  <c r="GJ54" i="7"/>
  <c r="GJ57" i="7"/>
  <c r="GI46" i="7"/>
  <c r="GI47" i="7"/>
  <c r="GI51" i="7"/>
  <c r="GI53" i="7"/>
  <c r="GI54" i="7"/>
  <c r="GI57" i="7"/>
  <c r="GH46" i="7"/>
  <c r="GH47" i="7"/>
  <c r="GH51" i="7"/>
  <c r="GH53" i="7"/>
  <c r="GH54" i="7"/>
  <c r="GH57" i="7"/>
  <c r="GG46" i="7"/>
  <c r="GG47" i="7"/>
  <c r="GG51" i="7"/>
  <c r="GG53" i="7"/>
  <c r="GG54" i="7"/>
  <c r="GG57" i="7"/>
  <c r="GF46" i="7"/>
  <c r="GF47" i="7"/>
  <c r="GF51" i="7"/>
  <c r="GF53" i="7"/>
  <c r="GF54" i="7"/>
  <c r="GF57" i="7"/>
  <c r="GE46" i="7"/>
  <c r="GE47" i="7"/>
  <c r="GE51" i="7"/>
  <c r="GE53" i="7"/>
  <c r="GE54" i="7"/>
  <c r="GE57" i="7"/>
  <c r="GD46" i="7"/>
  <c r="GD47" i="7"/>
  <c r="GD51" i="7"/>
  <c r="GD53" i="7"/>
  <c r="GD54" i="7"/>
  <c r="GD57" i="7"/>
  <c r="GC46" i="7"/>
  <c r="GC47" i="7"/>
  <c r="GC51" i="7"/>
  <c r="GC53" i="7"/>
  <c r="GC54" i="7"/>
  <c r="GC57" i="7"/>
  <c r="GB46" i="7"/>
  <c r="GB47" i="7"/>
  <c r="GB51" i="7"/>
  <c r="GB53" i="7"/>
  <c r="GB54" i="7"/>
  <c r="GB57" i="7"/>
  <c r="GA46" i="7"/>
  <c r="GA47" i="7"/>
  <c r="GA51" i="7"/>
  <c r="GA53" i="7"/>
  <c r="GA54" i="7"/>
  <c r="GA57" i="7"/>
  <c r="FZ46" i="7"/>
  <c r="FZ47" i="7"/>
  <c r="FZ51" i="7"/>
  <c r="FZ53" i="7"/>
  <c r="FZ54" i="7"/>
  <c r="FZ57" i="7"/>
  <c r="FY46" i="7"/>
  <c r="FY47" i="7"/>
  <c r="FY51" i="7"/>
  <c r="FY53" i="7"/>
  <c r="FY54" i="7"/>
  <c r="FY57" i="7"/>
  <c r="FX46" i="7"/>
  <c r="FX47" i="7"/>
  <c r="FX51" i="7"/>
  <c r="FX53" i="7"/>
  <c r="FX54" i="7"/>
  <c r="FX57" i="7"/>
  <c r="FW46" i="7"/>
  <c r="FW47" i="7"/>
  <c r="FW51" i="7"/>
  <c r="FW53" i="7"/>
  <c r="FW54" i="7"/>
  <c r="FW57" i="7"/>
  <c r="FV46" i="7"/>
  <c r="FV47" i="7"/>
  <c r="FV51" i="7"/>
  <c r="FV53" i="7"/>
  <c r="FV54" i="7"/>
  <c r="FV57" i="7"/>
  <c r="FU46" i="7"/>
  <c r="FU47" i="7"/>
  <c r="FU51" i="7"/>
  <c r="FU53" i="7"/>
  <c r="FU54" i="7"/>
  <c r="FU57" i="7"/>
  <c r="FT46" i="7"/>
  <c r="FT47" i="7"/>
  <c r="FT51" i="7"/>
  <c r="FT53" i="7"/>
  <c r="FT54" i="7"/>
  <c r="FT57" i="7"/>
  <c r="FS46" i="7"/>
  <c r="FS47" i="7"/>
  <c r="FS51" i="7"/>
  <c r="FS53" i="7"/>
  <c r="FS54" i="7"/>
  <c r="FS57" i="7"/>
  <c r="FR46" i="7"/>
  <c r="FR47" i="7"/>
  <c r="FR51" i="7"/>
  <c r="FR53" i="7"/>
  <c r="FR54" i="7"/>
  <c r="FR57" i="7"/>
  <c r="FQ46" i="7"/>
  <c r="FQ47" i="7"/>
  <c r="FQ51" i="7"/>
  <c r="FQ53" i="7"/>
  <c r="FQ54" i="7"/>
  <c r="FQ57" i="7"/>
  <c r="FP46" i="7"/>
  <c r="FP47" i="7"/>
  <c r="FP51" i="7"/>
  <c r="FP53" i="7"/>
  <c r="FP54" i="7"/>
  <c r="FP57" i="7"/>
  <c r="FO46" i="7"/>
  <c r="FO47" i="7"/>
  <c r="FO51" i="7"/>
  <c r="FO53" i="7"/>
  <c r="FO54" i="7"/>
  <c r="FO57" i="7"/>
  <c r="FN46" i="7"/>
  <c r="FN47" i="7"/>
  <c r="FN51" i="7"/>
  <c r="FN53" i="7"/>
  <c r="FN54" i="7"/>
  <c r="FN57" i="7"/>
  <c r="FM46" i="7"/>
  <c r="FM47" i="7"/>
  <c r="FM51" i="7"/>
  <c r="FM53" i="7"/>
  <c r="FM54" i="7"/>
  <c r="FM57" i="7"/>
  <c r="FL46" i="7"/>
  <c r="FL47" i="7"/>
  <c r="FL51" i="7"/>
  <c r="FL53" i="7"/>
  <c r="FL54" i="7"/>
  <c r="FL57" i="7"/>
  <c r="FK46" i="7"/>
  <c r="FK47" i="7"/>
  <c r="FK51" i="7"/>
  <c r="FK53" i="7"/>
  <c r="FK54" i="7"/>
  <c r="FK57" i="7"/>
  <c r="FJ46" i="7"/>
  <c r="FJ47" i="7"/>
  <c r="FJ51" i="7"/>
  <c r="FJ53" i="7"/>
  <c r="FJ54" i="7"/>
  <c r="FJ57" i="7"/>
  <c r="FI46" i="7"/>
  <c r="FI47" i="7"/>
  <c r="FI51" i="7"/>
  <c r="FI53" i="7"/>
  <c r="FI54" i="7"/>
  <c r="FI57" i="7"/>
  <c r="FH46" i="7"/>
  <c r="FH47" i="7"/>
  <c r="FH51" i="7"/>
  <c r="FH53" i="7"/>
  <c r="FH54" i="7"/>
  <c r="FH57" i="7"/>
  <c r="FG46" i="7"/>
  <c r="FG47" i="7"/>
  <c r="FG51" i="7"/>
  <c r="FG53" i="7"/>
  <c r="FG54" i="7"/>
  <c r="FG57" i="7"/>
  <c r="FF46" i="7"/>
  <c r="FF47" i="7"/>
  <c r="FF51" i="7"/>
  <c r="FF53" i="7"/>
  <c r="FF54" i="7"/>
  <c r="FF57" i="7"/>
  <c r="FE46" i="7"/>
  <c r="FE47" i="7"/>
  <c r="FE51" i="7"/>
  <c r="FE53" i="7"/>
  <c r="FE54" i="7"/>
  <c r="FE57" i="7"/>
  <c r="FD46" i="7"/>
  <c r="FD47" i="7"/>
  <c r="FD51" i="7"/>
  <c r="FD53" i="7"/>
  <c r="FD54" i="7"/>
  <c r="FD57" i="7"/>
  <c r="FC46" i="7"/>
  <c r="FC47" i="7"/>
  <c r="FC51" i="7"/>
  <c r="FC53" i="7"/>
  <c r="FC54" i="7"/>
  <c r="FC57" i="7"/>
  <c r="FB46" i="7"/>
  <c r="FB47" i="7"/>
  <c r="FB51" i="7"/>
  <c r="FB53" i="7"/>
  <c r="FB54" i="7"/>
  <c r="FB57" i="7"/>
  <c r="FA46" i="7"/>
  <c r="FA47" i="7"/>
  <c r="FA51" i="7"/>
  <c r="FA53" i="7"/>
  <c r="FA54" i="7"/>
  <c r="FA57" i="7"/>
  <c r="EZ46" i="7"/>
  <c r="EZ47" i="7"/>
  <c r="EZ51" i="7"/>
  <c r="EZ53" i="7"/>
  <c r="EZ54" i="7"/>
  <c r="EZ57" i="7"/>
  <c r="EY46" i="7"/>
  <c r="EY47" i="7"/>
  <c r="EY51" i="7"/>
  <c r="EY53" i="7"/>
  <c r="EY54" i="7"/>
  <c r="EY57" i="7"/>
  <c r="EX46" i="7"/>
  <c r="EX47" i="7"/>
  <c r="EX51" i="7"/>
  <c r="EX53" i="7"/>
  <c r="EX54" i="7"/>
  <c r="EX57" i="7"/>
  <c r="EW46" i="7"/>
  <c r="EW47" i="7"/>
  <c r="EW51" i="7"/>
  <c r="EW53" i="7"/>
  <c r="EW54" i="7"/>
  <c r="EW57" i="7"/>
  <c r="EV46" i="7"/>
  <c r="EV47" i="7"/>
  <c r="EV51" i="7"/>
  <c r="EV53" i="7"/>
  <c r="EV54" i="7"/>
  <c r="EV57" i="7"/>
  <c r="EU46" i="7"/>
  <c r="EU47" i="7"/>
  <c r="EU51" i="7"/>
  <c r="EU53" i="7"/>
  <c r="EU54" i="7"/>
  <c r="EU57" i="7"/>
  <c r="ET46" i="7"/>
  <c r="ET47" i="7"/>
  <c r="ET51" i="7"/>
  <c r="ET53" i="7"/>
  <c r="ET54" i="7"/>
  <c r="ET57" i="7"/>
  <c r="ES46" i="7"/>
  <c r="ES47" i="7"/>
  <c r="ES51" i="7"/>
  <c r="ES53" i="7"/>
  <c r="ES54" i="7"/>
  <c r="ES57" i="7"/>
  <c r="ER46" i="7"/>
  <c r="ER47" i="7"/>
  <c r="ER51" i="7"/>
  <c r="ER53" i="7"/>
  <c r="ER54" i="7"/>
  <c r="ER57" i="7"/>
  <c r="EQ46" i="7"/>
  <c r="EQ47" i="7"/>
  <c r="EQ51" i="7"/>
  <c r="EQ53" i="7"/>
  <c r="EQ54" i="7"/>
  <c r="EQ57" i="7"/>
  <c r="EP46" i="7"/>
  <c r="EP47" i="7"/>
  <c r="EP51" i="7"/>
  <c r="EP53" i="7"/>
  <c r="EP54" i="7"/>
  <c r="EP57" i="7"/>
  <c r="EO46" i="7"/>
  <c r="EO47" i="7"/>
  <c r="EO51" i="7"/>
  <c r="EO53" i="7"/>
  <c r="EO54" i="7"/>
  <c r="EO57" i="7"/>
  <c r="EN46" i="7"/>
  <c r="EN47" i="7"/>
  <c r="EN51" i="7"/>
  <c r="EN53" i="7"/>
  <c r="EN54" i="7"/>
  <c r="EN57" i="7"/>
  <c r="EM46" i="7"/>
  <c r="EM47" i="7"/>
  <c r="EM51" i="7"/>
  <c r="EM53" i="7"/>
  <c r="EM54" i="7"/>
  <c r="EM57" i="7"/>
  <c r="EL46" i="7"/>
  <c r="EL47" i="7"/>
  <c r="EL51" i="7"/>
  <c r="EL53" i="7"/>
  <c r="EL54" i="7"/>
  <c r="EL57" i="7"/>
  <c r="EK46" i="7"/>
  <c r="EK47" i="7"/>
  <c r="EK51" i="7"/>
  <c r="EK53" i="7"/>
  <c r="EK54" i="7"/>
  <c r="EK57" i="7"/>
  <c r="EJ46" i="7"/>
  <c r="EJ47" i="7"/>
  <c r="EJ51" i="7"/>
  <c r="EJ53" i="7"/>
  <c r="EJ54" i="7"/>
  <c r="EJ57" i="7"/>
  <c r="EI46" i="7"/>
  <c r="EI47" i="7"/>
  <c r="EI51" i="7"/>
  <c r="EI53" i="7"/>
  <c r="EI54" i="7"/>
  <c r="EI57" i="7"/>
  <c r="EH46" i="7"/>
  <c r="EH47" i="7"/>
  <c r="EH51" i="7"/>
  <c r="EH53" i="7"/>
  <c r="EH54" i="7"/>
  <c r="EH57" i="7"/>
  <c r="EG46" i="7"/>
  <c r="EG47" i="7"/>
  <c r="EG51" i="7"/>
  <c r="EG53" i="7"/>
  <c r="EG54" i="7"/>
  <c r="EG57" i="7"/>
  <c r="EF46" i="7"/>
  <c r="EF47" i="7"/>
  <c r="EF51" i="7"/>
  <c r="EF53" i="7"/>
  <c r="EF54" i="7"/>
  <c r="EF57" i="7"/>
  <c r="EE46" i="7"/>
  <c r="EE47" i="7"/>
  <c r="EE51" i="7"/>
  <c r="EE53" i="7"/>
  <c r="EE54" i="7"/>
  <c r="EE57" i="7"/>
  <c r="ED46" i="7"/>
  <c r="ED47" i="7"/>
  <c r="ED51" i="7"/>
  <c r="ED53" i="7"/>
  <c r="ED54" i="7"/>
  <c r="ED57" i="7"/>
  <c r="EC46" i="7"/>
  <c r="EC47" i="7"/>
  <c r="EC51" i="7"/>
  <c r="EC53" i="7"/>
  <c r="EC54" i="7"/>
  <c r="EC57" i="7"/>
  <c r="EB46" i="7"/>
  <c r="EB47" i="7"/>
  <c r="EB51" i="7"/>
  <c r="EB53" i="7"/>
  <c r="EB54" i="7"/>
  <c r="EB57" i="7"/>
  <c r="EA46" i="7"/>
  <c r="EA47" i="7"/>
  <c r="EA51" i="7"/>
  <c r="EA53" i="7"/>
  <c r="EA54" i="7"/>
  <c r="EA57" i="7"/>
  <c r="DZ46" i="7"/>
  <c r="DZ47" i="7"/>
  <c r="DZ51" i="7"/>
  <c r="DZ53" i="7"/>
  <c r="DZ54" i="7"/>
  <c r="DZ57" i="7"/>
  <c r="DY46" i="7"/>
  <c r="DY47" i="7"/>
  <c r="DY51" i="7"/>
  <c r="DY53" i="7"/>
  <c r="DY54" i="7"/>
  <c r="DY57" i="7"/>
  <c r="DX46" i="7"/>
  <c r="DX47" i="7"/>
  <c r="DX51" i="7"/>
  <c r="DX53" i="7"/>
  <c r="DX54" i="7"/>
  <c r="DX57" i="7"/>
  <c r="DW46" i="7"/>
  <c r="DW47" i="7"/>
  <c r="DW51" i="7"/>
  <c r="DW53" i="7"/>
  <c r="DW54" i="7"/>
  <c r="DW57" i="7"/>
  <c r="DV46" i="7"/>
  <c r="DV47" i="7"/>
  <c r="DV51" i="7"/>
  <c r="DV53" i="7"/>
  <c r="DV54" i="7"/>
  <c r="DV57" i="7"/>
  <c r="DU46" i="7"/>
  <c r="DU47" i="7"/>
  <c r="DU51" i="7"/>
  <c r="DU53" i="7"/>
  <c r="DU54" i="7"/>
  <c r="DU57" i="7"/>
  <c r="DT46" i="7"/>
  <c r="DT47" i="7"/>
  <c r="DT51" i="7"/>
  <c r="DT53" i="7"/>
  <c r="DT54" i="7"/>
  <c r="DT57" i="7"/>
  <c r="DS46" i="7"/>
  <c r="DS47" i="7"/>
  <c r="DS51" i="7"/>
  <c r="DS53" i="7"/>
  <c r="DS54" i="7"/>
  <c r="DS57" i="7"/>
  <c r="DR46" i="7"/>
  <c r="DR47" i="7"/>
  <c r="DR51" i="7"/>
  <c r="DR53" i="7"/>
  <c r="DR54" i="7"/>
  <c r="DR57" i="7"/>
  <c r="DQ46" i="7"/>
  <c r="DQ47" i="7"/>
  <c r="DQ51" i="7"/>
  <c r="DQ53" i="7"/>
  <c r="DQ54" i="7"/>
  <c r="DQ57" i="7"/>
  <c r="DP46" i="7"/>
  <c r="DP47" i="7"/>
  <c r="DP51" i="7"/>
  <c r="DP53" i="7"/>
  <c r="DP54" i="7"/>
  <c r="DP57" i="7"/>
  <c r="DO46" i="7"/>
  <c r="DO47" i="7"/>
  <c r="DO51" i="7"/>
  <c r="DO53" i="7"/>
  <c r="DO54" i="7"/>
  <c r="DO57" i="7"/>
  <c r="DN46" i="7"/>
  <c r="DN47" i="7"/>
  <c r="DN51" i="7"/>
  <c r="DN53" i="7"/>
  <c r="DN54" i="7"/>
  <c r="DN57" i="7"/>
  <c r="DM46" i="7"/>
  <c r="DM47" i="7"/>
  <c r="DM51" i="7"/>
  <c r="DM53" i="7"/>
  <c r="DM54" i="7"/>
  <c r="DM57" i="7"/>
  <c r="DL46" i="7"/>
  <c r="DL47" i="7"/>
  <c r="DL51" i="7"/>
  <c r="DL53" i="7"/>
  <c r="DL54" i="7"/>
  <c r="DL57" i="7"/>
  <c r="DK46" i="7"/>
  <c r="DK47" i="7"/>
  <c r="DK51" i="7"/>
  <c r="DK53" i="7"/>
  <c r="DK54" i="7"/>
  <c r="DK57" i="7"/>
  <c r="DJ46" i="7"/>
  <c r="DJ47" i="7"/>
  <c r="DJ51" i="7"/>
  <c r="DJ53" i="7"/>
  <c r="DJ54" i="7"/>
  <c r="DJ57" i="7"/>
  <c r="DI46" i="7"/>
  <c r="DI47" i="7"/>
  <c r="DI51" i="7"/>
  <c r="DI53" i="7"/>
  <c r="DI54" i="7"/>
  <c r="DI57" i="7"/>
  <c r="DH46" i="7"/>
  <c r="DH47" i="7"/>
  <c r="DH51" i="7"/>
  <c r="DH53" i="7"/>
  <c r="DH54" i="7"/>
  <c r="DH57" i="7"/>
  <c r="DG46" i="7"/>
  <c r="DG47" i="7"/>
  <c r="DG51" i="7"/>
  <c r="DG53" i="7"/>
  <c r="DG54" i="7"/>
  <c r="DG57" i="7"/>
  <c r="DF46" i="7"/>
  <c r="DF47" i="7"/>
  <c r="DF51" i="7"/>
  <c r="DF53" i="7"/>
  <c r="DF54" i="7"/>
  <c r="DF57" i="7"/>
  <c r="DE46" i="7"/>
  <c r="DE47" i="7"/>
  <c r="DE51" i="7"/>
  <c r="DE53" i="7"/>
  <c r="DE54" i="7"/>
  <c r="DE57" i="7"/>
  <c r="DD46" i="7"/>
  <c r="DD47" i="7"/>
  <c r="DD51" i="7"/>
  <c r="DD53" i="7"/>
  <c r="DD54" i="7"/>
  <c r="DD57" i="7"/>
  <c r="DC46" i="7"/>
  <c r="DC47" i="7"/>
  <c r="DC51" i="7"/>
  <c r="DC53" i="7"/>
  <c r="DC54" i="7"/>
  <c r="DC57" i="7"/>
  <c r="DB46" i="7"/>
  <c r="DB47" i="7"/>
  <c r="DB51" i="7"/>
  <c r="DB53" i="7"/>
  <c r="DB54" i="7"/>
  <c r="DB57" i="7"/>
  <c r="DA51" i="7"/>
  <c r="DA53" i="7"/>
  <c r="DA54" i="7"/>
  <c r="DA57" i="7"/>
  <c r="CZ51" i="7"/>
  <c r="CZ53" i="7"/>
  <c r="CZ54" i="7"/>
  <c r="CZ57" i="7"/>
  <c r="CY51" i="7"/>
  <c r="CY53" i="7"/>
  <c r="CY54" i="7"/>
  <c r="CY57" i="7"/>
  <c r="CX51" i="7"/>
  <c r="CX53" i="7"/>
  <c r="CX54" i="7"/>
  <c r="CX57" i="7"/>
  <c r="CW51" i="7"/>
  <c r="CW53" i="7"/>
  <c r="CW54" i="7"/>
  <c r="CW57" i="7"/>
  <c r="CV51" i="7"/>
  <c r="CV53" i="7"/>
  <c r="CV54" i="7"/>
  <c r="CV57" i="7"/>
  <c r="CU51" i="7"/>
  <c r="CU53" i="7"/>
  <c r="CU54" i="7"/>
  <c r="CU57" i="7"/>
  <c r="CT51" i="7"/>
  <c r="CT53" i="7"/>
  <c r="CT54" i="7"/>
  <c r="CT57" i="7"/>
  <c r="CS51" i="7"/>
  <c r="CS53" i="7"/>
  <c r="CS54" i="7"/>
  <c r="CS57" i="7"/>
  <c r="CR51" i="7"/>
  <c r="CR53" i="7"/>
  <c r="CR54" i="7"/>
  <c r="CR57" i="7"/>
  <c r="CQ51" i="7"/>
  <c r="CQ53" i="7"/>
  <c r="CQ54" i="7"/>
  <c r="CQ57" i="7"/>
  <c r="CP51" i="7"/>
  <c r="CP53" i="7"/>
  <c r="CP54" i="7"/>
  <c r="CP57" i="7"/>
  <c r="CO51" i="7"/>
  <c r="CO53" i="7"/>
  <c r="CO54" i="7"/>
  <c r="CO57" i="7"/>
  <c r="CN51" i="7"/>
  <c r="CN53" i="7"/>
  <c r="CN54" i="7"/>
  <c r="CN57" i="7"/>
  <c r="CM51" i="7"/>
  <c r="CM53" i="7"/>
  <c r="CM54" i="7"/>
  <c r="CM57" i="7"/>
  <c r="CL51" i="7"/>
  <c r="CL53" i="7"/>
  <c r="CL54" i="7"/>
  <c r="CL57" i="7"/>
  <c r="CK51" i="7"/>
  <c r="CK53" i="7"/>
  <c r="CK54" i="7"/>
  <c r="CK57" i="7"/>
  <c r="CJ51" i="7"/>
  <c r="CJ53" i="7"/>
  <c r="CJ54" i="7"/>
  <c r="CJ57" i="7"/>
  <c r="CI51" i="7"/>
  <c r="CI53" i="7"/>
  <c r="CI54" i="7"/>
  <c r="CI57" i="7"/>
  <c r="CH51" i="7"/>
  <c r="CH53" i="7"/>
  <c r="CH54" i="7"/>
  <c r="CH57" i="7"/>
  <c r="CG51" i="7"/>
  <c r="CG53" i="7"/>
  <c r="CG54" i="7"/>
  <c r="CG57" i="7"/>
  <c r="CF51" i="7"/>
  <c r="CF53" i="7"/>
  <c r="CF54" i="7"/>
  <c r="CF57" i="7"/>
  <c r="CE51" i="7"/>
  <c r="CE53" i="7"/>
  <c r="CE54" i="7"/>
  <c r="CE57" i="7"/>
  <c r="CD51" i="7"/>
  <c r="CD53" i="7"/>
  <c r="CD54" i="7"/>
  <c r="CD57" i="7"/>
  <c r="CC51" i="7"/>
  <c r="CC53" i="7"/>
  <c r="CC54" i="7"/>
  <c r="CC57" i="7"/>
  <c r="CB51" i="7"/>
  <c r="CB53" i="7"/>
  <c r="CB54" i="7"/>
  <c r="CB57" i="7"/>
  <c r="CA51" i="7"/>
  <c r="CA53" i="7"/>
  <c r="CA54" i="7"/>
  <c r="CA57" i="7"/>
  <c r="BZ51" i="7"/>
  <c r="BZ53" i="7"/>
  <c r="BZ54" i="7"/>
  <c r="BZ57" i="7"/>
  <c r="BY51" i="7"/>
  <c r="BY53" i="7"/>
  <c r="BY54" i="7"/>
  <c r="BY57" i="7"/>
  <c r="BX51" i="7"/>
  <c r="BX53" i="7"/>
  <c r="BX54" i="7"/>
  <c r="BX57" i="7"/>
  <c r="BW51" i="7"/>
  <c r="BW53" i="7"/>
  <c r="BW54" i="7"/>
  <c r="BW57" i="7"/>
  <c r="BV51" i="7"/>
  <c r="BV53" i="7"/>
  <c r="BV54" i="7"/>
  <c r="BV57" i="7"/>
  <c r="BU51" i="7"/>
  <c r="BU53" i="7"/>
  <c r="BU54" i="7"/>
  <c r="BU57" i="7"/>
  <c r="BT51" i="7"/>
  <c r="BT53" i="7"/>
  <c r="BT54" i="7"/>
  <c r="BT57" i="7"/>
  <c r="BS51" i="7"/>
  <c r="BS53" i="7"/>
  <c r="BS54" i="7"/>
  <c r="BS57" i="7"/>
  <c r="BR51" i="7"/>
  <c r="BR53" i="7"/>
  <c r="BR54" i="7"/>
  <c r="BR57" i="7"/>
  <c r="BQ51" i="7"/>
  <c r="BQ53" i="7"/>
  <c r="BQ54" i="7"/>
  <c r="BQ57" i="7"/>
  <c r="BP51" i="7"/>
  <c r="BP53" i="7"/>
  <c r="BP54" i="7"/>
  <c r="BP57" i="7"/>
  <c r="BO51" i="7"/>
  <c r="BO53" i="7"/>
  <c r="BO54" i="7"/>
  <c r="BO57" i="7"/>
  <c r="BN51" i="7"/>
  <c r="BN53" i="7"/>
  <c r="BN54" i="7"/>
  <c r="BN57" i="7"/>
  <c r="BM51" i="7"/>
  <c r="BM53" i="7"/>
  <c r="BM54" i="7"/>
  <c r="BM57" i="7"/>
  <c r="BL51" i="7"/>
  <c r="BL53" i="7"/>
  <c r="BL54" i="7"/>
  <c r="BL57" i="7"/>
  <c r="BK51" i="7"/>
  <c r="BK53" i="7"/>
  <c r="BK54" i="7"/>
  <c r="BK57" i="7"/>
  <c r="BJ51" i="7"/>
  <c r="BJ53" i="7"/>
  <c r="BJ54" i="7"/>
  <c r="BJ57" i="7"/>
  <c r="BI51" i="7"/>
  <c r="BI53" i="7"/>
  <c r="BI54" i="7"/>
  <c r="BI57" i="7"/>
  <c r="BH51" i="7"/>
  <c r="BH53" i="7"/>
  <c r="BH54" i="7"/>
  <c r="BH57" i="7"/>
  <c r="BG51" i="7"/>
  <c r="BG53" i="7"/>
  <c r="BG54" i="7"/>
  <c r="BG57" i="7"/>
  <c r="BF51" i="7"/>
  <c r="BF53" i="7"/>
  <c r="BF54" i="7"/>
  <c r="BF57" i="7"/>
  <c r="BE51" i="7"/>
  <c r="BE53" i="7"/>
  <c r="BE54" i="7"/>
  <c r="BE57" i="7"/>
  <c r="BD51" i="7"/>
  <c r="BD53" i="7"/>
  <c r="BD54" i="7"/>
  <c r="BD57" i="7"/>
  <c r="BC51" i="7"/>
  <c r="BC53" i="7"/>
  <c r="BC54" i="7"/>
  <c r="BC57" i="7"/>
  <c r="BB51" i="7"/>
  <c r="BB53" i="7"/>
  <c r="BB54" i="7"/>
  <c r="BB57" i="7"/>
  <c r="BA51" i="7"/>
  <c r="BA53" i="7"/>
  <c r="BA54" i="7"/>
  <c r="BA57" i="7"/>
  <c r="AZ51" i="7"/>
  <c r="AZ53" i="7"/>
  <c r="AZ54" i="7"/>
  <c r="AZ57" i="7"/>
  <c r="AY51" i="7"/>
  <c r="AY53" i="7"/>
  <c r="AY54" i="7"/>
  <c r="AY57" i="7"/>
  <c r="AX51" i="7"/>
  <c r="AX53" i="7"/>
  <c r="AX54" i="7"/>
  <c r="AX57" i="7"/>
  <c r="AW51" i="7"/>
  <c r="AW53" i="7"/>
  <c r="AW54" i="7"/>
  <c r="AW57" i="7"/>
  <c r="AV51" i="7"/>
  <c r="AV53" i="7"/>
  <c r="AV54" i="7"/>
  <c r="AV57" i="7"/>
  <c r="AU51" i="7"/>
  <c r="AU53" i="7"/>
  <c r="AU54" i="7"/>
  <c r="AU57" i="7"/>
  <c r="AT51" i="7"/>
  <c r="AT53" i="7"/>
  <c r="AT54" i="7"/>
  <c r="AT57" i="7"/>
  <c r="AS51" i="7"/>
  <c r="AS53" i="7"/>
  <c r="AS54" i="7"/>
  <c r="AS57" i="7"/>
  <c r="AR51" i="7"/>
  <c r="AR53" i="7"/>
  <c r="AR54" i="7"/>
  <c r="AR57" i="7"/>
  <c r="AQ51" i="7"/>
  <c r="AQ53" i="7"/>
  <c r="AQ54" i="7"/>
  <c r="AQ57" i="7"/>
  <c r="AP51" i="7"/>
  <c r="AP53" i="7"/>
  <c r="AP54" i="7"/>
  <c r="AP57" i="7"/>
  <c r="AO51" i="7"/>
  <c r="AO53" i="7"/>
  <c r="AO54" i="7"/>
  <c r="AO57" i="7"/>
  <c r="AN51" i="7"/>
  <c r="AN53" i="7"/>
  <c r="AN54" i="7"/>
  <c r="AN57" i="7"/>
  <c r="AM51" i="7"/>
  <c r="AM53" i="7"/>
  <c r="AM54" i="7"/>
  <c r="AM57" i="7"/>
  <c r="AL51" i="7"/>
  <c r="AL53" i="7"/>
  <c r="AL54" i="7"/>
  <c r="AL57" i="7"/>
  <c r="AK51" i="7"/>
  <c r="AK53" i="7"/>
  <c r="AK54" i="7"/>
  <c r="AK57" i="7"/>
  <c r="AJ51" i="7"/>
  <c r="AJ53" i="7"/>
  <c r="AJ54" i="7"/>
  <c r="AJ57" i="7"/>
  <c r="AI51" i="7"/>
  <c r="AI53" i="7"/>
  <c r="AI54" i="7"/>
  <c r="AI57" i="7"/>
  <c r="AH51" i="7"/>
  <c r="AH53" i="7"/>
  <c r="AH54" i="7"/>
  <c r="AH55" i="7"/>
  <c r="AH57" i="7"/>
  <c r="AE46" i="7"/>
  <c r="AE47" i="7"/>
  <c r="AE51" i="7"/>
  <c r="AE53" i="7"/>
  <c r="AE54" i="7"/>
  <c r="AE55" i="7"/>
  <c r="AE57" i="7"/>
  <c r="AD46" i="7"/>
  <c r="AD47" i="7"/>
  <c r="AD51" i="7"/>
  <c r="AD53" i="7"/>
  <c r="AD54" i="7"/>
  <c r="AD55" i="7"/>
  <c r="AD57" i="7"/>
  <c r="AC46" i="7"/>
  <c r="AC47" i="7"/>
  <c r="AC51" i="7"/>
  <c r="AC53" i="7"/>
  <c r="AC54" i="7"/>
  <c r="AC55" i="7"/>
  <c r="AC57" i="7"/>
  <c r="AB46" i="7"/>
  <c r="AB47" i="7"/>
  <c r="AB51" i="7"/>
  <c r="AB53" i="7"/>
  <c r="AB54" i="7"/>
  <c r="AB55" i="7"/>
  <c r="AB57" i="7"/>
  <c r="AA46" i="7"/>
  <c r="AA47" i="7"/>
  <c r="AA51" i="7"/>
  <c r="AA53" i="7"/>
  <c r="AA54" i="7"/>
  <c r="AA55" i="7"/>
  <c r="AA57" i="7"/>
  <c r="Z46" i="7"/>
  <c r="Z47" i="7"/>
  <c r="Z51" i="7"/>
  <c r="Z53" i="7"/>
  <c r="Z54" i="7"/>
  <c r="Z55" i="7"/>
  <c r="Z57" i="7"/>
  <c r="Y46" i="7"/>
  <c r="Y47" i="7"/>
  <c r="Y51" i="7"/>
  <c r="Y53" i="7"/>
  <c r="Y54" i="7"/>
  <c r="Y55" i="7"/>
  <c r="Y57" i="7"/>
  <c r="X46" i="7"/>
  <c r="X47" i="7"/>
  <c r="X51" i="7"/>
  <c r="X53" i="7"/>
  <c r="X54" i="7"/>
  <c r="X55" i="7"/>
  <c r="X57" i="7"/>
  <c r="W46" i="7"/>
  <c r="W47" i="7"/>
  <c r="W51" i="7"/>
  <c r="W53" i="7"/>
  <c r="W54" i="7"/>
  <c r="W55" i="7"/>
  <c r="W57" i="7"/>
  <c r="V46" i="7"/>
  <c r="V47" i="7"/>
  <c r="V51" i="7"/>
  <c r="V53" i="7"/>
  <c r="V54" i="7"/>
  <c r="V55" i="7"/>
  <c r="V57" i="7"/>
  <c r="U46" i="7"/>
  <c r="U47" i="7"/>
  <c r="U51" i="7"/>
  <c r="U53" i="7"/>
  <c r="U54" i="7"/>
  <c r="U55" i="7"/>
  <c r="U57" i="7"/>
  <c r="T46" i="7"/>
  <c r="T47" i="7"/>
  <c r="T51" i="7"/>
  <c r="T53" i="7"/>
  <c r="T54" i="7"/>
  <c r="T55" i="7"/>
  <c r="T57" i="7"/>
  <c r="S46" i="7"/>
  <c r="S47" i="7"/>
  <c r="S51" i="7"/>
  <c r="S53" i="7"/>
  <c r="S54" i="7"/>
  <c r="S55" i="7"/>
  <c r="S57" i="7"/>
  <c r="R46" i="7"/>
  <c r="R47" i="7"/>
  <c r="R51" i="7"/>
  <c r="R53" i="7"/>
  <c r="R54" i="7"/>
  <c r="R55" i="7"/>
  <c r="R57" i="7"/>
  <c r="Q46" i="7"/>
  <c r="Q47" i="7"/>
  <c r="Q51" i="7"/>
  <c r="Q53" i="7"/>
  <c r="Q54" i="7"/>
  <c r="Q55" i="7"/>
  <c r="Q57" i="7"/>
  <c r="P46" i="7"/>
  <c r="P47" i="7"/>
  <c r="P51" i="7"/>
  <c r="P53" i="7"/>
  <c r="P54" i="7"/>
  <c r="P55" i="7"/>
  <c r="P57" i="7"/>
  <c r="O46" i="7"/>
  <c r="O47" i="7"/>
  <c r="O51" i="7"/>
  <c r="O53" i="7"/>
  <c r="O54" i="7"/>
  <c r="O55" i="7"/>
  <c r="O57" i="7"/>
  <c r="N46" i="7"/>
  <c r="N47" i="7"/>
  <c r="N51" i="7"/>
  <c r="N53" i="7"/>
  <c r="N54" i="7"/>
  <c r="N55" i="7"/>
  <c r="N57" i="7"/>
  <c r="M46" i="7"/>
  <c r="M47" i="7"/>
  <c r="M51" i="7"/>
  <c r="M53" i="7"/>
  <c r="M54" i="7"/>
  <c r="M55" i="7"/>
  <c r="M57" i="7"/>
  <c r="L53" i="7"/>
  <c r="L54" i="7"/>
  <c r="L55" i="7"/>
  <c r="L57" i="7"/>
  <c r="K53" i="7"/>
  <c r="K54" i="7"/>
  <c r="K55" i="7"/>
  <c r="K57" i="7"/>
  <c r="J53" i="7"/>
  <c r="J54" i="7"/>
  <c r="J55" i="7"/>
  <c r="J57" i="7"/>
  <c r="I53" i="7"/>
  <c r="I54" i="7"/>
  <c r="I55" i="7"/>
  <c r="I57" i="7"/>
  <c r="H53" i="7"/>
  <c r="H54" i="7"/>
  <c r="H55" i="7"/>
  <c r="H57" i="7"/>
  <c r="G53" i="7"/>
  <c r="G54" i="7"/>
  <c r="G55" i="7"/>
  <c r="G57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LU30" i="7"/>
  <c r="LT30" i="7"/>
  <c r="LS30" i="7"/>
  <c r="LR30" i="7"/>
  <c r="LQ30" i="7"/>
  <c r="LP30" i="7"/>
  <c r="LO30" i="7"/>
  <c r="LN30" i="7"/>
  <c r="LM30" i="7"/>
  <c r="LL30" i="7"/>
  <c r="LK30" i="7"/>
  <c r="LJ30" i="7"/>
  <c r="LI30" i="7"/>
  <c r="LH30" i="7"/>
  <c r="LG30" i="7"/>
  <c r="LF30" i="7"/>
  <c r="LE30" i="7"/>
  <c r="LD30" i="7"/>
  <c r="LC30" i="7"/>
  <c r="LB30" i="7"/>
  <c r="LA30" i="7"/>
  <c r="KZ30" i="7"/>
  <c r="KY30" i="7"/>
  <c r="KX30" i="7"/>
  <c r="KW30" i="7"/>
  <c r="KV30" i="7"/>
  <c r="KU30" i="7"/>
  <c r="KT30" i="7"/>
  <c r="KS30" i="7"/>
  <c r="KR30" i="7"/>
  <c r="KQ30" i="7"/>
  <c r="KP30" i="7"/>
  <c r="KO30" i="7"/>
  <c r="KN30" i="7"/>
  <c r="KM30" i="7"/>
  <c r="KL30" i="7"/>
  <c r="KK30" i="7"/>
  <c r="KJ30" i="7"/>
  <c r="KI30" i="7"/>
  <c r="KH30" i="7"/>
  <c r="KG30" i="7"/>
  <c r="KF30" i="7"/>
  <c r="KE30" i="7"/>
  <c r="KD30" i="7"/>
  <c r="KC30" i="7"/>
  <c r="KB30" i="7"/>
  <c r="KA30" i="7"/>
  <c r="JZ30" i="7"/>
  <c r="JY30" i="7"/>
  <c r="JX30" i="7"/>
  <c r="JW30" i="7"/>
  <c r="JV30" i="7"/>
  <c r="JU30" i="7"/>
  <c r="JT30" i="7"/>
  <c r="JS30" i="7"/>
  <c r="JR30" i="7"/>
  <c r="JQ30" i="7"/>
  <c r="JP30" i="7"/>
  <c r="JO30" i="7"/>
  <c r="JN30" i="7"/>
  <c r="JM30" i="7"/>
  <c r="JL30" i="7"/>
  <c r="JK30" i="7"/>
  <c r="JJ30" i="7"/>
  <c r="JI30" i="7"/>
  <c r="JH30" i="7"/>
  <c r="JG30" i="7"/>
  <c r="JF30" i="7"/>
  <c r="JE30" i="7"/>
  <c r="JD30" i="7"/>
  <c r="JC30" i="7"/>
  <c r="JB30" i="7"/>
  <c r="JA30" i="7"/>
  <c r="IZ30" i="7"/>
  <c r="IY30" i="7"/>
  <c r="IX30" i="7"/>
  <c r="IW30" i="7"/>
  <c r="IV30" i="7"/>
  <c r="IU30" i="7"/>
  <c r="IT30" i="7"/>
  <c r="IS30" i="7"/>
  <c r="IR30" i="7"/>
  <c r="IQ30" i="7"/>
  <c r="IP30" i="7"/>
  <c r="IO30" i="7"/>
  <c r="IN30" i="7"/>
  <c r="IM30" i="7"/>
  <c r="IL30" i="7"/>
  <c r="IK30" i="7"/>
  <c r="IJ30" i="7"/>
  <c r="II30" i="7"/>
  <c r="IH30" i="7"/>
  <c r="IG30" i="7"/>
  <c r="IF30" i="7"/>
  <c r="IE30" i="7"/>
  <c r="ID30" i="7"/>
  <c r="IC30" i="7"/>
  <c r="IB30" i="7"/>
  <c r="IA30" i="7"/>
  <c r="HZ30" i="7"/>
  <c r="HY30" i="7"/>
  <c r="HX30" i="7"/>
  <c r="HW30" i="7"/>
  <c r="HV30" i="7"/>
  <c r="HU30" i="7"/>
  <c r="HT30" i="7"/>
  <c r="HS30" i="7"/>
  <c r="HR30" i="7"/>
  <c r="HQ30" i="7"/>
  <c r="HP30" i="7"/>
  <c r="HO30" i="7"/>
  <c r="HN30" i="7"/>
  <c r="HM30" i="7"/>
  <c r="HL30" i="7"/>
  <c r="HK30" i="7"/>
  <c r="HJ30" i="7"/>
  <c r="HI30" i="7"/>
  <c r="HH30" i="7"/>
  <c r="HG30" i="7"/>
  <c r="HF30" i="7"/>
  <c r="HE30" i="7"/>
  <c r="HD30" i="7"/>
  <c r="HC30" i="7"/>
  <c r="HB30" i="7"/>
  <c r="HA30" i="7"/>
  <c r="GZ30" i="7"/>
  <c r="GY30" i="7"/>
  <c r="GX30" i="7"/>
  <c r="GW30" i="7"/>
  <c r="GV30" i="7"/>
  <c r="GU30" i="7"/>
  <c r="GT30" i="7"/>
  <c r="GS30" i="7"/>
  <c r="GR30" i="7"/>
  <c r="GQ30" i="7"/>
  <c r="GP30" i="7"/>
  <c r="GO30" i="7"/>
  <c r="GN30" i="7"/>
  <c r="GM30" i="7"/>
  <c r="GL30" i="7"/>
  <c r="GK30" i="7"/>
  <c r="GJ30" i="7"/>
  <c r="GI30" i="7"/>
  <c r="GH30" i="7"/>
  <c r="GG30" i="7"/>
  <c r="GF30" i="7"/>
  <c r="GE30" i="7"/>
  <c r="GD30" i="7"/>
  <c r="GC30" i="7"/>
  <c r="GB30" i="7"/>
  <c r="GA30" i="7"/>
  <c r="FZ30" i="7"/>
  <c r="FY30" i="7"/>
  <c r="FX30" i="7"/>
  <c r="FW30" i="7"/>
  <c r="FV30" i="7"/>
  <c r="FU30" i="7"/>
  <c r="FT30" i="7"/>
  <c r="FS30" i="7"/>
  <c r="FR30" i="7"/>
  <c r="FQ30" i="7"/>
  <c r="FP30" i="7"/>
  <c r="FO30" i="7"/>
  <c r="FN30" i="7"/>
  <c r="FM30" i="7"/>
  <c r="FL30" i="7"/>
  <c r="FK30" i="7"/>
  <c r="FJ30" i="7"/>
  <c r="FI30" i="7"/>
  <c r="FH30" i="7"/>
  <c r="FG30" i="7"/>
  <c r="FF30" i="7"/>
  <c r="FE30" i="7"/>
  <c r="FD30" i="7"/>
  <c r="FC30" i="7"/>
  <c r="FB30" i="7"/>
  <c r="FA30" i="7"/>
  <c r="EZ30" i="7"/>
  <c r="EY30" i="7"/>
  <c r="EX30" i="7"/>
  <c r="EW30" i="7"/>
  <c r="EV30" i="7"/>
  <c r="EU30" i="7"/>
  <c r="ET30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G2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Q20" i="6"/>
  <c r="U20" i="6"/>
  <c r="W20" i="6"/>
  <c r="Y20" i="6"/>
  <c r="Q21" i="6"/>
  <c r="U21" i="6"/>
  <c r="W21" i="6"/>
  <c r="Y21" i="6"/>
  <c r="Q22" i="6"/>
  <c r="U22" i="6"/>
  <c r="W22" i="6"/>
  <c r="Y22" i="6"/>
  <c r="Q23" i="6"/>
  <c r="U23" i="6"/>
  <c r="W23" i="6"/>
  <c r="Y23" i="6"/>
  <c r="Q24" i="6"/>
  <c r="U24" i="6"/>
  <c r="W24" i="6"/>
  <c r="Y24" i="6"/>
  <c r="Q25" i="6"/>
  <c r="U25" i="6"/>
  <c r="W25" i="6"/>
  <c r="Y25" i="6"/>
  <c r="Q26" i="6"/>
  <c r="U26" i="6"/>
  <c r="W26" i="6"/>
  <c r="Y26" i="6"/>
  <c r="Q27" i="6"/>
  <c r="U27" i="6"/>
  <c r="W27" i="6"/>
  <c r="Y27" i="6"/>
  <c r="Q28" i="6"/>
  <c r="U28" i="6"/>
  <c r="W28" i="6"/>
  <c r="Y28" i="6"/>
  <c r="Q29" i="6"/>
  <c r="U29" i="6"/>
  <c r="W29" i="6"/>
  <c r="Y29" i="6"/>
  <c r="Q30" i="6"/>
  <c r="U30" i="6"/>
  <c r="W30" i="6"/>
  <c r="Y30" i="6"/>
  <c r="Q31" i="6"/>
  <c r="U31" i="6"/>
  <c r="W31" i="6"/>
  <c r="Y31" i="6"/>
  <c r="Q32" i="6"/>
  <c r="U32" i="6"/>
  <c r="W32" i="6"/>
  <c r="Y32" i="6"/>
  <c r="Q33" i="6"/>
  <c r="U33" i="6"/>
  <c r="W33" i="6"/>
  <c r="Y33" i="6"/>
  <c r="Q34" i="6"/>
  <c r="U34" i="6"/>
  <c r="W34" i="6"/>
  <c r="Y34" i="6"/>
  <c r="Q35" i="6"/>
  <c r="U35" i="6"/>
  <c r="W35" i="6"/>
  <c r="Y35" i="6"/>
  <c r="Q36" i="6"/>
  <c r="U36" i="6"/>
  <c r="W36" i="6"/>
  <c r="Y36" i="6"/>
  <c r="Q37" i="6"/>
  <c r="U37" i="6"/>
  <c r="W37" i="6"/>
  <c r="Y37" i="6"/>
  <c r="Q38" i="6"/>
  <c r="U38" i="6"/>
  <c r="W38" i="6"/>
  <c r="Y38" i="6"/>
  <c r="Q39" i="6"/>
  <c r="U39" i="6"/>
  <c r="W39" i="6"/>
  <c r="Y39" i="6"/>
  <c r="Q40" i="6"/>
  <c r="U40" i="6"/>
  <c r="W40" i="6"/>
  <c r="Y40" i="6"/>
  <c r="Q41" i="6"/>
  <c r="U41" i="6"/>
  <c r="W41" i="6"/>
  <c r="Y41" i="6"/>
  <c r="Q42" i="6"/>
  <c r="U42" i="6"/>
  <c r="W42" i="6"/>
  <c r="Y42" i="6"/>
  <c r="Q43" i="6"/>
  <c r="U43" i="6"/>
  <c r="W43" i="6"/>
  <c r="Y43" i="6"/>
  <c r="Q44" i="6"/>
  <c r="U44" i="6"/>
  <c r="W44" i="6"/>
  <c r="Y44" i="6"/>
  <c r="Q45" i="6"/>
  <c r="U45" i="6"/>
  <c r="W45" i="6"/>
  <c r="Y45" i="6"/>
  <c r="Q46" i="6"/>
  <c r="U46" i="6"/>
  <c r="W46" i="6"/>
  <c r="Y46" i="6"/>
  <c r="Q47" i="6"/>
  <c r="U47" i="6"/>
  <c r="W47" i="6"/>
  <c r="Y47" i="6"/>
  <c r="Q48" i="6"/>
  <c r="U48" i="6"/>
  <c r="W48" i="6"/>
  <c r="Y48" i="6"/>
  <c r="Q49" i="6"/>
  <c r="U49" i="6"/>
  <c r="W49" i="6"/>
  <c r="Y49" i="6"/>
  <c r="Q50" i="6"/>
  <c r="U50" i="6"/>
  <c r="W50" i="6"/>
  <c r="Y50" i="6"/>
  <c r="Q51" i="6"/>
  <c r="U51" i="6"/>
  <c r="W51" i="6"/>
  <c r="Y51" i="6"/>
  <c r="Q52" i="6"/>
  <c r="U52" i="6"/>
  <c r="W52" i="6"/>
  <c r="Y52" i="6"/>
  <c r="Q53" i="6"/>
  <c r="U53" i="6"/>
  <c r="W53" i="6"/>
  <c r="Y53" i="6"/>
  <c r="Q54" i="6"/>
  <c r="U54" i="6"/>
  <c r="W54" i="6"/>
  <c r="Y54" i="6"/>
  <c r="Q55" i="6"/>
  <c r="U55" i="6"/>
  <c r="W55" i="6"/>
  <c r="Y55" i="6"/>
  <c r="Q56" i="6"/>
  <c r="U56" i="6"/>
  <c r="W56" i="6"/>
  <c r="Y56" i="6"/>
  <c r="Q57" i="6"/>
  <c r="U57" i="6"/>
  <c r="W57" i="6"/>
  <c r="Y57" i="6"/>
  <c r="Q58" i="6"/>
  <c r="U58" i="6"/>
  <c r="W58" i="6"/>
  <c r="Y58" i="6"/>
  <c r="Q59" i="6"/>
  <c r="U59" i="6"/>
  <c r="W59" i="6"/>
  <c r="Y59" i="6"/>
  <c r="Q60" i="6"/>
  <c r="U60" i="6"/>
  <c r="W60" i="6"/>
  <c r="Y60" i="6"/>
  <c r="Q61" i="6"/>
  <c r="U61" i="6"/>
  <c r="W61" i="6"/>
  <c r="Y61" i="6"/>
  <c r="Q62" i="6"/>
  <c r="U62" i="6"/>
  <c r="W62" i="6"/>
  <c r="Y62" i="6"/>
  <c r="Q63" i="6"/>
  <c r="U63" i="6"/>
  <c r="W63" i="6"/>
  <c r="Y63" i="6"/>
  <c r="Q64" i="6"/>
  <c r="U64" i="6"/>
  <c r="W64" i="6"/>
  <c r="Y64" i="6"/>
  <c r="Q65" i="6"/>
  <c r="U65" i="6"/>
  <c r="W65" i="6"/>
  <c r="Y65" i="6"/>
  <c r="Q66" i="6"/>
  <c r="U66" i="6"/>
  <c r="W66" i="6"/>
  <c r="Y66" i="6"/>
  <c r="Q67" i="6"/>
  <c r="U67" i="6"/>
  <c r="W67" i="6"/>
  <c r="Y67" i="6"/>
  <c r="Q68" i="6"/>
  <c r="U68" i="6"/>
  <c r="W68" i="6"/>
  <c r="Y68" i="6"/>
  <c r="Q69" i="6"/>
  <c r="U69" i="6"/>
  <c r="W69" i="6"/>
  <c r="Y69" i="6"/>
  <c r="Q70" i="6"/>
  <c r="U70" i="6"/>
  <c r="W70" i="6"/>
  <c r="Y70" i="6"/>
  <c r="Q71" i="6"/>
  <c r="U71" i="6"/>
  <c r="W71" i="6"/>
  <c r="Y71" i="6"/>
  <c r="Q72" i="6"/>
  <c r="U72" i="6"/>
  <c r="W72" i="6"/>
  <c r="Y72" i="6"/>
  <c r="Q73" i="6"/>
  <c r="U73" i="6"/>
  <c r="W73" i="6"/>
  <c r="Y73" i="6"/>
  <c r="Q74" i="6"/>
  <c r="U74" i="6"/>
  <c r="W74" i="6"/>
  <c r="Y74" i="6"/>
  <c r="Q75" i="6"/>
  <c r="U75" i="6"/>
  <c r="W75" i="6"/>
  <c r="Y75" i="6"/>
  <c r="Q76" i="6"/>
  <c r="U76" i="6"/>
  <c r="W76" i="6"/>
  <c r="Y76" i="6"/>
  <c r="Q77" i="6"/>
  <c r="U77" i="6"/>
  <c r="W77" i="6"/>
  <c r="Y77" i="6"/>
  <c r="Q78" i="6"/>
  <c r="U78" i="6"/>
  <c r="W78" i="6"/>
  <c r="Y78" i="6"/>
  <c r="Q79" i="6"/>
  <c r="U79" i="6"/>
  <c r="W79" i="6"/>
  <c r="Y79" i="6"/>
  <c r="Q80" i="6"/>
  <c r="U80" i="6"/>
  <c r="W80" i="6"/>
  <c r="Y80" i="6"/>
  <c r="Q81" i="6"/>
  <c r="U81" i="6"/>
  <c r="W81" i="6"/>
  <c r="Y81" i="6"/>
  <c r="Q82" i="6"/>
  <c r="U82" i="6"/>
  <c r="W82" i="6"/>
  <c r="Y82" i="6"/>
  <c r="Q83" i="6"/>
  <c r="U83" i="6"/>
  <c r="W83" i="6"/>
  <c r="Y83" i="6"/>
  <c r="Q84" i="6"/>
  <c r="U84" i="6"/>
  <c r="W84" i="6"/>
  <c r="Y84" i="6"/>
  <c r="Q85" i="6"/>
  <c r="U85" i="6"/>
  <c r="W85" i="6"/>
  <c r="Y85" i="6"/>
  <c r="Q86" i="6"/>
  <c r="U86" i="6"/>
  <c r="W86" i="6"/>
  <c r="Y86" i="6"/>
  <c r="Q87" i="6"/>
  <c r="U87" i="6"/>
  <c r="W87" i="6"/>
  <c r="Y87" i="6"/>
  <c r="Q88" i="6"/>
  <c r="U88" i="6"/>
  <c r="W88" i="6"/>
  <c r="Y88" i="6"/>
  <c r="Q89" i="6"/>
  <c r="U89" i="6"/>
  <c r="W89" i="6"/>
  <c r="Y89" i="6"/>
  <c r="Q90" i="6"/>
  <c r="U90" i="6"/>
  <c r="W90" i="6"/>
  <c r="Y90" i="6"/>
  <c r="Q91" i="6"/>
  <c r="U91" i="6"/>
  <c r="W91" i="6"/>
  <c r="Y91" i="6"/>
  <c r="Q92" i="6"/>
  <c r="U92" i="6"/>
  <c r="W92" i="6"/>
  <c r="Y92" i="6"/>
  <c r="Q93" i="6"/>
  <c r="U93" i="6"/>
  <c r="W93" i="6"/>
  <c r="Y93" i="6"/>
  <c r="Q94" i="6"/>
  <c r="U94" i="6"/>
  <c r="W94" i="6"/>
  <c r="Y94" i="6"/>
  <c r="Q95" i="6"/>
  <c r="U95" i="6"/>
  <c r="W95" i="6"/>
  <c r="Y95" i="6"/>
  <c r="Q96" i="6"/>
  <c r="U96" i="6"/>
  <c r="W96" i="6"/>
  <c r="Y96" i="6"/>
  <c r="Q97" i="6"/>
  <c r="U97" i="6"/>
  <c r="W97" i="6"/>
  <c r="Y97" i="6"/>
  <c r="Q98" i="6"/>
  <c r="U98" i="6"/>
  <c r="W98" i="6"/>
  <c r="Y98" i="6"/>
  <c r="Q99" i="6"/>
  <c r="U99" i="6"/>
  <c r="W99" i="6"/>
  <c r="Y99" i="6"/>
  <c r="Q100" i="6"/>
  <c r="U100" i="6"/>
  <c r="W100" i="6"/>
  <c r="Y100" i="6"/>
  <c r="Q101" i="6"/>
  <c r="U101" i="6"/>
  <c r="W101" i="6"/>
  <c r="Y101" i="6"/>
  <c r="Q102" i="6"/>
  <c r="U102" i="6"/>
  <c r="W102" i="6"/>
  <c r="Y102" i="6"/>
  <c r="Q103" i="6"/>
  <c r="U103" i="6"/>
  <c r="W103" i="6"/>
  <c r="Y103" i="6"/>
  <c r="Q104" i="6"/>
  <c r="U104" i="6"/>
  <c r="W104" i="6"/>
  <c r="Y104" i="6"/>
  <c r="Q105" i="6"/>
  <c r="U105" i="6"/>
  <c r="W105" i="6"/>
  <c r="Y105" i="6"/>
  <c r="Q106" i="6"/>
  <c r="U106" i="6"/>
  <c r="W106" i="6"/>
  <c r="Y106" i="6"/>
  <c r="Q107" i="6"/>
  <c r="U107" i="6"/>
  <c r="W107" i="6"/>
  <c r="Y107" i="6"/>
  <c r="Q108" i="6"/>
  <c r="U108" i="6"/>
  <c r="W108" i="6"/>
  <c r="Y108" i="6"/>
  <c r="Q109" i="6"/>
  <c r="U109" i="6"/>
  <c r="W109" i="6"/>
  <c r="Y109" i="6"/>
  <c r="Q110" i="6"/>
  <c r="U110" i="6"/>
  <c r="W110" i="6"/>
  <c r="Y110" i="6"/>
  <c r="Q111" i="6"/>
  <c r="U111" i="6"/>
  <c r="W111" i="6"/>
  <c r="Y111" i="6"/>
  <c r="Q112" i="6"/>
  <c r="U112" i="6"/>
  <c r="W112" i="6"/>
  <c r="Y112" i="6"/>
  <c r="Q113" i="6"/>
  <c r="U113" i="6"/>
  <c r="W113" i="6"/>
  <c r="Y113" i="6"/>
  <c r="Q114" i="6"/>
  <c r="U114" i="6"/>
  <c r="W114" i="6"/>
  <c r="Y114" i="6"/>
  <c r="Q115" i="6"/>
  <c r="U115" i="6"/>
  <c r="W115" i="6"/>
  <c r="Y115" i="6"/>
  <c r="Q116" i="6"/>
  <c r="U116" i="6"/>
  <c r="W116" i="6"/>
  <c r="Y116" i="6"/>
  <c r="Q117" i="6"/>
  <c r="U117" i="6"/>
  <c r="W117" i="6"/>
  <c r="Y117" i="6"/>
  <c r="Q118" i="6"/>
  <c r="U118" i="6"/>
  <c r="W118" i="6"/>
  <c r="Y118" i="6"/>
  <c r="Q119" i="6"/>
  <c r="U119" i="6"/>
  <c r="W119" i="6"/>
  <c r="Y119" i="6"/>
  <c r="Q120" i="6"/>
  <c r="U120" i="6"/>
  <c r="W120" i="6"/>
  <c r="Y120" i="6"/>
  <c r="Q121" i="6"/>
  <c r="U121" i="6"/>
  <c r="W121" i="6"/>
  <c r="Y121" i="6"/>
  <c r="Q122" i="6"/>
  <c r="U122" i="6"/>
  <c r="W122" i="6"/>
  <c r="Y122" i="6"/>
  <c r="Q123" i="6"/>
  <c r="U123" i="6"/>
  <c r="W123" i="6"/>
  <c r="Y123" i="6"/>
  <c r="Q124" i="6"/>
  <c r="U124" i="6"/>
  <c r="W124" i="6"/>
  <c r="Y124" i="6"/>
  <c r="Q125" i="6"/>
  <c r="U125" i="6"/>
  <c r="W125" i="6"/>
  <c r="Y125" i="6"/>
  <c r="Q126" i="6"/>
  <c r="U126" i="6"/>
  <c r="W126" i="6"/>
  <c r="Y126" i="6"/>
  <c r="Q127" i="6"/>
  <c r="U127" i="6"/>
  <c r="W127" i="6"/>
  <c r="Y127" i="6"/>
  <c r="Q128" i="6"/>
  <c r="U128" i="6"/>
  <c r="W128" i="6"/>
  <c r="Y128" i="6"/>
  <c r="Q129" i="6"/>
  <c r="U129" i="6"/>
  <c r="W129" i="6"/>
  <c r="Y129" i="6"/>
  <c r="Q130" i="6"/>
  <c r="U130" i="6"/>
  <c r="W130" i="6"/>
  <c r="Y130" i="6"/>
  <c r="Q131" i="6"/>
  <c r="U131" i="6"/>
  <c r="W131" i="6"/>
  <c r="Y131" i="6"/>
  <c r="Q132" i="6"/>
  <c r="U132" i="6"/>
  <c r="W132" i="6"/>
  <c r="Y132" i="6"/>
  <c r="Q133" i="6"/>
  <c r="U133" i="6"/>
  <c r="W133" i="6"/>
  <c r="Y133" i="6"/>
  <c r="Q134" i="6"/>
  <c r="U134" i="6"/>
  <c r="W134" i="6"/>
  <c r="Y134" i="6"/>
  <c r="Q135" i="6"/>
  <c r="U135" i="6"/>
  <c r="W135" i="6"/>
  <c r="Y135" i="6"/>
  <c r="Q136" i="6"/>
  <c r="U136" i="6"/>
  <c r="W136" i="6"/>
  <c r="Y136" i="6"/>
  <c r="Q137" i="6"/>
  <c r="U137" i="6"/>
  <c r="W137" i="6"/>
  <c r="Y137" i="6"/>
  <c r="Q138" i="6"/>
  <c r="U138" i="6"/>
  <c r="W138" i="6"/>
  <c r="Y138" i="6"/>
  <c r="Q139" i="6"/>
  <c r="U139" i="6"/>
  <c r="W139" i="6"/>
  <c r="Y139" i="6"/>
  <c r="Q140" i="6"/>
  <c r="U140" i="6"/>
  <c r="W140" i="6"/>
  <c r="Y140" i="6"/>
  <c r="Q141" i="6"/>
  <c r="U141" i="6"/>
  <c r="W141" i="6"/>
  <c r="Y141" i="6"/>
  <c r="Q142" i="6"/>
  <c r="U142" i="6"/>
  <c r="W142" i="6"/>
  <c r="Y142" i="6"/>
  <c r="Q143" i="6"/>
  <c r="U143" i="6"/>
  <c r="W143" i="6"/>
  <c r="Y143" i="6"/>
  <c r="Q144" i="6"/>
  <c r="U144" i="6"/>
  <c r="W144" i="6"/>
  <c r="Y144" i="6"/>
  <c r="Q145" i="6"/>
  <c r="U145" i="6"/>
  <c r="W145" i="6"/>
  <c r="Y145" i="6"/>
  <c r="Q146" i="6"/>
  <c r="U146" i="6"/>
  <c r="W146" i="6"/>
  <c r="Y146" i="6"/>
  <c r="Q147" i="6"/>
  <c r="U147" i="6"/>
  <c r="W147" i="6"/>
  <c r="Y147" i="6"/>
  <c r="Q148" i="6"/>
  <c r="U148" i="6"/>
  <c r="W148" i="6"/>
  <c r="Y148" i="6"/>
  <c r="Q149" i="6"/>
  <c r="U149" i="6"/>
  <c r="W149" i="6"/>
  <c r="Y149" i="6"/>
  <c r="Q150" i="6"/>
  <c r="U150" i="6"/>
  <c r="W150" i="6"/>
  <c r="Y150" i="6"/>
  <c r="Q151" i="6"/>
  <c r="U151" i="6"/>
  <c r="W151" i="6"/>
  <c r="Y151" i="6"/>
  <c r="Q152" i="6"/>
  <c r="U152" i="6"/>
  <c r="W152" i="6"/>
  <c r="Y152" i="6"/>
  <c r="Q153" i="6"/>
  <c r="U153" i="6"/>
  <c r="W153" i="6"/>
  <c r="Y153" i="6"/>
  <c r="Q154" i="6"/>
  <c r="U154" i="6"/>
  <c r="W154" i="6"/>
  <c r="Y154" i="6"/>
  <c r="Q155" i="6"/>
  <c r="U155" i="6"/>
  <c r="W155" i="6"/>
  <c r="Y155" i="6"/>
  <c r="Q156" i="6"/>
  <c r="U156" i="6"/>
  <c r="W156" i="6"/>
  <c r="Y156" i="6"/>
  <c r="Q157" i="6"/>
  <c r="U157" i="6"/>
  <c r="W157" i="6"/>
  <c r="Y157" i="6"/>
  <c r="Q158" i="6"/>
  <c r="U158" i="6"/>
  <c r="W158" i="6"/>
  <c r="Y158" i="6"/>
  <c r="Q159" i="6"/>
  <c r="U159" i="6"/>
  <c r="W159" i="6"/>
  <c r="Y159" i="6"/>
  <c r="Q160" i="6"/>
  <c r="U160" i="6"/>
  <c r="W160" i="6"/>
  <c r="Y160" i="6"/>
  <c r="Q161" i="6"/>
  <c r="U161" i="6"/>
  <c r="W161" i="6"/>
  <c r="Y161" i="6"/>
  <c r="Q162" i="6"/>
  <c r="U162" i="6"/>
  <c r="W162" i="6"/>
  <c r="Y162" i="6"/>
  <c r="Q163" i="6"/>
  <c r="U163" i="6"/>
  <c r="W163" i="6"/>
  <c r="Y163" i="6"/>
  <c r="Q164" i="6"/>
  <c r="U164" i="6"/>
  <c r="W164" i="6"/>
  <c r="Y164" i="6"/>
  <c r="Q165" i="6"/>
  <c r="U165" i="6"/>
  <c r="W165" i="6"/>
  <c r="Y165" i="6"/>
  <c r="Q166" i="6"/>
  <c r="U166" i="6"/>
  <c r="W166" i="6"/>
  <c r="Y166" i="6"/>
  <c r="Q167" i="6"/>
  <c r="U167" i="6"/>
  <c r="W167" i="6"/>
  <c r="Y167" i="6"/>
  <c r="Q168" i="6"/>
  <c r="U168" i="6"/>
  <c r="W168" i="6"/>
  <c r="Y168" i="6"/>
  <c r="Q169" i="6"/>
  <c r="U169" i="6"/>
  <c r="W169" i="6"/>
  <c r="Y169" i="6"/>
  <c r="Q170" i="6"/>
  <c r="U170" i="6"/>
  <c r="W170" i="6"/>
  <c r="Y170" i="6"/>
  <c r="Q171" i="6"/>
  <c r="U171" i="6"/>
  <c r="W171" i="6"/>
  <c r="Y171" i="6"/>
  <c r="Q172" i="6"/>
  <c r="U172" i="6"/>
  <c r="W172" i="6"/>
  <c r="Y172" i="6"/>
  <c r="Q173" i="6"/>
  <c r="U173" i="6"/>
  <c r="W173" i="6"/>
  <c r="Y173" i="6"/>
  <c r="Q174" i="6"/>
  <c r="U174" i="6"/>
  <c r="W174" i="6"/>
  <c r="Y174" i="6"/>
  <c r="Q175" i="6"/>
  <c r="U175" i="6"/>
  <c r="W175" i="6"/>
  <c r="Y175" i="6"/>
  <c r="Q176" i="6"/>
  <c r="U176" i="6"/>
  <c r="W176" i="6"/>
  <c r="Y176" i="6"/>
  <c r="Q177" i="6"/>
  <c r="U177" i="6"/>
  <c r="W177" i="6"/>
  <c r="Y177" i="6"/>
  <c r="Q178" i="6"/>
  <c r="U178" i="6"/>
  <c r="W178" i="6"/>
  <c r="Y178" i="6"/>
  <c r="Q179" i="6"/>
  <c r="U179" i="6"/>
  <c r="W179" i="6"/>
  <c r="Y179" i="6"/>
  <c r="Q180" i="6"/>
  <c r="U180" i="6"/>
  <c r="W180" i="6"/>
  <c r="Y180" i="6"/>
  <c r="Q181" i="6"/>
  <c r="U181" i="6"/>
  <c r="W181" i="6"/>
  <c r="Y181" i="6"/>
  <c r="Q182" i="6"/>
  <c r="U182" i="6"/>
  <c r="W182" i="6"/>
  <c r="Y182" i="6"/>
  <c r="Q183" i="6"/>
  <c r="U183" i="6"/>
  <c r="W183" i="6"/>
  <c r="Y183" i="6"/>
  <c r="Q184" i="6"/>
  <c r="U184" i="6"/>
  <c r="W184" i="6"/>
  <c r="Y184" i="6"/>
  <c r="Q185" i="6"/>
  <c r="U185" i="6"/>
  <c r="W185" i="6"/>
  <c r="Y185" i="6"/>
  <c r="Q186" i="6"/>
  <c r="U186" i="6"/>
  <c r="W186" i="6"/>
  <c r="Y186" i="6"/>
  <c r="Q187" i="6"/>
  <c r="U187" i="6"/>
  <c r="W187" i="6"/>
  <c r="Y187" i="6"/>
  <c r="Q188" i="6"/>
  <c r="U188" i="6"/>
  <c r="W188" i="6"/>
  <c r="Y188" i="6"/>
  <c r="Q189" i="6"/>
  <c r="U189" i="6"/>
  <c r="W189" i="6"/>
  <c r="Y189" i="6"/>
  <c r="Q190" i="6"/>
  <c r="U190" i="6"/>
  <c r="W190" i="6"/>
  <c r="Y190" i="6"/>
  <c r="Q191" i="6"/>
  <c r="U191" i="6"/>
  <c r="W191" i="6"/>
  <c r="Y191" i="6"/>
  <c r="Q192" i="6"/>
  <c r="U192" i="6"/>
  <c r="W192" i="6"/>
  <c r="Y192" i="6"/>
  <c r="Q193" i="6"/>
  <c r="U193" i="6"/>
  <c r="W193" i="6"/>
  <c r="Y193" i="6"/>
  <c r="Q194" i="6"/>
  <c r="U194" i="6"/>
  <c r="W194" i="6"/>
  <c r="Y194" i="6"/>
  <c r="Q195" i="6"/>
  <c r="U195" i="6"/>
  <c r="W195" i="6"/>
  <c r="Y195" i="6"/>
  <c r="Q196" i="6"/>
  <c r="U196" i="6"/>
  <c r="W196" i="6"/>
  <c r="Y196" i="6"/>
  <c r="Q197" i="6"/>
  <c r="U197" i="6"/>
  <c r="W197" i="6"/>
  <c r="Y197" i="6"/>
  <c r="Q198" i="6"/>
  <c r="U198" i="6"/>
  <c r="W198" i="6"/>
  <c r="Y198" i="6"/>
  <c r="Q199" i="6"/>
  <c r="U199" i="6"/>
  <c r="W199" i="6"/>
  <c r="Y199" i="6"/>
  <c r="Q200" i="6"/>
  <c r="U200" i="6"/>
  <c r="W200" i="6"/>
  <c r="Y200" i="6"/>
  <c r="Q201" i="6"/>
  <c r="U201" i="6"/>
  <c r="W201" i="6"/>
  <c r="Y201" i="6"/>
  <c r="Q202" i="6"/>
  <c r="U202" i="6"/>
  <c r="W202" i="6"/>
  <c r="Y202" i="6"/>
  <c r="Q203" i="6"/>
  <c r="U203" i="6"/>
  <c r="W203" i="6"/>
  <c r="Y203" i="6"/>
  <c r="Q204" i="6"/>
  <c r="U204" i="6"/>
  <c r="W204" i="6"/>
  <c r="Y204" i="6"/>
  <c r="Q205" i="6"/>
  <c r="U205" i="6"/>
  <c r="W205" i="6"/>
  <c r="Y205" i="6"/>
  <c r="Q206" i="6"/>
  <c r="U206" i="6"/>
  <c r="W206" i="6"/>
  <c r="Y206" i="6"/>
  <c r="Q207" i="6"/>
  <c r="U207" i="6"/>
  <c r="W207" i="6"/>
  <c r="Y207" i="6"/>
  <c r="Q208" i="6"/>
  <c r="U208" i="6"/>
  <c r="W208" i="6"/>
  <c r="Y208" i="6"/>
  <c r="Q209" i="6"/>
  <c r="U209" i="6"/>
  <c r="W209" i="6"/>
  <c r="Y209" i="6"/>
  <c r="Q210" i="6"/>
  <c r="U210" i="6"/>
  <c r="W210" i="6"/>
  <c r="Y210" i="6"/>
  <c r="Q211" i="6"/>
  <c r="U211" i="6"/>
  <c r="W211" i="6"/>
  <c r="Y211" i="6"/>
  <c r="Q212" i="6"/>
  <c r="U212" i="6"/>
  <c r="W212" i="6"/>
  <c r="Y212" i="6"/>
  <c r="Q213" i="6"/>
  <c r="U213" i="6"/>
  <c r="W213" i="6"/>
  <c r="Y213" i="6"/>
  <c r="Q214" i="6"/>
  <c r="U214" i="6"/>
  <c r="W214" i="6"/>
  <c r="Y214" i="6"/>
  <c r="Q215" i="6"/>
  <c r="U215" i="6"/>
  <c r="W215" i="6"/>
  <c r="Y215" i="6"/>
  <c r="Q216" i="6"/>
  <c r="U216" i="6"/>
  <c r="W216" i="6"/>
  <c r="Y216" i="6"/>
  <c r="Q217" i="6"/>
  <c r="U217" i="6"/>
  <c r="W217" i="6"/>
  <c r="Y217" i="6"/>
  <c r="Q218" i="6"/>
  <c r="U218" i="6"/>
  <c r="W218" i="6"/>
  <c r="Y218" i="6"/>
  <c r="Q219" i="6"/>
  <c r="U219" i="6"/>
  <c r="W219" i="6"/>
  <c r="Y219" i="6"/>
  <c r="Q220" i="6"/>
  <c r="U220" i="6"/>
  <c r="W220" i="6"/>
  <c r="Y220" i="6"/>
  <c r="Q221" i="6"/>
  <c r="U221" i="6"/>
  <c r="W221" i="6"/>
  <c r="Y221" i="6"/>
  <c r="Q222" i="6"/>
  <c r="U222" i="6"/>
  <c r="W222" i="6"/>
  <c r="Y222" i="6"/>
  <c r="Q223" i="6"/>
  <c r="U223" i="6"/>
  <c r="W223" i="6"/>
  <c r="Y223" i="6"/>
  <c r="Q224" i="6"/>
  <c r="U224" i="6"/>
  <c r="W224" i="6"/>
  <c r="Y224" i="6"/>
  <c r="Q225" i="6"/>
  <c r="U225" i="6"/>
  <c r="W225" i="6"/>
  <c r="Y225" i="6"/>
  <c r="Q226" i="6"/>
  <c r="U226" i="6"/>
  <c r="W226" i="6"/>
  <c r="Y226" i="6"/>
  <c r="Q227" i="6"/>
  <c r="U227" i="6"/>
  <c r="W227" i="6"/>
  <c r="Y227" i="6"/>
  <c r="Q228" i="6"/>
  <c r="U228" i="6"/>
  <c r="W228" i="6"/>
  <c r="Y228" i="6"/>
  <c r="Q229" i="6"/>
  <c r="U229" i="6"/>
  <c r="W229" i="6"/>
  <c r="Y229" i="6"/>
  <c r="Q230" i="6"/>
  <c r="U230" i="6"/>
  <c r="W230" i="6"/>
  <c r="Y230" i="6"/>
  <c r="Q231" i="6"/>
  <c r="U231" i="6"/>
  <c r="W231" i="6"/>
  <c r="Y231" i="6"/>
  <c r="Q232" i="6"/>
  <c r="U232" i="6"/>
  <c r="W232" i="6"/>
  <c r="Y232" i="6"/>
  <c r="Q233" i="6"/>
  <c r="U233" i="6"/>
  <c r="W233" i="6"/>
  <c r="Y233" i="6"/>
  <c r="Q234" i="6"/>
  <c r="U234" i="6"/>
  <c r="W234" i="6"/>
  <c r="Y234" i="6"/>
  <c r="Q235" i="6"/>
  <c r="U235" i="6"/>
  <c r="W235" i="6"/>
  <c r="Y235" i="6"/>
  <c r="Q236" i="6"/>
  <c r="U236" i="6"/>
  <c r="W236" i="6"/>
  <c r="Y236" i="6"/>
  <c r="Q237" i="6"/>
  <c r="U237" i="6"/>
  <c r="W237" i="6"/>
  <c r="Y237" i="6"/>
  <c r="Q238" i="6"/>
  <c r="U238" i="6"/>
  <c r="W238" i="6"/>
  <c r="Y238" i="6"/>
  <c r="Q239" i="6"/>
  <c r="U239" i="6"/>
  <c r="W239" i="6"/>
  <c r="Y239" i="6"/>
  <c r="Q240" i="6"/>
  <c r="U240" i="6"/>
  <c r="W240" i="6"/>
  <c r="Y240" i="6"/>
  <c r="Q241" i="6"/>
  <c r="U241" i="6"/>
  <c r="W241" i="6"/>
  <c r="Y241" i="6"/>
  <c r="Q242" i="6"/>
  <c r="U242" i="6"/>
  <c r="W242" i="6"/>
  <c r="Y242" i="6"/>
  <c r="Q243" i="6"/>
  <c r="U243" i="6"/>
  <c r="W243" i="6"/>
  <c r="Y243" i="6"/>
  <c r="Q244" i="6"/>
  <c r="U244" i="6"/>
  <c r="W244" i="6"/>
  <c r="Y244" i="6"/>
  <c r="Q245" i="6"/>
  <c r="U245" i="6"/>
  <c r="W245" i="6"/>
  <c r="Y245" i="6"/>
  <c r="Q246" i="6"/>
  <c r="U246" i="6"/>
  <c r="W246" i="6"/>
  <c r="Y246" i="6"/>
  <c r="Q247" i="6"/>
  <c r="U247" i="6"/>
  <c r="W247" i="6"/>
  <c r="Y247" i="6"/>
  <c r="Q248" i="6"/>
  <c r="U248" i="6"/>
  <c r="W248" i="6"/>
  <c r="Y248" i="6"/>
  <c r="Q249" i="6"/>
  <c r="U249" i="6"/>
  <c r="W249" i="6"/>
  <c r="Y249" i="6"/>
  <c r="Q250" i="6"/>
  <c r="U250" i="6"/>
  <c r="W250" i="6"/>
  <c r="Y250" i="6"/>
  <c r="Q251" i="6"/>
  <c r="U251" i="6"/>
  <c r="W251" i="6"/>
  <c r="Y251" i="6"/>
  <c r="Q252" i="6"/>
  <c r="U252" i="6"/>
  <c r="W252" i="6"/>
  <c r="Y252" i="6"/>
  <c r="Q253" i="6"/>
  <c r="U253" i="6"/>
  <c r="W253" i="6"/>
  <c r="Y253" i="6"/>
  <c r="Q254" i="6"/>
  <c r="U254" i="6"/>
  <c r="W254" i="6"/>
  <c r="Y254" i="6"/>
  <c r="Q255" i="6"/>
  <c r="U255" i="6"/>
  <c r="W255" i="6"/>
  <c r="Y255" i="6"/>
  <c r="Q256" i="6"/>
  <c r="U256" i="6"/>
  <c r="W256" i="6"/>
  <c r="Y256" i="6"/>
  <c r="Q257" i="6"/>
  <c r="U257" i="6"/>
  <c r="W257" i="6"/>
  <c r="Y257" i="6"/>
  <c r="Q258" i="6"/>
  <c r="U258" i="6"/>
  <c r="W258" i="6"/>
  <c r="Y258" i="6"/>
  <c r="Q259" i="6"/>
  <c r="U259" i="6"/>
  <c r="W259" i="6"/>
  <c r="Y259" i="6"/>
  <c r="Q260" i="6"/>
  <c r="U260" i="6"/>
  <c r="W260" i="6"/>
  <c r="Y260" i="6"/>
  <c r="Q261" i="6"/>
  <c r="U261" i="6"/>
  <c r="W261" i="6"/>
  <c r="Y261" i="6"/>
  <c r="Q262" i="6"/>
  <c r="U262" i="6"/>
  <c r="W262" i="6"/>
  <c r="Y262" i="6"/>
  <c r="Q263" i="6"/>
  <c r="U263" i="6"/>
  <c r="W263" i="6"/>
  <c r="Y263" i="6"/>
  <c r="Q264" i="6"/>
  <c r="U264" i="6"/>
  <c r="W264" i="6"/>
  <c r="Y264" i="6"/>
  <c r="Q265" i="6"/>
  <c r="U265" i="6"/>
  <c r="W265" i="6"/>
  <c r="Y265" i="6"/>
  <c r="Q266" i="6"/>
  <c r="U266" i="6"/>
  <c r="W266" i="6"/>
  <c r="Y266" i="6"/>
  <c r="Q267" i="6"/>
  <c r="U267" i="6"/>
  <c r="W267" i="6"/>
  <c r="Y267" i="6"/>
  <c r="Q268" i="6"/>
  <c r="U268" i="6"/>
  <c r="W268" i="6"/>
  <c r="Y268" i="6"/>
  <c r="Q269" i="6"/>
  <c r="U269" i="6"/>
  <c r="W269" i="6"/>
  <c r="Y269" i="6"/>
  <c r="Q270" i="6"/>
  <c r="U270" i="6"/>
  <c r="W270" i="6"/>
  <c r="Y270" i="6"/>
  <c r="Q271" i="6"/>
  <c r="U271" i="6"/>
  <c r="W271" i="6"/>
  <c r="Y271" i="6"/>
  <c r="Q272" i="6"/>
  <c r="U272" i="6"/>
  <c r="W272" i="6"/>
  <c r="Y272" i="6"/>
  <c r="Q273" i="6"/>
  <c r="U273" i="6"/>
  <c r="W273" i="6"/>
  <c r="Y273" i="6"/>
  <c r="Q274" i="6"/>
  <c r="U274" i="6"/>
  <c r="W274" i="6"/>
  <c r="Y274" i="6"/>
  <c r="Q275" i="6"/>
  <c r="U275" i="6"/>
  <c r="W275" i="6"/>
  <c r="Y275" i="6"/>
  <c r="Q276" i="6"/>
  <c r="U276" i="6"/>
  <c r="W276" i="6"/>
  <c r="Y276" i="6"/>
  <c r="Q277" i="6"/>
  <c r="U277" i="6"/>
  <c r="W277" i="6"/>
  <c r="Y277" i="6"/>
  <c r="Q278" i="6"/>
  <c r="U278" i="6"/>
  <c r="W278" i="6"/>
  <c r="Y278" i="6"/>
  <c r="Q279" i="6"/>
  <c r="U279" i="6"/>
  <c r="W279" i="6"/>
  <c r="Y279" i="6"/>
  <c r="Q280" i="6"/>
  <c r="U280" i="6"/>
  <c r="W280" i="6"/>
  <c r="Y280" i="6"/>
  <c r="Q281" i="6"/>
  <c r="U281" i="6"/>
  <c r="W281" i="6"/>
  <c r="Y281" i="6"/>
  <c r="Q282" i="6"/>
  <c r="U282" i="6"/>
  <c r="W282" i="6"/>
  <c r="Y282" i="6"/>
  <c r="Q283" i="6"/>
  <c r="U283" i="6"/>
  <c r="W283" i="6"/>
  <c r="Y283" i="6"/>
  <c r="Q284" i="6"/>
  <c r="U284" i="6"/>
  <c r="W284" i="6"/>
  <c r="Y284" i="6"/>
  <c r="Q285" i="6"/>
  <c r="U285" i="6"/>
  <c r="W285" i="6"/>
  <c r="Y285" i="6"/>
  <c r="Q286" i="6"/>
  <c r="U286" i="6"/>
  <c r="W286" i="6"/>
  <c r="Y286" i="6"/>
  <c r="Q287" i="6"/>
  <c r="U287" i="6"/>
  <c r="W287" i="6"/>
  <c r="Y287" i="6"/>
  <c r="Q288" i="6"/>
  <c r="U288" i="6"/>
  <c r="W288" i="6"/>
  <c r="Y288" i="6"/>
  <c r="Q289" i="6"/>
  <c r="U289" i="6"/>
  <c r="W289" i="6"/>
  <c r="Y289" i="6"/>
  <c r="Q290" i="6"/>
  <c r="U290" i="6"/>
  <c r="W290" i="6"/>
  <c r="Y290" i="6"/>
  <c r="Q291" i="6"/>
  <c r="U291" i="6"/>
  <c r="W291" i="6"/>
  <c r="Y291" i="6"/>
  <c r="Q292" i="6"/>
  <c r="U292" i="6"/>
  <c r="W292" i="6"/>
  <c r="Y292" i="6"/>
  <c r="Q293" i="6"/>
  <c r="U293" i="6"/>
  <c r="W293" i="6"/>
  <c r="Y293" i="6"/>
  <c r="Q294" i="6"/>
  <c r="U294" i="6"/>
  <c r="W294" i="6"/>
  <c r="Y294" i="6"/>
  <c r="Q295" i="6"/>
  <c r="U295" i="6"/>
  <c r="W295" i="6"/>
  <c r="Y295" i="6"/>
  <c r="Q296" i="6"/>
  <c r="U296" i="6"/>
  <c r="W296" i="6"/>
  <c r="Y296" i="6"/>
  <c r="Q297" i="6"/>
  <c r="U297" i="6"/>
  <c r="W297" i="6"/>
  <c r="Y297" i="6"/>
  <c r="Q298" i="6"/>
  <c r="U298" i="6"/>
  <c r="W298" i="6"/>
  <c r="Y298" i="6"/>
  <c r="Q299" i="6"/>
  <c r="U299" i="6"/>
  <c r="W299" i="6"/>
  <c r="Y299" i="6"/>
  <c r="Q300" i="6"/>
  <c r="U300" i="6"/>
  <c r="W300" i="6"/>
  <c r="Y300" i="6"/>
  <c r="Q301" i="6"/>
  <c r="U301" i="6"/>
  <c r="W301" i="6"/>
  <c r="Y301" i="6"/>
  <c r="Q302" i="6"/>
  <c r="U302" i="6"/>
  <c r="W302" i="6"/>
  <c r="Y302" i="6"/>
  <c r="Q303" i="6"/>
  <c r="U303" i="6"/>
  <c r="W303" i="6"/>
  <c r="Y303" i="6"/>
  <c r="Q304" i="6"/>
  <c r="U304" i="6"/>
  <c r="W304" i="6"/>
  <c r="Y304" i="6"/>
  <c r="Q305" i="6"/>
  <c r="U305" i="6"/>
  <c r="W305" i="6"/>
  <c r="Y305" i="6"/>
  <c r="Q306" i="6"/>
  <c r="U306" i="6"/>
  <c r="W306" i="6"/>
  <c r="Y306" i="6"/>
  <c r="Q307" i="6"/>
  <c r="U307" i="6"/>
  <c r="W307" i="6"/>
  <c r="Y307" i="6"/>
  <c r="Q308" i="6"/>
  <c r="U308" i="6"/>
  <c r="W308" i="6"/>
  <c r="Y308" i="6"/>
  <c r="Q309" i="6"/>
  <c r="U309" i="6"/>
  <c r="W309" i="6"/>
  <c r="Y309" i="6"/>
  <c r="Q310" i="6"/>
  <c r="U310" i="6"/>
  <c r="W310" i="6"/>
  <c r="Y310" i="6"/>
  <c r="Q311" i="6"/>
  <c r="U311" i="6"/>
  <c r="W311" i="6"/>
  <c r="Y311" i="6"/>
  <c r="Q312" i="6"/>
  <c r="U312" i="6"/>
  <c r="W312" i="6"/>
  <c r="Y312" i="6"/>
  <c r="Q313" i="6"/>
  <c r="U313" i="6"/>
  <c r="W313" i="6"/>
  <c r="Y313" i="6"/>
  <c r="Q314" i="6"/>
  <c r="U314" i="6"/>
  <c r="W314" i="6"/>
  <c r="Y314" i="6"/>
  <c r="Q315" i="6"/>
  <c r="U315" i="6"/>
  <c r="W315" i="6"/>
  <c r="Y315" i="6"/>
  <c r="Q316" i="6"/>
  <c r="U316" i="6"/>
  <c r="W316" i="6"/>
  <c r="Y316" i="6"/>
  <c r="Q317" i="6"/>
  <c r="U317" i="6"/>
  <c r="W317" i="6"/>
  <c r="Y317" i="6"/>
  <c r="Q318" i="6"/>
  <c r="U318" i="6"/>
  <c r="W318" i="6"/>
  <c r="Y318" i="6"/>
  <c r="Q319" i="6"/>
  <c r="U319" i="6"/>
  <c r="W319" i="6"/>
  <c r="Y319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E20" i="6"/>
  <c r="E12" i="6"/>
  <c r="H20" i="6"/>
  <c r="J20" i="6"/>
  <c r="L20" i="6"/>
  <c r="E21" i="6"/>
  <c r="H21" i="6"/>
  <c r="J21" i="6"/>
  <c r="L21" i="6"/>
  <c r="E22" i="6"/>
  <c r="H22" i="6"/>
  <c r="J22" i="6"/>
  <c r="L22" i="6"/>
  <c r="E23" i="6"/>
  <c r="H23" i="6"/>
  <c r="J23" i="6"/>
  <c r="L23" i="6"/>
  <c r="E24" i="6"/>
  <c r="H24" i="6"/>
  <c r="J24" i="6"/>
  <c r="L24" i="6"/>
  <c r="E25" i="6"/>
  <c r="H25" i="6"/>
  <c r="J25" i="6"/>
  <c r="L25" i="6"/>
  <c r="E26" i="6"/>
  <c r="H26" i="6"/>
  <c r="J26" i="6"/>
  <c r="L26" i="6"/>
  <c r="E27" i="6"/>
  <c r="H27" i="6"/>
  <c r="J27" i="6"/>
  <c r="L27" i="6"/>
  <c r="E28" i="6"/>
  <c r="H28" i="6"/>
  <c r="J28" i="6"/>
  <c r="L28" i="6"/>
  <c r="E29" i="6"/>
  <c r="H29" i="6"/>
  <c r="J29" i="6"/>
  <c r="L29" i="6"/>
  <c r="E30" i="6"/>
  <c r="H30" i="6"/>
  <c r="J30" i="6"/>
  <c r="L30" i="6"/>
  <c r="E31" i="6"/>
  <c r="H31" i="6"/>
  <c r="J31" i="6"/>
  <c r="L31" i="6"/>
  <c r="E32" i="6"/>
  <c r="H32" i="6"/>
  <c r="J32" i="6"/>
  <c r="L32" i="6"/>
  <c r="E33" i="6"/>
  <c r="H33" i="6"/>
  <c r="J33" i="6"/>
  <c r="L33" i="6"/>
  <c r="E34" i="6"/>
  <c r="H34" i="6"/>
  <c r="J34" i="6"/>
  <c r="L34" i="6"/>
  <c r="E35" i="6"/>
  <c r="H35" i="6"/>
  <c r="J35" i="6"/>
  <c r="L35" i="6"/>
  <c r="E36" i="6"/>
  <c r="H36" i="6"/>
  <c r="J36" i="6"/>
  <c r="L36" i="6"/>
  <c r="E37" i="6"/>
  <c r="H37" i="6"/>
  <c r="J37" i="6"/>
  <c r="L37" i="6"/>
  <c r="E38" i="6"/>
  <c r="H38" i="6"/>
  <c r="J38" i="6"/>
  <c r="L38" i="6"/>
  <c r="E39" i="6"/>
  <c r="H39" i="6"/>
  <c r="J39" i="6"/>
  <c r="L39" i="6"/>
  <c r="E40" i="6"/>
  <c r="H40" i="6"/>
  <c r="J40" i="6"/>
  <c r="L40" i="6"/>
  <c r="E41" i="6"/>
  <c r="H41" i="6"/>
  <c r="J41" i="6"/>
  <c r="L41" i="6"/>
  <c r="E42" i="6"/>
  <c r="H42" i="6"/>
  <c r="J42" i="6"/>
  <c r="L42" i="6"/>
  <c r="E43" i="6"/>
  <c r="H43" i="6"/>
  <c r="J43" i="6"/>
  <c r="L43" i="6"/>
  <c r="E44" i="6"/>
  <c r="H44" i="6"/>
  <c r="J44" i="6"/>
  <c r="L44" i="6"/>
  <c r="F44" i="6"/>
  <c r="S43" i="6"/>
  <c r="F43" i="6"/>
  <c r="S42" i="6"/>
  <c r="F42" i="6"/>
  <c r="S41" i="6"/>
  <c r="F41" i="6"/>
  <c r="S40" i="6"/>
  <c r="F40" i="6"/>
  <c r="S39" i="6"/>
  <c r="F39" i="6"/>
  <c r="S38" i="6"/>
  <c r="F38" i="6"/>
  <c r="S37" i="6"/>
  <c r="F37" i="6"/>
  <c r="S36" i="6"/>
  <c r="F36" i="6"/>
  <c r="S35" i="6"/>
  <c r="F35" i="6"/>
  <c r="S34" i="6"/>
  <c r="F34" i="6"/>
  <c r="S33" i="6"/>
  <c r="F33" i="6"/>
  <c r="S32" i="6"/>
  <c r="F32" i="6"/>
  <c r="S31" i="6"/>
  <c r="F31" i="6"/>
  <c r="S30" i="6"/>
  <c r="F30" i="6"/>
  <c r="S29" i="6"/>
  <c r="F29" i="6"/>
  <c r="S28" i="6"/>
  <c r="F28" i="6"/>
  <c r="S27" i="6"/>
  <c r="F27" i="6"/>
  <c r="S26" i="6"/>
  <c r="F26" i="6"/>
  <c r="S25" i="6"/>
  <c r="F25" i="6"/>
  <c r="OC20" i="6"/>
  <c r="OC21" i="6"/>
  <c r="OC22" i="6"/>
  <c r="OC23" i="6"/>
  <c r="OC24" i="6"/>
  <c r="OB20" i="6"/>
  <c r="OB21" i="6"/>
  <c r="OB22" i="6"/>
  <c r="OB23" i="6"/>
  <c r="OB24" i="6"/>
  <c r="OA20" i="6"/>
  <c r="OA21" i="6"/>
  <c r="OA22" i="6"/>
  <c r="OA23" i="6"/>
  <c r="OA24" i="6"/>
  <c r="NZ20" i="6"/>
  <c r="NZ21" i="6"/>
  <c r="NZ22" i="6"/>
  <c r="NZ23" i="6"/>
  <c r="NZ24" i="6"/>
  <c r="NY20" i="6"/>
  <c r="NY21" i="6"/>
  <c r="NY22" i="6"/>
  <c r="NY23" i="6"/>
  <c r="NY24" i="6"/>
  <c r="NX20" i="6"/>
  <c r="NX21" i="6"/>
  <c r="NX22" i="6"/>
  <c r="NX23" i="6"/>
  <c r="NX24" i="6"/>
  <c r="NW20" i="6"/>
  <c r="NW21" i="6"/>
  <c r="NW22" i="6"/>
  <c r="NW23" i="6"/>
  <c r="NW24" i="6"/>
  <c r="NV20" i="6"/>
  <c r="NV21" i="6"/>
  <c r="NV22" i="6"/>
  <c r="NV23" i="6"/>
  <c r="NV24" i="6"/>
  <c r="NU20" i="6"/>
  <c r="NU21" i="6"/>
  <c r="NU22" i="6"/>
  <c r="NU23" i="6"/>
  <c r="NU24" i="6"/>
  <c r="NT20" i="6"/>
  <c r="NT21" i="6"/>
  <c r="NT22" i="6"/>
  <c r="NT23" i="6"/>
  <c r="NT24" i="6"/>
  <c r="NS20" i="6"/>
  <c r="NS21" i="6"/>
  <c r="NS22" i="6"/>
  <c r="NS23" i="6"/>
  <c r="NS24" i="6"/>
  <c r="NR20" i="6"/>
  <c r="NR21" i="6"/>
  <c r="NR22" i="6"/>
  <c r="NR23" i="6"/>
  <c r="NR24" i="6"/>
  <c r="NQ20" i="6"/>
  <c r="NQ21" i="6"/>
  <c r="NQ22" i="6"/>
  <c r="NQ23" i="6"/>
  <c r="NQ24" i="6"/>
  <c r="NP20" i="6"/>
  <c r="NP21" i="6"/>
  <c r="NP22" i="6"/>
  <c r="NP23" i="6"/>
  <c r="NP24" i="6"/>
  <c r="NO20" i="6"/>
  <c r="NO21" i="6"/>
  <c r="NO22" i="6"/>
  <c r="NO23" i="6"/>
  <c r="NO24" i="6"/>
  <c r="NN20" i="6"/>
  <c r="NN21" i="6"/>
  <c r="NN22" i="6"/>
  <c r="NN23" i="6"/>
  <c r="NN24" i="6"/>
  <c r="NM20" i="6"/>
  <c r="NM21" i="6"/>
  <c r="NM22" i="6"/>
  <c r="NM23" i="6"/>
  <c r="NM24" i="6"/>
  <c r="NL20" i="6"/>
  <c r="NL21" i="6"/>
  <c r="NL22" i="6"/>
  <c r="NL23" i="6"/>
  <c r="NL24" i="6"/>
  <c r="NK20" i="6"/>
  <c r="NK21" i="6"/>
  <c r="NK22" i="6"/>
  <c r="NK23" i="6"/>
  <c r="NK24" i="6"/>
  <c r="NJ20" i="6"/>
  <c r="NJ21" i="6"/>
  <c r="NJ22" i="6"/>
  <c r="NJ23" i="6"/>
  <c r="NJ24" i="6"/>
  <c r="NI20" i="6"/>
  <c r="NI21" i="6"/>
  <c r="NI22" i="6"/>
  <c r="NI23" i="6"/>
  <c r="NI24" i="6"/>
  <c r="NH20" i="6"/>
  <c r="NH21" i="6"/>
  <c r="NH22" i="6"/>
  <c r="NH23" i="6"/>
  <c r="NH24" i="6"/>
  <c r="NG20" i="6"/>
  <c r="NG21" i="6"/>
  <c r="NG22" i="6"/>
  <c r="NG23" i="6"/>
  <c r="NG24" i="6"/>
  <c r="NF20" i="6"/>
  <c r="NF21" i="6"/>
  <c r="NF22" i="6"/>
  <c r="NF23" i="6"/>
  <c r="NF24" i="6"/>
  <c r="NE20" i="6"/>
  <c r="NE21" i="6"/>
  <c r="NE22" i="6"/>
  <c r="NE23" i="6"/>
  <c r="NE24" i="6"/>
  <c r="ND20" i="6"/>
  <c r="ND21" i="6"/>
  <c r="ND22" i="6"/>
  <c r="ND23" i="6"/>
  <c r="ND24" i="6"/>
  <c r="NC20" i="6"/>
  <c r="NC21" i="6"/>
  <c r="NC22" i="6"/>
  <c r="NC23" i="6"/>
  <c r="NC24" i="6"/>
  <c r="NB20" i="6"/>
  <c r="NB21" i="6"/>
  <c r="NB22" i="6"/>
  <c r="NB23" i="6"/>
  <c r="NB24" i="6"/>
  <c r="NA20" i="6"/>
  <c r="NA21" i="6"/>
  <c r="NA22" i="6"/>
  <c r="NA23" i="6"/>
  <c r="NA24" i="6"/>
  <c r="MZ20" i="6"/>
  <c r="MZ21" i="6"/>
  <c r="MZ22" i="6"/>
  <c r="MZ23" i="6"/>
  <c r="MZ24" i="6"/>
  <c r="MY20" i="6"/>
  <c r="MY21" i="6"/>
  <c r="MY22" i="6"/>
  <c r="MY23" i="6"/>
  <c r="MY24" i="6"/>
  <c r="MX20" i="6"/>
  <c r="MX21" i="6"/>
  <c r="MX22" i="6"/>
  <c r="MX23" i="6"/>
  <c r="MX24" i="6"/>
  <c r="MW20" i="6"/>
  <c r="MW21" i="6"/>
  <c r="MW22" i="6"/>
  <c r="MW23" i="6"/>
  <c r="MW24" i="6"/>
  <c r="MV20" i="6"/>
  <c r="MV21" i="6"/>
  <c r="MV22" i="6"/>
  <c r="MV23" i="6"/>
  <c r="MV24" i="6"/>
  <c r="MU20" i="6"/>
  <c r="MU21" i="6"/>
  <c r="MU22" i="6"/>
  <c r="MU23" i="6"/>
  <c r="MU24" i="6"/>
  <c r="MT20" i="6"/>
  <c r="MT21" i="6"/>
  <c r="MT22" i="6"/>
  <c r="MT23" i="6"/>
  <c r="MT24" i="6"/>
  <c r="MS20" i="6"/>
  <c r="MS21" i="6"/>
  <c r="MS22" i="6"/>
  <c r="MS23" i="6"/>
  <c r="MS24" i="6"/>
  <c r="MR20" i="6"/>
  <c r="MR21" i="6"/>
  <c r="MR22" i="6"/>
  <c r="MR23" i="6"/>
  <c r="MR24" i="6"/>
  <c r="MQ20" i="6"/>
  <c r="MQ21" i="6"/>
  <c r="MQ22" i="6"/>
  <c r="MQ23" i="6"/>
  <c r="MQ24" i="6"/>
  <c r="MP20" i="6"/>
  <c r="MP21" i="6"/>
  <c r="MP22" i="6"/>
  <c r="MP23" i="6"/>
  <c r="MP24" i="6"/>
  <c r="MO20" i="6"/>
  <c r="MO21" i="6"/>
  <c r="MO22" i="6"/>
  <c r="MO23" i="6"/>
  <c r="MO24" i="6"/>
  <c r="MN20" i="6"/>
  <c r="MN21" i="6"/>
  <c r="MN22" i="6"/>
  <c r="MN23" i="6"/>
  <c r="MN24" i="6"/>
  <c r="MM20" i="6"/>
  <c r="MM21" i="6"/>
  <c r="MM22" i="6"/>
  <c r="MM23" i="6"/>
  <c r="MM24" i="6"/>
  <c r="ML20" i="6"/>
  <c r="ML21" i="6"/>
  <c r="ML22" i="6"/>
  <c r="ML23" i="6"/>
  <c r="ML24" i="6"/>
  <c r="MK20" i="6"/>
  <c r="MK21" i="6"/>
  <c r="MK22" i="6"/>
  <c r="MK23" i="6"/>
  <c r="MK24" i="6"/>
  <c r="MJ20" i="6"/>
  <c r="MJ21" i="6"/>
  <c r="MJ22" i="6"/>
  <c r="MJ23" i="6"/>
  <c r="MJ24" i="6"/>
  <c r="MI20" i="6"/>
  <c r="MI21" i="6"/>
  <c r="MI22" i="6"/>
  <c r="MI23" i="6"/>
  <c r="MI24" i="6"/>
  <c r="MH20" i="6"/>
  <c r="MH21" i="6"/>
  <c r="MH22" i="6"/>
  <c r="MH23" i="6"/>
  <c r="MH24" i="6"/>
  <c r="MG20" i="6"/>
  <c r="MG21" i="6"/>
  <c r="MG22" i="6"/>
  <c r="MG23" i="6"/>
  <c r="MG24" i="6"/>
  <c r="MF20" i="6"/>
  <c r="MF21" i="6"/>
  <c r="MF22" i="6"/>
  <c r="MF23" i="6"/>
  <c r="MF24" i="6"/>
  <c r="ME20" i="6"/>
  <c r="ME21" i="6"/>
  <c r="ME22" i="6"/>
  <c r="ME23" i="6"/>
  <c r="ME24" i="6"/>
  <c r="MD20" i="6"/>
  <c r="MD21" i="6"/>
  <c r="MD22" i="6"/>
  <c r="MD23" i="6"/>
  <c r="MD24" i="6"/>
  <c r="MC20" i="6"/>
  <c r="MC21" i="6"/>
  <c r="MC22" i="6"/>
  <c r="MC23" i="6"/>
  <c r="MC24" i="6"/>
  <c r="MB20" i="6"/>
  <c r="MB21" i="6"/>
  <c r="MB22" i="6"/>
  <c r="MB23" i="6"/>
  <c r="MB24" i="6"/>
  <c r="MA20" i="6"/>
  <c r="MA21" i="6"/>
  <c r="MA22" i="6"/>
  <c r="MA23" i="6"/>
  <c r="MA24" i="6"/>
  <c r="LZ20" i="6"/>
  <c r="LZ21" i="6"/>
  <c r="LZ22" i="6"/>
  <c r="LZ23" i="6"/>
  <c r="LZ24" i="6"/>
  <c r="LY20" i="6"/>
  <c r="LY21" i="6"/>
  <c r="LY22" i="6"/>
  <c r="LY23" i="6"/>
  <c r="LY24" i="6"/>
  <c r="LX20" i="6"/>
  <c r="LX21" i="6"/>
  <c r="LX22" i="6"/>
  <c r="LX23" i="6"/>
  <c r="LX24" i="6"/>
  <c r="LW20" i="6"/>
  <c r="LW21" i="6"/>
  <c r="LW22" i="6"/>
  <c r="LW23" i="6"/>
  <c r="LW24" i="6"/>
  <c r="LV20" i="6"/>
  <c r="LV21" i="6"/>
  <c r="LV22" i="6"/>
  <c r="LV23" i="6"/>
  <c r="LV24" i="6"/>
  <c r="AH20" i="6"/>
  <c r="AH22" i="6"/>
  <c r="AH23" i="6"/>
  <c r="AH24" i="6"/>
  <c r="AI20" i="6"/>
  <c r="AI22" i="6"/>
  <c r="AI23" i="6"/>
  <c r="AI24" i="6"/>
  <c r="AJ20" i="6"/>
  <c r="AJ22" i="6"/>
  <c r="AJ23" i="6"/>
  <c r="AJ24" i="6"/>
  <c r="AK20" i="6"/>
  <c r="AK22" i="6"/>
  <c r="AK23" i="6"/>
  <c r="AK24" i="6"/>
  <c r="AL20" i="6"/>
  <c r="AL22" i="6"/>
  <c r="AL23" i="6"/>
  <c r="AL24" i="6"/>
  <c r="AM20" i="6"/>
  <c r="AM22" i="6"/>
  <c r="AM23" i="6"/>
  <c r="AM24" i="6"/>
  <c r="AN20" i="6"/>
  <c r="AN22" i="6"/>
  <c r="AN23" i="6"/>
  <c r="AN24" i="6"/>
  <c r="AO20" i="6"/>
  <c r="AO22" i="6"/>
  <c r="AO23" i="6"/>
  <c r="AO24" i="6"/>
  <c r="AP20" i="6"/>
  <c r="AP22" i="6"/>
  <c r="AP23" i="6"/>
  <c r="AP24" i="6"/>
  <c r="AQ20" i="6"/>
  <c r="AQ22" i="6"/>
  <c r="AQ23" i="6"/>
  <c r="AQ24" i="6"/>
  <c r="AR20" i="6"/>
  <c r="AR22" i="6"/>
  <c r="AR23" i="6"/>
  <c r="AR24" i="6"/>
  <c r="AS20" i="6"/>
  <c r="AS22" i="6"/>
  <c r="AS23" i="6"/>
  <c r="AS24" i="6"/>
  <c r="AT20" i="6"/>
  <c r="AT22" i="6"/>
  <c r="AT23" i="6"/>
  <c r="AT24" i="6"/>
  <c r="AU20" i="6"/>
  <c r="AU22" i="6"/>
  <c r="AU23" i="6"/>
  <c r="AU24" i="6"/>
  <c r="AV20" i="6"/>
  <c r="AV22" i="6"/>
  <c r="AV23" i="6"/>
  <c r="AV24" i="6"/>
  <c r="AW20" i="6"/>
  <c r="AW22" i="6"/>
  <c r="AW23" i="6"/>
  <c r="AW24" i="6"/>
  <c r="AX20" i="6"/>
  <c r="AX22" i="6"/>
  <c r="AX23" i="6"/>
  <c r="AX24" i="6"/>
  <c r="AY20" i="6"/>
  <c r="AY22" i="6"/>
  <c r="AY23" i="6"/>
  <c r="AY24" i="6"/>
  <c r="AZ20" i="6"/>
  <c r="AZ22" i="6"/>
  <c r="AZ23" i="6"/>
  <c r="AZ24" i="6"/>
  <c r="BA20" i="6"/>
  <c r="BA22" i="6"/>
  <c r="BA23" i="6"/>
  <c r="BA24" i="6"/>
  <c r="BB20" i="6"/>
  <c r="BB22" i="6"/>
  <c r="BB23" i="6"/>
  <c r="BB24" i="6"/>
  <c r="BC20" i="6"/>
  <c r="BC22" i="6"/>
  <c r="BC23" i="6"/>
  <c r="BC24" i="6"/>
  <c r="BD20" i="6"/>
  <c r="BD22" i="6"/>
  <c r="BD23" i="6"/>
  <c r="BD24" i="6"/>
  <c r="BE20" i="6"/>
  <c r="BE22" i="6"/>
  <c r="BE23" i="6"/>
  <c r="BE24" i="6"/>
  <c r="BF20" i="6"/>
  <c r="BF22" i="6"/>
  <c r="BF23" i="6"/>
  <c r="BF24" i="6"/>
  <c r="BG20" i="6"/>
  <c r="BG22" i="6"/>
  <c r="BG23" i="6"/>
  <c r="BG24" i="6"/>
  <c r="BH20" i="6"/>
  <c r="BH22" i="6"/>
  <c r="BH23" i="6"/>
  <c r="BH24" i="6"/>
  <c r="BI20" i="6"/>
  <c r="BI22" i="6"/>
  <c r="BI23" i="6"/>
  <c r="BI24" i="6"/>
  <c r="BJ20" i="6"/>
  <c r="BJ22" i="6"/>
  <c r="BJ23" i="6"/>
  <c r="BJ24" i="6"/>
  <c r="BK20" i="6"/>
  <c r="BK22" i="6"/>
  <c r="BK23" i="6"/>
  <c r="BK24" i="6"/>
  <c r="BL20" i="6"/>
  <c r="BL22" i="6"/>
  <c r="BL23" i="6"/>
  <c r="BL24" i="6"/>
  <c r="BM20" i="6"/>
  <c r="BM22" i="6"/>
  <c r="BM23" i="6"/>
  <c r="BM24" i="6"/>
  <c r="BN20" i="6"/>
  <c r="BN22" i="6"/>
  <c r="BN23" i="6"/>
  <c r="BN24" i="6"/>
  <c r="BO20" i="6"/>
  <c r="BO22" i="6"/>
  <c r="BO23" i="6"/>
  <c r="BO24" i="6"/>
  <c r="BP20" i="6"/>
  <c r="BP22" i="6"/>
  <c r="BP23" i="6"/>
  <c r="BP24" i="6"/>
  <c r="BQ20" i="6"/>
  <c r="BQ22" i="6"/>
  <c r="BQ23" i="6"/>
  <c r="BQ24" i="6"/>
  <c r="BR20" i="6"/>
  <c r="BR22" i="6"/>
  <c r="BR23" i="6"/>
  <c r="BR24" i="6"/>
  <c r="BS20" i="6"/>
  <c r="BS22" i="6"/>
  <c r="BS23" i="6"/>
  <c r="BS24" i="6"/>
  <c r="BT20" i="6"/>
  <c r="BT22" i="6"/>
  <c r="BT23" i="6"/>
  <c r="BT24" i="6"/>
  <c r="BU20" i="6"/>
  <c r="BU22" i="6"/>
  <c r="BU23" i="6"/>
  <c r="BU24" i="6"/>
  <c r="BV20" i="6"/>
  <c r="BV22" i="6"/>
  <c r="BV23" i="6"/>
  <c r="BV24" i="6"/>
  <c r="BW20" i="6"/>
  <c r="BW22" i="6"/>
  <c r="BW23" i="6"/>
  <c r="BW24" i="6"/>
  <c r="BX20" i="6"/>
  <c r="BX22" i="6"/>
  <c r="BX23" i="6"/>
  <c r="BX24" i="6"/>
  <c r="BY20" i="6"/>
  <c r="BY22" i="6"/>
  <c r="BY23" i="6"/>
  <c r="BY24" i="6"/>
  <c r="BZ20" i="6"/>
  <c r="BZ22" i="6"/>
  <c r="BZ23" i="6"/>
  <c r="BZ24" i="6"/>
  <c r="CA20" i="6"/>
  <c r="CA22" i="6"/>
  <c r="CA23" i="6"/>
  <c r="CA24" i="6"/>
  <c r="CB20" i="6"/>
  <c r="CB22" i="6"/>
  <c r="CB23" i="6"/>
  <c r="CB24" i="6"/>
  <c r="CC20" i="6"/>
  <c r="CC22" i="6"/>
  <c r="CC23" i="6"/>
  <c r="CC24" i="6"/>
  <c r="CD20" i="6"/>
  <c r="CD22" i="6"/>
  <c r="CD23" i="6"/>
  <c r="CD24" i="6"/>
  <c r="CE20" i="6"/>
  <c r="CE22" i="6"/>
  <c r="CE23" i="6"/>
  <c r="CE24" i="6"/>
  <c r="CF20" i="6"/>
  <c r="CF22" i="6"/>
  <c r="CF23" i="6"/>
  <c r="CF24" i="6"/>
  <c r="CG20" i="6"/>
  <c r="CG22" i="6"/>
  <c r="CG23" i="6"/>
  <c r="CG24" i="6"/>
  <c r="CH20" i="6"/>
  <c r="CH22" i="6"/>
  <c r="CH23" i="6"/>
  <c r="CH24" i="6"/>
  <c r="CI20" i="6"/>
  <c r="CI22" i="6"/>
  <c r="CI23" i="6"/>
  <c r="CI24" i="6"/>
  <c r="CJ20" i="6"/>
  <c r="CJ22" i="6"/>
  <c r="CJ23" i="6"/>
  <c r="CJ24" i="6"/>
  <c r="CK20" i="6"/>
  <c r="CK22" i="6"/>
  <c r="CK23" i="6"/>
  <c r="CK24" i="6"/>
  <c r="CL20" i="6"/>
  <c r="CL22" i="6"/>
  <c r="CL23" i="6"/>
  <c r="CL24" i="6"/>
  <c r="CM20" i="6"/>
  <c r="CM22" i="6"/>
  <c r="CM23" i="6"/>
  <c r="CM24" i="6"/>
  <c r="CN20" i="6"/>
  <c r="CN22" i="6"/>
  <c r="CN23" i="6"/>
  <c r="CN24" i="6"/>
  <c r="CO20" i="6"/>
  <c r="CO22" i="6"/>
  <c r="CO23" i="6"/>
  <c r="CO24" i="6"/>
  <c r="CP20" i="6"/>
  <c r="CP22" i="6"/>
  <c r="CP23" i="6"/>
  <c r="CP24" i="6"/>
  <c r="CQ20" i="6"/>
  <c r="CQ22" i="6"/>
  <c r="CQ23" i="6"/>
  <c r="CQ24" i="6"/>
  <c r="CR20" i="6"/>
  <c r="CR22" i="6"/>
  <c r="CR23" i="6"/>
  <c r="CR24" i="6"/>
  <c r="CS20" i="6"/>
  <c r="CS22" i="6"/>
  <c r="CS23" i="6"/>
  <c r="CS24" i="6"/>
  <c r="CT20" i="6"/>
  <c r="CT22" i="6"/>
  <c r="CT23" i="6"/>
  <c r="CT24" i="6"/>
  <c r="CU20" i="6"/>
  <c r="CU22" i="6"/>
  <c r="CU23" i="6"/>
  <c r="CU24" i="6"/>
  <c r="CV20" i="6"/>
  <c r="CV22" i="6"/>
  <c r="CV23" i="6"/>
  <c r="CV24" i="6"/>
  <c r="CW20" i="6"/>
  <c r="CW22" i="6"/>
  <c r="CW23" i="6"/>
  <c r="CW24" i="6"/>
  <c r="CX20" i="6"/>
  <c r="CX22" i="6"/>
  <c r="CX23" i="6"/>
  <c r="CX24" i="6"/>
  <c r="CY20" i="6"/>
  <c r="CY22" i="6"/>
  <c r="CY23" i="6"/>
  <c r="CY24" i="6"/>
  <c r="CZ20" i="6"/>
  <c r="CZ22" i="6"/>
  <c r="CZ23" i="6"/>
  <c r="CZ24" i="6"/>
  <c r="DA20" i="6"/>
  <c r="DA22" i="6"/>
  <c r="DA23" i="6"/>
  <c r="DA24" i="6"/>
  <c r="DB20" i="6"/>
  <c r="DB22" i="6"/>
  <c r="DB23" i="6"/>
  <c r="DB24" i="6"/>
  <c r="DC20" i="6"/>
  <c r="DC22" i="6"/>
  <c r="DC23" i="6"/>
  <c r="DC24" i="6"/>
  <c r="DD20" i="6"/>
  <c r="DD22" i="6"/>
  <c r="DD23" i="6"/>
  <c r="DD24" i="6"/>
  <c r="DE20" i="6"/>
  <c r="DE22" i="6"/>
  <c r="DE23" i="6"/>
  <c r="DE24" i="6"/>
  <c r="DF20" i="6"/>
  <c r="DF22" i="6"/>
  <c r="DF23" i="6"/>
  <c r="DF24" i="6"/>
  <c r="DG20" i="6"/>
  <c r="DG22" i="6"/>
  <c r="DG23" i="6"/>
  <c r="DG24" i="6"/>
  <c r="DH20" i="6"/>
  <c r="DH22" i="6"/>
  <c r="DH23" i="6"/>
  <c r="DH24" i="6"/>
  <c r="DI20" i="6"/>
  <c r="DI22" i="6"/>
  <c r="DI23" i="6"/>
  <c r="DI24" i="6"/>
  <c r="DJ20" i="6"/>
  <c r="DJ22" i="6"/>
  <c r="DJ23" i="6"/>
  <c r="DJ24" i="6"/>
  <c r="DK20" i="6"/>
  <c r="DK22" i="6"/>
  <c r="DK23" i="6"/>
  <c r="DK24" i="6"/>
  <c r="DL20" i="6"/>
  <c r="DL22" i="6"/>
  <c r="DL23" i="6"/>
  <c r="DL24" i="6"/>
  <c r="DM20" i="6"/>
  <c r="DM22" i="6"/>
  <c r="DM23" i="6"/>
  <c r="DM24" i="6"/>
  <c r="DN20" i="6"/>
  <c r="DN22" i="6"/>
  <c r="DN23" i="6"/>
  <c r="DN24" i="6"/>
  <c r="DO20" i="6"/>
  <c r="DO22" i="6"/>
  <c r="DO23" i="6"/>
  <c r="DO24" i="6"/>
  <c r="DP20" i="6"/>
  <c r="DP22" i="6"/>
  <c r="DP23" i="6"/>
  <c r="DP24" i="6"/>
  <c r="DQ20" i="6"/>
  <c r="DQ22" i="6"/>
  <c r="DQ23" i="6"/>
  <c r="DQ24" i="6"/>
  <c r="DR20" i="6"/>
  <c r="DR22" i="6"/>
  <c r="DR23" i="6"/>
  <c r="DR24" i="6"/>
  <c r="DS20" i="6"/>
  <c r="DS22" i="6"/>
  <c r="DS23" i="6"/>
  <c r="DS24" i="6"/>
  <c r="DT20" i="6"/>
  <c r="DT22" i="6"/>
  <c r="DT23" i="6"/>
  <c r="DT24" i="6"/>
  <c r="DU20" i="6"/>
  <c r="DU22" i="6"/>
  <c r="DU23" i="6"/>
  <c r="DU24" i="6"/>
  <c r="DV20" i="6"/>
  <c r="DV22" i="6"/>
  <c r="DV23" i="6"/>
  <c r="DV24" i="6"/>
  <c r="DW20" i="6"/>
  <c r="DW22" i="6"/>
  <c r="DW23" i="6"/>
  <c r="DW24" i="6"/>
  <c r="DX20" i="6"/>
  <c r="DX22" i="6"/>
  <c r="DX23" i="6"/>
  <c r="DX24" i="6"/>
  <c r="DY20" i="6"/>
  <c r="DY22" i="6"/>
  <c r="DY23" i="6"/>
  <c r="DY24" i="6"/>
  <c r="DZ20" i="6"/>
  <c r="DZ22" i="6"/>
  <c r="DZ23" i="6"/>
  <c r="DZ24" i="6"/>
  <c r="EA20" i="6"/>
  <c r="EA22" i="6"/>
  <c r="EA23" i="6"/>
  <c r="EA24" i="6"/>
  <c r="EB20" i="6"/>
  <c r="EB22" i="6"/>
  <c r="EB23" i="6"/>
  <c r="EB24" i="6"/>
  <c r="EC20" i="6"/>
  <c r="EC22" i="6"/>
  <c r="EC23" i="6"/>
  <c r="EC24" i="6"/>
  <c r="ED20" i="6"/>
  <c r="ED22" i="6"/>
  <c r="ED23" i="6"/>
  <c r="ED24" i="6"/>
  <c r="EE20" i="6"/>
  <c r="EE22" i="6"/>
  <c r="EE23" i="6"/>
  <c r="EE24" i="6"/>
  <c r="EF20" i="6"/>
  <c r="EF22" i="6"/>
  <c r="EF23" i="6"/>
  <c r="EF24" i="6"/>
  <c r="EG20" i="6"/>
  <c r="EG22" i="6"/>
  <c r="EG23" i="6"/>
  <c r="EG24" i="6"/>
  <c r="EH20" i="6"/>
  <c r="EH22" i="6"/>
  <c r="EH23" i="6"/>
  <c r="EH24" i="6"/>
  <c r="EI20" i="6"/>
  <c r="EI22" i="6"/>
  <c r="EI23" i="6"/>
  <c r="EI24" i="6"/>
  <c r="EJ20" i="6"/>
  <c r="EJ22" i="6"/>
  <c r="EJ23" i="6"/>
  <c r="EJ24" i="6"/>
  <c r="EK20" i="6"/>
  <c r="EK22" i="6"/>
  <c r="EK23" i="6"/>
  <c r="EK24" i="6"/>
  <c r="EL20" i="6"/>
  <c r="EL22" i="6"/>
  <c r="EL23" i="6"/>
  <c r="EL24" i="6"/>
  <c r="EM20" i="6"/>
  <c r="EM22" i="6"/>
  <c r="EM23" i="6"/>
  <c r="EM24" i="6"/>
  <c r="EN20" i="6"/>
  <c r="EN22" i="6"/>
  <c r="EN23" i="6"/>
  <c r="EN24" i="6"/>
  <c r="EO20" i="6"/>
  <c r="EO22" i="6"/>
  <c r="EO23" i="6"/>
  <c r="EO24" i="6"/>
  <c r="EP20" i="6"/>
  <c r="EP22" i="6"/>
  <c r="EP23" i="6"/>
  <c r="EP24" i="6"/>
  <c r="EQ20" i="6"/>
  <c r="EQ22" i="6"/>
  <c r="EQ23" i="6"/>
  <c r="EQ24" i="6"/>
  <c r="ER20" i="6"/>
  <c r="ER22" i="6"/>
  <c r="ER23" i="6"/>
  <c r="ER24" i="6"/>
  <c r="ES20" i="6"/>
  <c r="ES22" i="6"/>
  <c r="ES23" i="6"/>
  <c r="ES24" i="6"/>
  <c r="ET20" i="6"/>
  <c r="ET22" i="6"/>
  <c r="ET23" i="6"/>
  <c r="ET24" i="6"/>
  <c r="EU20" i="6"/>
  <c r="EU22" i="6"/>
  <c r="EU23" i="6"/>
  <c r="EU24" i="6"/>
  <c r="EV20" i="6"/>
  <c r="EV22" i="6"/>
  <c r="EV23" i="6"/>
  <c r="EV24" i="6"/>
  <c r="EW20" i="6"/>
  <c r="EW22" i="6"/>
  <c r="EW23" i="6"/>
  <c r="EW24" i="6"/>
  <c r="EX20" i="6"/>
  <c r="EX22" i="6"/>
  <c r="EX23" i="6"/>
  <c r="EX24" i="6"/>
  <c r="EY20" i="6"/>
  <c r="EY22" i="6"/>
  <c r="EY23" i="6"/>
  <c r="EY24" i="6"/>
  <c r="EZ20" i="6"/>
  <c r="EZ22" i="6"/>
  <c r="EZ23" i="6"/>
  <c r="EZ24" i="6"/>
  <c r="FA20" i="6"/>
  <c r="FA22" i="6"/>
  <c r="FA23" i="6"/>
  <c r="FA24" i="6"/>
  <c r="FB20" i="6"/>
  <c r="FB22" i="6"/>
  <c r="FB23" i="6"/>
  <c r="FB24" i="6"/>
  <c r="FC20" i="6"/>
  <c r="FC22" i="6"/>
  <c r="FC23" i="6"/>
  <c r="FC24" i="6"/>
  <c r="FD20" i="6"/>
  <c r="FD22" i="6"/>
  <c r="FD23" i="6"/>
  <c r="FD24" i="6"/>
  <c r="FE20" i="6"/>
  <c r="FE22" i="6"/>
  <c r="FE23" i="6"/>
  <c r="FE24" i="6"/>
  <c r="FF20" i="6"/>
  <c r="FF22" i="6"/>
  <c r="FF23" i="6"/>
  <c r="FF24" i="6"/>
  <c r="FG20" i="6"/>
  <c r="FG22" i="6"/>
  <c r="FG23" i="6"/>
  <c r="FG24" i="6"/>
  <c r="FH20" i="6"/>
  <c r="FH22" i="6"/>
  <c r="FH23" i="6"/>
  <c r="FH24" i="6"/>
  <c r="FI20" i="6"/>
  <c r="FI22" i="6"/>
  <c r="FI23" i="6"/>
  <c r="FI24" i="6"/>
  <c r="FJ20" i="6"/>
  <c r="FJ22" i="6"/>
  <c r="FJ23" i="6"/>
  <c r="FJ24" i="6"/>
  <c r="FK20" i="6"/>
  <c r="FK22" i="6"/>
  <c r="FK23" i="6"/>
  <c r="FK24" i="6"/>
  <c r="FL20" i="6"/>
  <c r="FL22" i="6"/>
  <c r="FL23" i="6"/>
  <c r="FL24" i="6"/>
  <c r="FM20" i="6"/>
  <c r="FM22" i="6"/>
  <c r="FM23" i="6"/>
  <c r="FM24" i="6"/>
  <c r="FN20" i="6"/>
  <c r="FN22" i="6"/>
  <c r="FN23" i="6"/>
  <c r="FN24" i="6"/>
  <c r="FO20" i="6"/>
  <c r="FO22" i="6"/>
  <c r="FO23" i="6"/>
  <c r="FO24" i="6"/>
  <c r="FP20" i="6"/>
  <c r="FP22" i="6"/>
  <c r="FP23" i="6"/>
  <c r="FP24" i="6"/>
  <c r="FQ20" i="6"/>
  <c r="FQ22" i="6"/>
  <c r="FQ23" i="6"/>
  <c r="FQ24" i="6"/>
  <c r="FR20" i="6"/>
  <c r="FR22" i="6"/>
  <c r="FR23" i="6"/>
  <c r="FR24" i="6"/>
  <c r="FS20" i="6"/>
  <c r="FS22" i="6"/>
  <c r="FS23" i="6"/>
  <c r="FS24" i="6"/>
  <c r="FT20" i="6"/>
  <c r="FT22" i="6"/>
  <c r="FT23" i="6"/>
  <c r="FT24" i="6"/>
  <c r="FU20" i="6"/>
  <c r="FU22" i="6"/>
  <c r="FU23" i="6"/>
  <c r="FU24" i="6"/>
  <c r="FV20" i="6"/>
  <c r="FV22" i="6"/>
  <c r="FV23" i="6"/>
  <c r="FV24" i="6"/>
  <c r="FW20" i="6"/>
  <c r="FW22" i="6"/>
  <c r="FW23" i="6"/>
  <c r="FW24" i="6"/>
  <c r="FX20" i="6"/>
  <c r="FX22" i="6"/>
  <c r="FX23" i="6"/>
  <c r="FX24" i="6"/>
  <c r="FY20" i="6"/>
  <c r="FY22" i="6"/>
  <c r="FY23" i="6"/>
  <c r="FY24" i="6"/>
  <c r="FZ20" i="6"/>
  <c r="FZ22" i="6"/>
  <c r="FZ23" i="6"/>
  <c r="FZ24" i="6"/>
  <c r="GA20" i="6"/>
  <c r="GA22" i="6"/>
  <c r="GA23" i="6"/>
  <c r="GA24" i="6"/>
  <c r="GB20" i="6"/>
  <c r="GB22" i="6"/>
  <c r="GB23" i="6"/>
  <c r="GB24" i="6"/>
  <c r="GC20" i="6"/>
  <c r="GC22" i="6"/>
  <c r="GC23" i="6"/>
  <c r="GC24" i="6"/>
  <c r="GD20" i="6"/>
  <c r="GD22" i="6"/>
  <c r="GD23" i="6"/>
  <c r="GD24" i="6"/>
  <c r="GE20" i="6"/>
  <c r="GE22" i="6"/>
  <c r="GE23" i="6"/>
  <c r="GE24" i="6"/>
  <c r="GF20" i="6"/>
  <c r="GF22" i="6"/>
  <c r="GF23" i="6"/>
  <c r="GF24" i="6"/>
  <c r="GG20" i="6"/>
  <c r="GG22" i="6"/>
  <c r="GG23" i="6"/>
  <c r="GG24" i="6"/>
  <c r="GH20" i="6"/>
  <c r="GH22" i="6"/>
  <c r="GH23" i="6"/>
  <c r="GH24" i="6"/>
  <c r="GI20" i="6"/>
  <c r="GI22" i="6"/>
  <c r="GI23" i="6"/>
  <c r="GI24" i="6"/>
  <c r="GJ20" i="6"/>
  <c r="GJ22" i="6"/>
  <c r="GJ23" i="6"/>
  <c r="GJ24" i="6"/>
  <c r="GK20" i="6"/>
  <c r="GK22" i="6"/>
  <c r="GK23" i="6"/>
  <c r="GK24" i="6"/>
  <c r="GL20" i="6"/>
  <c r="GL22" i="6"/>
  <c r="GL23" i="6"/>
  <c r="GL24" i="6"/>
  <c r="GM20" i="6"/>
  <c r="GM22" i="6"/>
  <c r="GM23" i="6"/>
  <c r="GM24" i="6"/>
  <c r="GN20" i="6"/>
  <c r="GN22" i="6"/>
  <c r="GN23" i="6"/>
  <c r="GN24" i="6"/>
  <c r="GO20" i="6"/>
  <c r="GO22" i="6"/>
  <c r="GO23" i="6"/>
  <c r="GO24" i="6"/>
  <c r="GP20" i="6"/>
  <c r="GP22" i="6"/>
  <c r="GP23" i="6"/>
  <c r="GP24" i="6"/>
  <c r="GQ20" i="6"/>
  <c r="GQ22" i="6"/>
  <c r="GQ23" i="6"/>
  <c r="GQ24" i="6"/>
  <c r="GR20" i="6"/>
  <c r="GR22" i="6"/>
  <c r="GR23" i="6"/>
  <c r="GR24" i="6"/>
  <c r="GS20" i="6"/>
  <c r="GS22" i="6"/>
  <c r="GS23" i="6"/>
  <c r="GS24" i="6"/>
  <c r="GT20" i="6"/>
  <c r="GT22" i="6"/>
  <c r="GT23" i="6"/>
  <c r="GT24" i="6"/>
  <c r="GU20" i="6"/>
  <c r="GU22" i="6"/>
  <c r="GU23" i="6"/>
  <c r="GU24" i="6"/>
  <c r="GV20" i="6"/>
  <c r="GV22" i="6"/>
  <c r="GV23" i="6"/>
  <c r="GV24" i="6"/>
  <c r="GW20" i="6"/>
  <c r="GW22" i="6"/>
  <c r="GW23" i="6"/>
  <c r="GW24" i="6"/>
  <c r="GX20" i="6"/>
  <c r="GX22" i="6"/>
  <c r="GX23" i="6"/>
  <c r="GX24" i="6"/>
  <c r="GY20" i="6"/>
  <c r="GY22" i="6"/>
  <c r="GY23" i="6"/>
  <c r="GY24" i="6"/>
  <c r="GZ20" i="6"/>
  <c r="GZ22" i="6"/>
  <c r="GZ23" i="6"/>
  <c r="GZ24" i="6"/>
  <c r="HA20" i="6"/>
  <c r="HA22" i="6"/>
  <c r="HA23" i="6"/>
  <c r="HA24" i="6"/>
  <c r="HB20" i="6"/>
  <c r="HB22" i="6"/>
  <c r="HB23" i="6"/>
  <c r="HB24" i="6"/>
  <c r="HC20" i="6"/>
  <c r="HC22" i="6"/>
  <c r="HC23" i="6"/>
  <c r="HC24" i="6"/>
  <c r="HD20" i="6"/>
  <c r="HD22" i="6"/>
  <c r="HD23" i="6"/>
  <c r="HD24" i="6"/>
  <c r="HE20" i="6"/>
  <c r="HE22" i="6"/>
  <c r="HE23" i="6"/>
  <c r="HE24" i="6"/>
  <c r="HF20" i="6"/>
  <c r="HF22" i="6"/>
  <c r="HF23" i="6"/>
  <c r="HF24" i="6"/>
  <c r="HG20" i="6"/>
  <c r="HG22" i="6"/>
  <c r="HG23" i="6"/>
  <c r="HG24" i="6"/>
  <c r="HH20" i="6"/>
  <c r="HH22" i="6"/>
  <c r="HH23" i="6"/>
  <c r="HH24" i="6"/>
  <c r="HI20" i="6"/>
  <c r="HI22" i="6"/>
  <c r="HI23" i="6"/>
  <c r="HI24" i="6"/>
  <c r="HJ20" i="6"/>
  <c r="HJ22" i="6"/>
  <c r="HJ23" i="6"/>
  <c r="HJ24" i="6"/>
  <c r="HK20" i="6"/>
  <c r="HK22" i="6"/>
  <c r="HK23" i="6"/>
  <c r="HK24" i="6"/>
  <c r="HL20" i="6"/>
  <c r="HL22" i="6"/>
  <c r="HL23" i="6"/>
  <c r="HL24" i="6"/>
  <c r="HM20" i="6"/>
  <c r="HM22" i="6"/>
  <c r="HM23" i="6"/>
  <c r="HM24" i="6"/>
  <c r="HN20" i="6"/>
  <c r="HN22" i="6"/>
  <c r="HN23" i="6"/>
  <c r="HN24" i="6"/>
  <c r="HO20" i="6"/>
  <c r="HO22" i="6"/>
  <c r="HO23" i="6"/>
  <c r="HO24" i="6"/>
  <c r="HP20" i="6"/>
  <c r="HP22" i="6"/>
  <c r="HP23" i="6"/>
  <c r="HP24" i="6"/>
  <c r="HQ20" i="6"/>
  <c r="HQ22" i="6"/>
  <c r="HQ23" i="6"/>
  <c r="HQ24" i="6"/>
  <c r="HR20" i="6"/>
  <c r="HR22" i="6"/>
  <c r="HR23" i="6"/>
  <c r="HR24" i="6"/>
  <c r="HS20" i="6"/>
  <c r="HS22" i="6"/>
  <c r="HS23" i="6"/>
  <c r="HS24" i="6"/>
  <c r="HT20" i="6"/>
  <c r="HT22" i="6"/>
  <c r="HT23" i="6"/>
  <c r="HT24" i="6"/>
  <c r="HU20" i="6"/>
  <c r="HU22" i="6"/>
  <c r="HU23" i="6"/>
  <c r="HU24" i="6"/>
  <c r="HV20" i="6"/>
  <c r="HV22" i="6"/>
  <c r="HV23" i="6"/>
  <c r="HV24" i="6"/>
  <c r="HW20" i="6"/>
  <c r="HW22" i="6"/>
  <c r="HW23" i="6"/>
  <c r="HW24" i="6"/>
  <c r="HX20" i="6"/>
  <c r="HX22" i="6"/>
  <c r="HX23" i="6"/>
  <c r="HX24" i="6"/>
  <c r="HY20" i="6"/>
  <c r="HY22" i="6"/>
  <c r="HY23" i="6"/>
  <c r="HY24" i="6"/>
  <c r="HZ20" i="6"/>
  <c r="HZ22" i="6"/>
  <c r="HZ23" i="6"/>
  <c r="HZ24" i="6"/>
  <c r="IA20" i="6"/>
  <c r="IA22" i="6"/>
  <c r="IA23" i="6"/>
  <c r="IA24" i="6"/>
  <c r="IB20" i="6"/>
  <c r="IB22" i="6"/>
  <c r="IB23" i="6"/>
  <c r="IB24" i="6"/>
  <c r="IC20" i="6"/>
  <c r="IC22" i="6"/>
  <c r="IC23" i="6"/>
  <c r="IC24" i="6"/>
  <c r="ID20" i="6"/>
  <c r="ID22" i="6"/>
  <c r="ID23" i="6"/>
  <c r="ID24" i="6"/>
  <c r="IE20" i="6"/>
  <c r="IE22" i="6"/>
  <c r="IE23" i="6"/>
  <c r="IE24" i="6"/>
  <c r="IF20" i="6"/>
  <c r="IF22" i="6"/>
  <c r="IF23" i="6"/>
  <c r="IF24" i="6"/>
  <c r="IG20" i="6"/>
  <c r="IG22" i="6"/>
  <c r="IG23" i="6"/>
  <c r="IG24" i="6"/>
  <c r="IH20" i="6"/>
  <c r="IH22" i="6"/>
  <c r="IH23" i="6"/>
  <c r="IH24" i="6"/>
  <c r="II20" i="6"/>
  <c r="II22" i="6"/>
  <c r="II23" i="6"/>
  <c r="II24" i="6"/>
  <c r="IJ20" i="6"/>
  <c r="IJ22" i="6"/>
  <c r="IJ23" i="6"/>
  <c r="IJ24" i="6"/>
  <c r="IK20" i="6"/>
  <c r="IK22" i="6"/>
  <c r="IK23" i="6"/>
  <c r="IK24" i="6"/>
  <c r="IL20" i="6"/>
  <c r="IL22" i="6"/>
  <c r="IL23" i="6"/>
  <c r="IL24" i="6"/>
  <c r="IM20" i="6"/>
  <c r="IM22" i="6"/>
  <c r="IM23" i="6"/>
  <c r="IM24" i="6"/>
  <c r="IN20" i="6"/>
  <c r="IN22" i="6"/>
  <c r="IN23" i="6"/>
  <c r="IN24" i="6"/>
  <c r="IO20" i="6"/>
  <c r="IO22" i="6"/>
  <c r="IO23" i="6"/>
  <c r="IO24" i="6"/>
  <c r="IP20" i="6"/>
  <c r="IP22" i="6"/>
  <c r="IP23" i="6"/>
  <c r="IP24" i="6"/>
  <c r="IQ20" i="6"/>
  <c r="IQ22" i="6"/>
  <c r="IQ23" i="6"/>
  <c r="IQ24" i="6"/>
  <c r="IR20" i="6"/>
  <c r="IR22" i="6"/>
  <c r="IR23" i="6"/>
  <c r="IR24" i="6"/>
  <c r="IS20" i="6"/>
  <c r="IS22" i="6"/>
  <c r="IS23" i="6"/>
  <c r="IS24" i="6"/>
  <c r="IT20" i="6"/>
  <c r="IT22" i="6"/>
  <c r="IT23" i="6"/>
  <c r="IT24" i="6"/>
  <c r="IU20" i="6"/>
  <c r="IU22" i="6"/>
  <c r="IU23" i="6"/>
  <c r="IU24" i="6"/>
  <c r="IV20" i="6"/>
  <c r="IV22" i="6"/>
  <c r="IV23" i="6"/>
  <c r="IV24" i="6"/>
  <c r="IW20" i="6"/>
  <c r="IW22" i="6"/>
  <c r="IW23" i="6"/>
  <c r="IW24" i="6"/>
  <c r="IX20" i="6"/>
  <c r="IX22" i="6"/>
  <c r="IX23" i="6"/>
  <c r="IX24" i="6"/>
  <c r="IY20" i="6"/>
  <c r="IY22" i="6"/>
  <c r="IY23" i="6"/>
  <c r="IY24" i="6"/>
  <c r="IZ20" i="6"/>
  <c r="IZ22" i="6"/>
  <c r="IZ23" i="6"/>
  <c r="IZ24" i="6"/>
  <c r="JA20" i="6"/>
  <c r="JA22" i="6"/>
  <c r="JA23" i="6"/>
  <c r="JA24" i="6"/>
  <c r="JB20" i="6"/>
  <c r="JB22" i="6"/>
  <c r="JB23" i="6"/>
  <c r="JB24" i="6"/>
  <c r="JC20" i="6"/>
  <c r="JC22" i="6"/>
  <c r="JC23" i="6"/>
  <c r="JC24" i="6"/>
  <c r="JD20" i="6"/>
  <c r="JD22" i="6"/>
  <c r="JD23" i="6"/>
  <c r="JD24" i="6"/>
  <c r="JE20" i="6"/>
  <c r="JE22" i="6"/>
  <c r="JE23" i="6"/>
  <c r="JE24" i="6"/>
  <c r="JF20" i="6"/>
  <c r="JF22" i="6"/>
  <c r="JF23" i="6"/>
  <c r="JF24" i="6"/>
  <c r="JG20" i="6"/>
  <c r="JG22" i="6"/>
  <c r="JG23" i="6"/>
  <c r="JG24" i="6"/>
  <c r="JH20" i="6"/>
  <c r="JH22" i="6"/>
  <c r="JH23" i="6"/>
  <c r="JH24" i="6"/>
  <c r="JI20" i="6"/>
  <c r="JI22" i="6"/>
  <c r="JI23" i="6"/>
  <c r="JI24" i="6"/>
  <c r="JJ20" i="6"/>
  <c r="JJ22" i="6"/>
  <c r="JJ23" i="6"/>
  <c r="JJ24" i="6"/>
  <c r="JK20" i="6"/>
  <c r="JK22" i="6"/>
  <c r="JK23" i="6"/>
  <c r="JK24" i="6"/>
  <c r="JL20" i="6"/>
  <c r="JL22" i="6"/>
  <c r="JL23" i="6"/>
  <c r="JL24" i="6"/>
  <c r="JM20" i="6"/>
  <c r="JM22" i="6"/>
  <c r="JM23" i="6"/>
  <c r="JM24" i="6"/>
  <c r="JN20" i="6"/>
  <c r="JN22" i="6"/>
  <c r="JN23" i="6"/>
  <c r="JN24" i="6"/>
  <c r="JO20" i="6"/>
  <c r="JO22" i="6"/>
  <c r="JO23" i="6"/>
  <c r="JO24" i="6"/>
  <c r="JP20" i="6"/>
  <c r="JP22" i="6"/>
  <c r="JP23" i="6"/>
  <c r="JP24" i="6"/>
  <c r="JQ20" i="6"/>
  <c r="JQ22" i="6"/>
  <c r="JQ23" i="6"/>
  <c r="JQ24" i="6"/>
  <c r="JR20" i="6"/>
  <c r="JR22" i="6"/>
  <c r="JR23" i="6"/>
  <c r="JR24" i="6"/>
  <c r="JS20" i="6"/>
  <c r="JS22" i="6"/>
  <c r="JS23" i="6"/>
  <c r="JS24" i="6"/>
  <c r="JT20" i="6"/>
  <c r="JT22" i="6"/>
  <c r="JT23" i="6"/>
  <c r="JT24" i="6"/>
  <c r="JU20" i="6"/>
  <c r="JU22" i="6"/>
  <c r="JU23" i="6"/>
  <c r="JU24" i="6"/>
  <c r="JV20" i="6"/>
  <c r="JV22" i="6"/>
  <c r="JV23" i="6"/>
  <c r="JV24" i="6"/>
  <c r="JW20" i="6"/>
  <c r="JW22" i="6"/>
  <c r="JW23" i="6"/>
  <c r="JW24" i="6"/>
  <c r="JX20" i="6"/>
  <c r="JX22" i="6"/>
  <c r="JX23" i="6"/>
  <c r="JX24" i="6"/>
  <c r="JY20" i="6"/>
  <c r="JY22" i="6"/>
  <c r="JY23" i="6"/>
  <c r="JY24" i="6"/>
  <c r="JZ20" i="6"/>
  <c r="JZ22" i="6"/>
  <c r="JZ23" i="6"/>
  <c r="JZ24" i="6"/>
  <c r="KA20" i="6"/>
  <c r="KA22" i="6"/>
  <c r="KA23" i="6"/>
  <c r="KA24" i="6"/>
  <c r="KB20" i="6"/>
  <c r="KB22" i="6"/>
  <c r="KB23" i="6"/>
  <c r="KB24" i="6"/>
  <c r="KC20" i="6"/>
  <c r="KC22" i="6"/>
  <c r="KC23" i="6"/>
  <c r="KC24" i="6"/>
  <c r="KD20" i="6"/>
  <c r="KD22" i="6"/>
  <c r="KD23" i="6"/>
  <c r="KD24" i="6"/>
  <c r="KE20" i="6"/>
  <c r="KE22" i="6"/>
  <c r="KE23" i="6"/>
  <c r="KE24" i="6"/>
  <c r="KF20" i="6"/>
  <c r="KF22" i="6"/>
  <c r="KF23" i="6"/>
  <c r="KF24" i="6"/>
  <c r="KG20" i="6"/>
  <c r="KG22" i="6"/>
  <c r="KG23" i="6"/>
  <c r="KG24" i="6"/>
  <c r="KH20" i="6"/>
  <c r="KH22" i="6"/>
  <c r="KH23" i="6"/>
  <c r="KH24" i="6"/>
  <c r="KI20" i="6"/>
  <c r="KI22" i="6"/>
  <c r="KI23" i="6"/>
  <c r="KI24" i="6"/>
  <c r="KJ20" i="6"/>
  <c r="KJ22" i="6"/>
  <c r="KJ23" i="6"/>
  <c r="KJ24" i="6"/>
  <c r="KK20" i="6"/>
  <c r="KK22" i="6"/>
  <c r="KK23" i="6"/>
  <c r="KK24" i="6"/>
  <c r="KL20" i="6"/>
  <c r="KL22" i="6"/>
  <c r="KL23" i="6"/>
  <c r="KL24" i="6"/>
  <c r="KM20" i="6"/>
  <c r="KM22" i="6"/>
  <c r="KM23" i="6"/>
  <c r="KM24" i="6"/>
  <c r="KN20" i="6"/>
  <c r="KN22" i="6"/>
  <c r="KN23" i="6"/>
  <c r="KN24" i="6"/>
  <c r="KO20" i="6"/>
  <c r="KO22" i="6"/>
  <c r="KO23" i="6"/>
  <c r="KO24" i="6"/>
  <c r="KP20" i="6"/>
  <c r="KP22" i="6"/>
  <c r="KP23" i="6"/>
  <c r="KP24" i="6"/>
  <c r="KQ20" i="6"/>
  <c r="KQ22" i="6"/>
  <c r="KQ23" i="6"/>
  <c r="KQ24" i="6"/>
  <c r="KR20" i="6"/>
  <c r="KR22" i="6"/>
  <c r="KR23" i="6"/>
  <c r="KR24" i="6"/>
  <c r="KS20" i="6"/>
  <c r="KS22" i="6"/>
  <c r="KS23" i="6"/>
  <c r="KS24" i="6"/>
  <c r="KT20" i="6"/>
  <c r="KT22" i="6"/>
  <c r="KT23" i="6"/>
  <c r="KT24" i="6"/>
  <c r="KU20" i="6"/>
  <c r="KU22" i="6"/>
  <c r="KU23" i="6"/>
  <c r="KU24" i="6"/>
  <c r="KV20" i="6"/>
  <c r="KV22" i="6"/>
  <c r="KV23" i="6"/>
  <c r="KV24" i="6"/>
  <c r="KW20" i="6"/>
  <c r="KW22" i="6"/>
  <c r="KW23" i="6"/>
  <c r="KW24" i="6"/>
  <c r="KX20" i="6"/>
  <c r="KX22" i="6"/>
  <c r="KX23" i="6"/>
  <c r="KX24" i="6"/>
  <c r="KY20" i="6"/>
  <c r="KY22" i="6"/>
  <c r="KY23" i="6"/>
  <c r="KY24" i="6"/>
  <c r="KZ20" i="6"/>
  <c r="KZ22" i="6"/>
  <c r="KZ23" i="6"/>
  <c r="KZ24" i="6"/>
  <c r="LA20" i="6"/>
  <c r="LA22" i="6"/>
  <c r="LA23" i="6"/>
  <c r="LA24" i="6"/>
  <c r="LB20" i="6"/>
  <c r="LB22" i="6"/>
  <c r="LB23" i="6"/>
  <c r="LB24" i="6"/>
  <c r="LC20" i="6"/>
  <c r="LC22" i="6"/>
  <c r="LC23" i="6"/>
  <c r="LC24" i="6"/>
  <c r="LD20" i="6"/>
  <c r="LD22" i="6"/>
  <c r="LD23" i="6"/>
  <c r="LD24" i="6"/>
  <c r="LE20" i="6"/>
  <c r="LE22" i="6"/>
  <c r="LE23" i="6"/>
  <c r="LE24" i="6"/>
  <c r="LF20" i="6"/>
  <c r="LF22" i="6"/>
  <c r="LF23" i="6"/>
  <c r="LF24" i="6"/>
  <c r="LG20" i="6"/>
  <c r="LG22" i="6"/>
  <c r="LG23" i="6"/>
  <c r="LG24" i="6"/>
  <c r="LH20" i="6"/>
  <c r="LH22" i="6"/>
  <c r="LH23" i="6"/>
  <c r="LH24" i="6"/>
  <c r="LI20" i="6"/>
  <c r="LI22" i="6"/>
  <c r="LI23" i="6"/>
  <c r="LI24" i="6"/>
  <c r="LJ20" i="6"/>
  <c r="LJ22" i="6"/>
  <c r="LJ23" i="6"/>
  <c r="LJ24" i="6"/>
  <c r="LK20" i="6"/>
  <c r="LK22" i="6"/>
  <c r="LK23" i="6"/>
  <c r="LK24" i="6"/>
  <c r="LL20" i="6"/>
  <c r="LL22" i="6"/>
  <c r="LL23" i="6"/>
  <c r="LL24" i="6"/>
  <c r="LM20" i="6"/>
  <c r="LM22" i="6"/>
  <c r="LM23" i="6"/>
  <c r="LM24" i="6"/>
  <c r="LN20" i="6"/>
  <c r="LN22" i="6"/>
  <c r="LN23" i="6"/>
  <c r="LN24" i="6"/>
  <c r="LO20" i="6"/>
  <c r="LO22" i="6"/>
  <c r="LO23" i="6"/>
  <c r="LO24" i="6"/>
  <c r="LP20" i="6"/>
  <c r="LP22" i="6"/>
  <c r="LP23" i="6"/>
  <c r="LP24" i="6"/>
  <c r="LQ20" i="6"/>
  <c r="LQ22" i="6"/>
  <c r="LQ23" i="6"/>
  <c r="LQ24" i="6"/>
  <c r="LR20" i="6"/>
  <c r="LR22" i="6"/>
  <c r="LR23" i="6"/>
  <c r="LR24" i="6"/>
  <c r="LS20" i="6"/>
  <c r="LS22" i="6"/>
  <c r="LS23" i="6"/>
  <c r="LS24" i="6"/>
  <c r="LT20" i="6"/>
  <c r="LT22" i="6"/>
  <c r="LT23" i="6"/>
  <c r="LT24" i="6"/>
  <c r="LU20" i="6"/>
  <c r="LU22" i="6"/>
  <c r="LU23" i="6"/>
  <c r="LU24" i="6"/>
  <c r="S24" i="6"/>
  <c r="F24" i="6"/>
  <c r="S23" i="6"/>
  <c r="F23" i="6"/>
  <c r="S22" i="6"/>
  <c r="F22" i="6"/>
  <c r="S21" i="6"/>
  <c r="F21" i="6"/>
  <c r="S20" i="6"/>
  <c r="F20" i="6"/>
  <c r="Q20" i="5"/>
  <c r="U20" i="5"/>
  <c r="W20" i="5"/>
  <c r="Y20" i="5"/>
  <c r="Q21" i="5"/>
  <c r="U21" i="5"/>
  <c r="W21" i="5"/>
  <c r="Y21" i="5"/>
  <c r="Q22" i="5"/>
  <c r="U22" i="5"/>
  <c r="W22" i="5"/>
  <c r="Y22" i="5"/>
  <c r="Q23" i="5"/>
  <c r="U23" i="5"/>
  <c r="W23" i="5"/>
  <c r="Y23" i="5"/>
  <c r="Q24" i="5"/>
  <c r="U24" i="5"/>
  <c r="W24" i="5"/>
  <c r="Y24" i="5"/>
  <c r="Q25" i="5"/>
  <c r="U25" i="5"/>
  <c r="W25" i="5"/>
  <c r="Y25" i="5"/>
  <c r="Q26" i="5"/>
  <c r="U26" i="5"/>
  <c r="W26" i="5"/>
  <c r="Y26" i="5"/>
  <c r="Q27" i="5"/>
  <c r="U27" i="5"/>
  <c r="W27" i="5"/>
  <c r="Y27" i="5"/>
  <c r="Q28" i="5"/>
  <c r="U28" i="5"/>
  <c r="W28" i="5"/>
  <c r="Y28" i="5"/>
  <c r="Q29" i="5"/>
  <c r="U29" i="5"/>
  <c r="W29" i="5"/>
  <c r="Y29" i="5"/>
  <c r="Q30" i="5"/>
  <c r="U30" i="5"/>
  <c r="W30" i="5"/>
  <c r="Y30" i="5"/>
  <c r="Q31" i="5"/>
  <c r="U31" i="5"/>
  <c r="W31" i="5"/>
  <c r="Y31" i="5"/>
  <c r="Q32" i="5"/>
  <c r="U32" i="5"/>
  <c r="W32" i="5"/>
  <c r="Y32" i="5"/>
  <c r="Q33" i="5"/>
  <c r="U33" i="5"/>
  <c r="W33" i="5"/>
  <c r="Y33" i="5"/>
  <c r="Q34" i="5"/>
  <c r="U34" i="5"/>
  <c r="W34" i="5"/>
  <c r="Y34" i="5"/>
  <c r="Q35" i="5"/>
  <c r="U35" i="5"/>
  <c r="W35" i="5"/>
  <c r="Y35" i="5"/>
  <c r="Q36" i="5"/>
  <c r="U36" i="5"/>
  <c r="W36" i="5"/>
  <c r="Y36" i="5"/>
  <c r="Q37" i="5"/>
  <c r="U37" i="5"/>
  <c r="W37" i="5"/>
  <c r="Y37" i="5"/>
  <c r="Q38" i="5"/>
  <c r="U38" i="5"/>
  <c r="W38" i="5"/>
  <c r="Y38" i="5"/>
  <c r="Q39" i="5"/>
  <c r="U39" i="5"/>
  <c r="W39" i="5"/>
  <c r="Y39" i="5"/>
  <c r="Q40" i="5"/>
  <c r="U40" i="5"/>
  <c r="W40" i="5"/>
  <c r="Y40" i="5"/>
  <c r="Q41" i="5"/>
  <c r="U41" i="5"/>
  <c r="W41" i="5"/>
  <c r="Y41" i="5"/>
  <c r="Q42" i="5"/>
  <c r="U42" i="5"/>
  <c r="W42" i="5"/>
  <c r="Y42" i="5"/>
  <c r="Q43" i="5"/>
  <c r="U43" i="5"/>
  <c r="W43" i="5"/>
  <c r="Y43" i="5"/>
  <c r="Q44" i="5"/>
  <c r="U44" i="5"/>
  <c r="W44" i="5"/>
  <c r="Y44" i="5"/>
  <c r="Q45" i="5"/>
  <c r="U45" i="5"/>
  <c r="W45" i="5"/>
  <c r="Y45" i="5"/>
  <c r="Q46" i="5"/>
  <c r="U46" i="5"/>
  <c r="W46" i="5"/>
  <c r="Y46" i="5"/>
  <c r="Q47" i="5"/>
  <c r="U47" i="5"/>
  <c r="W47" i="5"/>
  <c r="Y47" i="5"/>
  <c r="Q48" i="5"/>
  <c r="U48" i="5"/>
  <c r="W48" i="5"/>
  <c r="Y48" i="5"/>
  <c r="Q49" i="5"/>
  <c r="U49" i="5"/>
  <c r="W49" i="5"/>
  <c r="Y49" i="5"/>
  <c r="Q50" i="5"/>
  <c r="U50" i="5"/>
  <c r="W50" i="5"/>
  <c r="Y50" i="5"/>
  <c r="Q51" i="5"/>
  <c r="U51" i="5"/>
  <c r="W51" i="5"/>
  <c r="Y51" i="5"/>
  <c r="Q52" i="5"/>
  <c r="U52" i="5"/>
  <c r="W52" i="5"/>
  <c r="Y52" i="5"/>
  <c r="Q53" i="5"/>
  <c r="U53" i="5"/>
  <c r="W53" i="5"/>
  <c r="Y53" i="5"/>
  <c r="Q54" i="5"/>
  <c r="U54" i="5"/>
  <c r="W54" i="5"/>
  <c r="Y54" i="5"/>
  <c r="Q55" i="5"/>
  <c r="U55" i="5"/>
  <c r="W55" i="5"/>
  <c r="Y55" i="5"/>
  <c r="Q56" i="5"/>
  <c r="U56" i="5"/>
  <c r="W56" i="5"/>
  <c r="Y56" i="5"/>
  <c r="Q57" i="5"/>
  <c r="U57" i="5"/>
  <c r="W57" i="5"/>
  <c r="Y57" i="5"/>
  <c r="Q58" i="5"/>
  <c r="U58" i="5"/>
  <c r="W58" i="5"/>
  <c r="Y58" i="5"/>
  <c r="Q59" i="5"/>
  <c r="U59" i="5"/>
  <c r="W59" i="5"/>
  <c r="Y59" i="5"/>
  <c r="Q60" i="5"/>
  <c r="U60" i="5"/>
  <c r="W60" i="5"/>
  <c r="Y60" i="5"/>
  <c r="Q61" i="5"/>
  <c r="U61" i="5"/>
  <c r="W61" i="5"/>
  <c r="Y61" i="5"/>
  <c r="Q62" i="5"/>
  <c r="U62" i="5"/>
  <c r="W62" i="5"/>
  <c r="Y62" i="5"/>
  <c r="Q63" i="5"/>
  <c r="U63" i="5"/>
  <c r="W63" i="5"/>
  <c r="Y63" i="5"/>
  <c r="Q64" i="5"/>
  <c r="U64" i="5"/>
  <c r="W64" i="5"/>
  <c r="Y64" i="5"/>
  <c r="Q65" i="5"/>
  <c r="U65" i="5"/>
  <c r="W65" i="5"/>
  <c r="Y65" i="5"/>
  <c r="Q66" i="5"/>
  <c r="U66" i="5"/>
  <c r="W66" i="5"/>
  <c r="Y66" i="5"/>
  <c r="Q67" i="5"/>
  <c r="U67" i="5"/>
  <c r="W67" i="5"/>
  <c r="Y67" i="5"/>
  <c r="Q68" i="5"/>
  <c r="U68" i="5"/>
  <c r="W68" i="5"/>
  <c r="Y68" i="5"/>
  <c r="Q69" i="5"/>
  <c r="U69" i="5"/>
  <c r="W69" i="5"/>
  <c r="Y69" i="5"/>
  <c r="Q70" i="5"/>
  <c r="U70" i="5"/>
  <c r="W70" i="5"/>
  <c r="Y70" i="5"/>
  <c r="Q71" i="5"/>
  <c r="U71" i="5"/>
  <c r="W71" i="5"/>
  <c r="Y71" i="5"/>
  <c r="Q72" i="5"/>
  <c r="U72" i="5"/>
  <c r="W72" i="5"/>
  <c r="Y72" i="5"/>
  <c r="Q73" i="5"/>
  <c r="U73" i="5"/>
  <c r="W73" i="5"/>
  <c r="Y73" i="5"/>
  <c r="Q74" i="5"/>
  <c r="U74" i="5"/>
  <c r="W74" i="5"/>
  <c r="Y74" i="5"/>
  <c r="Q75" i="5"/>
  <c r="U75" i="5"/>
  <c r="W75" i="5"/>
  <c r="Y75" i="5"/>
  <c r="Q76" i="5"/>
  <c r="U76" i="5"/>
  <c r="W76" i="5"/>
  <c r="Y76" i="5"/>
  <c r="Q77" i="5"/>
  <c r="U77" i="5"/>
  <c r="W77" i="5"/>
  <c r="Y77" i="5"/>
  <c r="Q78" i="5"/>
  <c r="U78" i="5"/>
  <c r="W78" i="5"/>
  <c r="Y78" i="5"/>
  <c r="Q79" i="5"/>
  <c r="U79" i="5"/>
  <c r="W79" i="5"/>
  <c r="Y79" i="5"/>
  <c r="Q80" i="5"/>
  <c r="U80" i="5"/>
  <c r="W80" i="5"/>
  <c r="Y80" i="5"/>
  <c r="Q81" i="5"/>
  <c r="U81" i="5"/>
  <c r="W81" i="5"/>
  <c r="Y81" i="5"/>
  <c r="Q82" i="5"/>
  <c r="U82" i="5"/>
  <c r="W82" i="5"/>
  <c r="Y82" i="5"/>
  <c r="Q83" i="5"/>
  <c r="U83" i="5"/>
  <c r="W83" i="5"/>
  <c r="Y83" i="5"/>
  <c r="Q84" i="5"/>
  <c r="U84" i="5"/>
  <c r="W84" i="5"/>
  <c r="Y84" i="5"/>
  <c r="Q85" i="5"/>
  <c r="U85" i="5"/>
  <c r="W85" i="5"/>
  <c r="Y85" i="5"/>
  <c r="Q86" i="5"/>
  <c r="U86" i="5"/>
  <c r="W86" i="5"/>
  <c r="Y86" i="5"/>
  <c r="Q87" i="5"/>
  <c r="U87" i="5"/>
  <c r="W87" i="5"/>
  <c r="Y87" i="5"/>
  <c r="Q88" i="5"/>
  <c r="U88" i="5"/>
  <c r="W88" i="5"/>
  <c r="Y88" i="5"/>
  <c r="Q89" i="5"/>
  <c r="U89" i="5"/>
  <c r="W89" i="5"/>
  <c r="Y89" i="5"/>
  <c r="Q90" i="5"/>
  <c r="U90" i="5"/>
  <c r="W90" i="5"/>
  <c r="Y90" i="5"/>
  <c r="Q91" i="5"/>
  <c r="U91" i="5"/>
  <c r="W91" i="5"/>
  <c r="Y91" i="5"/>
  <c r="Q92" i="5"/>
  <c r="U92" i="5"/>
  <c r="W92" i="5"/>
  <c r="Y92" i="5"/>
  <c r="Q93" i="5"/>
  <c r="U93" i="5"/>
  <c r="W93" i="5"/>
  <c r="Y93" i="5"/>
  <c r="Q94" i="5"/>
  <c r="U94" i="5"/>
  <c r="W94" i="5"/>
  <c r="Y94" i="5"/>
  <c r="Q95" i="5"/>
  <c r="U95" i="5"/>
  <c r="W95" i="5"/>
  <c r="Y95" i="5"/>
  <c r="Q96" i="5"/>
  <c r="U96" i="5"/>
  <c r="W96" i="5"/>
  <c r="Y96" i="5"/>
  <c r="Q97" i="5"/>
  <c r="U97" i="5"/>
  <c r="W97" i="5"/>
  <c r="Y97" i="5"/>
  <c r="Q98" i="5"/>
  <c r="U98" i="5"/>
  <c r="W98" i="5"/>
  <c r="Y98" i="5"/>
  <c r="Q99" i="5"/>
  <c r="U99" i="5"/>
  <c r="W99" i="5"/>
  <c r="Y99" i="5"/>
  <c r="Q100" i="5"/>
  <c r="U100" i="5"/>
  <c r="W100" i="5"/>
  <c r="Y100" i="5"/>
  <c r="Q101" i="5"/>
  <c r="U101" i="5"/>
  <c r="W101" i="5"/>
  <c r="Y101" i="5"/>
  <c r="Q102" i="5"/>
  <c r="U102" i="5"/>
  <c r="W102" i="5"/>
  <c r="Y102" i="5"/>
  <c r="Q103" i="5"/>
  <c r="U103" i="5"/>
  <c r="W103" i="5"/>
  <c r="Y103" i="5"/>
  <c r="Q104" i="5"/>
  <c r="U104" i="5"/>
  <c r="W104" i="5"/>
  <c r="Y104" i="5"/>
  <c r="Q105" i="5"/>
  <c r="U105" i="5"/>
  <c r="W105" i="5"/>
  <c r="Y105" i="5"/>
  <c r="Q106" i="5"/>
  <c r="U106" i="5"/>
  <c r="W106" i="5"/>
  <c r="Y106" i="5"/>
  <c r="Q107" i="5"/>
  <c r="U107" i="5"/>
  <c r="W107" i="5"/>
  <c r="Y107" i="5"/>
  <c r="Q108" i="5"/>
  <c r="U108" i="5"/>
  <c r="W108" i="5"/>
  <c r="Y108" i="5"/>
  <c r="Q109" i="5"/>
  <c r="U109" i="5"/>
  <c r="W109" i="5"/>
  <c r="Y109" i="5"/>
  <c r="Q110" i="5"/>
  <c r="U110" i="5"/>
  <c r="W110" i="5"/>
  <c r="Y110" i="5"/>
  <c r="Q111" i="5"/>
  <c r="U111" i="5"/>
  <c r="W111" i="5"/>
  <c r="Y111" i="5"/>
  <c r="Q112" i="5"/>
  <c r="U112" i="5"/>
  <c r="W112" i="5"/>
  <c r="Y112" i="5"/>
  <c r="Q113" i="5"/>
  <c r="U113" i="5"/>
  <c r="W113" i="5"/>
  <c r="Y113" i="5"/>
  <c r="Q114" i="5"/>
  <c r="U114" i="5"/>
  <c r="W114" i="5"/>
  <c r="Y114" i="5"/>
  <c r="Q115" i="5"/>
  <c r="U115" i="5"/>
  <c r="W115" i="5"/>
  <c r="Y115" i="5"/>
  <c r="Q116" i="5"/>
  <c r="U116" i="5"/>
  <c r="W116" i="5"/>
  <c r="Y116" i="5"/>
  <c r="Q117" i="5"/>
  <c r="U117" i="5"/>
  <c r="W117" i="5"/>
  <c r="Y117" i="5"/>
  <c r="Q118" i="5"/>
  <c r="U118" i="5"/>
  <c r="W118" i="5"/>
  <c r="Y118" i="5"/>
  <c r="Q119" i="5"/>
  <c r="U119" i="5"/>
  <c r="W119" i="5"/>
  <c r="Y119" i="5"/>
  <c r="Q120" i="5"/>
  <c r="U120" i="5"/>
  <c r="W120" i="5"/>
  <c r="Y120" i="5"/>
  <c r="Q121" i="5"/>
  <c r="U121" i="5"/>
  <c r="W121" i="5"/>
  <c r="Y121" i="5"/>
  <c r="Q122" i="5"/>
  <c r="U122" i="5"/>
  <c r="W122" i="5"/>
  <c r="Y122" i="5"/>
  <c r="Q123" i="5"/>
  <c r="U123" i="5"/>
  <c r="W123" i="5"/>
  <c r="Y123" i="5"/>
  <c r="Q124" i="5"/>
  <c r="U124" i="5"/>
  <c r="W124" i="5"/>
  <c r="Y124" i="5"/>
  <c r="Q125" i="5"/>
  <c r="U125" i="5"/>
  <c r="W125" i="5"/>
  <c r="Y125" i="5"/>
  <c r="Q126" i="5"/>
  <c r="U126" i="5"/>
  <c r="W126" i="5"/>
  <c r="Y126" i="5"/>
  <c r="Q127" i="5"/>
  <c r="U127" i="5"/>
  <c r="W127" i="5"/>
  <c r="Y127" i="5"/>
  <c r="Q128" i="5"/>
  <c r="U128" i="5"/>
  <c r="W128" i="5"/>
  <c r="Y128" i="5"/>
  <c r="Q129" i="5"/>
  <c r="U129" i="5"/>
  <c r="W129" i="5"/>
  <c r="Y129" i="5"/>
  <c r="Q130" i="5"/>
  <c r="U130" i="5"/>
  <c r="W130" i="5"/>
  <c r="Y130" i="5"/>
  <c r="Q131" i="5"/>
  <c r="U131" i="5"/>
  <c r="W131" i="5"/>
  <c r="Y131" i="5"/>
  <c r="Q132" i="5"/>
  <c r="U132" i="5"/>
  <c r="W132" i="5"/>
  <c r="Y132" i="5"/>
  <c r="Q133" i="5"/>
  <c r="U133" i="5"/>
  <c r="W133" i="5"/>
  <c r="Y133" i="5"/>
  <c r="Q134" i="5"/>
  <c r="U134" i="5"/>
  <c r="W134" i="5"/>
  <c r="Y134" i="5"/>
  <c r="Q135" i="5"/>
  <c r="U135" i="5"/>
  <c r="W135" i="5"/>
  <c r="Y135" i="5"/>
  <c r="Q136" i="5"/>
  <c r="U136" i="5"/>
  <c r="W136" i="5"/>
  <c r="Y136" i="5"/>
  <c r="Q137" i="5"/>
  <c r="U137" i="5"/>
  <c r="W137" i="5"/>
  <c r="Y137" i="5"/>
  <c r="Q138" i="5"/>
  <c r="U138" i="5"/>
  <c r="W138" i="5"/>
  <c r="Y138" i="5"/>
  <c r="Q139" i="5"/>
  <c r="U139" i="5"/>
  <c r="W139" i="5"/>
  <c r="Y139" i="5"/>
  <c r="Q140" i="5"/>
  <c r="U140" i="5"/>
  <c r="W140" i="5"/>
  <c r="Y140" i="5"/>
  <c r="Q141" i="5"/>
  <c r="U141" i="5"/>
  <c r="W141" i="5"/>
  <c r="Y141" i="5"/>
  <c r="Q142" i="5"/>
  <c r="U142" i="5"/>
  <c r="W142" i="5"/>
  <c r="Y142" i="5"/>
  <c r="Q143" i="5"/>
  <c r="U143" i="5"/>
  <c r="W143" i="5"/>
  <c r="Y143" i="5"/>
  <c r="Q144" i="5"/>
  <c r="U144" i="5"/>
  <c r="W144" i="5"/>
  <c r="Y144" i="5"/>
  <c r="Q145" i="5"/>
  <c r="U145" i="5"/>
  <c r="W145" i="5"/>
  <c r="Y145" i="5"/>
  <c r="Q146" i="5"/>
  <c r="U146" i="5"/>
  <c r="W146" i="5"/>
  <c r="Y146" i="5"/>
  <c r="Q147" i="5"/>
  <c r="U147" i="5"/>
  <c r="W147" i="5"/>
  <c r="Y147" i="5"/>
  <c r="Q148" i="5"/>
  <c r="U148" i="5"/>
  <c r="W148" i="5"/>
  <c r="Y148" i="5"/>
  <c r="Q149" i="5"/>
  <c r="U149" i="5"/>
  <c r="W149" i="5"/>
  <c r="Y149" i="5"/>
  <c r="Q150" i="5"/>
  <c r="U150" i="5"/>
  <c r="W150" i="5"/>
  <c r="Y150" i="5"/>
  <c r="Q151" i="5"/>
  <c r="U151" i="5"/>
  <c r="W151" i="5"/>
  <c r="Y151" i="5"/>
  <c r="Q152" i="5"/>
  <c r="U152" i="5"/>
  <c r="W152" i="5"/>
  <c r="Y152" i="5"/>
  <c r="Q153" i="5"/>
  <c r="U153" i="5"/>
  <c r="W153" i="5"/>
  <c r="Y153" i="5"/>
  <c r="Q154" i="5"/>
  <c r="U154" i="5"/>
  <c r="W154" i="5"/>
  <c r="Y154" i="5"/>
  <c r="Q155" i="5"/>
  <c r="U155" i="5"/>
  <c r="W155" i="5"/>
  <c r="Y155" i="5"/>
  <c r="Q156" i="5"/>
  <c r="U156" i="5"/>
  <c r="W156" i="5"/>
  <c r="Y156" i="5"/>
  <c r="Q157" i="5"/>
  <c r="U157" i="5"/>
  <c r="W157" i="5"/>
  <c r="Y157" i="5"/>
  <c r="Q158" i="5"/>
  <c r="U158" i="5"/>
  <c r="W158" i="5"/>
  <c r="Y158" i="5"/>
  <c r="Q159" i="5"/>
  <c r="U159" i="5"/>
  <c r="W159" i="5"/>
  <c r="Y159" i="5"/>
  <c r="Q160" i="5"/>
  <c r="U160" i="5"/>
  <c r="W160" i="5"/>
  <c r="Y160" i="5"/>
  <c r="Q161" i="5"/>
  <c r="U161" i="5"/>
  <c r="W161" i="5"/>
  <c r="Y161" i="5"/>
  <c r="Q162" i="5"/>
  <c r="U162" i="5"/>
  <c r="W162" i="5"/>
  <c r="Y162" i="5"/>
  <c r="Q163" i="5"/>
  <c r="U163" i="5"/>
  <c r="W163" i="5"/>
  <c r="Y163" i="5"/>
  <c r="Q164" i="5"/>
  <c r="U164" i="5"/>
  <c r="W164" i="5"/>
  <c r="Y164" i="5"/>
  <c r="Q165" i="5"/>
  <c r="U165" i="5"/>
  <c r="W165" i="5"/>
  <c r="Y165" i="5"/>
  <c r="Q166" i="5"/>
  <c r="U166" i="5"/>
  <c r="W166" i="5"/>
  <c r="Y166" i="5"/>
  <c r="Q167" i="5"/>
  <c r="U167" i="5"/>
  <c r="W167" i="5"/>
  <c r="Y167" i="5"/>
  <c r="Q168" i="5"/>
  <c r="U168" i="5"/>
  <c r="W168" i="5"/>
  <c r="Y168" i="5"/>
  <c r="Q169" i="5"/>
  <c r="U169" i="5"/>
  <c r="W169" i="5"/>
  <c r="Y169" i="5"/>
  <c r="Q170" i="5"/>
  <c r="U170" i="5"/>
  <c r="W170" i="5"/>
  <c r="Y170" i="5"/>
  <c r="Q171" i="5"/>
  <c r="U171" i="5"/>
  <c r="W171" i="5"/>
  <c r="Y171" i="5"/>
  <c r="Q172" i="5"/>
  <c r="U172" i="5"/>
  <c r="W172" i="5"/>
  <c r="Y172" i="5"/>
  <c r="Q173" i="5"/>
  <c r="U173" i="5"/>
  <c r="W173" i="5"/>
  <c r="Y173" i="5"/>
  <c r="Q174" i="5"/>
  <c r="U174" i="5"/>
  <c r="W174" i="5"/>
  <c r="Y174" i="5"/>
  <c r="Q175" i="5"/>
  <c r="U175" i="5"/>
  <c r="W175" i="5"/>
  <c r="Y175" i="5"/>
  <c r="Q176" i="5"/>
  <c r="U176" i="5"/>
  <c r="W176" i="5"/>
  <c r="Y176" i="5"/>
  <c r="Q177" i="5"/>
  <c r="U177" i="5"/>
  <c r="W177" i="5"/>
  <c r="Y177" i="5"/>
  <c r="Q178" i="5"/>
  <c r="U178" i="5"/>
  <c r="W178" i="5"/>
  <c r="Y178" i="5"/>
  <c r="Q179" i="5"/>
  <c r="U179" i="5"/>
  <c r="W179" i="5"/>
  <c r="Y179" i="5"/>
  <c r="Q180" i="5"/>
  <c r="U180" i="5"/>
  <c r="W180" i="5"/>
  <c r="Y180" i="5"/>
  <c r="Q181" i="5"/>
  <c r="U181" i="5"/>
  <c r="W181" i="5"/>
  <c r="Y181" i="5"/>
  <c r="Q182" i="5"/>
  <c r="U182" i="5"/>
  <c r="W182" i="5"/>
  <c r="Y182" i="5"/>
  <c r="Q183" i="5"/>
  <c r="U183" i="5"/>
  <c r="W183" i="5"/>
  <c r="Y183" i="5"/>
  <c r="Q184" i="5"/>
  <c r="U184" i="5"/>
  <c r="W184" i="5"/>
  <c r="Y184" i="5"/>
  <c r="Q185" i="5"/>
  <c r="U185" i="5"/>
  <c r="W185" i="5"/>
  <c r="Y185" i="5"/>
  <c r="Q186" i="5"/>
  <c r="U186" i="5"/>
  <c r="W186" i="5"/>
  <c r="Y186" i="5"/>
  <c r="Q187" i="5"/>
  <c r="U187" i="5"/>
  <c r="W187" i="5"/>
  <c r="Y187" i="5"/>
  <c r="Q188" i="5"/>
  <c r="U188" i="5"/>
  <c r="W188" i="5"/>
  <c r="Y188" i="5"/>
  <c r="Q189" i="5"/>
  <c r="U189" i="5"/>
  <c r="W189" i="5"/>
  <c r="Y189" i="5"/>
  <c r="Q190" i="5"/>
  <c r="U190" i="5"/>
  <c r="W190" i="5"/>
  <c r="Y190" i="5"/>
  <c r="Q191" i="5"/>
  <c r="U191" i="5"/>
  <c r="W191" i="5"/>
  <c r="Y191" i="5"/>
  <c r="Q192" i="5"/>
  <c r="U192" i="5"/>
  <c r="W192" i="5"/>
  <c r="Y192" i="5"/>
  <c r="Q193" i="5"/>
  <c r="U193" i="5"/>
  <c r="W193" i="5"/>
  <c r="Y193" i="5"/>
  <c r="Q194" i="5"/>
  <c r="U194" i="5"/>
  <c r="W194" i="5"/>
  <c r="Y194" i="5"/>
  <c r="Q195" i="5"/>
  <c r="U195" i="5"/>
  <c r="W195" i="5"/>
  <c r="Y195" i="5"/>
  <c r="Q196" i="5"/>
  <c r="U196" i="5"/>
  <c r="W196" i="5"/>
  <c r="Y196" i="5"/>
  <c r="Q197" i="5"/>
  <c r="U197" i="5"/>
  <c r="W197" i="5"/>
  <c r="Y197" i="5"/>
  <c r="Q198" i="5"/>
  <c r="U198" i="5"/>
  <c r="W198" i="5"/>
  <c r="Y198" i="5"/>
  <c r="Q199" i="5"/>
  <c r="U199" i="5"/>
  <c r="W199" i="5"/>
  <c r="Y199" i="5"/>
  <c r="Q200" i="5"/>
  <c r="U200" i="5"/>
  <c r="W200" i="5"/>
  <c r="Y200" i="5"/>
  <c r="Q201" i="5"/>
  <c r="U201" i="5"/>
  <c r="W201" i="5"/>
  <c r="Y201" i="5"/>
  <c r="Q202" i="5"/>
  <c r="U202" i="5"/>
  <c r="W202" i="5"/>
  <c r="Y202" i="5"/>
  <c r="Q203" i="5"/>
  <c r="U203" i="5"/>
  <c r="W203" i="5"/>
  <c r="Y203" i="5"/>
  <c r="Q204" i="5"/>
  <c r="U204" i="5"/>
  <c r="W204" i="5"/>
  <c r="Y204" i="5"/>
  <c r="Q205" i="5"/>
  <c r="U205" i="5"/>
  <c r="W205" i="5"/>
  <c r="Y205" i="5"/>
  <c r="Q206" i="5"/>
  <c r="U206" i="5"/>
  <c r="W206" i="5"/>
  <c r="Y206" i="5"/>
  <c r="Q207" i="5"/>
  <c r="U207" i="5"/>
  <c r="W207" i="5"/>
  <c r="Y207" i="5"/>
  <c r="Q208" i="5"/>
  <c r="U208" i="5"/>
  <c r="W208" i="5"/>
  <c r="Y208" i="5"/>
  <c r="Q209" i="5"/>
  <c r="U209" i="5"/>
  <c r="W209" i="5"/>
  <c r="Y209" i="5"/>
  <c r="Q210" i="5"/>
  <c r="U210" i="5"/>
  <c r="W210" i="5"/>
  <c r="Y210" i="5"/>
  <c r="Q211" i="5"/>
  <c r="U211" i="5"/>
  <c r="W211" i="5"/>
  <c r="Y211" i="5"/>
  <c r="Q212" i="5"/>
  <c r="U212" i="5"/>
  <c r="W212" i="5"/>
  <c r="Y212" i="5"/>
  <c r="Q213" i="5"/>
  <c r="U213" i="5"/>
  <c r="W213" i="5"/>
  <c r="Y213" i="5"/>
  <c r="Q214" i="5"/>
  <c r="U214" i="5"/>
  <c r="W214" i="5"/>
  <c r="Y214" i="5"/>
  <c r="Q215" i="5"/>
  <c r="U215" i="5"/>
  <c r="W215" i="5"/>
  <c r="Y215" i="5"/>
  <c r="Q216" i="5"/>
  <c r="U216" i="5"/>
  <c r="W216" i="5"/>
  <c r="Y216" i="5"/>
  <c r="Q217" i="5"/>
  <c r="U217" i="5"/>
  <c r="W217" i="5"/>
  <c r="Y217" i="5"/>
  <c r="Q218" i="5"/>
  <c r="U218" i="5"/>
  <c r="W218" i="5"/>
  <c r="Y218" i="5"/>
  <c r="Q219" i="5"/>
  <c r="U219" i="5"/>
  <c r="W219" i="5"/>
  <c r="Y219" i="5"/>
  <c r="Q220" i="5"/>
  <c r="U220" i="5"/>
  <c r="W220" i="5"/>
  <c r="Y220" i="5"/>
  <c r="Q221" i="5"/>
  <c r="U221" i="5"/>
  <c r="W221" i="5"/>
  <c r="Y221" i="5"/>
  <c r="Q222" i="5"/>
  <c r="U222" i="5"/>
  <c r="W222" i="5"/>
  <c r="Y222" i="5"/>
  <c r="Q223" i="5"/>
  <c r="U223" i="5"/>
  <c r="W223" i="5"/>
  <c r="Y223" i="5"/>
  <c r="Q224" i="5"/>
  <c r="U224" i="5"/>
  <c r="W224" i="5"/>
  <c r="Y224" i="5"/>
  <c r="Q225" i="5"/>
  <c r="U225" i="5"/>
  <c r="W225" i="5"/>
  <c r="Y225" i="5"/>
  <c r="Q226" i="5"/>
  <c r="U226" i="5"/>
  <c r="W226" i="5"/>
  <c r="Y226" i="5"/>
  <c r="Q227" i="5"/>
  <c r="U227" i="5"/>
  <c r="W227" i="5"/>
  <c r="Y227" i="5"/>
  <c r="Q228" i="5"/>
  <c r="U228" i="5"/>
  <c r="W228" i="5"/>
  <c r="Y228" i="5"/>
  <c r="Q229" i="5"/>
  <c r="U229" i="5"/>
  <c r="W229" i="5"/>
  <c r="Y229" i="5"/>
  <c r="Q230" i="5"/>
  <c r="U230" i="5"/>
  <c r="W230" i="5"/>
  <c r="Y230" i="5"/>
  <c r="Q231" i="5"/>
  <c r="U231" i="5"/>
  <c r="W231" i="5"/>
  <c r="Y231" i="5"/>
  <c r="Q232" i="5"/>
  <c r="U232" i="5"/>
  <c r="W232" i="5"/>
  <c r="Y232" i="5"/>
  <c r="Q233" i="5"/>
  <c r="U233" i="5"/>
  <c r="W233" i="5"/>
  <c r="Y233" i="5"/>
  <c r="Q234" i="5"/>
  <c r="U234" i="5"/>
  <c r="W234" i="5"/>
  <c r="Y234" i="5"/>
  <c r="Q235" i="5"/>
  <c r="U235" i="5"/>
  <c r="W235" i="5"/>
  <c r="Y235" i="5"/>
  <c r="Q236" i="5"/>
  <c r="U236" i="5"/>
  <c r="W236" i="5"/>
  <c r="Y236" i="5"/>
  <c r="Q237" i="5"/>
  <c r="U237" i="5"/>
  <c r="W237" i="5"/>
  <c r="Y237" i="5"/>
  <c r="Q238" i="5"/>
  <c r="U238" i="5"/>
  <c r="W238" i="5"/>
  <c r="Y238" i="5"/>
  <c r="Q239" i="5"/>
  <c r="U239" i="5"/>
  <c r="W239" i="5"/>
  <c r="Y239" i="5"/>
  <c r="Q240" i="5"/>
  <c r="U240" i="5"/>
  <c r="W240" i="5"/>
  <c r="Y240" i="5"/>
  <c r="Q241" i="5"/>
  <c r="U241" i="5"/>
  <c r="W241" i="5"/>
  <c r="Y241" i="5"/>
  <c r="Q242" i="5"/>
  <c r="U242" i="5"/>
  <c r="W242" i="5"/>
  <c r="Y242" i="5"/>
  <c r="Q243" i="5"/>
  <c r="U243" i="5"/>
  <c r="W243" i="5"/>
  <c r="Y243" i="5"/>
  <c r="Q244" i="5"/>
  <c r="U244" i="5"/>
  <c r="W244" i="5"/>
  <c r="Y244" i="5"/>
  <c r="Q245" i="5"/>
  <c r="U245" i="5"/>
  <c r="W245" i="5"/>
  <c r="Y245" i="5"/>
  <c r="Q246" i="5"/>
  <c r="U246" i="5"/>
  <c r="W246" i="5"/>
  <c r="Y246" i="5"/>
  <c r="Q247" i="5"/>
  <c r="U247" i="5"/>
  <c r="W247" i="5"/>
  <c r="Y247" i="5"/>
  <c r="Q248" i="5"/>
  <c r="U248" i="5"/>
  <c r="W248" i="5"/>
  <c r="Y248" i="5"/>
  <c r="Q249" i="5"/>
  <c r="U249" i="5"/>
  <c r="W249" i="5"/>
  <c r="Y249" i="5"/>
  <c r="Q250" i="5"/>
  <c r="U250" i="5"/>
  <c r="W250" i="5"/>
  <c r="Y250" i="5"/>
  <c r="Q251" i="5"/>
  <c r="U251" i="5"/>
  <c r="W251" i="5"/>
  <c r="Y251" i="5"/>
  <c r="Q252" i="5"/>
  <c r="U252" i="5"/>
  <c r="W252" i="5"/>
  <c r="Y252" i="5"/>
  <c r="Q253" i="5"/>
  <c r="U253" i="5"/>
  <c r="W253" i="5"/>
  <c r="Y253" i="5"/>
  <c r="Q254" i="5"/>
  <c r="U254" i="5"/>
  <c r="W254" i="5"/>
  <c r="Y254" i="5"/>
  <c r="Q255" i="5"/>
  <c r="U255" i="5"/>
  <c r="W255" i="5"/>
  <c r="Y255" i="5"/>
  <c r="Q256" i="5"/>
  <c r="U256" i="5"/>
  <c r="W256" i="5"/>
  <c r="Y256" i="5"/>
  <c r="Q257" i="5"/>
  <c r="U257" i="5"/>
  <c r="W257" i="5"/>
  <c r="Y257" i="5"/>
  <c r="Q258" i="5"/>
  <c r="U258" i="5"/>
  <c r="W258" i="5"/>
  <c r="Y258" i="5"/>
  <c r="Q259" i="5"/>
  <c r="U259" i="5"/>
  <c r="W259" i="5"/>
  <c r="Y259" i="5"/>
  <c r="Q260" i="5"/>
  <c r="U260" i="5"/>
  <c r="W260" i="5"/>
  <c r="Y260" i="5"/>
  <c r="Q261" i="5"/>
  <c r="U261" i="5"/>
  <c r="W261" i="5"/>
  <c r="Y261" i="5"/>
  <c r="Q262" i="5"/>
  <c r="U262" i="5"/>
  <c r="W262" i="5"/>
  <c r="Y262" i="5"/>
  <c r="Q263" i="5"/>
  <c r="U263" i="5"/>
  <c r="W263" i="5"/>
  <c r="Y263" i="5"/>
  <c r="Q264" i="5"/>
  <c r="U264" i="5"/>
  <c r="W264" i="5"/>
  <c r="Y264" i="5"/>
  <c r="Q265" i="5"/>
  <c r="U265" i="5"/>
  <c r="W265" i="5"/>
  <c r="Y265" i="5"/>
  <c r="Q266" i="5"/>
  <c r="U266" i="5"/>
  <c r="W266" i="5"/>
  <c r="Y266" i="5"/>
  <c r="Q267" i="5"/>
  <c r="U267" i="5"/>
  <c r="W267" i="5"/>
  <c r="Y267" i="5"/>
  <c r="Q268" i="5"/>
  <c r="U268" i="5"/>
  <c r="W268" i="5"/>
  <c r="Y268" i="5"/>
  <c r="Q269" i="5"/>
  <c r="U269" i="5"/>
  <c r="W269" i="5"/>
  <c r="Y269" i="5"/>
  <c r="Q270" i="5"/>
  <c r="U270" i="5"/>
  <c r="W270" i="5"/>
  <c r="Y270" i="5"/>
  <c r="Q271" i="5"/>
  <c r="U271" i="5"/>
  <c r="W271" i="5"/>
  <c r="Y271" i="5"/>
  <c r="Q272" i="5"/>
  <c r="U272" i="5"/>
  <c r="W272" i="5"/>
  <c r="Y272" i="5"/>
  <c r="Q273" i="5"/>
  <c r="U273" i="5"/>
  <c r="W273" i="5"/>
  <c r="Y273" i="5"/>
  <c r="Q274" i="5"/>
  <c r="U274" i="5"/>
  <c r="W274" i="5"/>
  <c r="Y274" i="5"/>
  <c r="Q275" i="5"/>
  <c r="U275" i="5"/>
  <c r="W275" i="5"/>
  <c r="Y275" i="5"/>
  <c r="Q276" i="5"/>
  <c r="U276" i="5"/>
  <c r="W276" i="5"/>
  <c r="Y276" i="5"/>
  <c r="Q277" i="5"/>
  <c r="U277" i="5"/>
  <c r="W277" i="5"/>
  <c r="Y277" i="5"/>
  <c r="Q278" i="5"/>
  <c r="U278" i="5"/>
  <c r="W278" i="5"/>
  <c r="Y278" i="5"/>
  <c r="Q279" i="5"/>
  <c r="U279" i="5"/>
  <c r="W279" i="5"/>
  <c r="Y279" i="5"/>
  <c r="Q280" i="5"/>
  <c r="U280" i="5"/>
  <c r="W280" i="5"/>
  <c r="Y280" i="5"/>
  <c r="Q281" i="5"/>
  <c r="U281" i="5"/>
  <c r="W281" i="5"/>
  <c r="Y281" i="5"/>
  <c r="Q282" i="5"/>
  <c r="U282" i="5"/>
  <c r="W282" i="5"/>
  <c r="Y282" i="5"/>
  <c r="Q283" i="5"/>
  <c r="U283" i="5"/>
  <c r="W283" i="5"/>
  <c r="Y283" i="5"/>
  <c r="Q284" i="5"/>
  <c r="U284" i="5"/>
  <c r="W284" i="5"/>
  <c r="Y284" i="5"/>
  <c r="Q285" i="5"/>
  <c r="U285" i="5"/>
  <c r="W285" i="5"/>
  <c r="Y285" i="5"/>
  <c r="Q286" i="5"/>
  <c r="U286" i="5"/>
  <c r="W286" i="5"/>
  <c r="Y286" i="5"/>
  <c r="Q287" i="5"/>
  <c r="U287" i="5"/>
  <c r="W287" i="5"/>
  <c r="Y287" i="5"/>
  <c r="Q288" i="5"/>
  <c r="U288" i="5"/>
  <c r="W288" i="5"/>
  <c r="Y288" i="5"/>
  <c r="Q289" i="5"/>
  <c r="U289" i="5"/>
  <c r="W289" i="5"/>
  <c r="Y289" i="5"/>
  <c r="Q290" i="5"/>
  <c r="U290" i="5"/>
  <c r="W290" i="5"/>
  <c r="Y290" i="5"/>
  <c r="Q291" i="5"/>
  <c r="U291" i="5"/>
  <c r="W291" i="5"/>
  <c r="Y291" i="5"/>
  <c r="Q292" i="5"/>
  <c r="U292" i="5"/>
  <c r="W292" i="5"/>
  <c r="Y292" i="5"/>
  <c r="Q293" i="5"/>
  <c r="U293" i="5"/>
  <c r="W293" i="5"/>
  <c r="Y293" i="5"/>
  <c r="Q294" i="5"/>
  <c r="U294" i="5"/>
  <c r="W294" i="5"/>
  <c r="Y294" i="5"/>
  <c r="Q295" i="5"/>
  <c r="U295" i="5"/>
  <c r="W295" i="5"/>
  <c r="Y295" i="5"/>
  <c r="Q296" i="5"/>
  <c r="U296" i="5"/>
  <c r="W296" i="5"/>
  <c r="Y296" i="5"/>
  <c r="Q297" i="5"/>
  <c r="U297" i="5"/>
  <c r="W297" i="5"/>
  <c r="Y297" i="5"/>
  <c r="Q298" i="5"/>
  <c r="U298" i="5"/>
  <c r="W298" i="5"/>
  <c r="Y298" i="5"/>
  <c r="Q299" i="5"/>
  <c r="U299" i="5"/>
  <c r="W299" i="5"/>
  <c r="Y299" i="5"/>
  <c r="Q300" i="5"/>
  <c r="U300" i="5"/>
  <c r="W300" i="5"/>
  <c r="Y300" i="5"/>
  <c r="Q301" i="5"/>
  <c r="U301" i="5"/>
  <c r="W301" i="5"/>
  <c r="Y301" i="5"/>
  <c r="Q302" i="5"/>
  <c r="U302" i="5"/>
  <c r="W302" i="5"/>
  <c r="Y302" i="5"/>
  <c r="Q303" i="5"/>
  <c r="U303" i="5"/>
  <c r="W303" i="5"/>
  <c r="Y303" i="5"/>
  <c r="Q304" i="5"/>
  <c r="U304" i="5"/>
  <c r="W304" i="5"/>
  <c r="Y304" i="5"/>
  <c r="Q305" i="5"/>
  <c r="U305" i="5"/>
  <c r="W305" i="5"/>
  <c r="Y305" i="5"/>
  <c r="Q306" i="5"/>
  <c r="U306" i="5"/>
  <c r="W306" i="5"/>
  <c r="Y306" i="5"/>
  <c r="Q307" i="5"/>
  <c r="U307" i="5"/>
  <c r="W307" i="5"/>
  <c r="Y307" i="5"/>
  <c r="Q308" i="5"/>
  <c r="U308" i="5"/>
  <c r="W308" i="5"/>
  <c r="Y308" i="5"/>
  <c r="Q309" i="5"/>
  <c r="U309" i="5"/>
  <c r="W309" i="5"/>
  <c r="Y309" i="5"/>
  <c r="Q310" i="5"/>
  <c r="U310" i="5"/>
  <c r="W310" i="5"/>
  <c r="Y310" i="5"/>
  <c r="Q311" i="5"/>
  <c r="U311" i="5"/>
  <c r="W311" i="5"/>
  <c r="Y311" i="5"/>
  <c r="Q312" i="5"/>
  <c r="U312" i="5"/>
  <c r="W312" i="5"/>
  <c r="Y312" i="5"/>
  <c r="Q313" i="5"/>
  <c r="U313" i="5"/>
  <c r="W313" i="5"/>
  <c r="Y313" i="5"/>
  <c r="Q314" i="5"/>
  <c r="U314" i="5"/>
  <c r="W314" i="5"/>
  <c r="Y314" i="5"/>
  <c r="Q315" i="5"/>
  <c r="U315" i="5"/>
  <c r="W315" i="5"/>
  <c r="Y315" i="5"/>
  <c r="Q316" i="5"/>
  <c r="U316" i="5"/>
  <c r="W316" i="5"/>
  <c r="Y316" i="5"/>
  <c r="Q317" i="5"/>
  <c r="U317" i="5"/>
  <c r="W317" i="5"/>
  <c r="Y317" i="5"/>
  <c r="Q318" i="5"/>
  <c r="U318" i="5"/>
  <c r="W318" i="5"/>
  <c r="Y318" i="5"/>
  <c r="Q319" i="5"/>
  <c r="U319" i="5"/>
  <c r="W319" i="5"/>
  <c r="Y319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E20" i="5"/>
  <c r="H20" i="5"/>
  <c r="J20" i="5"/>
  <c r="L20" i="5"/>
  <c r="E21" i="5"/>
  <c r="H21" i="5"/>
  <c r="J21" i="5"/>
  <c r="L21" i="5"/>
  <c r="E22" i="5"/>
  <c r="H22" i="5"/>
  <c r="J22" i="5"/>
  <c r="L22" i="5"/>
  <c r="E23" i="5"/>
  <c r="H23" i="5"/>
  <c r="J23" i="5"/>
  <c r="L23" i="5"/>
  <c r="E24" i="5"/>
  <c r="H24" i="5"/>
  <c r="J24" i="5"/>
  <c r="L24" i="5"/>
  <c r="E25" i="5"/>
  <c r="H25" i="5"/>
  <c r="J25" i="5"/>
  <c r="L25" i="5"/>
  <c r="E26" i="5"/>
  <c r="H26" i="5"/>
  <c r="J26" i="5"/>
  <c r="L26" i="5"/>
  <c r="E27" i="5"/>
  <c r="H27" i="5"/>
  <c r="J27" i="5"/>
  <c r="L27" i="5"/>
  <c r="E28" i="5"/>
  <c r="H28" i="5"/>
  <c r="J28" i="5"/>
  <c r="L28" i="5"/>
  <c r="E29" i="5"/>
  <c r="H29" i="5"/>
  <c r="J29" i="5"/>
  <c r="L29" i="5"/>
  <c r="E30" i="5"/>
  <c r="H30" i="5"/>
  <c r="J30" i="5"/>
  <c r="L30" i="5"/>
  <c r="E31" i="5"/>
  <c r="H31" i="5"/>
  <c r="J31" i="5"/>
  <c r="L31" i="5"/>
  <c r="E32" i="5"/>
  <c r="H32" i="5"/>
  <c r="J32" i="5"/>
  <c r="L32" i="5"/>
  <c r="E33" i="5"/>
  <c r="H33" i="5"/>
  <c r="J33" i="5"/>
  <c r="L33" i="5"/>
  <c r="E34" i="5"/>
  <c r="H34" i="5"/>
  <c r="J34" i="5"/>
  <c r="L34" i="5"/>
  <c r="E35" i="5"/>
  <c r="H35" i="5"/>
  <c r="J35" i="5"/>
  <c r="L35" i="5"/>
  <c r="E36" i="5"/>
  <c r="H36" i="5"/>
  <c r="J36" i="5"/>
  <c r="L36" i="5"/>
  <c r="E37" i="5"/>
  <c r="H37" i="5"/>
  <c r="J37" i="5"/>
  <c r="L37" i="5"/>
  <c r="E38" i="5"/>
  <c r="H38" i="5"/>
  <c r="J38" i="5"/>
  <c r="L38" i="5"/>
  <c r="E39" i="5"/>
  <c r="H39" i="5"/>
  <c r="J39" i="5"/>
  <c r="L39" i="5"/>
  <c r="E40" i="5"/>
  <c r="H40" i="5"/>
  <c r="J40" i="5"/>
  <c r="L40" i="5"/>
  <c r="E41" i="5"/>
  <c r="H41" i="5"/>
  <c r="J41" i="5"/>
  <c r="L41" i="5"/>
  <c r="E42" i="5"/>
  <c r="H42" i="5"/>
  <c r="J42" i="5"/>
  <c r="L42" i="5"/>
  <c r="E43" i="5"/>
  <c r="H43" i="5"/>
  <c r="J43" i="5"/>
  <c r="L43" i="5"/>
  <c r="E44" i="5"/>
  <c r="H44" i="5"/>
  <c r="J44" i="5"/>
  <c r="L44" i="5"/>
  <c r="F44" i="5"/>
  <c r="S43" i="5"/>
  <c r="F43" i="5"/>
  <c r="S42" i="5"/>
  <c r="F42" i="5"/>
  <c r="S41" i="5"/>
  <c r="F41" i="5"/>
  <c r="S40" i="5"/>
  <c r="F40" i="5"/>
  <c r="S39" i="5"/>
  <c r="F39" i="5"/>
  <c r="S38" i="5"/>
  <c r="F38" i="5"/>
  <c r="S37" i="5"/>
  <c r="F37" i="5"/>
  <c r="S36" i="5"/>
  <c r="F36" i="5"/>
  <c r="S35" i="5"/>
  <c r="F35" i="5"/>
  <c r="S34" i="5"/>
  <c r="F34" i="5"/>
  <c r="S33" i="5"/>
  <c r="F33" i="5"/>
  <c r="S32" i="5"/>
  <c r="F32" i="5"/>
  <c r="S31" i="5"/>
  <c r="F31" i="5"/>
  <c r="S30" i="5"/>
  <c r="F30" i="5"/>
  <c r="S29" i="5"/>
  <c r="F29" i="5"/>
  <c r="S28" i="5"/>
  <c r="F28" i="5"/>
  <c r="S27" i="5"/>
  <c r="F27" i="5"/>
  <c r="S26" i="5"/>
  <c r="F26" i="5"/>
  <c r="S25" i="5"/>
  <c r="F25" i="5"/>
  <c r="OC20" i="5"/>
  <c r="OC21" i="5"/>
  <c r="OC22" i="5"/>
  <c r="OC23" i="5"/>
  <c r="OC24" i="5"/>
  <c r="OB20" i="5"/>
  <c r="OB21" i="5"/>
  <c r="OB22" i="5"/>
  <c r="OB23" i="5"/>
  <c r="OB24" i="5"/>
  <c r="OA20" i="5"/>
  <c r="OA21" i="5"/>
  <c r="OA22" i="5"/>
  <c r="OA23" i="5"/>
  <c r="OA24" i="5"/>
  <c r="NZ20" i="5"/>
  <c r="NZ21" i="5"/>
  <c r="NZ22" i="5"/>
  <c r="NZ23" i="5"/>
  <c r="NZ24" i="5"/>
  <c r="NY20" i="5"/>
  <c r="NY21" i="5"/>
  <c r="NY22" i="5"/>
  <c r="NY23" i="5"/>
  <c r="NY24" i="5"/>
  <c r="NX20" i="5"/>
  <c r="NX21" i="5"/>
  <c r="NX22" i="5"/>
  <c r="NX23" i="5"/>
  <c r="NX24" i="5"/>
  <c r="NW20" i="5"/>
  <c r="NW21" i="5"/>
  <c r="NW22" i="5"/>
  <c r="NW23" i="5"/>
  <c r="NW24" i="5"/>
  <c r="NV20" i="5"/>
  <c r="NV21" i="5"/>
  <c r="NV22" i="5"/>
  <c r="NV23" i="5"/>
  <c r="NV24" i="5"/>
  <c r="NU20" i="5"/>
  <c r="NU21" i="5"/>
  <c r="NU22" i="5"/>
  <c r="NU23" i="5"/>
  <c r="NU24" i="5"/>
  <c r="NT20" i="5"/>
  <c r="NT21" i="5"/>
  <c r="NT22" i="5"/>
  <c r="NT23" i="5"/>
  <c r="NT24" i="5"/>
  <c r="NS20" i="5"/>
  <c r="NS21" i="5"/>
  <c r="NS22" i="5"/>
  <c r="NS23" i="5"/>
  <c r="NS24" i="5"/>
  <c r="NR20" i="5"/>
  <c r="NR21" i="5"/>
  <c r="NR22" i="5"/>
  <c r="NR23" i="5"/>
  <c r="NR24" i="5"/>
  <c r="NQ20" i="5"/>
  <c r="NQ21" i="5"/>
  <c r="NQ22" i="5"/>
  <c r="NQ23" i="5"/>
  <c r="NQ24" i="5"/>
  <c r="NP20" i="5"/>
  <c r="NP21" i="5"/>
  <c r="NP22" i="5"/>
  <c r="NP23" i="5"/>
  <c r="NP24" i="5"/>
  <c r="NO20" i="5"/>
  <c r="NO21" i="5"/>
  <c r="NO22" i="5"/>
  <c r="NO23" i="5"/>
  <c r="NO24" i="5"/>
  <c r="NN20" i="5"/>
  <c r="NN21" i="5"/>
  <c r="NN22" i="5"/>
  <c r="NN23" i="5"/>
  <c r="NN24" i="5"/>
  <c r="NM20" i="5"/>
  <c r="NM21" i="5"/>
  <c r="NM22" i="5"/>
  <c r="NM23" i="5"/>
  <c r="NM24" i="5"/>
  <c r="NL20" i="5"/>
  <c r="NL21" i="5"/>
  <c r="NL22" i="5"/>
  <c r="NL23" i="5"/>
  <c r="NL24" i="5"/>
  <c r="NK20" i="5"/>
  <c r="NK21" i="5"/>
  <c r="NK22" i="5"/>
  <c r="NK23" i="5"/>
  <c r="NK24" i="5"/>
  <c r="NJ20" i="5"/>
  <c r="NJ21" i="5"/>
  <c r="NJ22" i="5"/>
  <c r="NJ23" i="5"/>
  <c r="NJ24" i="5"/>
  <c r="NI20" i="5"/>
  <c r="NI21" i="5"/>
  <c r="NI22" i="5"/>
  <c r="NI23" i="5"/>
  <c r="NI24" i="5"/>
  <c r="NH20" i="5"/>
  <c r="NH21" i="5"/>
  <c r="NH22" i="5"/>
  <c r="NH23" i="5"/>
  <c r="NH24" i="5"/>
  <c r="NG20" i="5"/>
  <c r="NG21" i="5"/>
  <c r="NG22" i="5"/>
  <c r="NG23" i="5"/>
  <c r="NG24" i="5"/>
  <c r="NF20" i="5"/>
  <c r="NF21" i="5"/>
  <c r="NF22" i="5"/>
  <c r="NF23" i="5"/>
  <c r="NF24" i="5"/>
  <c r="NE20" i="5"/>
  <c r="NE21" i="5"/>
  <c r="NE22" i="5"/>
  <c r="NE23" i="5"/>
  <c r="NE24" i="5"/>
  <c r="ND20" i="5"/>
  <c r="ND21" i="5"/>
  <c r="ND22" i="5"/>
  <c r="ND23" i="5"/>
  <c r="ND24" i="5"/>
  <c r="NC20" i="5"/>
  <c r="NC21" i="5"/>
  <c r="NC22" i="5"/>
  <c r="NC23" i="5"/>
  <c r="NC24" i="5"/>
  <c r="NB20" i="5"/>
  <c r="NB21" i="5"/>
  <c r="NB22" i="5"/>
  <c r="NB23" i="5"/>
  <c r="NB24" i="5"/>
  <c r="NA20" i="5"/>
  <c r="NA21" i="5"/>
  <c r="NA22" i="5"/>
  <c r="NA23" i="5"/>
  <c r="NA24" i="5"/>
  <c r="MZ20" i="5"/>
  <c r="MZ21" i="5"/>
  <c r="MZ22" i="5"/>
  <c r="MZ23" i="5"/>
  <c r="MZ24" i="5"/>
  <c r="MY20" i="5"/>
  <c r="MY21" i="5"/>
  <c r="MY22" i="5"/>
  <c r="MY23" i="5"/>
  <c r="MY24" i="5"/>
  <c r="MX20" i="5"/>
  <c r="MX21" i="5"/>
  <c r="MX22" i="5"/>
  <c r="MX23" i="5"/>
  <c r="MX24" i="5"/>
  <c r="MW20" i="5"/>
  <c r="MW21" i="5"/>
  <c r="MW22" i="5"/>
  <c r="MW23" i="5"/>
  <c r="MW24" i="5"/>
  <c r="MV20" i="5"/>
  <c r="MV21" i="5"/>
  <c r="MV22" i="5"/>
  <c r="MV23" i="5"/>
  <c r="MV24" i="5"/>
  <c r="MU20" i="5"/>
  <c r="MU21" i="5"/>
  <c r="MU22" i="5"/>
  <c r="MU23" i="5"/>
  <c r="MU24" i="5"/>
  <c r="MT20" i="5"/>
  <c r="MT21" i="5"/>
  <c r="MT22" i="5"/>
  <c r="MT23" i="5"/>
  <c r="MT24" i="5"/>
  <c r="MS20" i="5"/>
  <c r="MS21" i="5"/>
  <c r="MS22" i="5"/>
  <c r="MS23" i="5"/>
  <c r="MS24" i="5"/>
  <c r="MR20" i="5"/>
  <c r="MR21" i="5"/>
  <c r="MR22" i="5"/>
  <c r="MR23" i="5"/>
  <c r="MR24" i="5"/>
  <c r="MQ20" i="5"/>
  <c r="MQ21" i="5"/>
  <c r="MQ22" i="5"/>
  <c r="MQ23" i="5"/>
  <c r="MQ24" i="5"/>
  <c r="MP20" i="5"/>
  <c r="MP21" i="5"/>
  <c r="MP22" i="5"/>
  <c r="MP23" i="5"/>
  <c r="MP24" i="5"/>
  <c r="MO20" i="5"/>
  <c r="MO21" i="5"/>
  <c r="MO22" i="5"/>
  <c r="MO23" i="5"/>
  <c r="MO24" i="5"/>
  <c r="MN20" i="5"/>
  <c r="MN21" i="5"/>
  <c r="MN22" i="5"/>
  <c r="MN23" i="5"/>
  <c r="MN24" i="5"/>
  <c r="MM20" i="5"/>
  <c r="MM21" i="5"/>
  <c r="MM22" i="5"/>
  <c r="MM23" i="5"/>
  <c r="MM24" i="5"/>
  <c r="ML20" i="5"/>
  <c r="ML21" i="5"/>
  <c r="ML22" i="5"/>
  <c r="ML23" i="5"/>
  <c r="ML24" i="5"/>
  <c r="MK20" i="5"/>
  <c r="MK21" i="5"/>
  <c r="MK22" i="5"/>
  <c r="MK23" i="5"/>
  <c r="MK24" i="5"/>
  <c r="MJ20" i="5"/>
  <c r="MJ21" i="5"/>
  <c r="MJ22" i="5"/>
  <c r="MJ23" i="5"/>
  <c r="MJ24" i="5"/>
  <c r="MI20" i="5"/>
  <c r="MI21" i="5"/>
  <c r="MI22" i="5"/>
  <c r="MI23" i="5"/>
  <c r="MI24" i="5"/>
  <c r="MH20" i="5"/>
  <c r="MH21" i="5"/>
  <c r="MH22" i="5"/>
  <c r="MH23" i="5"/>
  <c r="MH24" i="5"/>
  <c r="MG20" i="5"/>
  <c r="MG21" i="5"/>
  <c r="MG22" i="5"/>
  <c r="MG23" i="5"/>
  <c r="MG24" i="5"/>
  <c r="MF20" i="5"/>
  <c r="MF21" i="5"/>
  <c r="MF22" i="5"/>
  <c r="MF23" i="5"/>
  <c r="MF24" i="5"/>
  <c r="ME20" i="5"/>
  <c r="ME21" i="5"/>
  <c r="ME22" i="5"/>
  <c r="ME23" i="5"/>
  <c r="ME24" i="5"/>
  <c r="MD20" i="5"/>
  <c r="MD21" i="5"/>
  <c r="MD22" i="5"/>
  <c r="MD23" i="5"/>
  <c r="MD24" i="5"/>
  <c r="MC20" i="5"/>
  <c r="MC21" i="5"/>
  <c r="MC22" i="5"/>
  <c r="MC23" i="5"/>
  <c r="MC24" i="5"/>
  <c r="MB20" i="5"/>
  <c r="MB21" i="5"/>
  <c r="MB22" i="5"/>
  <c r="MB23" i="5"/>
  <c r="MB24" i="5"/>
  <c r="MA20" i="5"/>
  <c r="MA21" i="5"/>
  <c r="MA22" i="5"/>
  <c r="MA23" i="5"/>
  <c r="MA24" i="5"/>
  <c r="LZ20" i="5"/>
  <c r="LZ21" i="5"/>
  <c r="LZ22" i="5"/>
  <c r="LZ23" i="5"/>
  <c r="LZ24" i="5"/>
  <c r="LY20" i="5"/>
  <c r="LY21" i="5"/>
  <c r="LY22" i="5"/>
  <c r="LY23" i="5"/>
  <c r="LY24" i="5"/>
  <c r="LX20" i="5"/>
  <c r="LX21" i="5"/>
  <c r="LX22" i="5"/>
  <c r="LX23" i="5"/>
  <c r="LX24" i="5"/>
  <c r="LW20" i="5"/>
  <c r="LW21" i="5"/>
  <c r="LW22" i="5"/>
  <c r="LW23" i="5"/>
  <c r="LW24" i="5"/>
  <c r="LV20" i="5"/>
  <c r="LV21" i="5"/>
  <c r="LV22" i="5"/>
  <c r="LV23" i="5"/>
  <c r="LV24" i="5"/>
  <c r="LU24" i="5"/>
  <c r="S24" i="5"/>
  <c r="F24" i="5"/>
  <c r="S23" i="5"/>
  <c r="F23" i="5"/>
  <c r="S22" i="5"/>
  <c r="F22" i="5"/>
  <c r="S21" i="5"/>
  <c r="F21" i="5"/>
  <c r="S20" i="5"/>
  <c r="F20" i="5"/>
  <c r="I22" i="4"/>
  <c r="H81" i="4"/>
  <c r="H82" i="4"/>
  <c r="I81" i="4"/>
  <c r="I82" i="4"/>
  <c r="J81" i="4"/>
  <c r="J82" i="4"/>
  <c r="K81" i="4"/>
  <c r="K82" i="4"/>
  <c r="L81" i="4"/>
  <c r="L82" i="4"/>
  <c r="M81" i="4"/>
  <c r="M82" i="4"/>
  <c r="N81" i="4"/>
  <c r="N82" i="4"/>
  <c r="O81" i="4"/>
  <c r="O82" i="4"/>
  <c r="P81" i="4"/>
  <c r="P82" i="4"/>
  <c r="Q81" i="4"/>
  <c r="Q82" i="4"/>
  <c r="R81" i="4"/>
  <c r="R82" i="4"/>
  <c r="S81" i="4"/>
  <c r="S82" i="4"/>
  <c r="T81" i="4"/>
  <c r="T82" i="4"/>
  <c r="U81" i="4"/>
  <c r="U82" i="4"/>
  <c r="V81" i="4"/>
  <c r="V82" i="4"/>
  <c r="W81" i="4"/>
  <c r="W82" i="4"/>
  <c r="X81" i="4"/>
  <c r="X82" i="4"/>
  <c r="Y81" i="4"/>
  <c r="Y82" i="4"/>
  <c r="Z81" i="4"/>
  <c r="Z82" i="4"/>
  <c r="AA81" i="4"/>
  <c r="AA82" i="4"/>
  <c r="AB81" i="4"/>
  <c r="AB82" i="4"/>
  <c r="AC81" i="4"/>
  <c r="AC82" i="4"/>
  <c r="AD81" i="4"/>
  <c r="AD82" i="4"/>
  <c r="AE81" i="4"/>
  <c r="AE82" i="4"/>
  <c r="AF81" i="4"/>
  <c r="AF82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J13" i="4"/>
  <c r="H78" i="4"/>
  <c r="AF59" i="4"/>
  <c r="AF60" i="4"/>
  <c r="AF61" i="4"/>
  <c r="AF63" i="4"/>
  <c r="AF65" i="4"/>
  <c r="AF67" i="4"/>
  <c r="AF71" i="4"/>
  <c r="AF73" i="4"/>
  <c r="AF76" i="4"/>
  <c r="AE59" i="4"/>
  <c r="AE60" i="4"/>
  <c r="AE61" i="4"/>
  <c r="AE63" i="4"/>
  <c r="AE65" i="4"/>
  <c r="AE67" i="4"/>
  <c r="AE71" i="4"/>
  <c r="AE73" i="4"/>
  <c r="AE76" i="4"/>
  <c r="AD59" i="4"/>
  <c r="AD60" i="4"/>
  <c r="AD61" i="4"/>
  <c r="AD63" i="4"/>
  <c r="AD65" i="4"/>
  <c r="AD67" i="4"/>
  <c r="AD71" i="4"/>
  <c r="AD73" i="4"/>
  <c r="AD76" i="4"/>
  <c r="AC59" i="4"/>
  <c r="AC60" i="4"/>
  <c r="AC61" i="4"/>
  <c r="AC63" i="4"/>
  <c r="AC65" i="4"/>
  <c r="AC67" i="4"/>
  <c r="AC71" i="4"/>
  <c r="AC73" i="4"/>
  <c r="AC76" i="4"/>
  <c r="AB59" i="4"/>
  <c r="AB60" i="4"/>
  <c r="AB61" i="4"/>
  <c r="AB63" i="4"/>
  <c r="AB65" i="4"/>
  <c r="AB67" i="4"/>
  <c r="AB71" i="4"/>
  <c r="AB73" i="4"/>
  <c r="AB76" i="4"/>
  <c r="AA59" i="4"/>
  <c r="AA60" i="4"/>
  <c r="AA61" i="4"/>
  <c r="AA63" i="4"/>
  <c r="AA65" i="4"/>
  <c r="AA67" i="4"/>
  <c r="AA71" i="4"/>
  <c r="AA73" i="4"/>
  <c r="AA76" i="4"/>
  <c r="Z59" i="4"/>
  <c r="Z60" i="4"/>
  <c r="Z61" i="4"/>
  <c r="Z63" i="4"/>
  <c r="Z65" i="4"/>
  <c r="Z67" i="4"/>
  <c r="Z71" i="4"/>
  <c r="Z73" i="4"/>
  <c r="Z76" i="4"/>
  <c r="Y59" i="4"/>
  <c r="Y60" i="4"/>
  <c r="Y61" i="4"/>
  <c r="Y63" i="4"/>
  <c r="Y65" i="4"/>
  <c r="Y67" i="4"/>
  <c r="Y71" i="4"/>
  <c r="Y73" i="4"/>
  <c r="Y76" i="4"/>
  <c r="X59" i="4"/>
  <c r="X60" i="4"/>
  <c r="X61" i="4"/>
  <c r="X63" i="4"/>
  <c r="X65" i="4"/>
  <c r="X67" i="4"/>
  <c r="X71" i="4"/>
  <c r="X73" i="4"/>
  <c r="X76" i="4"/>
  <c r="W59" i="4"/>
  <c r="W60" i="4"/>
  <c r="W61" i="4"/>
  <c r="W63" i="4"/>
  <c r="W65" i="4"/>
  <c r="W67" i="4"/>
  <c r="W71" i="4"/>
  <c r="W73" i="4"/>
  <c r="W76" i="4"/>
  <c r="V59" i="4"/>
  <c r="V60" i="4"/>
  <c r="V61" i="4"/>
  <c r="V63" i="4"/>
  <c r="V65" i="4"/>
  <c r="V67" i="4"/>
  <c r="V71" i="4"/>
  <c r="V73" i="4"/>
  <c r="V76" i="4"/>
  <c r="U59" i="4"/>
  <c r="U60" i="4"/>
  <c r="U61" i="4"/>
  <c r="U63" i="4"/>
  <c r="U65" i="4"/>
  <c r="U67" i="4"/>
  <c r="U71" i="4"/>
  <c r="U73" i="4"/>
  <c r="U76" i="4"/>
  <c r="T59" i="4"/>
  <c r="T60" i="4"/>
  <c r="T61" i="4"/>
  <c r="T63" i="4"/>
  <c r="T65" i="4"/>
  <c r="T67" i="4"/>
  <c r="T71" i="4"/>
  <c r="T73" i="4"/>
  <c r="T76" i="4"/>
  <c r="S59" i="4"/>
  <c r="S60" i="4"/>
  <c r="S61" i="4"/>
  <c r="S63" i="4"/>
  <c r="S65" i="4"/>
  <c r="S67" i="4"/>
  <c r="S71" i="4"/>
  <c r="S73" i="4"/>
  <c r="S76" i="4"/>
  <c r="R59" i="4"/>
  <c r="R60" i="4"/>
  <c r="R61" i="4"/>
  <c r="R63" i="4"/>
  <c r="R65" i="4"/>
  <c r="R67" i="4"/>
  <c r="R71" i="4"/>
  <c r="R73" i="4"/>
  <c r="R76" i="4"/>
  <c r="Q59" i="4"/>
  <c r="Q60" i="4"/>
  <c r="Q61" i="4"/>
  <c r="Q63" i="4"/>
  <c r="Q65" i="4"/>
  <c r="Q67" i="4"/>
  <c r="Q71" i="4"/>
  <c r="Q73" i="4"/>
  <c r="Q76" i="4"/>
  <c r="P59" i="4"/>
  <c r="P60" i="4"/>
  <c r="P61" i="4"/>
  <c r="P63" i="4"/>
  <c r="P65" i="4"/>
  <c r="P67" i="4"/>
  <c r="P71" i="4"/>
  <c r="P73" i="4"/>
  <c r="P76" i="4"/>
  <c r="O59" i="4"/>
  <c r="O60" i="4"/>
  <c r="O61" i="4"/>
  <c r="O63" i="4"/>
  <c r="O65" i="4"/>
  <c r="O67" i="4"/>
  <c r="O71" i="4"/>
  <c r="O73" i="4"/>
  <c r="O76" i="4"/>
  <c r="N59" i="4"/>
  <c r="N60" i="4"/>
  <c r="N61" i="4"/>
  <c r="N63" i="4"/>
  <c r="N65" i="4"/>
  <c r="N67" i="4"/>
  <c r="N71" i="4"/>
  <c r="N73" i="4"/>
  <c r="N76" i="4"/>
  <c r="M59" i="4"/>
  <c r="M60" i="4"/>
  <c r="M61" i="4"/>
  <c r="M63" i="4"/>
  <c r="M65" i="4"/>
  <c r="M67" i="4"/>
  <c r="M71" i="4"/>
  <c r="M73" i="4"/>
  <c r="M76" i="4"/>
  <c r="L59" i="4"/>
  <c r="L60" i="4"/>
  <c r="L61" i="4"/>
  <c r="L63" i="4"/>
  <c r="L65" i="4"/>
  <c r="L67" i="4"/>
  <c r="L71" i="4"/>
  <c r="L73" i="4"/>
  <c r="L76" i="4"/>
  <c r="K59" i="4"/>
  <c r="K60" i="4"/>
  <c r="K61" i="4"/>
  <c r="K63" i="4"/>
  <c r="K65" i="4"/>
  <c r="K67" i="4"/>
  <c r="K71" i="4"/>
  <c r="K73" i="4"/>
  <c r="K76" i="4"/>
  <c r="J59" i="4"/>
  <c r="J60" i="4"/>
  <c r="J61" i="4"/>
  <c r="J63" i="4"/>
  <c r="J65" i="4"/>
  <c r="J67" i="4"/>
  <c r="J71" i="4"/>
  <c r="J73" i="4"/>
  <c r="J76" i="4"/>
  <c r="I59" i="4"/>
  <c r="I60" i="4"/>
  <c r="I61" i="4"/>
  <c r="I63" i="4"/>
  <c r="I65" i="4"/>
  <c r="I67" i="4"/>
  <c r="I71" i="4"/>
  <c r="I73" i="4"/>
  <c r="I76" i="4"/>
  <c r="H60" i="4"/>
  <c r="H61" i="4"/>
  <c r="H63" i="4"/>
  <c r="H65" i="4"/>
  <c r="H67" i="4"/>
  <c r="H71" i="4"/>
  <c r="H73" i="4"/>
  <c r="H76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H41" i="4"/>
  <c r="H42" i="4"/>
  <c r="H44" i="4"/>
  <c r="M58" i="1"/>
  <c r="N12" i="4"/>
  <c r="H52" i="4"/>
  <c r="H53" i="4"/>
  <c r="I42" i="4"/>
  <c r="I44" i="4"/>
  <c r="I52" i="4"/>
  <c r="I53" i="4"/>
  <c r="J42" i="4"/>
  <c r="J44" i="4"/>
  <c r="J52" i="4"/>
  <c r="J53" i="4"/>
  <c r="K42" i="4"/>
  <c r="K44" i="4"/>
  <c r="K52" i="4"/>
  <c r="K53" i="4"/>
  <c r="L42" i="4"/>
  <c r="L44" i="4"/>
  <c r="L52" i="4"/>
  <c r="L53" i="4"/>
  <c r="M42" i="4"/>
  <c r="M44" i="4"/>
  <c r="M52" i="4"/>
  <c r="M53" i="4"/>
  <c r="N11" i="4"/>
  <c r="H49" i="4"/>
  <c r="H50" i="4"/>
  <c r="I49" i="4"/>
  <c r="I50" i="4"/>
  <c r="J49" i="4"/>
  <c r="J50" i="4"/>
  <c r="K49" i="4"/>
  <c r="K50" i="4"/>
  <c r="L49" i="4"/>
  <c r="L50" i="4"/>
  <c r="M49" i="4"/>
  <c r="M50" i="4"/>
  <c r="I28" i="4"/>
  <c r="I29" i="4"/>
  <c r="I30" i="4"/>
  <c r="I31" i="4"/>
  <c r="J37" i="4"/>
  <c r="K37" i="4"/>
  <c r="L37" i="4"/>
  <c r="M37" i="4"/>
  <c r="I37" i="4"/>
  <c r="H37" i="4"/>
  <c r="I36" i="4"/>
  <c r="J36" i="4"/>
  <c r="K36" i="4"/>
  <c r="L36" i="4"/>
  <c r="M36" i="4"/>
  <c r="H22" i="4"/>
  <c r="H36" i="4"/>
  <c r="H28" i="4"/>
  <c r="H29" i="4"/>
  <c r="H30" i="4"/>
  <c r="H31" i="4"/>
  <c r="G28" i="4"/>
  <c r="G29" i="4"/>
  <c r="G30" i="4"/>
  <c r="G31" i="4"/>
  <c r="G24" i="4"/>
  <c r="G23" i="4"/>
  <c r="G22" i="4"/>
  <c r="N15" i="4"/>
  <c r="N16" i="4"/>
  <c r="F16" i="4"/>
  <c r="F15" i="4"/>
  <c r="J14" i="4"/>
  <c r="F13" i="4"/>
  <c r="J12" i="4"/>
  <c r="F12" i="4"/>
  <c r="J11" i="4"/>
  <c r="F11" i="4"/>
  <c r="J10" i="4"/>
  <c r="F10" i="4"/>
  <c r="F28" i="3"/>
  <c r="J28" i="3"/>
  <c r="F29" i="3"/>
  <c r="J29" i="3"/>
  <c r="D30" i="3"/>
  <c r="F30" i="3"/>
  <c r="J30" i="3"/>
  <c r="D31" i="3"/>
  <c r="F31" i="3"/>
  <c r="J31" i="3"/>
  <c r="D32" i="3"/>
  <c r="F32" i="3"/>
  <c r="J32" i="3"/>
  <c r="D33" i="3"/>
  <c r="F33" i="3"/>
  <c r="J33" i="3"/>
  <c r="D34" i="3"/>
  <c r="F34" i="3"/>
  <c r="J34" i="3"/>
  <c r="D35" i="3"/>
  <c r="F35" i="3"/>
  <c r="J35" i="3"/>
  <c r="D36" i="3"/>
  <c r="F36" i="3"/>
  <c r="J36" i="3"/>
  <c r="D37" i="3"/>
  <c r="F37" i="3"/>
  <c r="J37" i="3"/>
  <c r="D38" i="3"/>
  <c r="F38" i="3"/>
  <c r="J38" i="3"/>
  <c r="D39" i="3"/>
  <c r="F39" i="3"/>
  <c r="J39" i="3"/>
  <c r="D40" i="3"/>
  <c r="F40" i="3"/>
  <c r="J40" i="3"/>
  <c r="D41" i="3"/>
  <c r="F41" i="3"/>
  <c r="J41" i="3"/>
  <c r="D42" i="3"/>
  <c r="F42" i="3"/>
  <c r="J42" i="3"/>
  <c r="D43" i="3"/>
  <c r="F43" i="3"/>
  <c r="J43" i="3"/>
  <c r="D44" i="3"/>
  <c r="F44" i="3"/>
  <c r="J44" i="3"/>
  <c r="D45" i="3"/>
  <c r="F45" i="3"/>
  <c r="J45" i="3"/>
  <c r="D46" i="3"/>
  <c r="F46" i="3"/>
  <c r="J46" i="3"/>
  <c r="D47" i="3"/>
  <c r="F47" i="3"/>
  <c r="J47" i="3"/>
  <c r="D48" i="3"/>
  <c r="F48" i="3"/>
  <c r="J48" i="3"/>
  <c r="D49" i="3"/>
  <c r="F49" i="3"/>
  <c r="J49" i="3"/>
  <c r="D50" i="3"/>
  <c r="F50" i="3"/>
  <c r="J50" i="3"/>
  <c r="D51" i="3"/>
  <c r="F51" i="3"/>
  <c r="J51" i="3"/>
  <c r="D52" i="3"/>
  <c r="F52" i="3"/>
  <c r="J52" i="3"/>
  <c r="J53" i="3"/>
  <c r="F53" i="3"/>
  <c r="D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J21" i="3"/>
  <c r="E21" i="3"/>
  <c r="E20" i="3"/>
  <c r="E18" i="3"/>
  <c r="H24" i="2"/>
  <c r="I24" i="2"/>
  <c r="J24" i="2"/>
  <c r="K24" i="2"/>
  <c r="L24" i="2"/>
  <c r="Z132" i="1"/>
  <c r="AE21" i="2"/>
  <c r="Y132" i="1"/>
  <c r="AD21" i="2"/>
  <c r="X132" i="1"/>
  <c r="AC21" i="2"/>
  <c r="W132" i="1"/>
  <c r="AB21" i="2"/>
  <c r="V132" i="1"/>
  <c r="AA21" i="2"/>
  <c r="U132" i="1"/>
  <c r="Z21" i="2"/>
  <c r="T132" i="1"/>
  <c r="Y21" i="2"/>
  <c r="S132" i="1"/>
  <c r="X21" i="2"/>
  <c r="R132" i="1"/>
  <c r="W21" i="2"/>
  <c r="Q132" i="1"/>
  <c r="V21" i="2"/>
  <c r="P132" i="1"/>
  <c r="U21" i="2"/>
  <c r="O132" i="1"/>
  <c r="T21" i="2"/>
  <c r="N132" i="1"/>
  <c r="S21" i="2"/>
  <c r="M132" i="1"/>
  <c r="R21" i="2"/>
  <c r="L132" i="1"/>
  <c r="Q21" i="2"/>
  <c r="K132" i="1"/>
  <c r="P21" i="2"/>
  <c r="J132" i="1"/>
  <c r="O21" i="2"/>
  <c r="I132" i="1"/>
  <c r="N21" i="2"/>
  <c r="H132" i="1"/>
  <c r="M21" i="2"/>
  <c r="G132" i="1"/>
  <c r="L21" i="2"/>
  <c r="F132" i="1"/>
  <c r="K21" i="2"/>
  <c r="E132" i="1"/>
  <c r="J21" i="2"/>
  <c r="D132" i="1"/>
  <c r="I21" i="2"/>
  <c r="C132" i="1"/>
  <c r="H21" i="2"/>
  <c r="B132" i="1"/>
  <c r="G21" i="2"/>
  <c r="H56" i="1"/>
  <c r="H61" i="1"/>
  <c r="G61" i="1"/>
  <c r="H60" i="1"/>
  <c r="G60" i="1"/>
  <c r="M57" i="1"/>
  <c r="M56" i="1"/>
  <c r="M39" i="1"/>
  <c r="G30" i="1"/>
  <c r="M12" i="1"/>
</calcChain>
</file>

<file path=xl/comments1.xml><?xml version="1.0" encoding="utf-8"?>
<comments xmlns="http://schemas.openxmlformats.org/spreadsheetml/2006/main">
  <authors>
    <author>Author</author>
  </authors>
  <commentList>
    <comment ref="E86" authorId="0">
      <text>
        <r>
          <rPr>
            <b/>
            <sz val="9"/>
            <color rgb="FF000000"/>
            <rFont val="Tahoma"/>
          </rPr>
          <t>Joe Cooper:</t>
        </r>
        <r>
          <rPr>
            <sz val="9"/>
            <color rgb="FF000000"/>
            <rFont val="Tahoma"/>
          </rPr>
          <t xml:space="preserve">
How is this calculated?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4" authorId="0">
      <text>
        <r>
          <rPr>
            <b/>
            <sz val="9"/>
            <color rgb="FF000000"/>
            <rFont val="Tahoma"/>
          </rPr>
          <t>Joe Cooper:</t>
        </r>
        <r>
          <rPr>
            <sz val="9"/>
            <color rgb="FF000000"/>
            <rFont val="Tahoma"/>
          </rPr>
          <t xml:space="preserve">
No idea what these calculations mean?</t>
        </r>
      </text>
    </comment>
  </commentList>
</comments>
</file>

<file path=xl/sharedStrings.xml><?xml version="1.0" encoding="utf-8"?>
<sst xmlns="http://schemas.openxmlformats.org/spreadsheetml/2006/main" count="1679" uniqueCount="1128">
  <si>
    <t>Platform Input</t>
  </si>
  <si>
    <t>Calculated- don't touch</t>
  </si>
  <si>
    <t>Manual Input</t>
  </si>
  <si>
    <t>PROJECT DETAILS</t>
  </si>
  <si>
    <t>GENERAL</t>
  </si>
  <si>
    <t>Host Facility</t>
  </si>
  <si>
    <t>Key Dates</t>
  </si>
  <si>
    <t>Project Name</t>
  </si>
  <si>
    <t>FIT Jasmine</t>
  </si>
  <si>
    <t>p</t>
  </si>
  <si>
    <t>NTP</t>
  </si>
  <si>
    <t>COD Date</t>
  </si>
  <si>
    <t>Address</t>
  </si>
  <si>
    <t>Bend Pkwy</t>
  </si>
  <si>
    <t>Inverter Replacement Date</t>
  </si>
  <si>
    <t>x</t>
  </si>
  <si>
    <t>City</t>
  </si>
  <si>
    <t>Bend</t>
  </si>
  <si>
    <t>State</t>
  </si>
  <si>
    <t>OR</t>
  </si>
  <si>
    <t>AL</t>
  </si>
  <si>
    <t>Zip</t>
  </si>
  <si>
    <t>AK</t>
  </si>
  <si>
    <t>System</t>
  </si>
  <si>
    <t>AZ</t>
  </si>
  <si>
    <t>Current Annual Energy Expenditure</t>
  </si>
  <si>
    <t>System Size (kW DC)</t>
  </si>
  <si>
    <t>t</t>
  </si>
  <si>
    <t>AR</t>
  </si>
  <si>
    <t>Avoided Utility Cost ($/kWh):</t>
  </si>
  <si>
    <t>Annual Degradation %</t>
  </si>
  <si>
    <t>CA</t>
  </si>
  <si>
    <t>Local Utility Escalator:</t>
  </si>
  <si>
    <t>Derate</t>
  </si>
  <si>
    <t>CO</t>
  </si>
  <si>
    <t>System Type</t>
  </si>
  <si>
    <t>Roof</t>
  </si>
  <si>
    <t>CT</t>
  </si>
  <si>
    <t>Buyout Discount Rate %</t>
  </si>
  <si>
    <t>If Not Roof Mount, Soil Type</t>
  </si>
  <si>
    <t>DE</t>
  </si>
  <si>
    <t>DC</t>
  </si>
  <si>
    <t>Projected kWh:</t>
  </si>
  <si>
    <t>FL</t>
  </si>
  <si>
    <t>January</t>
  </si>
  <si>
    <t>GA</t>
  </si>
  <si>
    <t>EPC</t>
  </si>
  <si>
    <t>February</t>
  </si>
  <si>
    <t>HI</t>
  </si>
  <si>
    <t>Provider</t>
  </si>
  <si>
    <t>Pacific Gas &amp; Electric Co</t>
  </si>
  <si>
    <t>March</t>
  </si>
  <si>
    <t>ID</t>
  </si>
  <si>
    <t>Cost per watt</t>
  </si>
  <si>
    <t>April</t>
  </si>
  <si>
    <t>IL</t>
  </si>
  <si>
    <t>Total Cost</t>
  </si>
  <si>
    <t>May</t>
  </si>
  <si>
    <t>IN</t>
  </si>
  <si>
    <t>Total Cost incl fees</t>
  </si>
  <si>
    <t>June</t>
  </si>
  <si>
    <t>IA</t>
  </si>
  <si>
    <t>PV</t>
  </si>
  <si>
    <t>July</t>
  </si>
  <si>
    <t>KS</t>
  </si>
  <si>
    <t>August</t>
  </si>
  <si>
    <t>KY</t>
  </si>
  <si>
    <t>September</t>
  </si>
  <si>
    <t>LA</t>
  </si>
  <si>
    <t>Other</t>
  </si>
  <si>
    <t>October</t>
  </si>
  <si>
    <t>ME</t>
  </si>
  <si>
    <t>Gross Transaction Fee (GTF) %</t>
  </si>
  <si>
    <t>November</t>
  </si>
  <si>
    <t>MT</t>
  </si>
  <si>
    <t>Minimum Gross Transaction Fee $</t>
  </si>
  <si>
    <t>December</t>
  </si>
  <si>
    <t>NE</t>
  </si>
  <si>
    <t>Gross Transaction Fee (GTF) $</t>
  </si>
  <si>
    <t>Production Year</t>
  </si>
  <si>
    <t>NV</t>
  </si>
  <si>
    <t>Sales/Referral Fee</t>
  </si>
  <si>
    <t>kWh/kW/Year</t>
  </si>
  <si>
    <t>NH</t>
  </si>
  <si>
    <t>Construction Financing Interest Rate%</t>
  </si>
  <si>
    <t>NJ</t>
  </si>
  <si>
    <t>Construction Financing Fee</t>
  </si>
  <si>
    <t>Production Assumption %</t>
  </si>
  <si>
    <t>NM</t>
  </si>
  <si>
    <t>Tax Equity Fee</t>
  </si>
  <si>
    <t>NY</t>
  </si>
  <si>
    <t>NC</t>
  </si>
  <si>
    <t>DEAL STRUCTURE</t>
  </si>
  <si>
    <t>ND</t>
  </si>
  <si>
    <t>OH</t>
  </si>
  <si>
    <t>Type</t>
  </si>
  <si>
    <t>Capital Stack Details</t>
  </si>
  <si>
    <t>OK</t>
  </si>
  <si>
    <t>Sale Leaseback</t>
  </si>
  <si>
    <t>Partnership Flip</t>
  </si>
  <si>
    <t>Tax Equity</t>
  </si>
  <si>
    <t>Number of Years</t>
  </si>
  <si>
    <t>MD</t>
  </si>
  <si>
    <t>Lease</t>
  </si>
  <si>
    <t>Cash Flow to Tax Investor %</t>
  </si>
  <si>
    <t>MA</t>
  </si>
  <si>
    <t>Inverted Lease</t>
  </si>
  <si>
    <t>Return %</t>
  </si>
  <si>
    <t>MI</t>
  </si>
  <si>
    <t>Discount Rate %</t>
  </si>
  <si>
    <t>MN</t>
  </si>
  <si>
    <t>Buyout Option</t>
  </si>
  <si>
    <t>Future Cashflow</t>
  </si>
  <si>
    <t>Tax Benefit to TEI %</t>
  </si>
  <si>
    <t>Percentage of Investment</t>
  </si>
  <si>
    <t>Hawaii Grant?</t>
  </si>
  <si>
    <t>No</t>
  </si>
  <si>
    <t>PA</t>
  </si>
  <si>
    <t>Sponsor</t>
  </si>
  <si>
    <t>RI</t>
  </si>
  <si>
    <t>IRR %</t>
  </si>
  <si>
    <t>SC</t>
  </si>
  <si>
    <t>Capital Stack</t>
  </si>
  <si>
    <t>%</t>
  </si>
  <si>
    <t>$</t>
  </si>
  <si>
    <t>Term Years</t>
  </si>
  <si>
    <t>SD</t>
  </si>
  <si>
    <t>Equity</t>
  </si>
  <si>
    <t>TN</t>
  </si>
  <si>
    <t>Sponsor Equity</t>
  </si>
  <si>
    <t>Annual Payment</t>
  </si>
  <si>
    <t>TX</t>
  </si>
  <si>
    <t>Leverage</t>
  </si>
  <si>
    <t>Tax Benefit to SEI %</t>
  </si>
  <si>
    <t>UT</t>
  </si>
  <si>
    <t>Wiser</t>
  </si>
  <si>
    <t>Debt/Lease</t>
  </si>
  <si>
    <t>VT</t>
  </si>
  <si>
    <t>VA</t>
  </si>
  <si>
    <t>check</t>
  </si>
  <si>
    <t>Interest Rate %</t>
  </si>
  <si>
    <t>WA</t>
  </si>
  <si>
    <t>Debt Service Ratio</t>
  </si>
  <si>
    <t>WV</t>
  </si>
  <si>
    <t>DSCR Loan Payments?</t>
  </si>
  <si>
    <t>WI</t>
  </si>
  <si>
    <t>DSCR Production Factor</t>
  </si>
  <si>
    <t>WY</t>
  </si>
  <si>
    <t>Loan to Equity %</t>
  </si>
  <si>
    <t>Residual Purchase Price %</t>
  </si>
  <si>
    <t>Origination Fee %</t>
  </si>
  <si>
    <t>FINANCIALS</t>
  </si>
  <si>
    <t>Revenue</t>
  </si>
  <si>
    <t>Expenses</t>
  </si>
  <si>
    <t>PPA</t>
  </si>
  <si>
    <t>Term (Years)</t>
  </si>
  <si>
    <t>Land Lease (flat rate/yr)</t>
  </si>
  <si>
    <t>Price $/kWh</t>
  </si>
  <si>
    <t>O&amp;M minimum (yr)</t>
  </si>
  <si>
    <t>Annual Escalator %</t>
  </si>
  <si>
    <t>O&amp;M/kW (DC)</t>
  </si>
  <si>
    <t>Escalator Duration (Years)</t>
  </si>
  <si>
    <t>O&amp;M escalator</t>
  </si>
  <si>
    <t>Management Fee</t>
  </si>
  <si>
    <t>Insurance ($/W)</t>
  </si>
  <si>
    <t>Incentives</t>
  </si>
  <si>
    <t>Property Tax</t>
  </si>
  <si>
    <t>Use Property Tax Calc Sheet</t>
  </si>
  <si>
    <t>Production Based $</t>
  </si>
  <si>
    <t>Other ($/yr)</t>
  </si>
  <si>
    <t>Production Based %</t>
  </si>
  <si>
    <t>State Incentive Years</t>
  </si>
  <si>
    <t>One Time Rebate ($/w)</t>
  </si>
  <si>
    <t>Amortization (Upfront or over time)</t>
  </si>
  <si>
    <t>Yes</t>
  </si>
  <si>
    <t>Amortization Years</t>
  </si>
  <si>
    <t>Taxes</t>
  </si>
  <si>
    <t>Investment Tax Credit</t>
  </si>
  <si>
    <t>ITC Eligiblity</t>
  </si>
  <si>
    <t>SRECs</t>
  </si>
  <si>
    <t>ITC $</t>
  </si>
  <si>
    <t>Federal Tax Rate</t>
  </si>
  <si>
    <t>Year</t>
  </si>
  <si>
    <t>mWh</t>
  </si>
  <si>
    <t>$/mWh</t>
  </si>
  <si>
    <t>Factor</t>
  </si>
  <si>
    <t>State Tax Rate</t>
  </si>
  <si>
    <t>Floor of Initial Asset value (%)</t>
  </si>
  <si>
    <t>Millage (%)</t>
  </si>
  <si>
    <t>Depreciation Basis ($)</t>
  </si>
  <si>
    <t>Depreciation Basis (%)</t>
  </si>
  <si>
    <t>5 Year MACRS (%)</t>
  </si>
  <si>
    <t>5 Year MACRS ($)</t>
  </si>
  <si>
    <t>15 Year Straight Line (%)</t>
  </si>
  <si>
    <t>15 Year Straight Line ($)</t>
  </si>
  <si>
    <t>Bonus Depreciation (%)</t>
  </si>
  <si>
    <t>Reserve Build</t>
  </si>
  <si>
    <t>Reserve Required?</t>
  </si>
  <si>
    <t>Available Cash to Allocate %</t>
  </si>
  <si>
    <t>Required Reserve (of $ Lease/Year)</t>
  </si>
  <si>
    <t xml:space="preserve">Reserve Build Term (Years) </t>
  </si>
  <si>
    <t>MACRS</t>
  </si>
  <si>
    <t>Depreciation Expense</t>
  </si>
  <si>
    <t>PROPERTY TAX CALCULATION</t>
  </si>
  <si>
    <t>Asset Value</t>
  </si>
  <si>
    <t>Depreciation Basis</t>
  </si>
  <si>
    <t>State Property Tax Rate</t>
  </si>
  <si>
    <t>Floor of Initial Asset Value (%)</t>
  </si>
  <si>
    <t>Floor of Initial Asset Value ($)</t>
  </si>
  <si>
    <t>Millage</t>
  </si>
  <si>
    <t>Contract Year</t>
  </si>
  <si>
    <t>Accumulated Depreciation</t>
  </si>
  <si>
    <t>Depreciated Value</t>
  </si>
  <si>
    <t>Commericial Solar PPA Program</t>
  </si>
  <si>
    <t>Total Electric Savings</t>
  </si>
  <si>
    <t>Contact Information</t>
  </si>
  <si>
    <t>Wiser Project Manager</t>
  </si>
  <si>
    <t>Email</t>
  </si>
  <si>
    <t>Annual Contract Escalation:</t>
  </si>
  <si>
    <t>Office Phone</t>
  </si>
  <si>
    <t>Mobile Phone</t>
  </si>
  <si>
    <t>Utility Cost Details</t>
  </si>
  <si>
    <t>System Details</t>
  </si>
  <si>
    <t>Avoided Effective Utility Rate ($/kWh)</t>
  </si>
  <si>
    <t>System size (kW):</t>
  </si>
  <si>
    <t>Annual production (kWh):</t>
  </si>
  <si>
    <t>Savings Summary ($)</t>
  </si>
  <si>
    <t>System type:</t>
  </si>
  <si>
    <t>Total Nominal Savings over 25 Years</t>
  </si>
  <si>
    <t>System location:</t>
  </si>
  <si>
    <t>Average Annual Savings</t>
  </si>
  <si>
    <t>ANNUAL UTILITY SAVINGS ANALYSIS</t>
  </si>
  <si>
    <t>Annual Solar Output (kWh)</t>
  </si>
  <si>
    <t>Buy Out Cost ($)</t>
  </si>
  <si>
    <t>Total / Average</t>
  </si>
  <si>
    <t>SAVINGS SUMMARY</t>
  </si>
  <si>
    <t>PROJECT SUMMARY</t>
  </si>
  <si>
    <t>PRIMARY DRIVERS</t>
  </si>
  <si>
    <t>All in Cost/w</t>
  </si>
  <si>
    <t>ITC</t>
  </si>
  <si>
    <t>Tax Equity Split</t>
  </si>
  <si>
    <t>PPA Price</t>
  </si>
  <si>
    <t>TEI</t>
  </si>
  <si>
    <t>PPA Escalator</t>
  </si>
  <si>
    <t>kWh/kW/yr</t>
  </si>
  <si>
    <t>Return on Equity</t>
  </si>
  <si>
    <t>Discount Rate</t>
  </si>
  <si>
    <t>Cash Flow Split</t>
  </si>
  <si>
    <t>O&amp;M/yr (Year 1)</t>
  </si>
  <si>
    <t>O&amp;M Escalator</t>
  </si>
  <si>
    <t>CAPITAL STACK RETURN SCHEDULE</t>
  </si>
  <si>
    <t>Discounted Tax Value</t>
  </si>
  <si>
    <t>Project Gross Cost</t>
  </si>
  <si>
    <t>Project Size kW (DC)</t>
  </si>
  <si>
    <t>Expected output (kWh / Year)</t>
  </si>
  <si>
    <t>TOTAL AVAILABLE TAX BENEFITS</t>
  </si>
  <si>
    <t>Par</t>
  </si>
  <si>
    <t>Discounted</t>
  </si>
  <si>
    <t>Net Savings</t>
  </si>
  <si>
    <t>ITC Value</t>
  </si>
  <si>
    <t>Federal Depreciation</t>
  </si>
  <si>
    <t>State MACRS</t>
  </si>
  <si>
    <t>Totals</t>
  </si>
  <si>
    <t>INVESTOR RETURNS</t>
  </si>
  <si>
    <t>Investment</t>
  </si>
  <si>
    <t>Taxes Avoided (par)</t>
  </si>
  <si>
    <t>Net Tax Savings</t>
  </si>
  <si>
    <t>Cashflow</t>
  </si>
  <si>
    <t>Flip</t>
  </si>
  <si>
    <t>Total Benefit</t>
  </si>
  <si>
    <t>Tax</t>
  </si>
  <si>
    <t>Tax Equity Benefits Respective Values</t>
  </si>
  <si>
    <t>year</t>
  </si>
  <si>
    <t>Fed ITC (par)</t>
  </si>
  <si>
    <t>Fed Depreciation MACRS (par)</t>
  </si>
  <si>
    <t>TOTAL TAX EQUITY (par)</t>
  </si>
  <si>
    <t>Tax Equity Return Splits</t>
  </si>
  <si>
    <t>Investor A Value</t>
  </si>
  <si>
    <t>Investor A Cumulative</t>
  </si>
  <si>
    <t>Sponsor B</t>
  </si>
  <si>
    <t>Sponsor B Cumulative</t>
  </si>
  <si>
    <t>Total Revenue</t>
  </si>
  <si>
    <t>Total Expenses</t>
  </si>
  <si>
    <t>Net Cashflow available for Distribution</t>
  </si>
  <si>
    <t>Cashflow to A</t>
  </si>
  <si>
    <t>Remaining Cashflow Available</t>
  </si>
  <si>
    <t>Cashflow to B</t>
  </si>
  <si>
    <t>Cumulative Cashflow Distributions to B</t>
  </si>
  <si>
    <t>absolute cash-on-cash return to B</t>
  </si>
  <si>
    <t>Cashflow to C</t>
  </si>
  <si>
    <t>Cumulative Cashflow Distributions to C</t>
  </si>
  <si>
    <t>Preferred Return Cashflows</t>
  </si>
  <si>
    <t>Return on Sponsor Equity</t>
  </si>
  <si>
    <t>Return of Sponsor Equity</t>
  </si>
  <si>
    <t>Remaining Sponsor Equity (end of year)</t>
  </si>
  <si>
    <t>SPONSOR RETURN</t>
  </si>
  <si>
    <t>Total Investment</t>
  </si>
  <si>
    <t>IRR</t>
  </si>
  <si>
    <t>Monthly Payment</t>
  </si>
  <si>
    <t>ANNUAL RETURNS</t>
  </si>
  <si>
    <t>MONTHLY RETURNS</t>
  </si>
  <si>
    <t>Month</t>
  </si>
  <si>
    <t>Beginning Equity Balance</t>
  </si>
  <si>
    <t>Total Payment</t>
  </si>
  <si>
    <t>Return</t>
  </si>
  <si>
    <t>Ending Equity Balance</t>
  </si>
  <si>
    <t>Beginning Principal Balance</t>
  </si>
  <si>
    <t>Payment</t>
  </si>
  <si>
    <t>return</t>
  </si>
  <si>
    <t>equity</t>
  </si>
  <si>
    <t>Ending Principal Balance</t>
  </si>
  <si>
    <t>WISER CAPITAL RETURN</t>
  </si>
  <si>
    <t>Calendar Month</t>
  </si>
  <si>
    <t>Contract Month</t>
  </si>
  <si>
    <t>Calendar Year</t>
  </si>
  <si>
    <t>INCOME STATEMENT</t>
  </si>
  <si>
    <t>Revenues</t>
  </si>
  <si>
    <t>Asset Sale</t>
  </si>
  <si>
    <t>Incentive</t>
  </si>
  <si>
    <t>Cost of Sales</t>
  </si>
  <si>
    <t>Construction Cost</t>
  </si>
  <si>
    <t>Gross Transaction Fee</t>
  </si>
  <si>
    <t>Total Cost of Sales</t>
  </si>
  <si>
    <t>Gross Profit</t>
  </si>
  <si>
    <t>Gross Margin</t>
  </si>
  <si>
    <t>Land Lease</t>
  </si>
  <si>
    <t>O&amp;M</t>
  </si>
  <si>
    <t>Insurance</t>
  </si>
  <si>
    <t>EBITDA</t>
  </si>
  <si>
    <t>Depreciation</t>
  </si>
  <si>
    <t>Term Debt Interest</t>
  </si>
  <si>
    <t>Construction Financing</t>
  </si>
  <si>
    <t>Origination Fee</t>
  </si>
  <si>
    <t>Taxable Income</t>
  </si>
  <si>
    <t>Federal Tax</t>
  </si>
  <si>
    <t>State Tax</t>
  </si>
  <si>
    <t>Net Income</t>
  </si>
  <si>
    <t>CASH FLOW</t>
  </si>
  <si>
    <t>Debt Payments</t>
  </si>
  <si>
    <t>DSCR Loan Payment</t>
  </si>
  <si>
    <t>Term Debt Principal</t>
  </si>
  <si>
    <t>Total Debt Payments</t>
  </si>
  <si>
    <t>Levered Cash Flow</t>
  </si>
  <si>
    <t>Cash Flow Disbursements</t>
  </si>
  <si>
    <t>Tax Equity Investor</t>
  </si>
  <si>
    <t xml:space="preserve">Sponsor - Return of Equity </t>
  </si>
  <si>
    <t>Sponsor - Return on Equity</t>
  </si>
  <si>
    <t>Wiser Return</t>
  </si>
  <si>
    <t>Remaining Cash Flow</t>
  </si>
  <si>
    <t>Cumulative Remaining Cash Flow</t>
  </si>
  <si>
    <t>Reserve (Wiser)</t>
  </si>
  <si>
    <t>Wiser Net Cash Flow</t>
  </si>
  <si>
    <t>DEPRECIATION SCHEDULE</t>
  </si>
  <si>
    <t>5 Year MACRS Schedule (%)</t>
  </si>
  <si>
    <t>15 Year Straight Line Schedule (%)</t>
  </si>
  <si>
    <t>5 Year MACRS Depreciation ($)</t>
  </si>
  <si>
    <t>15 Year Straight Line Depreciation ($)</t>
  </si>
  <si>
    <t>Total Depreciation</t>
  </si>
  <si>
    <t>DEBT PAYMENT SCHEDULE</t>
  </si>
  <si>
    <t>Financeable Amount</t>
  </si>
  <si>
    <t>Down Payment %</t>
  </si>
  <si>
    <t>DSCR Calc</t>
  </si>
  <si>
    <t>Interest Rate</t>
  </si>
  <si>
    <t>Residual Purchase Price</t>
  </si>
  <si>
    <t>Contract Start Calendar Month</t>
  </si>
  <si>
    <t>STANDARD</t>
  </si>
  <si>
    <t>DSCR</t>
  </si>
  <si>
    <t>Interest</t>
  </si>
  <si>
    <t>Principal</t>
  </si>
  <si>
    <t>Production</t>
  </si>
  <si>
    <t>Production (Adjusted)</t>
  </si>
  <si>
    <t>Revenue (Adjusted)</t>
  </si>
  <si>
    <t>Loan Payment</t>
  </si>
  <si>
    <t>if($K$8="No",0,SUM(</t>
  </si>
  <si>
    <t>W20</t>
  </si>
  <si>
    <t>*Inputs!$G$79,Financials!AH$19-Financials!AH$15))</t>
  </si>
  <si>
    <t>W21</t>
  </si>
  <si>
    <t>*Inputs!$G$79,Financials!AI$19-Financials!AI$15))</t>
  </si>
  <si>
    <t>W22</t>
  </si>
  <si>
    <t>*Inputs!$G$79,Financials!AJ$19-Financials!AJ$15))</t>
  </si>
  <si>
    <t>W23</t>
  </si>
  <si>
    <t>*Inputs!$G$79,Financials!AK$19-Financials!AK$15))</t>
  </si>
  <si>
    <t>W24</t>
  </si>
  <si>
    <t>*Inputs!$G$79,Financials!AL$19-Financials!AL$15))</t>
  </si>
  <si>
    <t>W25</t>
  </si>
  <si>
    <t>*Inputs!$G$79,Financials!AM$19-Financials!AM$15))</t>
  </si>
  <si>
    <t>W26</t>
  </si>
  <si>
    <t>*Inputs!$G$79,Financials!AN$19-Financials!AN$15))</t>
  </si>
  <si>
    <t>W27</t>
  </si>
  <si>
    <t>*Inputs!$G$79,Financials!AO$19-Financials!AO$15))</t>
  </si>
  <si>
    <t>W28</t>
  </si>
  <si>
    <t>*Inputs!$G$79,Financials!AP$19-Financials!AP$15))</t>
  </si>
  <si>
    <t>W29</t>
  </si>
  <si>
    <t>*Inputs!$G$79,Financials!AQ$19-Financials!AQ$15))</t>
  </si>
  <si>
    <t>W30</t>
  </si>
  <si>
    <t>*Inputs!$G$79,Financials!AR$19-Financials!AR$15))</t>
  </si>
  <si>
    <t>W31</t>
  </si>
  <si>
    <t>*Inputs!$G$79,Financials!AS$19-Financials!AS$15))</t>
  </si>
  <si>
    <t>W32</t>
  </si>
  <si>
    <t>*Inputs!$G$79,Financials!AT$19-Financials!AT$15))</t>
  </si>
  <si>
    <t>W33</t>
  </si>
  <si>
    <t>*Inputs!$G$79,Financials!AU$19-Financials!AU$15))</t>
  </si>
  <si>
    <t>W34</t>
  </si>
  <si>
    <t>*Inputs!$G$79,Financials!AV$19-Financials!AV$15))</t>
  </si>
  <si>
    <t>W35</t>
  </si>
  <si>
    <t>*Inputs!$G$79,Financials!AW$19-Financials!AW$15))</t>
  </si>
  <si>
    <t>W36</t>
  </si>
  <si>
    <t>*Inputs!$G$79,Financials!AX$19-Financials!AX$15))</t>
  </si>
  <si>
    <t>W37</t>
  </si>
  <si>
    <t>*Inputs!$G$79,Financials!AY$19-Financials!AY$15))</t>
  </si>
  <si>
    <t>W38</t>
  </si>
  <si>
    <t>*Inputs!$G$79,Financials!AZ$19-Financials!AZ$15))</t>
  </si>
  <si>
    <t>W39</t>
  </si>
  <si>
    <t>*Inputs!$G$79,Financials!BA$19-Financials!BA$15))</t>
  </si>
  <si>
    <t>W40</t>
  </si>
  <si>
    <t>*Inputs!$G$79,Financials!BB$19-Financials!BB$15))</t>
  </si>
  <si>
    <t>W41</t>
  </si>
  <si>
    <t>*Inputs!$G$79,Financials!BC$19-Financials!BC$15))</t>
  </si>
  <si>
    <t>W42</t>
  </si>
  <si>
    <t>*Inputs!$G$79,Financials!BD$19-Financials!BD$15))</t>
  </si>
  <si>
    <t>W43</t>
  </si>
  <si>
    <t>*Inputs!$G$79,Financials!BE$19-Financials!BE$15))</t>
  </si>
  <si>
    <t>W44</t>
  </si>
  <si>
    <t>*Inputs!$G$79,Financials!BF$19-Financials!BF$15))</t>
  </si>
  <si>
    <t>W45</t>
  </si>
  <si>
    <t>*Inputs!$G$79,Financials!BG$19-Financials!BG$15))</t>
  </si>
  <si>
    <t>W46</t>
  </si>
  <si>
    <t>*Inputs!$G$79,Financials!BH$19-Financials!BH$15))</t>
  </si>
  <si>
    <t>W47</t>
  </si>
  <si>
    <t>*Inputs!$G$79,Financials!BI$19-Financials!BI$15))</t>
  </si>
  <si>
    <t>W48</t>
  </si>
  <si>
    <t>*Inputs!$G$79,Financials!BJ$19-Financials!BJ$15))</t>
  </si>
  <si>
    <t>W49</t>
  </si>
  <si>
    <t>*Inputs!$G$79,Financials!BK$19-Financials!BK$15))</t>
  </si>
  <si>
    <t>W50</t>
  </si>
  <si>
    <t>*Inputs!$G$79,Financials!BL$19-Financials!BL$15))</t>
  </si>
  <si>
    <t>W51</t>
  </si>
  <si>
    <t>*Inputs!$G$79,Financials!BM$19-Financials!BM$15))</t>
  </si>
  <si>
    <t>W52</t>
  </si>
  <si>
    <t>*Inputs!$G$79,Financials!BN$19-Financials!BN$15))</t>
  </si>
  <si>
    <t>W53</t>
  </si>
  <si>
    <t>*Inputs!$G$79,Financials!BO$19-Financials!BO$15))</t>
  </si>
  <si>
    <t>W54</t>
  </si>
  <si>
    <t>*Inputs!$G$79,Financials!BP$19-Financials!BP$15))</t>
  </si>
  <si>
    <t>W55</t>
  </si>
  <si>
    <t>*Inputs!$G$79,Financials!BQ$19-Financials!BQ$15))</t>
  </si>
  <si>
    <t>W56</t>
  </si>
  <si>
    <t>*Inputs!$G$79,Financials!BR$19-Financials!BR$15))</t>
  </si>
  <si>
    <t>W57</t>
  </si>
  <si>
    <t>*Inputs!$G$79,Financials!BS$19-Financials!BS$15))</t>
  </si>
  <si>
    <t>W58</t>
  </si>
  <si>
    <t>*Inputs!$G$79,Financials!BT$19-Financials!BT$15))</t>
  </si>
  <si>
    <t>W59</t>
  </si>
  <si>
    <t>*Inputs!$G$79,Financials!BU$19-Financials!BU$15))</t>
  </si>
  <si>
    <t>W60</t>
  </si>
  <si>
    <t>*Inputs!$G$79,Financials!BV$19-Financials!BV$15))</t>
  </si>
  <si>
    <t>W61</t>
  </si>
  <si>
    <t>*Inputs!$G$79,Financials!BW$19-Financials!BW$15))</t>
  </si>
  <si>
    <t>W62</t>
  </si>
  <si>
    <t>*Inputs!$G$79,Financials!BX$19-Financials!BX$15))</t>
  </si>
  <si>
    <t>W63</t>
  </si>
  <si>
    <t>*Inputs!$G$79,Financials!BY$19-Financials!BY$15))</t>
  </si>
  <si>
    <t>W64</t>
  </si>
  <si>
    <t>*Inputs!$G$79,Financials!BZ$19-Financials!BZ$15))</t>
  </si>
  <si>
    <t>W65</t>
  </si>
  <si>
    <t>*Inputs!$G$79,Financials!CA$19-Financials!CA$15))</t>
  </si>
  <si>
    <t>W66</t>
  </si>
  <si>
    <t>*Inputs!$G$79,Financials!CB$19-Financials!CB$15))</t>
  </si>
  <si>
    <t>W67</t>
  </si>
  <si>
    <t>*Inputs!$G$79,Financials!CC$19-Financials!CC$15))</t>
  </si>
  <si>
    <t>W68</t>
  </si>
  <si>
    <t>*Inputs!$G$79,Financials!CD$19-Financials!CD$15))</t>
  </si>
  <si>
    <t>W69</t>
  </si>
  <si>
    <t>*Inputs!$G$79,Financials!CE$19-Financials!CE$15))</t>
  </si>
  <si>
    <t>W70</t>
  </si>
  <si>
    <t>*Inputs!$G$79,Financials!CF$19-Financials!CF$15))</t>
  </si>
  <si>
    <t>W71</t>
  </si>
  <si>
    <t>*Inputs!$G$79,Financials!CG$19-Financials!CG$15))</t>
  </si>
  <si>
    <t>W72</t>
  </si>
  <si>
    <t>*Inputs!$G$79,Financials!CH$19-Financials!CH$15))</t>
  </si>
  <si>
    <t>W73</t>
  </si>
  <si>
    <t>*Inputs!$G$79,Financials!CI$19-Financials!CI$15))</t>
  </si>
  <si>
    <t>W74</t>
  </si>
  <si>
    <t>*Inputs!$G$79,Financials!CJ$19-Financials!CJ$15))</t>
  </si>
  <si>
    <t>W75</t>
  </si>
  <si>
    <t>*Inputs!$G$79,Financials!CK$19-Financials!CK$15))</t>
  </si>
  <si>
    <t>W76</t>
  </si>
  <si>
    <t>*Inputs!$G$79,Financials!CL$19-Financials!CL$15))</t>
  </si>
  <si>
    <t>W77</t>
  </si>
  <si>
    <t>*Inputs!$G$79,Financials!CM$19-Financials!CM$15))</t>
  </si>
  <si>
    <t>W78</t>
  </si>
  <si>
    <t>*Inputs!$G$79,Financials!CN$19-Financials!CN$15))</t>
  </si>
  <si>
    <t>W79</t>
  </si>
  <si>
    <t>*Inputs!$G$79,Financials!CO$19-Financials!CO$15))</t>
  </si>
  <si>
    <t>W80</t>
  </si>
  <si>
    <t>*Inputs!$G$79,Financials!CP$19-Financials!CP$15))</t>
  </si>
  <si>
    <t>W81</t>
  </si>
  <si>
    <t>*Inputs!$G$79,Financials!CQ$19-Financials!CQ$15))</t>
  </si>
  <si>
    <t>W82</t>
  </si>
  <si>
    <t>*Inputs!$G$79,Financials!CR$19-Financials!CR$15))</t>
  </si>
  <si>
    <t>W83</t>
  </si>
  <si>
    <t>*Inputs!$G$79,Financials!CS$19-Financials!CS$15))</t>
  </si>
  <si>
    <t>W84</t>
  </si>
  <si>
    <t>*Inputs!$G$79,Financials!CT$19-Financials!CT$15))</t>
  </si>
  <si>
    <t>W85</t>
  </si>
  <si>
    <t>*Inputs!$G$79,Financials!CU$19-Financials!CU$15))</t>
  </si>
  <si>
    <t>W86</t>
  </si>
  <si>
    <t>*Inputs!$G$79,Financials!CV$19-Financials!CV$15))</t>
  </si>
  <si>
    <t>W87</t>
  </si>
  <si>
    <t>*Inputs!$G$79,Financials!CW$19-Financials!CW$15))</t>
  </si>
  <si>
    <t>W88</t>
  </si>
  <si>
    <t>*Inputs!$G$79,Financials!CX$19-Financials!CX$15))</t>
  </si>
  <si>
    <t>W89</t>
  </si>
  <si>
    <t>*Inputs!$G$79,Financials!CY$19-Financials!CY$15))</t>
  </si>
  <si>
    <t>W90</t>
  </si>
  <si>
    <t>*Inputs!$G$79,Financials!CZ$19-Financials!CZ$15))</t>
  </si>
  <si>
    <t>W91</t>
  </si>
  <si>
    <t>*Inputs!$G$79,Financials!DA$19-Financials!DA$15))</t>
  </si>
  <si>
    <t>W92</t>
  </si>
  <si>
    <t>*Inputs!$G$79,Financials!DB$19-Financials!DB$15))</t>
  </si>
  <si>
    <t>W93</t>
  </si>
  <si>
    <t>*Inputs!$G$79,Financials!DC$19-Financials!DC$15))</t>
  </si>
  <si>
    <t>W94</t>
  </si>
  <si>
    <t>*Inputs!$G$79,Financials!DD$19-Financials!DD$15))</t>
  </si>
  <si>
    <t>W95</t>
  </si>
  <si>
    <t>*Inputs!$G$79,Financials!DE$19-Financials!DE$15))</t>
  </si>
  <si>
    <t>W96</t>
  </si>
  <si>
    <t>*Inputs!$G$79,Financials!DF$19-Financials!DF$15))</t>
  </si>
  <si>
    <t>W97</t>
  </si>
  <si>
    <t>*Inputs!$G$79,Financials!DG$19-Financials!DG$15))</t>
  </si>
  <si>
    <t>W98</t>
  </si>
  <si>
    <t>*Inputs!$G$79,Financials!DH$19-Financials!DH$15))</t>
  </si>
  <si>
    <t>W99</t>
  </si>
  <si>
    <t>*Inputs!$G$79,Financials!DI$19-Financials!DI$15))</t>
  </si>
  <si>
    <t>W100</t>
  </si>
  <si>
    <t>*Inputs!$G$79,Financials!DJ$19-Financials!DJ$15))</t>
  </si>
  <si>
    <t>W101</t>
  </si>
  <si>
    <t>*Inputs!$G$79,Financials!DK$19-Financials!DK$15))</t>
  </si>
  <si>
    <t>W102</t>
  </si>
  <si>
    <t>*Inputs!$G$79,Financials!DL$19-Financials!DL$15))</t>
  </si>
  <si>
    <t>W103</t>
  </si>
  <si>
    <t>*Inputs!$G$79,Financials!DM$19-Financials!DM$15))</t>
  </si>
  <si>
    <t>W104</t>
  </si>
  <si>
    <t>*Inputs!$G$79,Financials!DN$19-Financials!DN$15))</t>
  </si>
  <si>
    <t>W105</t>
  </si>
  <si>
    <t>*Inputs!$G$79,Financials!DO$19-Financials!DO$15))</t>
  </si>
  <si>
    <t>W106</t>
  </si>
  <si>
    <t>*Inputs!$G$79,Financials!DP$19-Financials!DP$15))</t>
  </si>
  <si>
    <t>W107</t>
  </si>
  <si>
    <t>*Inputs!$G$79,Financials!DQ$19-Financials!DQ$15))</t>
  </si>
  <si>
    <t>W108</t>
  </si>
  <si>
    <t>*Inputs!$G$79,Financials!DR$19-Financials!DR$15))</t>
  </si>
  <si>
    <t>W109</t>
  </si>
  <si>
    <t>*Inputs!$G$79,Financials!DS$19-Financials!DS$15))</t>
  </si>
  <si>
    <t>W110</t>
  </si>
  <si>
    <t>*Inputs!$G$79,Financials!DT$19-Financials!DT$15))</t>
  </si>
  <si>
    <t>W111</t>
  </si>
  <si>
    <t>*Inputs!$G$79,Financials!DU$19-Financials!DU$15))</t>
  </si>
  <si>
    <t>W112</t>
  </si>
  <si>
    <t>*Inputs!$G$79,Financials!DV$19-Financials!DV$15))</t>
  </si>
  <si>
    <t>W113</t>
  </si>
  <si>
    <t>*Inputs!$G$79,Financials!DW$19-Financials!DW$15))</t>
  </si>
  <si>
    <t>W114</t>
  </si>
  <si>
    <t>*Inputs!$G$79,Financials!DX$19-Financials!DX$15))</t>
  </si>
  <si>
    <t>W115</t>
  </si>
  <si>
    <t>*Inputs!$G$79,Financials!DY$19-Financials!DY$15))</t>
  </si>
  <si>
    <t>W116</t>
  </si>
  <si>
    <t>*Inputs!$G$79,Financials!DZ$19-Financials!DZ$15))</t>
  </si>
  <si>
    <t>W117</t>
  </si>
  <si>
    <t>*Inputs!$G$79,Financials!EA$19-Financials!EA$15))</t>
  </si>
  <si>
    <t>W118</t>
  </si>
  <si>
    <t>*Inputs!$G$79,Financials!EB$19-Financials!EB$15))</t>
  </si>
  <si>
    <t>W119</t>
  </si>
  <si>
    <t>*Inputs!$G$79,Financials!EC$19-Financials!EC$15))</t>
  </si>
  <si>
    <t>W120</t>
  </si>
  <si>
    <t>*Inputs!$G$79,Financials!ED$19-Financials!ED$15))</t>
  </si>
  <si>
    <t>W121</t>
  </si>
  <si>
    <t>*Inputs!$G$79,Financials!EE$19-Financials!EE$15))</t>
  </si>
  <si>
    <t>W122</t>
  </si>
  <si>
    <t>*Inputs!$G$79,Financials!EF$19-Financials!EF$15))</t>
  </si>
  <si>
    <t>W123</t>
  </si>
  <si>
    <t>*Inputs!$G$79,Financials!EG$19-Financials!EG$15))</t>
  </si>
  <si>
    <t>W124</t>
  </si>
  <si>
    <t>*Inputs!$G$79,Financials!EH$19-Financials!EH$15))</t>
  </si>
  <si>
    <t>W125</t>
  </si>
  <si>
    <t>*Inputs!$G$79,Financials!EI$19-Financials!EI$15))</t>
  </si>
  <si>
    <t>W126</t>
  </si>
  <si>
    <t>*Inputs!$G$79,Financials!EJ$19-Financials!EJ$15))</t>
  </si>
  <si>
    <t>W127</t>
  </si>
  <si>
    <t>*Inputs!$G$79,Financials!EK$19-Financials!EK$15))</t>
  </si>
  <si>
    <t>W128</t>
  </si>
  <si>
    <t>*Inputs!$G$79,Financials!EL$19-Financials!EL$15))</t>
  </si>
  <si>
    <t>W129</t>
  </si>
  <si>
    <t>*Inputs!$G$79,Financials!EM$19-Financials!EM$15))</t>
  </si>
  <si>
    <t>W130</t>
  </si>
  <si>
    <t>*Inputs!$G$79,Financials!EN$19-Financials!EN$15))</t>
  </si>
  <si>
    <t>W131</t>
  </si>
  <si>
    <t>*Inputs!$G$79,Financials!EO$19-Financials!EO$15))</t>
  </si>
  <si>
    <t>W132</t>
  </si>
  <si>
    <t>*Inputs!$G$79,Financials!EP$19-Financials!EP$15))</t>
  </si>
  <si>
    <t>W133</t>
  </si>
  <si>
    <t>*Inputs!$G$79,Financials!EQ$19-Financials!EQ$15))</t>
  </si>
  <si>
    <t>W134</t>
  </si>
  <si>
    <t>*Inputs!$G$79,Financials!ER$19-Financials!ER$15))</t>
  </si>
  <si>
    <t>W135</t>
  </si>
  <si>
    <t>*Inputs!$G$79,Financials!ES$19-Financials!ES$15))</t>
  </si>
  <si>
    <t>W136</t>
  </si>
  <si>
    <t>*Inputs!$G$79,Financials!ET$19-Financials!ET$15))</t>
  </si>
  <si>
    <t>W137</t>
  </si>
  <si>
    <t>*Inputs!$G$79,Financials!EU$19-Financials!EU$15))</t>
  </si>
  <si>
    <t>W138</t>
  </si>
  <si>
    <t>*Inputs!$G$79,Financials!EV$19-Financials!EV$15))</t>
  </si>
  <si>
    <t>W139</t>
  </si>
  <si>
    <t>*Inputs!$G$79,Financials!EW$19-Financials!EW$15))</t>
  </si>
  <si>
    <t>W140</t>
  </si>
  <si>
    <t>*Inputs!$G$79,Financials!EX$19-Financials!EX$15))</t>
  </si>
  <si>
    <t>W141</t>
  </si>
  <si>
    <t>*Inputs!$G$79,Financials!EY$19-Financials!EY$15))</t>
  </si>
  <si>
    <t>W142</t>
  </si>
  <si>
    <t>*Inputs!$G$79,Financials!EZ$19-Financials!EZ$15))</t>
  </si>
  <si>
    <t>W143</t>
  </si>
  <si>
    <t>*Inputs!$G$79,Financials!FA$19-Financials!FA$15))</t>
  </si>
  <si>
    <t>W144</t>
  </si>
  <si>
    <t>*Inputs!$G$79,Financials!FB$19-Financials!FB$15))</t>
  </si>
  <si>
    <t>W145</t>
  </si>
  <si>
    <t>*Inputs!$G$79,Financials!FC$19-Financials!FC$15))</t>
  </si>
  <si>
    <t>W146</t>
  </si>
  <si>
    <t>*Inputs!$G$79,Financials!FD$19-Financials!FD$15))</t>
  </si>
  <si>
    <t>W147</t>
  </si>
  <si>
    <t>*Inputs!$G$79,Financials!FE$19-Financials!FE$15))</t>
  </si>
  <si>
    <t>W148</t>
  </si>
  <si>
    <t>*Inputs!$G$79,Financials!FF$19-Financials!FF$15))</t>
  </si>
  <si>
    <t>W149</t>
  </si>
  <si>
    <t>*Inputs!$G$79,Financials!FG$19-Financials!FG$15))</t>
  </si>
  <si>
    <t>W150</t>
  </si>
  <si>
    <t>*Inputs!$G$79,Financials!FH$19-Financials!FH$15))</t>
  </si>
  <si>
    <t>W151</t>
  </si>
  <si>
    <t>*Inputs!$G$79,Financials!FI$19-Financials!FI$15))</t>
  </si>
  <si>
    <t>W152</t>
  </si>
  <si>
    <t>*Inputs!$G$79,Financials!FJ$19-Financials!FJ$15))</t>
  </si>
  <si>
    <t>W153</t>
  </si>
  <si>
    <t>*Inputs!$G$79,Financials!FK$19-Financials!FK$15))</t>
  </si>
  <si>
    <t>W154</t>
  </si>
  <si>
    <t>*Inputs!$G$79,Financials!FL$19-Financials!FL$15))</t>
  </si>
  <si>
    <t>W155</t>
  </si>
  <si>
    <t>*Inputs!$G$79,Financials!FM$19-Financials!FM$15))</t>
  </si>
  <si>
    <t>W156</t>
  </si>
  <si>
    <t>*Inputs!$G$79,Financials!FN$19-Financials!FN$15))</t>
  </si>
  <si>
    <t>W157</t>
  </si>
  <si>
    <t>*Inputs!$G$79,Financials!FO$19-Financials!FO$15))</t>
  </si>
  <si>
    <t>W158</t>
  </si>
  <si>
    <t>*Inputs!$G$79,Financials!FP$19-Financials!FP$15))</t>
  </si>
  <si>
    <t>W159</t>
  </si>
  <si>
    <t>*Inputs!$G$79,Financials!FQ$19-Financials!FQ$15))</t>
  </si>
  <si>
    <t>W160</t>
  </si>
  <si>
    <t>*Inputs!$G$79,Financials!FR$19-Financials!FR$15))</t>
  </si>
  <si>
    <t>W161</t>
  </si>
  <si>
    <t>*Inputs!$G$79,Financials!FS$19-Financials!FS$15))</t>
  </si>
  <si>
    <t>W162</t>
  </si>
  <si>
    <t>*Inputs!$G$79,Financials!FT$19-Financials!FT$15))</t>
  </si>
  <si>
    <t>W163</t>
  </si>
  <si>
    <t>*Inputs!$G$79,Financials!FU$19-Financials!FU$15))</t>
  </si>
  <si>
    <t>W164</t>
  </si>
  <si>
    <t>*Inputs!$G$79,Financials!FV$19-Financials!FV$15))</t>
  </si>
  <si>
    <t>W165</t>
  </si>
  <si>
    <t>*Inputs!$G$79,Financials!FW$19-Financials!FW$15))</t>
  </si>
  <si>
    <t>W166</t>
  </si>
  <si>
    <t>*Inputs!$G$79,Financials!FX$19-Financials!FX$15))</t>
  </si>
  <si>
    <t>W167</t>
  </si>
  <si>
    <t>*Inputs!$G$79,Financials!FY$19-Financials!FY$15))</t>
  </si>
  <si>
    <t>W168</t>
  </si>
  <si>
    <t>*Inputs!$G$79,Financials!FZ$19-Financials!FZ$15))</t>
  </si>
  <si>
    <t>W169</t>
  </si>
  <si>
    <t>*Inputs!$G$79,Financials!GA$19-Financials!GA$15))</t>
  </si>
  <si>
    <t>W170</t>
  </si>
  <si>
    <t>*Inputs!$G$79,Financials!GB$19-Financials!GB$15))</t>
  </si>
  <si>
    <t>W171</t>
  </si>
  <si>
    <t>*Inputs!$G$79,Financials!GC$19-Financials!GC$15))</t>
  </si>
  <si>
    <t>W172</t>
  </si>
  <si>
    <t>*Inputs!$G$79,Financials!GD$19-Financials!GD$15))</t>
  </si>
  <si>
    <t>W173</t>
  </si>
  <si>
    <t>*Inputs!$G$79,Financials!GE$19-Financials!GE$15))</t>
  </si>
  <si>
    <t>W174</t>
  </si>
  <si>
    <t>*Inputs!$G$79,Financials!GF$19-Financials!GF$15))</t>
  </si>
  <si>
    <t>W175</t>
  </si>
  <si>
    <t>*Inputs!$G$79,Financials!GG$19-Financials!GG$15))</t>
  </si>
  <si>
    <t>W176</t>
  </si>
  <si>
    <t>*Inputs!$G$79,Financials!GH$19-Financials!GH$15))</t>
  </si>
  <si>
    <t>W177</t>
  </si>
  <si>
    <t>*Inputs!$G$79,Financials!GI$19-Financials!GI$15))</t>
  </si>
  <si>
    <t>W178</t>
  </si>
  <si>
    <t>*Inputs!$G$79,Financials!GJ$19-Financials!GJ$15))</t>
  </si>
  <si>
    <t>W179</t>
  </si>
  <si>
    <t>*Inputs!$G$79,Financials!GK$19-Financials!GK$15))</t>
  </si>
  <si>
    <t>W180</t>
  </si>
  <si>
    <t>*Inputs!$G$79,Financials!GL$19-Financials!GL$15))</t>
  </si>
  <si>
    <t>W181</t>
  </si>
  <si>
    <t>*Inputs!$G$79,Financials!GM$19-Financials!GM$15))</t>
  </si>
  <si>
    <t>W182</t>
  </si>
  <si>
    <t>*Inputs!$G$79,Financials!GN$19-Financials!GN$15))</t>
  </si>
  <si>
    <t>W183</t>
  </si>
  <si>
    <t>*Inputs!$G$79,Financials!GO$19-Financials!GO$15))</t>
  </si>
  <si>
    <t>W184</t>
  </si>
  <si>
    <t>*Inputs!$G$79,Financials!GP$19-Financials!GP$15))</t>
  </si>
  <si>
    <t>W185</t>
  </si>
  <si>
    <t>*Inputs!$G$79,Financials!GQ$19-Financials!GQ$15))</t>
  </si>
  <si>
    <t>W186</t>
  </si>
  <si>
    <t>*Inputs!$G$79,Financials!GR$19-Financials!GR$15))</t>
  </si>
  <si>
    <t>W187</t>
  </si>
  <si>
    <t>*Inputs!$G$79,Financials!GS$19-Financials!GS$15))</t>
  </si>
  <si>
    <t>W188</t>
  </si>
  <si>
    <t>*Inputs!$G$79,Financials!GT$19-Financials!GT$15))</t>
  </si>
  <si>
    <t>W189</t>
  </si>
  <si>
    <t>*Inputs!$G$79,Financials!GU$19-Financials!GU$15))</t>
  </si>
  <si>
    <t>W190</t>
  </si>
  <si>
    <t>*Inputs!$G$79,Financials!GV$19-Financials!GV$15))</t>
  </si>
  <si>
    <t>W191</t>
  </si>
  <si>
    <t>*Inputs!$G$79,Financials!GW$19-Financials!GW$15))</t>
  </si>
  <si>
    <t>W192</t>
  </si>
  <si>
    <t>*Inputs!$G$79,Financials!GX$19-Financials!GX$15))</t>
  </si>
  <si>
    <t>W193</t>
  </si>
  <si>
    <t>*Inputs!$G$79,Financials!GY$19-Financials!GY$15))</t>
  </si>
  <si>
    <t>W194</t>
  </si>
  <si>
    <t>*Inputs!$G$79,Financials!GZ$19-Financials!GZ$15))</t>
  </si>
  <si>
    <t>W195</t>
  </si>
  <si>
    <t>*Inputs!$G$79,Financials!HA$19-Financials!HA$15))</t>
  </si>
  <si>
    <t>W196</t>
  </si>
  <si>
    <t>*Inputs!$G$79,Financials!HB$19-Financials!HB$15))</t>
  </si>
  <si>
    <t>W197</t>
  </si>
  <si>
    <t>*Inputs!$G$79,Financials!HC$19-Financials!HC$15))</t>
  </si>
  <si>
    <t>W198</t>
  </si>
  <si>
    <t>*Inputs!$G$79,Financials!HD$19-Financials!HD$15))</t>
  </si>
  <si>
    <t>W199</t>
  </si>
  <si>
    <t>*Inputs!$G$79,Financials!HE$19-Financials!HE$15))</t>
  </si>
  <si>
    <t>W200</t>
  </si>
  <si>
    <t>*Inputs!$G$79,Financials!HF$19-Financials!HF$15))</t>
  </si>
  <si>
    <t>W201</t>
  </si>
  <si>
    <t>*Inputs!$G$79,Financials!HG$19-Financials!HG$15))</t>
  </si>
  <si>
    <t>W202</t>
  </si>
  <si>
    <t>*Inputs!$G$79,Financials!HH$19-Financials!HH$15))</t>
  </si>
  <si>
    <t>W203</t>
  </si>
  <si>
    <t>*Inputs!$G$79,Financials!HI$19-Financials!HI$15))</t>
  </si>
  <si>
    <t>W204</t>
  </si>
  <si>
    <t>*Inputs!$G$79,Financials!HJ$19-Financials!HJ$15))</t>
  </si>
  <si>
    <t>W205</t>
  </si>
  <si>
    <t>*Inputs!$G$79,Financials!HK$19-Financials!HK$15))</t>
  </si>
  <si>
    <t>W206</t>
  </si>
  <si>
    <t>*Inputs!$G$79,Financials!HL$19-Financials!HL$15))</t>
  </si>
  <si>
    <t>W207</t>
  </si>
  <si>
    <t>*Inputs!$G$79,Financials!HM$19-Financials!HM$15))</t>
  </si>
  <si>
    <t>W208</t>
  </si>
  <si>
    <t>*Inputs!$G$79,Financials!HN$19-Financials!HN$15))</t>
  </si>
  <si>
    <t>W209</t>
  </si>
  <si>
    <t>*Inputs!$G$79,Financials!HO$19-Financials!HO$15))</t>
  </si>
  <si>
    <t>W210</t>
  </si>
  <si>
    <t>*Inputs!$G$79,Financials!HP$19-Financials!HP$15))</t>
  </si>
  <si>
    <t>W211</t>
  </si>
  <si>
    <t>*Inputs!$G$79,Financials!HQ$19-Financials!HQ$15))</t>
  </si>
  <si>
    <t>W212</t>
  </si>
  <si>
    <t>*Inputs!$G$79,Financials!HR$19-Financials!HR$15))</t>
  </si>
  <si>
    <t>W213</t>
  </si>
  <si>
    <t>*Inputs!$G$79,Financials!HS$19-Financials!HS$15))</t>
  </si>
  <si>
    <t>W214</t>
  </si>
  <si>
    <t>*Inputs!$G$79,Financials!HT$19-Financials!HT$15))</t>
  </si>
  <si>
    <t>W215</t>
  </si>
  <si>
    <t>*Inputs!$G$79,Financials!HU$19-Financials!HU$15))</t>
  </si>
  <si>
    <t>W216</t>
  </si>
  <si>
    <t>*Inputs!$G$79,Financials!HV$19-Financials!HV$15))</t>
  </si>
  <si>
    <t>W217</t>
  </si>
  <si>
    <t>*Inputs!$G$79,Financials!HW$19-Financials!HW$15))</t>
  </si>
  <si>
    <t>W218</t>
  </si>
  <si>
    <t>*Inputs!$G$79,Financials!HX$19-Financials!HX$15))</t>
  </si>
  <si>
    <t>W219</t>
  </si>
  <si>
    <t>*Inputs!$G$79,Financials!HY$19-Financials!HY$15))</t>
  </si>
  <si>
    <t>W220</t>
  </si>
  <si>
    <t>*Inputs!$G$79,Financials!HZ$19-Financials!HZ$15))</t>
  </si>
  <si>
    <t>W221</t>
  </si>
  <si>
    <t>*Inputs!$G$79,Financials!IA$19-Financials!IA$15))</t>
  </si>
  <si>
    <t>W222</t>
  </si>
  <si>
    <t>*Inputs!$G$79,Financials!IB$19-Financials!IB$15))</t>
  </si>
  <si>
    <t>W223</t>
  </si>
  <si>
    <t>*Inputs!$G$79,Financials!IC$19-Financials!IC$15))</t>
  </si>
  <si>
    <t>W224</t>
  </si>
  <si>
    <t>*Inputs!$G$79,Financials!ID$19-Financials!ID$15))</t>
  </si>
  <si>
    <t>W225</t>
  </si>
  <si>
    <t>*Inputs!$G$79,Financials!IE$19-Financials!IE$15))</t>
  </si>
  <si>
    <t>W226</t>
  </si>
  <si>
    <t>*Inputs!$G$79,Financials!IF$19-Financials!IF$15))</t>
  </si>
  <si>
    <t>W227</t>
  </si>
  <si>
    <t>*Inputs!$G$79,Financials!IG$19-Financials!IG$15))</t>
  </si>
  <si>
    <t>W228</t>
  </si>
  <si>
    <t>*Inputs!$G$79,Financials!IH$19-Financials!IH$15))</t>
  </si>
  <si>
    <t>W229</t>
  </si>
  <si>
    <t>*Inputs!$G$79,Financials!II$19-Financials!II$15))</t>
  </si>
  <si>
    <t>W230</t>
  </si>
  <si>
    <t>*Inputs!$G$79,Financials!IJ$19-Financials!IJ$15))</t>
  </si>
  <si>
    <t>W231</t>
  </si>
  <si>
    <t>*Inputs!$G$79,Financials!IK$19-Financials!IK$15))</t>
  </si>
  <si>
    <t>W232</t>
  </si>
  <si>
    <t>*Inputs!$G$79,Financials!IL$19-Financials!IL$15))</t>
  </si>
  <si>
    <t>W233</t>
  </si>
  <si>
    <t>*Inputs!$G$79,Financials!IM$19-Financials!IM$15))</t>
  </si>
  <si>
    <t>W234</t>
  </si>
  <si>
    <t>*Inputs!$G$79,Financials!IN$19-Financials!IN$15))</t>
  </si>
  <si>
    <t>W235</t>
  </si>
  <si>
    <t>*Inputs!$G$79,Financials!IO$19-Financials!IO$15))</t>
  </si>
  <si>
    <t>W236</t>
  </si>
  <si>
    <t>*Inputs!$G$79,Financials!IP$19-Financials!IP$15))</t>
  </si>
  <si>
    <t>W237</t>
  </si>
  <si>
    <t>*Inputs!$G$79,Financials!IQ$19-Financials!IQ$15))</t>
  </si>
  <si>
    <t>W238</t>
  </si>
  <si>
    <t>*Inputs!$G$79,Financials!IR$19-Financials!IR$15))</t>
  </si>
  <si>
    <t>W239</t>
  </si>
  <si>
    <t>*Inputs!$G$79,Financials!IS$19-Financials!IS$15))</t>
  </si>
  <si>
    <t>W240</t>
  </si>
  <si>
    <t>*Inputs!$G$79,Financials!IT$19-Financials!IT$15))</t>
  </si>
  <si>
    <t>W241</t>
  </si>
  <si>
    <t>*Inputs!$G$79,Financials!IU$19-Financials!IU$15))</t>
  </si>
  <si>
    <t>W242</t>
  </si>
  <si>
    <t>*Inputs!$G$79,Financials!IV$19-Financials!IV$15))</t>
  </si>
  <si>
    <t>W243</t>
  </si>
  <si>
    <t>*Inputs!$G$79,Financials!IW$19-Financials!IW$15))</t>
  </si>
  <si>
    <t>W244</t>
  </si>
  <si>
    <t>*Inputs!$G$79,Financials!IX$19-Financials!IX$15))</t>
  </si>
  <si>
    <t>W245</t>
  </si>
  <si>
    <t>*Inputs!$G$79,Financials!IY$19-Financials!IY$15))</t>
  </si>
  <si>
    <t>W246</t>
  </si>
  <si>
    <t>*Inputs!$G$79,Financials!IZ$19-Financials!IZ$15))</t>
  </si>
  <si>
    <t>W247</t>
  </si>
  <si>
    <t>*Inputs!$G$79,Financials!JA$19-Financials!JA$15))</t>
  </si>
  <si>
    <t>W248</t>
  </si>
  <si>
    <t>*Inputs!$G$79,Financials!JB$19-Financials!JB$15))</t>
  </si>
  <si>
    <t>W249</t>
  </si>
  <si>
    <t>*Inputs!$G$79,Financials!JC$19-Financials!JC$15))</t>
  </si>
  <si>
    <t>W250</t>
  </si>
  <si>
    <t>*Inputs!$G$79,Financials!JD$19-Financials!JD$15))</t>
  </si>
  <si>
    <t>W251</t>
  </si>
  <si>
    <t>*Inputs!$G$79,Financials!JE$19-Financials!JE$15))</t>
  </si>
  <si>
    <t>W252</t>
  </si>
  <si>
    <t>*Inputs!$G$79,Financials!JF$19-Financials!JF$15))</t>
  </si>
  <si>
    <t>W253</t>
  </si>
  <si>
    <t>*Inputs!$G$79,Financials!JG$19-Financials!JG$15))</t>
  </si>
  <si>
    <t>W254</t>
  </si>
  <si>
    <t>*Inputs!$G$79,Financials!JH$19-Financials!JH$15))</t>
  </si>
  <si>
    <t>W255</t>
  </si>
  <si>
    <t>*Inputs!$G$79,Financials!JI$19-Financials!JI$15))</t>
  </si>
  <si>
    <t>W256</t>
  </si>
  <si>
    <t>*Inputs!$G$79,Financials!JJ$19-Financials!JJ$15))</t>
  </si>
  <si>
    <t>W257</t>
  </si>
  <si>
    <t>*Inputs!$G$79,Financials!JK$19-Financials!JK$15))</t>
  </si>
  <si>
    <t>W258</t>
  </si>
  <si>
    <t>*Inputs!$G$79,Financials!JL$19-Financials!JL$15))</t>
  </si>
  <si>
    <t>W259</t>
  </si>
  <si>
    <t>*Inputs!$G$79,Financials!JM$19-Financials!JM$15))</t>
  </si>
  <si>
    <t>W260</t>
  </si>
  <si>
    <t>*Inputs!$G$79,Financials!JN$19-Financials!JN$15))</t>
  </si>
  <si>
    <t>W261</t>
  </si>
  <si>
    <t>*Inputs!$G$79,Financials!JO$19-Financials!JO$15))</t>
  </si>
  <si>
    <t>W262</t>
  </si>
  <si>
    <t>*Inputs!$G$79,Financials!JP$19-Financials!JP$15))</t>
  </si>
  <si>
    <t>W263</t>
  </si>
  <si>
    <t>*Inputs!$G$79,Financials!JQ$19-Financials!JQ$15))</t>
  </si>
  <si>
    <t>W264</t>
  </si>
  <si>
    <t>*Inputs!$G$79,Financials!JR$19-Financials!JR$15))</t>
  </si>
  <si>
    <t>W265</t>
  </si>
  <si>
    <t>*Inputs!$G$79,Financials!JS$19-Financials!JS$15))</t>
  </si>
  <si>
    <t>W266</t>
  </si>
  <si>
    <t>*Inputs!$G$79,Financials!JT$19-Financials!JT$15))</t>
  </si>
  <si>
    <t>W267</t>
  </si>
  <si>
    <t>*Inputs!$G$79,Financials!JU$19-Financials!JU$15))</t>
  </si>
  <si>
    <t>W268</t>
  </si>
  <si>
    <t>*Inputs!$G$79,Financials!JV$19-Financials!JV$15))</t>
  </si>
  <si>
    <t>W269</t>
  </si>
  <si>
    <t>*Inputs!$G$79,Financials!JW$19-Financials!JW$15))</t>
  </si>
  <si>
    <t>W270</t>
  </si>
  <si>
    <t>*Inputs!$G$79,Financials!JX$19-Financials!JX$15))</t>
  </si>
  <si>
    <t>W271</t>
  </si>
  <si>
    <t>*Inputs!$G$79,Financials!JY$19-Financials!JY$15))</t>
  </si>
  <si>
    <t>W272</t>
  </si>
  <si>
    <t>*Inputs!$G$79,Financials!JZ$19-Financials!JZ$15))</t>
  </si>
  <si>
    <t>W273</t>
  </si>
  <si>
    <t>*Inputs!$G$79,Financials!KA$19-Financials!KA$15))</t>
  </si>
  <si>
    <t>W274</t>
  </si>
  <si>
    <t>*Inputs!$G$79,Financials!KB$19-Financials!KB$15))</t>
  </si>
  <si>
    <t>W275</t>
  </si>
  <si>
    <t>*Inputs!$G$79,Financials!KC$19-Financials!KC$15))</t>
  </si>
  <si>
    <t>W276</t>
  </si>
  <si>
    <t>*Inputs!$G$79,Financials!KD$19-Financials!KD$15))</t>
  </si>
  <si>
    <t>W277</t>
  </si>
  <si>
    <t>*Inputs!$G$79,Financials!KE$19-Financials!KE$15))</t>
  </si>
  <si>
    <t>W278</t>
  </si>
  <si>
    <t>*Inputs!$G$79,Financials!KF$19-Financials!KF$15))</t>
  </si>
  <si>
    <t>W279</t>
  </si>
  <si>
    <t>*Inputs!$G$79,Financials!KG$19-Financials!KG$15))</t>
  </si>
  <si>
    <t>W280</t>
  </si>
  <si>
    <t>*Inputs!$G$79,Financials!KH$19-Financials!KH$15))</t>
  </si>
  <si>
    <t>W281</t>
  </si>
  <si>
    <t>*Inputs!$G$79,Financials!KI$19-Financials!KI$15))</t>
  </si>
  <si>
    <t>W282</t>
  </si>
  <si>
    <t>*Inputs!$G$79,Financials!KJ$19-Financials!KJ$15))</t>
  </si>
  <si>
    <t>W283</t>
  </si>
  <si>
    <t>*Inputs!$G$79,Financials!KK$19-Financials!KK$15))</t>
  </si>
  <si>
    <t>W284</t>
  </si>
  <si>
    <t>*Inputs!$G$79,Financials!KL$19-Financials!KL$15))</t>
  </si>
  <si>
    <t>W285</t>
  </si>
  <si>
    <t>*Inputs!$G$79,Financials!KM$19-Financials!KM$15))</t>
  </si>
  <si>
    <t>W286</t>
  </si>
  <si>
    <t>*Inputs!$G$79,Financials!KN$19-Financials!KN$15))</t>
  </si>
  <si>
    <t>W287</t>
  </si>
  <si>
    <t>*Inputs!$G$79,Financials!KO$19-Financials!KO$15))</t>
  </si>
  <si>
    <t>W288</t>
  </si>
  <si>
    <t>*Inputs!$G$79,Financials!KP$19-Financials!KP$15))</t>
  </si>
  <si>
    <t>W289</t>
  </si>
  <si>
    <t>*Inputs!$G$79,Financials!KQ$19-Financials!KQ$15))</t>
  </si>
  <si>
    <t>W290</t>
  </si>
  <si>
    <t>*Inputs!$G$79,Financials!KR$19-Financials!KR$15))</t>
  </si>
  <si>
    <t>W291</t>
  </si>
  <si>
    <t>*Inputs!$G$79,Financials!KS$19-Financials!KS$15))</t>
  </si>
  <si>
    <t>W292</t>
  </si>
  <si>
    <t>*Inputs!$G$79,Financials!KT$19-Financials!KT$15))</t>
  </si>
  <si>
    <t>W293</t>
  </si>
  <si>
    <t>*Inputs!$G$79,Financials!KU$19-Financials!KU$15))</t>
  </si>
  <si>
    <t>W294</t>
  </si>
  <si>
    <t>*Inputs!$G$79,Financials!KV$19-Financials!KV$15))</t>
  </si>
  <si>
    <t>W295</t>
  </si>
  <si>
    <t>*Inputs!$G$79,Financials!KW$19-Financials!KW$15))</t>
  </si>
  <si>
    <t>W296</t>
  </si>
  <si>
    <t>*Inputs!$G$79,Financials!KX$19-Financials!KX$15))</t>
  </si>
  <si>
    <t>W297</t>
  </si>
  <si>
    <t>*Inputs!$G$79,Financials!KY$19-Financials!KY$15))</t>
  </si>
  <si>
    <t>W298</t>
  </si>
  <si>
    <t>*Inputs!$G$79,Financials!KZ$19-Financials!KZ$15))</t>
  </si>
  <si>
    <t>W299</t>
  </si>
  <si>
    <t>*Inputs!$G$79,Financials!LA$19-Financials!LA$15))</t>
  </si>
  <si>
    <t>W300</t>
  </si>
  <si>
    <t>*Inputs!$G$79,Financials!LB$19-Financials!LB$15))</t>
  </si>
  <si>
    <t>W301</t>
  </si>
  <si>
    <t>*Inputs!$G$79,Financials!LC$19-Financials!LC$15))</t>
  </si>
  <si>
    <t>W302</t>
  </si>
  <si>
    <t>*Inputs!$G$79,Financials!LD$19-Financials!LD$15))</t>
  </si>
  <si>
    <t>W303</t>
  </si>
  <si>
    <t>*Inputs!$G$79,Financials!LE$19-Financials!LE$15))</t>
  </si>
  <si>
    <t>W304</t>
  </si>
  <si>
    <t>*Inputs!$G$79,Financials!LF$19-Financials!LF$15))</t>
  </si>
  <si>
    <t>W305</t>
  </si>
  <si>
    <t>*Inputs!$G$79,Financials!LG$19-Financials!LG$15))</t>
  </si>
  <si>
    <t>W306</t>
  </si>
  <si>
    <t>*Inputs!$G$79,Financials!LH$19-Financials!LH$15))</t>
  </si>
  <si>
    <t>W307</t>
  </si>
  <si>
    <t>*Inputs!$G$79,Financials!LI$19-Financials!LI$15))</t>
  </si>
  <si>
    <t>W308</t>
  </si>
  <si>
    <t>*Inputs!$G$79,Financials!LJ$19-Financials!LJ$15))</t>
  </si>
  <si>
    <t>W309</t>
  </si>
  <si>
    <t>*Inputs!$G$79,Financials!LK$19-Financials!LK$15))</t>
  </si>
  <si>
    <t>W310</t>
  </si>
  <si>
    <t>*Inputs!$G$79,Financials!LL$19-Financials!LL$15))</t>
  </si>
  <si>
    <t>W311</t>
  </si>
  <si>
    <t>*Inputs!$G$79,Financials!LM$19-Financials!LM$15))</t>
  </si>
  <si>
    <t>W312</t>
  </si>
  <si>
    <t>*Inputs!$G$79,Financials!LN$19-Financials!LN$15))</t>
  </si>
  <si>
    <t>W313</t>
  </si>
  <si>
    <t>*Inputs!$G$79,Financials!LO$19-Financials!LO$15))</t>
  </si>
  <si>
    <t>W314</t>
  </si>
  <si>
    <t>*Inputs!$G$79,Financials!LP$19-Financials!LP$15))</t>
  </si>
  <si>
    <t>W315</t>
  </si>
  <si>
    <t>*Inputs!$G$79,Financials!LQ$19-Financials!LQ$15))</t>
  </si>
  <si>
    <t>W316</t>
  </si>
  <si>
    <t>*Inputs!$G$79,Financials!LR$19-Financials!LR$15))</t>
  </si>
  <si>
    <t>W317</t>
  </si>
  <si>
    <t>*Inputs!$G$79,Financials!LS$19-Financials!LS$15))</t>
  </si>
  <si>
    <t>W318</t>
  </si>
  <si>
    <t>*Inputs!$G$79,Financials!LT$19-Financials!LT$15))</t>
  </si>
  <si>
    <t>W319</t>
  </si>
  <si>
    <t>*Inputs!$G$79,Financials!LU$19-Financials!LU$15))</t>
  </si>
  <si>
    <t>will contain detailed investor deliverable</t>
  </si>
  <si>
    <t>will contain detailed TEI deliverable</t>
  </si>
  <si>
    <t>User Drawn Area</t>
  </si>
  <si>
    <t>from Inputs</t>
  </si>
  <si>
    <t>derate %</t>
  </si>
  <si>
    <t>System Size (kW AC)</t>
  </si>
  <si>
    <t>Production Factor (kWh/kW/yr)</t>
  </si>
  <si>
    <t>Total Production Year 1 (kWh)</t>
  </si>
  <si>
    <t>TOTAL</t>
  </si>
  <si>
    <t>Insolation (Average Assumptions for weighted mothly production calc)</t>
  </si>
  <si>
    <t>Adjusted</t>
  </si>
  <si>
    <t>Monthly Production</t>
  </si>
  <si>
    <t>Conversion factor</t>
  </si>
  <si>
    <t>High Peak</t>
  </si>
  <si>
    <t>Low Peak</t>
  </si>
  <si>
    <t>Pre-Adjust</t>
  </si>
  <si>
    <t>Shading</t>
  </si>
  <si>
    <t>Micro Inverter</t>
  </si>
  <si>
    <t>Tilt</t>
  </si>
  <si>
    <t>Days in month</t>
  </si>
  <si>
    <t>Total Sun Hours</t>
  </si>
  <si>
    <t>Deal Structure</t>
  </si>
  <si>
    <t>Select Deal Structure</t>
  </si>
  <si>
    <t>Tax Equity Buyout Option</t>
  </si>
  <si>
    <t>PBI Amortization</t>
  </si>
  <si>
    <t>MACRS schedule http://en.wikipedia.org/wiki/MACRS</t>
  </si>
  <si>
    <t>15 Year Straight line</t>
  </si>
  <si>
    <t>Federal MACRS</t>
  </si>
  <si>
    <t>MACRS total</t>
  </si>
  <si>
    <t>TE Investor</t>
  </si>
  <si>
    <t>TE Investment</t>
  </si>
  <si>
    <t>ITC Discounted at preferred IRR</t>
  </si>
  <si>
    <t>Total discounted tax benefits</t>
  </si>
  <si>
    <t>Fed depreciation basis</t>
  </si>
  <si>
    <t>Fed Bonus Dep PAR</t>
  </si>
  <si>
    <t>amount investor has in after tax bennies - loan (drives preferred return)</t>
  </si>
  <si>
    <t>Bonus Dep Tax Benefit PAR</t>
  </si>
  <si>
    <t>Annual Debt Payments</t>
  </si>
  <si>
    <t>Depreciation available for fed MACRS</t>
  </si>
  <si>
    <t>TEI fully discounted return</t>
  </si>
  <si>
    <t>Discounted Bonus Dep Tax Ben</t>
  </si>
  <si>
    <t>PAR Fed Depreciation available for fed MACRS</t>
  </si>
  <si>
    <t>Discounted Fed MACRS Tax Ben</t>
  </si>
  <si>
    <t>PAR State Dep value MACRS</t>
  </si>
  <si>
    <t>PAR</t>
  </si>
  <si>
    <t>Profit</t>
  </si>
  <si>
    <t>Discounted State Dep value MACRS</t>
  </si>
  <si>
    <t>Fed Dep</t>
  </si>
  <si>
    <t>Discount Table at various interest rates</t>
  </si>
  <si>
    <t>State MACRS Dep</t>
  </si>
  <si>
    <t>rate:</t>
  </si>
  <si>
    <t>full year</t>
  </si>
  <si>
    <t>6month</t>
  </si>
  <si>
    <t>HI State Incentive</t>
  </si>
  <si>
    <t>Adjusted TE benefits</t>
  </si>
  <si>
    <t>Basis per year</t>
  </si>
  <si>
    <t>yr1</t>
  </si>
  <si>
    <t>yr2</t>
  </si>
  <si>
    <t>yr3</t>
  </si>
  <si>
    <t>yr4</t>
  </si>
  <si>
    <t>yr5</t>
  </si>
  <si>
    <t>yr6</t>
  </si>
  <si>
    <t>Net Loss Benefit</t>
  </si>
  <si>
    <t>Can use</t>
  </si>
  <si>
    <t>Basis left</t>
  </si>
  <si>
    <t>totals</t>
  </si>
  <si>
    <t>Fed Benefit</t>
  </si>
  <si>
    <t>Discounted Fed Benefit</t>
  </si>
  <si>
    <t>State Benefit</t>
  </si>
  <si>
    <t>Discounted State Benefit</t>
  </si>
  <si>
    <t>HAWAII STATE TAX LOOKUP TABLE</t>
  </si>
  <si>
    <t>Tax Equity Discount Rate</t>
  </si>
  <si>
    <t>Discount Rate Buyout %</t>
  </si>
  <si>
    <t>HI Project?</t>
  </si>
  <si>
    <t>HI State Benefit Grant</t>
  </si>
  <si>
    <t>HI State Benefit Tax Credit</t>
  </si>
  <si>
    <t>Discounted HI Incentive</t>
  </si>
  <si>
    <t>Hawaii State Tax Credit Incentive</t>
  </si>
  <si>
    <t>HSIL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</si>
  <si>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</si>
  <si>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</si>
  <si>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</si>
  <si>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</si>
  <si>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</si>
  <si>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</si>
  <si>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</si>
  <si>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</si>
  <si>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</si>
  <si>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</si>
  <si>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</si>
  <si>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</si>
  <si>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</si>
  <si>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</si>
  <si>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</si>
  <si>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</si>
  <si>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</si>
  <si>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</si>
  <si>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</si>
  <si>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</si>
  <si>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</si>
  <si>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</si>
  <si>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</si>
  <si>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</si>
  <si>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</si>
  <si>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</si>
  <si>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</si>
  <si>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</si>
  <si>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</si>
  <si>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</si>
  <si>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</si>
  <si>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</si>
  <si>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</si>
  <si>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</si>
  <si>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</si>
  <si>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</si>
  <si>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</si>
  <si>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Mississippi</t>
  </si>
  <si>
    <t>MS</t>
  </si>
  <si>
    <t>Missouri</t>
  </si>
  <si>
    <t>MO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</si>
  <si>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</si>
  <si>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</si>
  <si>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</si>
  <si>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</si>
  <si>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</si>
  <si>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</si>
  <si>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</si>
  <si>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</si>
  <si>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</si>
  <si>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</si>
  <si>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</si>
  <si>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</si>
  <si>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</si>
  <si>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PBI Amortization Reference</t>
  </si>
  <si>
    <t>Yr</t>
  </si>
  <si>
    <t>Total</t>
  </si>
  <si>
    <t>PPA Escalator Calc</t>
  </si>
  <si>
    <t>Rate</t>
  </si>
  <si>
    <t>SUM(Financials!G63:AE63)</t>
  </si>
  <si>
    <t>Sponsor Return'!E12</t>
  </si>
  <si>
    <t>FIT Rate ($/kWh)</t>
  </si>
  <si>
    <t>Effective Utillity Rate ($/kWh)</t>
  </si>
  <si>
    <t>Utility Cost Avoided ($)</t>
  </si>
  <si>
    <t>FIT</t>
  </si>
  <si>
    <t>NA</t>
  </si>
  <si>
    <t>FIT Agreement</t>
  </si>
  <si>
    <t>InitialFIT Price ($/kWh):</t>
  </si>
  <si>
    <t>FIT Term (yrs)</t>
  </si>
  <si>
    <t>Cost of System</t>
  </si>
  <si>
    <t>Fit Revenue ($)</t>
  </si>
  <si>
    <t>Cumulative FIT Revenue ($)</t>
  </si>
  <si>
    <t>Land Lease Years</t>
  </si>
  <si>
    <t>Land Lease Rate (% * Production)</t>
  </si>
  <si>
    <t>Land Lease Rate (%/W/yr)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</si>
</sst>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* #,##0.0_);_(* \(#,##0.0\);_(* &quot;-&quot;??_);_(@_)"/>
    <numFmt numFmtId="166" formatCode="_(&quot;$&quot;* #,##0_);_(&quot;$&quot;* \(#,##0\);_(&quot;$&quot;* &quot;-&quot;??_);_(@_)"/>
    <numFmt numFmtId="167" formatCode="_(* #,##0.000_);_(* \(#,##0.000\);_(* &quot;-&quot;??_);_(@_)"/>
    <numFmt numFmtId="168" formatCode="[$-409]mmm\-yy;@"/>
    <numFmt numFmtId="169" formatCode="0.0%"/>
    <numFmt numFmtId="170" formatCode="0.000%"/>
    <numFmt numFmtId="171" formatCode="_(&quot;$&quot;* #,##0.000_);_(&quot;$&quot;* \(#,##0.000\);_(&quot;$&quot;* &quot;-&quot;??_);_(@_)"/>
    <numFmt numFmtId="172" formatCode="_-* #,##0_-;\-* #,##0_-;_-* &quot;-&quot;??_-;_-@_-"/>
    <numFmt numFmtId="173" formatCode="_(&quot;$&quot;* #,##0.0_);_(&quot;$&quot;* \(#,##0.0\);_(&quot;$&quot;* &quot;-&quot;??_);_(@_)"/>
    <numFmt numFmtId="174" formatCode="0.000"/>
    <numFmt numFmtId="175" formatCode="_-* #,##0.000_-;\-* #,##0.000_-;_-* &quot;-&quot;??_-;_-@_-"/>
  </numFmts>
  <fonts count="24" x14ac:knownFonts="1">
    <font>
      <sz val="12"/>
      <color rgb="FF000000"/>
      <name val="Calibri"/>
    </font>
    <font>
      <sz val="11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2"/>
      <color rgb="FF595959"/>
      <name val="Calibri"/>
    </font>
    <font>
      <b/>
      <sz val="12"/>
      <color rgb="FF595959"/>
      <name val="Calibri"/>
    </font>
    <font>
      <b/>
      <sz val="11"/>
      <color rgb="FF000000"/>
      <name val="Calibri"/>
    </font>
    <font>
      <sz val="10"/>
      <color rgb="FF000000"/>
      <name val="Calibri"/>
    </font>
    <font>
      <i/>
      <sz val="10"/>
      <color rgb="FF595959"/>
      <name val="Calibri"/>
    </font>
    <font>
      <sz val="12"/>
      <color rgb="FFFFFFFF"/>
      <name val="Calibri"/>
    </font>
    <font>
      <i/>
      <sz val="10"/>
      <color rgb="FF000000"/>
      <name val="Calibri"/>
    </font>
    <font>
      <sz val="16"/>
      <color rgb="FF595959"/>
      <name val="Calibri"/>
    </font>
    <font>
      <sz val="14"/>
      <color rgb="FF595959"/>
      <name val="Calibri"/>
    </font>
    <font>
      <sz val="10"/>
      <color rgb="FF000000"/>
      <name val="Verdana"/>
    </font>
    <font>
      <sz val="13"/>
      <color rgb="FF222222"/>
      <name val="Calibri"/>
    </font>
    <font>
      <sz val="11"/>
      <color rgb="FF595959"/>
      <name val="Calibri"/>
    </font>
    <font>
      <b/>
      <sz val="13"/>
      <color rgb="FF000000"/>
      <name val="Arial"/>
    </font>
    <font>
      <sz val="12"/>
      <color rgb="FFFF0000"/>
      <name val="Calibri"/>
    </font>
    <font>
      <sz val="12"/>
      <color rgb="FF222222"/>
      <name val="Calibri"/>
    </font>
    <font>
      <b/>
      <sz val="9"/>
      <color rgb="FF000000"/>
      <name val="Tahoma"/>
    </font>
    <font>
      <sz val="9"/>
      <color rgb="FF000000"/>
      <name val="Tahoma"/>
    </font>
    <font>
      <u/>
      <sz val="12"/>
      <color theme="10"/>
      <name val="Calibri"/>
    </font>
    <font>
      <u/>
      <sz val="12"/>
      <color theme="11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7CA7BB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CC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18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23">
    <xf numFmtId="0" fontId="0" fillId="2" borderId="0" xfId="0" applyFill="1"/>
    <xf numFmtId="0" fontId="1" fillId="2" borderId="0" xfId="0" applyFont="1" applyFill="1" applyProtection="1">
      <protection locked="0"/>
    </xf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0" fontId="5" fillId="2" borderId="0" xfId="0" applyFont="1" applyFill="1"/>
    <xf numFmtId="0" fontId="5" fillId="4" borderId="1" xfId="0" applyFont="1" applyFill="1" applyBorder="1"/>
    <xf numFmtId="9" fontId="5" fillId="4" borderId="1" xfId="0" applyNumberFormat="1" applyFont="1" applyFill="1" applyBorder="1"/>
    <xf numFmtId="0" fontId="0" fillId="5" borderId="0" xfId="0" applyFill="1"/>
    <xf numFmtId="164" fontId="5" fillId="4" borderId="1" xfId="0" applyNumberFormat="1" applyFont="1" applyFill="1" applyBorder="1"/>
    <xf numFmtId="44" fontId="5" fillId="4" borderId="1" xfId="0" applyNumberFormat="1" applyFont="1" applyFill="1" applyBorder="1"/>
    <xf numFmtId="14" fontId="5" fillId="4" borderId="1" xfId="0" applyNumberFormat="1" applyFont="1" applyFill="1" applyBorder="1"/>
    <xf numFmtId="0" fontId="5" fillId="5" borderId="0" xfId="0" applyFont="1" applyFill="1"/>
    <xf numFmtId="0" fontId="6" fillId="5" borderId="0" xfId="0" applyFont="1" applyFill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7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165" fontId="5" fillId="4" borderId="1" xfId="0" applyNumberFormat="1" applyFont="1" applyFill="1" applyBorder="1"/>
    <xf numFmtId="0" fontId="2" fillId="5" borderId="0" xfId="0" applyFont="1" applyFill="1"/>
    <xf numFmtId="166" fontId="5" fillId="4" borderId="1" xfId="0" applyNumberFormat="1" applyFont="1" applyFill="1" applyBorder="1"/>
    <xf numFmtId="166" fontId="5" fillId="5" borderId="1" xfId="0" applyNumberFormat="1" applyFont="1" applyFill="1" applyBorder="1"/>
    <xf numFmtId="0" fontId="5" fillId="5" borderId="1" xfId="0" applyFont="1" applyFill="1" applyBorder="1"/>
    <xf numFmtId="44" fontId="5" fillId="5" borderId="1" xfId="0" applyNumberFormat="1" applyFont="1" applyFill="1" applyBorder="1"/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5" fillId="5" borderId="0" xfId="0" applyFont="1" applyFill="1"/>
    <xf numFmtId="9" fontId="5" fillId="5" borderId="2" xfId="0" applyNumberFormat="1" applyFont="1" applyFill="1" applyBorder="1"/>
    <xf numFmtId="9" fontId="5" fillId="4" borderId="3" xfId="0" applyNumberFormat="1" applyFont="1" applyFill="1" applyBorder="1"/>
    <xf numFmtId="0" fontId="10" fillId="5" borderId="0" xfId="0" applyFont="1" applyFill="1"/>
    <xf numFmtId="0" fontId="5" fillId="4" borderId="1" xfId="0" applyFont="1" applyFill="1" applyBorder="1" applyAlignment="1">
      <alignment horizontal="center"/>
    </xf>
    <xf numFmtId="0" fontId="3" fillId="5" borderId="0" xfId="0" applyFont="1" applyFill="1"/>
    <xf numFmtId="9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44" fontId="5" fillId="5" borderId="1" xfId="0" applyNumberFormat="1" applyFont="1" applyFill="1" applyBorder="1"/>
    <xf numFmtId="0" fontId="5" fillId="5" borderId="1" xfId="0" applyFont="1" applyFill="1" applyBorder="1"/>
    <xf numFmtId="44" fontId="5" fillId="5" borderId="0" xfId="0" applyNumberFormat="1" applyFont="1" applyFill="1"/>
    <xf numFmtId="10" fontId="5" fillId="5" borderId="1" xfId="0" applyNumberFormat="1" applyFont="1" applyFill="1" applyBorder="1"/>
    <xf numFmtId="0" fontId="5" fillId="5" borderId="4" xfId="0" applyFont="1" applyFill="1" applyBorder="1" applyAlignment="1">
      <alignment horizontal="center"/>
    </xf>
    <xf numFmtId="0" fontId="5" fillId="5" borderId="4" xfId="0" applyFont="1" applyFill="1" applyBorder="1"/>
    <xf numFmtId="0" fontId="5" fillId="5" borderId="4" xfId="0" applyFont="1" applyFill="1" applyBorder="1" applyAlignment="1">
      <alignment horizontal="center" wrapText="1"/>
    </xf>
    <xf numFmtId="164" fontId="5" fillId="5" borderId="0" xfId="0" applyNumberFormat="1" applyFont="1" applyFill="1"/>
    <xf numFmtId="167" fontId="0" fillId="5" borderId="0" xfId="0" applyNumberFormat="1" applyFill="1"/>
    <xf numFmtId="0" fontId="10" fillId="5" borderId="0" xfId="0" applyFont="1" applyFill="1" applyAlignment="1">
      <alignment horizontal="right"/>
    </xf>
    <xf numFmtId="0" fontId="11" fillId="5" borderId="0" xfId="0" applyFont="1" applyFill="1"/>
    <xf numFmtId="0" fontId="11" fillId="5" borderId="0" xfId="0" applyFont="1" applyFill="1" applyAlignment="1">
      <alignment horizontal="right"/>
    </xf>
    <xf numFmtId="0" fontId="1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5" fontId="0" fillId="5" borderId="0" xfId="0" applyNumberFormat="1" applyFill="1"/>
    <xf numFmtId="164" fontId="0" fillId="5" borderId="0" xfId="0" applyNumberFormat="1" applyFill="1"/>
    <xf numFmtId="0" fontId="0" fillId="5" borderId="0" xfId="0" applyFill="1" applyAlignment="1">
      <alignment horizontal="left"/>
    </xf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164" fontId="0" fillId="2" borderId="5" xfId="0" applyNumberFormat="1" applyFill="1" applyBorder="1"/>
    <xf numFmtId="1" fontId="0" fillId="2" borderId="0" xfId="0" applyNumberFormat="1" applyFill="1"/>
    <xf numFmtId="9" fontId="5" fillId="5" borderId="1" xfId="0" applyNumberFormat="1" applyFont="1" applyFill="1" applyBorder="1"/>
    <xf numFmtId="2" fontId="1" fillId="2" borderId="0" xfId="0" applyNumberFormat="1" applyFont="1" applyFill="1" applyProtection="1">
      <protection locked="0"/>
    </xf>
    <xf numFmtId="169" fontId="5" fillId="4" borderId="1" xfId="0" applyNumberFormat="1" applyFont="1" applyFill="1" applyBorder="1"/>
    <xf numFmtId="170" fontId="5" fillId="4" borderId="1" xfId="0" applyNumberFormat="1" applyFont="1" applyFill="1" applyBorder="1"/>
    <xf numFmtId="0" fontId="5" fillId="5" borderId="0" xfId="0" applyFont="1" applyFill="1" applyAlignment="1">
      <alignment horizontal="left"/>
    </xf>
    <xf numFmtId="44" fontId="5" fillId="5" borderId="1" xfId="0" applyNumberFormat="1" applyFont="1" applyFill="1" applyBorder="1" applyAlignment="1">
      <alignment horizontal="right"/>
    </xf>
    <xf numFmtId="164" fontId="5" fillId="5" borderId="1" xfId="0" applyNumberFormat="1" applyFont="1" applyFill="1" applyBorder="1" applyAlignment="1">
      <alignment horizontal="right"/>
    </xf>
    <xf numFmtId="171" fontId="5" fillId="5" borderId="1" xfId="0" applyNumberFormat="1" applyFont="1" applyFill="1" applyBorder="1" applyAlignment="1">
      <alignment horizontal="right"/>
    </xf>
    <xf numFmtId="9" fontId="5" fillId="5" borderId="1" xfId="0" applyNumberFormat="1" applyFont="1" applyFill="1" applyBorder="1" applyAlignment="1">
      <alignment horizontal="right"/>
    </xf>
    <xf numFmtId="166" fontId="5" fillId="5" borderId="1" xfId="0" applyNumberFormat="1" applyFont="1" applyFill="1" applyBorder="1" applyAlignment="1">
      <alignment horizontal="right"/>
    </xf>
    <xf numFmtId="9" fontId="5" fillId="5" borderId="1" xfId="0" applyNumberFormat="1" applyFont="1" applyFill="1" applyBorder="1" applyAlignment="1">
      <alignment horizontal="right"/>
    </xf>
    <xf numFmtId="0" fontId="6" fillId="5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44" fontId="0" fillId="2" borderId="1" xfId="0" applyNumberFormat="1" applyFill="1" applyBorder="1"/>
    <xf numFmtId="164" fontId="5" fillId="5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0" fontId="0" fillId="5" borderId="0" xfId="0" applyFill="1"/>
    <xf numFmtId="0" fontId="6" fillId="5" borderId="0" xfId="0" applyFont="1" applyFill="1" applyAlignment="1">
      <alignment horizontal="right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9" fontId="5" fillId="5" borderId="0" xfId="0" applyNumberFormat="1" applyFont="1" applyFill="1" applyAlignment="1">
      <alignment horizontal="right"/>
    </xf>
    <xf numFmtId="166" fontId="5" fillId="5" borderId="6" xfId="0" applyNumberFormat="1" applyFont="1" applyFill="1" applyBorder="1" applyAlignment="1">
      <alignment horizontal="right"/>
    </xf>
    <xf numFmtId="0" fontId="12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5" borderId="0" xfId="0" applyFont="1" applyFill="1" applyAlignment="1">
      <alignment horizontal="left" indent="1"/>
    </xf>
    <xf numFmtId="164" fontId="5" fillId="5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5" borderId="0" xfId="0" applyFont="1" applyFill="1" applyAlignment="1">
      <alignment horizontal="right" indent="1"/>
    </xf>
    <xf numFmtId="171" fontId="5" fillId="2" borderId="1" xfId="0" applyNumberFormat="1" applyFont="1" applyFill="1" applyBorder="1" applyAlignment="1">
      <alignment horizontal="right"/>
    </xf>
    <xf numFmtId="9" fontId="5" fillId="2" borderId="1" xfId="0" applyNumberFormat="1" applyFont="1" applyFill="1" applyBorder="1" applyAlignment="1">
      <alignment horizontal="right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166" fontId="5" fillId="5" borderId="1" xfId="0" applyNumberFormat="1" applyFont="1" applyFill="1" applyBorder="1"/>
    <xf numFmtId="166" fontId="5" fillId="5" borderId="3" xfId="0" applyNumberFormat="1" applyFont="1" applyFill="1" applyBorder="1"/>
    <xf numFmtId="166" fontId="5" fillId="5" borderId="2" xfId="0" applyNumberFormat="1" applyFont="1" applyFill="1" applyBorder="1"/>
    <xf numFmtId="9" fontId="5" fillId="2" borderId="1" xfId="0" applyNumberFormat="1" applyFont="1" applyFill="1" applyBorder="1"/>
    <xf numFmtId="9" fontId="0" fillId="2" borderId="0" xfId="0" applyNumberFormat="1" applyFill="1"/>
    <xf numFmtId="10" fontId="0" fillId="2" borderId="0" xfId="0" applyNumberFormat="1" applyFill="1"/>
    <xf numFmtId="9" fontId="0" fillId="5" borderId="0" xfId="0" applyNumberFormat="1" applyFill="1"/>
    <xf numFmtId="44" fontId="0" fillId="2" borderId="1" xfId="0" applyNumberFormat="1" applyFill="1" applyBorder="1"/>
    <xf numFmtId="44" fontId="0" fillId="2" borderId="6" xfId="0" applyNumberFormat="1" applyFill="1" applyBorder="1"/>
    <xf numFmtId="44" fontId="0" fillId="2" borderId="0" xfId="0" applyNumberFormat="1" applyFill="1"/>
    <xf numFmtId="0" fontId="14" fillId="2" borderId="0" xfId="0" applyFont="1" applyFill="1" applyAlignment="1">
      <alignment vertical="center"/>
    </xf>
    <xf numFmtId="0" fontId="0" fillId="2" borderId="0" xfId="0" applyFill="1" applyProtection="1">
      <protection locked="0"/>
    </xf>
    <xf numFmtId="44" fontId="0" fillId="2" borderId="0" xfId="0" applyNumberFormat="1" applyFill="1"/>
    <xf numFmtId="0" fontId="0" fillId="6" borderId="0" xfId="0" applyFill="1"/>
    <xf numFmtId="172" fontId="0" fillId="6" borderId="0" xfId="0" applyNumberFormat="1" applyFill="1"/>
    <xf numFmtId="0" fontId="15" fillId="2" borderId="0" xfId="0" applyFont="1" applyFill="1"/>
    <xf numFmtId="172" fontId="0" fillId="2" borderId="0" xfId="0" applyNumberFormat="1" applyFill="1"/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horizontal="left" indent="1"/>
    </xf>
    <xf numFmtId="0" fontId="16" fillId="5" borderId="0" xfId="0" applyFont="1" applyFill="1" applyAlignment="1">
      <alignment horizontal="center"/>
    </xf>
    <xf numFmtId="171" fontId="16" fillId="5" borderId="0" xfId="0" applyNumberFormat="1" applyFont="1" applyFill="1" applyAlignment="1">
      <alignment horizontal="left"/>
    </xf>
    <xf numFmtId="16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right"/>
    </xf>
    <xf numFmtId="164" fontId="16" fillId="5" borderId="6" xfId="0" applyNumberFormat="1" applyFont="1" applyFill="1" applyBorder="1" applyAlignment="1">
      <alignment horizontal="center"/>
    </xf>
    <xf numFmtId="173" fontId="16" fillId="5" borderId="0" xfId="0" applyNumberFormat="1" applyFont="1" applyFill="1" applyAlignment="1">
      <alignment horizontal="left"/>
    </xf>
    <xf numFmtId="166" fontId="16" fillId="5" borderId="0" xfId="0" applyNumberFormat="1" applyFont="1" applyFill="1" applyAlignment="1">
      <alignment horizontal="left"/>
    </xf>
    <xf numFmtId="171" fontId="16" fillId="5" borderId="6" xfId="0" applyNumberFormat="1" applyFont="1" applyFill="1" applyBorder="1" applyAlignment="1">
      <alignment horizontal="left"/>
    </xf>
    <xf numFmtId="166" fontId="16" fillId="5" borderId="6" xfId="0" applyNumberFormat="1" applyFont="1" applyFill="1" applyBorder="1" applyAlignment="1">
      <alignment horizontal="left"/>
    </xf>
    <xf numFmtId="173" fontId="16" fillId="5" borderId="6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174" fontId="3" fillId="2" borderId="0" xfId="0" applyNumberFormat="1" applyFont="1" applyFill="1"/>
    <xf numFmtId="0" fontId="17" fillId="2" borderId="0" xfId="0" applyFont="1" applyFill="1"/>
    <xf numFmtId="0" fontId="18" fillId="5" borderId="0" xfId="0" applyFont="1" applyFill="1"/>
    <xf numFmtId="0" fontId="0" fillId="5" borderId="0" xfId="0" applyFill="1"/>
    <xf numFmtId="166" fontId="16" fillId="6" borderId="0" xfId="0" applyNumberFormat="1" applyFont="1" applyFill="1" applyAlignment="1">
      <alignment horizontal="left"/>
    </xf>
    <xf numFmtId="164" fontId="0" fillId="2" borderId="7" xfId="0" applyNumberFormat="1" applyFill="1" applyBorder="1"/>
    <xf numFmtId="164" fontId="0" fillId="2" borderId="0" xfId="0" applyNumberFormat="1" applyFill="1"/>
    <xf numFmtId="165" fontId="0" fillId="5" borderId="0" xfId="0" applyNumberFormat="1" applyFill="1"/>
    <xf numFmtId="0" fontId="0" fillId="2" borderId="1" xfId="0" applyFill="1" applyBorder="1"/>
    <xf numFmtId="0" fontId="0" fillId="7" borderId="1" xfId="0" applyFill="1" applyBorder="1"/>
    <xf numFmtId="166" fontId="5" fillId="2" borderId="0" xfId="0" applyNumberFormat="1" applyFont="1" applyFill="1" applyAlignment="1">
      <alignment horizontal="right"/>
    </xf>
    <xf numFmtId="0" fontId="0" fillId="7" borderId="0" xfId="0" applyFill="1"/>
    <xf numFmtId="166" fontId="5" fillId="5" borderId="0" xfId="0" applyNumberFormat="1" applyFont="1" applyFill="1" applyAlignment="1">
      <alignment horizontal="right"/>
    </xf>
    <xf numFmtId="0" fontId="6" fillId="2" borderId="0" xfId="0" applyFont="1" applyFill="1"/>
    <xf numFmtId="0" fontId="5" fillId="2" borderId="0" xfId="0" applyFont="1" applyFill="1"/>
    <xf numFmtId="0" fontId="3" fillId="8" borderId="0" xfId="0" applyFont="1" applyFill="1"/>
    <xf numFmtId="0" fontId="0" fillId="8" borderId="0" xfId="0" applyFill="1"/>
    <xf numFmtId="0" fontId="18" fillId="5" borderId="0" xfId="0" applyFont="1" applyFill="1" applyAlignment="1">
      <alignment horizontal="right"/>
    </xf>
    <xf numFmtId="0" fontId="18" fillId="5" borderId="0" xfId="0" applyFont="1" applyFill="1" applyAlignment="1">
      <alignment horizontal="left"/>
    </xf>
    <xf numFmtId="164" fontId="5" fillId="5" borderId="1" xfId="0" applyNumberFormat="1" applyFont="1" applyFill="1" applyBorder="1"/>
    <xf numFmtId="0" fontId="11" fillId="5" borderId="0" xfId="0" applyFont="1" applyFill="1" applyAlignment="1">
      <alignment horizontal="right"/>
    </xf>
    <xf numFmtId="0" fontId="11" fillId="5" borderId="0" xfId="0" applyFont="1" applyFill="1" applyAlignment="1">
      <alignment horizontal="center"/>
    </xf>
    <xf numFmtId="0" fontId="11" fillId="5" borderId="0" xfId="0" applyFont="1" applyFill="1"/>
    <xf numFmtId="0" fontId="9" fillId="5" borderId="0" xfId="0" applyFont="1" applyFill="1" applyAlignment="1">
      <alignment horizontal="right"/>
    </xf>
    <xf numFmtId="9" fontId="0" fillId="5" borderId="0" xfId="0" applyNumberFormat="1" applyFill="1"/>
    <xf numFmtId="164" fontId="0" fillId="5" borderId="0" xfId="0" applyNumberFormat="1" applyFill="1"/>
    <xf numFmtId="44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166" fontId="5" fillId="5" borderId="0" xfId="0" applyNumberFormat="1" applyFont="1" applyFill="1"/>
    <xf numFmtId="0" fontId="10" fillId="3" borderId="0" xfId="0" applyFont="1" applyFill="1"/>
    <xf numFmtId="0" fontId="5" fillId="5" borderId="1" xfId="0" applyFont="1" applyFill="1" applyBorder="1"/>
    <xf numFmtId="164" fontId="5" fillId="5" borderId="5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9" fontId="11" fillId="2" borderId="0" xfId="0" applyNumberFormat="1" applyFont="1" applyFill="1"/>
    <xf numFmtId="165" fontId="11" fillId="5" borderId="0" xfId="0" applyNumberFormat="1" applyFont="1" applyFill="1"/>
    <xf numFmtId="0" fontId="5" fillId="2" borderId="0" xfId="0" applyFont="1" applyFill="1" applyAlignment="1">
      <alignment horizontal="right"/>
    </xf>
    <xf numFmtId="0" fontId="6" fillId="5" borderId="0" xfId="0" applyFont="1" applyFill="1"/>
    <xf numFmtId="0" fontId="5" fillId="9" borderId="8" xfId="0" applyFont="1" applyFill="1" applyBorder="1"/>
    <xf numFmtId="0" fontId="5" fillId="9" borderId="9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44" fontId="5" fillId="9" borderId="1" xfId="0" applyNumberFormat="1" applyFont="1" applyFill="1" applyBorder="1"/>
    <xf numFmtId="9" fontId="5" fillId="9" borderId="1" xfId="0" applyNumberFormat="1" applyFont="1" applyFill="1" applyBorder="1"/>
    <xf numFmtId="169" fontId="5" fillId="9" borderId="1" xfId="0" applyNumberFormat="1" applyFont="1" applyFill="1" applyBorder="1"/>
    <xf numFmtId="166" fontId="5" fillId="9" borderId="1" xfId="0" applyNumberFormat="1" applyFont="1" applyFill="1" applyBorder="1"/>
    <xf numFmtId="44" fontId="5" fillId="9" borderId="1" xfId="0" applyNumberFormat="1" applyFont="1" applyFill="1" applyBorder="1"/>
    <xf numFmtId="164" fontId="5" fillId="9" borderId="1" xfId="0" applyNumberFormat="1" applyFont="1" applyFill="1" applyBorder="1"/>
    <xf numFmtId="171" fontId="5" fillId="9" borderId="1" xfId="0" applyNumberFormat="1" applyFont="1" applyFill="1" applyBorder="1"/>
    <xf numFmtId="44" fontId="5" fillId="9" borderId="9" xfId="0" applyNumberFormat="1" applyFont="1" applyFill="1" applyBorder="1"/>
    <xf numFmtId="14" fontId="5" fillId="5" borderId="0" xfId="0" applyNumberFormat="1" applyFont="1" applyFill="1"/>
    <xf numFmtId="164" fontId="5" fillId="10" borderId="1" xfId="0" applyNumberFormat="1" applyFont="1" applyFill="1" applyBorder="1" applyAlignment="1">
      <alignment horizontal="right"/>
    </xf>
    <xf numFmtId="10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0" fillId="5" borderId="0" xfId="0" applyFill="1"/>
    <xf numFmtId="0" fontId="0" fillId="9" borderId="1" xfId="0" applyFill="1" applyBorder="1"/>
    <xf numFmtId="0" fontId="0" fillId="5" borderId="1" xfId="0" applyFill="1" applyBorder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14" fontId="19" fillId="2" borderId="1" xfId="0" applyNumberFormat="1" applyFont="1" applyFill="1" applyBorder="1"/>
    <xf numFmtId="0" fontId="0" fillId="2" borderId="0" xfId="0" applyFill="1"/>
    <xf numFmtId="0" fontId="3" fillId="2" borderId="0" xfId="0" applyFont="1" applyFill="1"/>
    <xf numFmtId="14" fontId="5" fillId="9" borderId="1" xfId="0" applyNumberFormat="1" applyFont="1" applyFill="1" applyBorder="1"/>
    <xf numFmtId="0" fontId="0" fillId="9" borderId="0" xfId="0" applyFill="1"/>
    <xf numFmtId="175" fontId="0" fillId="2" borderId="0" xfId="0" applyNumberFormat="1" applyFill="1"/>
    <xf numFmtId="0" fontId="0" fillId="2" borderId="0" xfId="0" applyFill="1"/>
    <xf numFmtId="0" fontId="3" fillId="2" borderId="0" xfId="0" applyFont="1" applyFill="1"/>
    <xf numFmtId="0" fontId="0" fillId="2" borderId="0" xfId="0" applyFill="1"/>
    <xf numFmtId="0" fontId="5" fillId="5" borderId="0" xfId="0" applyFont="1" applyFill="1"/>
    <xf numFmtId="1" fontId="0" fillId="5" borderId="0" xfId="0" applyNumberFormat="1" applyFill="1"/>
    <xf numFmtId="1" fontId="10" fillId="5" borderId="0" xfId="0" applyNumberFormat="1" applyFont="1" applyFill="1"/>
    <xf numFmtId="164" fontId="5" fillId="5" borderId="0" xfId="0" applyNumberFormat="1" applyFont="1" applyFill="1"/>
    <xf numFmtId="0" fontId="0" fillId="5" borderId="0" xfId="0" applyFill="1"/>
    <xf numFmtId="0" fontId="0" fillId="5" borderId="0" xfId="0" applyFill="1"/>
    <xf numFmtId="166" fontId="5" fillId="5" borderId="0" xfId="0" quotePrefix="1" applyNumberFormat="1" applyFont="1" applyFill="1"/>
    <xf numFmtId="0" fontId="0" fillId="2" borderId="0" xfId="0" quotePrefix="1" applyFill="1"/>
    <xf numFmtId="0" fontId="0" fillId="2" borderId="0" xfId="0" applyFill="1"/>
    <xf numFmtId="0" fontId="0" fillId="2" borderId="5" xfId="0" applyFill="1" applyBorder="1"/>
    <xf numFmtId="0" fontId="5" fillId="11" borderId="1" xfId="0" applyFont="1" applyFill="1" applyBorder="1" applyAlignment="1">
      <alignment horizontal="center" wrapText="1"/>
    </xf>
    <xf numFmtId="0" fontId="5" fillId="7" borderId="0" xfId="0" applyFont="1" applyFill="1"/>
    <xf numFmtId="0" fontId="6" fillId="7" borderId="0" xfId="0" applyFont="1" applyFill="1" applyAlignment="1">
      <alignment horizontal="left"/>
    </xf>
    <xf numFmtId="0" fontId="5" fillId="7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1"/>
    </xf>
    <xf numFmtId="0" fontId="5" fillId="7" borderId="0" xfId="0" applyFont="1" applyFill="1" applyAlignment="1">
      <alignment horizontal="right"/>
    </xf>
    <xf numFmtId="9" fontId="5" fillId="7" borderId="1" xfId="0" applyNumberFormat="1" applyFont="1" applyFill="1" applyBorder="1" applyAlignment="1">
      <alignment horizontal="right"/>
    </xf>
    <xf numFmtId="0" fontId="5" fillId="12" borderId="1" xfId="0" applyFont="1" applyFill="1" applyBorder="1" applyAlignment="1">
      <alignment horizontal="center" wrapText="1"/>
    </xf>
    <xf numFmtId="0" fontId="5" fillId="13" borderId="10" xfId="0" applyFont="1" applyFill="1" applyBorder="1"/>
    <xf numFmtId="166" fontId="5" fillId="5" borderId="8" xfId="0" applyNumberFormat="1" applyFont="1" applyFill="1" applyBorder="1" applyAlignment="1">
      <alignment horizontal="center"/>
    </xf>
    <xf numFmtId="166" fontId="5" fillId="5" borderId="9" xfId="0" applyNumberFormat="1" applyFont="1" applyFill="1" applyBorder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704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</dxf>
    <dxf>
      <font>
        <sz val="10"/>
        <color rgb="FF00B050"/>
        <name val="Calibri"/>
      </font>
      <numFmt numFmtId="0" formatCode="General"/>
      <fill>
        <patternFill patternType="none"/>
      </fill>
    </dxf>
    <dxf>
      <font>
        <sz val="10"/>
        <color rgb="FF9C0006"/>
        <name val="Calibri"/>
      </font>
      <numFmt numFmtId="0" formatCode="General"/>
    </dxf>
    <dxf>
      <font>
        <sz val="10"/>
        <color rgb="FF00B050"/>
        <name val="Calibri"/>
      </font>
      <numFmt numFmtId="0" formatCode="General"/>
      <fill>
        <patternFill patternType="none"/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66675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142875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114300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104775</xdr:rowOff>
    </xdr:from>
    <xdr:ext cx="2962275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3"/>
  <sheetViews>
    <sheetView topLeftCell="A71" workbookViewId="0">
      <selection activeCell="L77" sqref="L77"/>
    </sheetView>
  </sheetViews>
  <sheetFormatPr baseColWidth="10" defaultColWidth="10.6640625" defaultRowHeight="15" x14ac:dyDescent="0"/>
  <cols>
    <col min="1" max="1" width="3.1640625" style="187" customWidth="1"/>
    <col min="2" max="2" width="2.6640625" style="187" customWidth="1"/>
    <col min="3" max="3" width="4.6640625" style="187" customWidth="1"/>
    <col min="4" max="4" width="4" style="187" customWidth="1"/>
    <col min="5" max="5" width="4.5" style="187" customWidth="1"/>
    <col min="6" max="6" width="21.6640625" style="187" customWidth="1"/>
    <col min="7" max="7" width="12.6640625" style="187" customWidth="1"/>
    <col min="8" max="8" width="12.5" style="187" customWidth="1"/>
    <col min="9" max="9" width="10.6640625" style="187"/>
    <col min="10" max="11" width="2.6640625" style="187" customWidth="1"/>
    <col min="12" max="12" width="24.5" style="187" customWidth="1"/>
    <col min="13" max="13" width="25" style="187" customWidth="1"/>
    <col min="14" max="14" width="10.6640625" style="187"/>
  </cols>
  <sheetData>
    <row r="1" spans="2:15">
      <c r="G1" s="188" t="s">
        <v>0</v>
      </c>
      <c r="H1" s="189" t="s">
        <v>1</v>
      </c>
    </row>
    <row r="2" spans="2:15">
      <c r="G2" s="15" t="s">
        <v>2</v>
      </c>
      <c r="H2" s="189"/>
    </row>
    <row r="5" spans="2:15">
      <c r="B5" s="3" t="s">
        <v>3</v>
      </c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</row>
    <row r="7" spans="2:15"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5">
      <c r="L8" s="191"/>
      <c r="M8" s="191"/>
      <c r="N8" s="191"/>
    </row>
    <row r="9" spans="2:15">
      <c r="D9" s="17" t="s">
        <v>5</v>
      </c>
      <c r="E9" s="17"/>
      <c r="F9" s="16"/>
      <c r="G9" s="16"/>
      <c r="H9" s="16"/>
      <c r="J9" s="17" t="s">
        <v>6</v>
      </c>
      <c r="K9" s="17"/>
      <c r="L9" s="166"/>
      <c r="M9" s="179"/>
      <c r="N9" s="191"/>
    </row>
    <row r="10" spans="2:15">
      <c r="C10" s="16"/>
      <c r="D10" s="17"/>
      <c r="E10" s="17"/>
      <c r="F10" s="19" t="s">
        <v>7</v>
      </c>
      <c r="G10" s="167" t="s">
        <v>8</v>
      </c>
      <c r="H10" s="168"/>
      <c r="I10" s="16" t="s">
        <v>9</v>
      </c>
      <c r="J10" s="16"/>
      <c r="K10" s="16"/>
      <c r="L10" s="19" t="s">
        <v>10</v>
      </c>
      <c r="M10" s="196"/>
      <c r="N10" s="132"/>
      <c r="O10" s="191"/>
    </row>
    <row r="11" spans="2:15">
      <c r="C11" s="16"/>
      <c r="D11" s="16"/>
      <c r="E11" s="16"/>
      <c r="I11" s="16"/>
      <c r="J11" s="16"/>
      <c r="K11" s="16"/>
      <c r="L11" s="19" t="s">
        <v>11</v>
      </c>
      <c r="M11" s="196"/>
      <c r="N11" s="132"/>
    </row>
    <row r="12" spans="2:15">
      <c r="C12" s="16"/>
      <c r="D12" s="16"/>
      <c r="E12" s="16"/>
      <c r="F12" s="19" t="s">
        <v>12</v>
      </c>
      <c r="G12" s="167" t="s">
        <v>13</v>
      </c>
      <c r="H12" s="168"/>
      <c r="I12" s="16" t="s">
        <v>9</v>
      </c>
      <c r="J12" s="16"/>
      <c r="K12" s="16"/>
      <c r="L12" s="19" t="s">
        <v>14</v>
      </c>
      <c r="M12" s="193">
        <f>DATE(YEAR(M10) + 15, MONTH(M10), DAY(M10))</f>
        <v>5479</v>
      </c>
      <c r="N12" s="132" t="s">
        <v>15</v>
      </c>
    </row>
    <row r="13" spans="2:15">
      <c r="C13" s="16"/>
      <c r="D13" s="16"/>
      <c r="E13" s="16"/>
      <c r="F13" s="19" t="s">
        <v>16</v>
      </c>
      <c r="G13" s="167" t="s">
        <v>17</v>
      </c>
      <c r="H13" s="168"/>
      <c r="I13" s="16" t="s">
        <v>9</v>
      </c>
    </row>
    <row r="14" spans="2:15">
      <c r="C14" s="16"/>
      <c r="D14" s="16"/>
      <c r="E14" s="16"/>
      <c r="F14" s="19" t="s">
        <v>18</v>
      </c>
      <c r="G14" s="169" t="s">
        <v>19</v>
      </c>
      <c r="H14" s="66" t="s">
        <v>9</v>
      </c>
      <c r="I14" s="16"/>
      <c r="O14" s="34" t="s">
        <v>20</v>
      </c>
    </row>
    <row r="15" spans="2:15">
      <c r="C15" s="16"/>
      <c r="D15" s="16"/>
      <c r="E15" s="16"/>
      <c r="F15" s="19" t="s">
        <v>21</v>
      </c>
      <c r="G15" s="170"/>
      <c r="H15" s="66" t="s">
        <v>9</v>
      </c>
      <c r="I15" s="16"/>
      <c r="N15" s="16"/>
      <c r="O15" s="34" t="s">
        <v>22</v>
      </c>
    </row>
    <row r="16" spans="2:15">
      <c r="C16" s="16"/>
      <c r="D16" s="16"/>
      <c r="E16" s="16"/>
      <c r="F16" s="19"/>
      <c r="G16" s="19"/>
      <c r="H16" s="19"/>
      <c r="I16" s="16"/>
      <c r="J16" s="17" t="s">
        <v>23</v>
      </c>
      <c r="L16" s="19"/>
      <c r="M16" s="19"/>
      <c r="N16" s="16"/>
      <c r="O16" s="34" t="s">
        <v>24</v>
      </c>
    </row>
    <row r="17" spans="3:15">
      <c r="C17" s="16"/>
      <c r="D17" s="17"/>
      <c r="E17" s="16"/>
      <c r="F17" s="19" t="s">
        <v>25</v>
      </c>
      <c r="G17" s="25">
        <v>0</v>
      </c>
      <c r="H17" s="147"/>
      <c r="I17" s="16"/>
      <c r="K17" s="16"/>
      <c r="L17" s="19" t="s">
        <v>26</v>
      </c>
      <c r="M17" s="180">
        <v>100</v>
      </c>
      <c r="N17" s="16" t="s">
        <v>27</v>
      </c>
      <c r="O17" s="34" t="s">
        <v>28</v>
      </c>
    </row>
    <row r="18" spans="3:15">
      <c r="C18" s="16"/>
      <c r="D18" s="16"/>
      <c r="E18" s="16"/>
      <c r="F18" s="92" t="s">
        <v>29</v>
      </c>
      <c r="G18" s="171">
        <v>0</v>
      </c>
      <c r="H18" s="16" t="s">
        <v>27</v>
      </c>
      <c r="I18" s="16"/>
      <c r="K18" s="16"/>
      <c r="L18" s="19" t="s">
        <v>30</v>
      </c>
      <c r="M18" s="181">
        <v>4.0000000000000001E-3</v>
      </c>
      <c r="N18" s="16"/>
      <c r="O18" s="34" t="s">
        <v>31</v>
      </c>
    </row>
    <row r="19" spans="3:15">
      <c r="C19" s="16"/>
      <c r="D19" s="16"/>
      <c r="E19" s="16"/>
      <c r="F19" s="92" t="s">
        <v>32</v>
      </c>
      <c r="G19" s="172">
        <v>0</v>
      </c>
      <c r="I19" s="16"/>
      <c r="L19" s="19" t="s">
        <v>33</v>
      </c>
      <c r="M19" s="182">
        <v>0.79</v>
      </c>
      <c r="N19" s="16" t="s">
        <v>27</v>
      </c>
      <c r="O19" s="34" t="s">
        <v>34</v>
      </c>
    </row>
    <row r="20" spans="3:15">
      <c r="C20" s="16"/>
      <c r="I20" s="16"/>
      <c r="K20" s="16"/>
      <c r="L20" s="19" t="s">
        <v>35</v>
      </c>
      <c r="M20" s="183" t="s">
        <v>36</v>
      </c>
      <c r="N20" s="16" t="s">
        <v>9</v>
      </c>
      <c r="O20" s="34" t="s">
        <v>37</v>
      </c>
    </row>
    <row r="21" spans="3:15">
      <c r="C21" s="16"/>
      <c r="D21" s="16"/>
      <c r="E21" s="16"/>
      <c r="F21" s="19" t="s">
        <v>38</v>
      </c>
      <c r="G21" s="172">
        <v>0.1</v>
      </c>
      <c r="I21" s="16"/>
      <c r="K21" s="16"/>
      <c r="L21" s="19" t="s">
        <v>39</v>
      </c>
      <c r="M21" s="183"/>
      <c r="N21" s="16" t="s">
        <v>9</v>
      </c>
      <c r="O21" s="34" t="s">
        <v>40</v>
      </c>
    </row>
    <row r="22" spans="3:15">
      <c r="C22" s="16"/>
      <c r="I22" s="16"/>
      <c r="N22" s="16"/>
      <c r="O22" s="34" t="s">
        <v>41</v>
      </c>
    </row>
    <row r="23" spans="3:15">
      <c r="C23" s="16"/>
      <c r="I23" s="16"/>
      <c r="L23" s="19" t="s">
        <v>42</v>
      </c>
      <c r="M23" s="9"/>
      <c r="N23" s="16"/>
      <c r="O23" s="34" t="s">
        <v>43</v>
      </c>
    </row>
    <row r="24" spans="3:15">
      <c r="C24" s="16"/>
      <c r="D24" s="17"/>
      <c r="E24" s="16"/>
      <c r="H24" s="19"/>
      <c r="I24" s="16"/>
      <c r="K24" s="34">
        <v>1</v>
      </c>
      <c r="L24" s="19" t="s">
        <v>44</v>
      </c>
      <c r="M24" s="184">
        <f>ProductionJan</f>
        <v>7567.4150594854073</v>
      </c>
      <c r="N24" s="16"/>
      <c r="O24" s="34" t="s">
        <v>45</v>
      </c>
    </row>
    <row r="25" spans="3:15">
      <c r="C25" s="16"/>
      <c r="D25" s="17" t="s">
        <v>46</v>
      </c>
      <c r="E25" s="16"/>
      <c r="F25" s="16"/>
      <c r="G25" s="19"/>
      <c r="H25" s="19"/>
      <c r="I25" s="16"/>
      <c r="K25" s="34">
        <v>2</v>
      </c>
      <c r="L25" s="19" t="s">
        <v>47</v>
      </c>
      <c r="M25" s="184">
        <f>ProductionFeb</f>
        <v>9052.2429745509035</v>
      </c>
      <c r="N25" s="16"/>
      <c r="O25" s="34" t="s">
        <v>48</v>
      </c>
    </row>
    <row r="26" spans="3:15">
      <c r="C26" s="16"/>
      <c r="D26" s="16"/>
      <c r="E26" s="16"/>
      <c r="F26" s="19" t="s">
        <v>49</v>
      </c>
      <c r="G26" s="167" t="s">
        <v>50</v>
      </c>
      <c r="H26" s="168"/>
      <c r="I26" s="16" t="s">
        <v>9</v>
      </c>
      <c r="K26" s="34">
        <v>3</v>
      </c>
      <c r="L26" s="19" t="s">
        <v>51</v>
      </c>
      <c r="M26" s="184">
        <f>ProductionMar</f>
        <v>12669.458280072287</v>
      </c>
      <c r="N26" s="16"/>
      <c r="O26" s="34" t="s">
        <v>52</v>
      </c>
    </row>
    <row r="27" spans="3:15">
      <c r="C27" s="16"/>
      <c r="D27" s="16"/>
      <c r="E27" s="16"/>
      <c r="F27" s="19" t="s">
        <v>53</v>
      </c>
      <c r="G27" s="171">
        <v>2</v>
      </c>
      <c r="H27" s="66" t="s">
        <v>9</v>
      </c>
      <c r="I27" s="16"/>
      <c r="K27" s="34">
        <v>4</v>
      </c>
      <c r="L27" s="19" t="s">
        <v>54</v>
      </c>
      <c r="M27" s="184">
        <f>ProductionApr</f>
        <v>15503.91293371855</v>
      </c>
      <c r="N27" s="16"/>
      <c r="O27" s="34" t="s">
        <v>55</v>
      </c>
    </row>
    <row r="28" spans="3:15">
      <c r="C28" s="16"/>
      <c r="F28" s="19" t="s">
        <v>56</v>
      </c>
      <c r="G28" s="221">
        <f>G27*M17*1000</f>
        <v>200000</v>
      </c>
      <c r="H28" s="222"/>
      <c r="I28" s="16"/>
      <c r="K28" s="34">
        <v>5</v>
      </c>
      <c r="L28" s="19" t="s">
        <v>57</v>
      </c>
      <c r="M28" s="184">
        <f>ProductionMay</f>
        <v>17062.626974999697</v>
      </c>
      <c r="N28" s="16"/>
      <c r="O28" s="34" t="s">
        <v>58</v>
      </c>
    </row>
    <row r="29" spans="3:15">
      <c r="C29" s="16"/>
      <c r="F29" s="19" t="s">
        <v>59</v>
      </c>
      <c r="G29" s="221">
        <f>SUM(G28,G36,G39)</f>
        <v>250000</v>
      </c>
      <c r="H29" s="222"/>
      <c r="I29" s="16"/>
      <c r="K29" s="34">
        <v>6</v>
      </c>
      <c r="L29" s="19" t="s">
        <v>60</v>
      </c>
      <c r="M29" s="184">
        <f>ProductionJun</f>
        <v>17526.663647984227</v>
      </c>
      <c r="N29" s="16"/>
      <c r="O29" s="34" t="s">
        <v>61</v>
      </c>
    </row>
    <row r="30" spans="3:15">
      <c r="C30" s="16"/>
      <c r="F30" s="19" t="s">
        <v>62</v>
      </c>
      <c r="G30" s="221">
        <f>PV(0.065,G78,0,InputsPV)</f>
        <v>-81216.477161938048</v>
      </c>
      <c r="H30" s="222"/>
      <c r="I30" s="132"/>
      <c r="J30" s="16"/>
      <c r="K30" s="34">
        <v>7</v>
      </c>
      <c r="L30" s="19" t="s">
        <v>63</v>
      </c>
      <c r="M30" s="184">
        <f>ProductionJul</f>
        <v>18309.324923764911</v>
      </c>
      <c r="N30" s="16"/>
      <c r="O30" s="34" t="s">
        <v>64</v>
      </c>
    </row>
    <row r="31" spans="3:15">
      <c r="C31" s="16"/>
      <c r="H31" s="132"/>
      <c r="I31" s="16"/>
      <c r="J31" s="16"/>
      <c r="K31" s="34">
        <v>8</v>
      </c>
      <c r="L31" s="19" t="s">
        <v>65</v>
      </c>
      <c r="M31" s="184">
        <f>ProductionAug</f>
        <v>16861.042567429486</v>
      </c>
      <c r="N31" s="16"/>
      <c r="O31" s="34" t="s">
        <v>66</v>
      </c>
    </row>
    <row r="32" spans="3:15">
      <c r="C32" s="16"/>
      <c r="H32" s="132"/>
      <c r="I32" s="16"/>
      <c r="K32" s="34">
        <v>9</v>
      </c>
      <c r="L32" s="19" t="s">
        <v>67</v>
      </c>
      <c r="M32" s="184">
        <f>ProductionSep</f>
        <v>13989.297034344856</v>
      </c>
      <c r="N32" s="16"/>
      <c r="O32" s="34" t="s">
        <v>68</v>
      </c>
    </row>
    <row r="33" spans="3:15">
      <c r="C33" s="16"/>
      <c r="D33" s="17" t="s">
        <v>69</v>
      </c>
      <c r="I33" s="16"/>
      <c r="K33" s="34">
        <v>10</v>
      </c>
      <c r="L33" s="19" t="s">
        <v>70</v>
      </c>
      <c r="M33" s="184">
        <f>ProductionOct</f>
        <v>10900.588643075529</v>
      </c>
      <c r="N33" s="16"/>
      <c r="O33" s="34" t="s">
        <v>71</v>
      </c>
    </row>
    <row r="34" spans="3:15">
      <c r="C34" s="16"/>
      <c r="F34" s="19" t="s">
        <v>72</v>
      </c>
      <c r="G34" s="173">
        <v>0.15</v>
      </c>
      <c r="I34" s="16"/>
      <c r="J34" s="16"/>
      <c r="K34" s="34">
        <v>11</v>
      </c>
      <c r="L34" s="19" t="s">
        <v>73</v>
      </c>
      <c r="M34" s="184">
        <f>ProductionNov</f>
        <v>8628.9753443101163</v>
      </c>
      <c r="N34" s="16"/>
      <c r="O34" s="34" t="s">
        <v>74</v>
      </c>
    </row>
    <row r="35" spans="3:15">
      <c r="C35" s="16"/>
      <c r="F35" s="19" t="s">
        <v>75</v>
      </c>
      <c r="G35" s="174">
        <v>50000</v>
      </c>
      <c r="H35" s="132"/>
      <c r="I35" s="16"/>
      <c r="J35" s="16"/>
      <c r="K35" s="34">
        <v>12</v>
      </c>
      <c r="L35" s="19" t="s">
        <v>76</v>
      </c>
      <c r="M35" s="184">
        <f>ProductionDec</f>
        <v>6928.4516162640193</v>
      </c>
      <c r="N35" s="16"/>
      <c r="O35" s="34" t="s">
        <v>77</v>
      </c>
    </row>
    <row r="36" spans="3:15">
      <c r="C36" s="16"/>
      <c r="F36" s="19" t="s">
        <v>78</v>
      </c>
      <c r="G36" s="26">
        <f>MAX(SUM(G28,G39,G37)*G34,G35)</f>
        <v>50000</v>
      </c>
      <c r="I36" s="16"/>
      <c r="J36" s="16"/>
      <c r="L36" s="19" t="s">
        <v>79</v>
      </c>
      <c r="M36" s="185">
        <f>SUM(M24:M35)</f>
        <v>154999.99999999997</v>
      </c>
      <c r="N36" s="16"/>
      <c r="O36" s="34" t="s">
        <v>80</v>
      </c>
    </row>
    <row r="37" spans="3:15">
      <c r="C37" s="16"/>
      <c r="F37" s="165" t="s">
        <v>81</v>
      </c>
      <c r="G37" s="175">
        <v>0</v>
      </c>
      <c r="H37" s="147"/>
      <c r="I37" s="16"/>
      <c r="J37" s="16"/>
      <c r="L37" s="19" t="s">
        <v>82</v>
      </c>
      <c r="M37" s="184">
        <v>1550</v>
      </c>
      <c r="N37" s="16" t="s">
        <v>9</v>
      </c>
      <c r="O37" s="34" t="s">
        <v>83</v>
      </c>
    </row>
    <row r="38" spans="3:15">
      <c r="C38" s="16"/>
      <c r="D38" s="16"/>
      <c r="E38" s="16"/>
      <c r="F38" s="19" t="s">
        <v>84</v>
      </c>
      <c r="G38" s="11">
        <v>0</v>
      </c>
      <c r="H38" s="147"/>
      <c r="I38" s="16"/>
      <c r="J38" s="16"/>
      <c r="N38" s="16"/>
      <c r="O38" s="34" t="s">
        <v>85</v>
      </c>
    </row>
    <row r="39" spans="3:15">
      <c r="C39" s="16"/>
      <c r="D39" s="16"/>
      <c r="E39" s="16"/>
      <c r="F39" s="19" t="s">
        <v>86</v>
      </c>
      <c r="G39" s="26">
        <f>G38*G28</f>
        <v>0</v>
      </c>
      <c r="H39" s="19"/>
      <c r="I39" s="16"/>
      <c r="J39" s="16"/>
      <c r="L39" s="19" t="s">
        <v>87</v>
      </c>
      <c r="M39" s="173">
        <f>M19</f>
        <v>0.79</v>
      </c>
      <c r="N39" s="16" t="s">
        <v>27</v>
      </c>
      <c r="O39" s="34" t="s">
        <v>88</v>
      </c>
    </row>
    <row r="40" spans="3:15">
      <c r="C40" s="16"/>
      <c r="D40" s="16"/>
      <c r="E40" s="16"/>
      <c r="F40" s="19" t="s">
        <v>89</v>
      </c>
      <c r="G40" s="14">
        <v>0</v>
      </c>
      <c r="H40" s="66" t="s">
        <v>15</v>
      </c>
      <c r="I40" s="132"/>
      <c r="J40" s="16"/>
      <c r="N40" s="16"/>
      <c r="O40" s="34" t="s">
        <v>90</v>
      </c>
    </row>
    <row r="41" spans="3:15">
      <c r="C41" s="16"/>
      <c r="H41" s="16"/>
      <c r="I41" s="16"/>
      <c r="J41" s="16"/>
      <c r="N41" s="16"/>
      <c r="O41" s="34" t="s">
        <v>91</v>
      </c>
    </row>
    <row r="42" spans="3:15">
      <c r="C42" s="3" t="s">
        <v>92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4" t="s">
        <v>93</v>
      </c>
    </row>
    <row r="43" spans="3:1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32"/>
      <c r="O43" s="34" t="s">
        <v>94</v>
      </c>
    </row>
    <row r="44" spans="3:15">
      <c r="C44" s="16"/>
      <c r="D44" s="17" t="s">
        <v>95</v>
      </c>
      <c r="E44" s="17"/>
      <c r="G44" s="16"/>
      <c r="H44" s="16"/>
      <c r="I44" s="16"/>
      <c r="J44" s="17" t="s">
        <v>96</v>
      </c>
      <c r="K44" s="17"/>
      <c r="L44" s="16"/>
      <c r="M44" s="16"/>
      <c r="N44" s="132"/>
      <c r="O44" s="34" t="s">
        <v>97</v>
      </c>
    </row>
    <row r="45" spans="3:15">
      <c r="C45" s="16"/>
      <c r="D45" s="17"/>
      <c r="E45" s="34" t="s">
        <v>98</v>
      </c>
      <c r="F45" s="10" t="s">
        <v>99</v>
      </c>
      <c r="G45" s="16" t="s">
        <v>15</v>
      </c>
      <c r="H45" s="16"/>
      <c r="I45" s="16"/>
      <c r="J45" s="16"/>
      <c r="K45" s="17" t="s">
        <v>100</v>
      </c>
      <c r="M45" s="16"/>
      <c r="N45" s="132"/>
      <c r="O45" s="34" t="s">
        <v>19</v>
      </c>
    </row>
    <row r="46" spans="3:15">
      <c r="C46" s="16"/>
      <c r="D46" s="16"/>
      <c r="E46" s="34" t="s">
        <v>99</v>
      </c>
      <c r="F46" s="16"/>
      <c r="G46" s="16"/>
      <c r="H46" s="16"/>
      <c r="I46" s="16"/>
      <c r="J46" s="16"/>
      <c r="K46" s="16"/>
      <c r="L46" s="19" t="s">
        <v>101</v>
      </c>
      <c r="M46" s="13">
        <v>7</v>
      </c>
      <c r="N46" s="132"/>
      <c r="O46" s="34" t="s">
        <v>102</v>
      </c>
    </row>
    <row r="47" spans="3:15">
      <c r="C47" s="16"/>
      <c r="E47" s="34" t="s">
        <v>103</v>
      </c>
      <c r="G47" s="16"/>
      <c r="H47" s="16"/>
      <c r="I47" s="16"/>
      <c r="J47" s="16"/>
      <c r="K47" s="16"/>
      <c r="L47" s="19" t="s">
        <v>104</v>
      </c>
      <c r="M47" s="11">
        <v>0.02</v>
      </c>
      <c r="N47" s="132"/>
      <c r="O47" s="34" t="s">
        <v>105</v>
      </c>
    </row>
    <row r="48" spans="3:15">
      <c r="C48" s="16"/>
      <c r="E48" s="34" t="s">
        <v>106</v>
      </c>
      <c r="G48" s="16"/>
      <c r="H48" s="16"/>
      <c r="I48" s="16"/>
      <c r="J48" s="16"/>
      <c r="K48" s="16"/>
      <c r="L48" s="19" t="s">
        <v>107</v>
      </c>
      <c r="M48" s="11">
        <v>0.05</v>
      </c>
      <c r="N48" s="132"/>
      <c r="O48" s="34" t="s">
        <v>108</v>
      </c>
    </row>
    <row r="49" spans="3:15">
      <c r="C49" s="16"/>
      <c r="G49" s="16"/>
      <c r="H49" s="16"/>
      <c r="I49" s="16"/>
      <c r="J49" s="16"/>
      <c r="K49" s="16"/>
      <c r="L49" s="19" t="s">
        <v>109</v>
      </c>
      <c r="M49" s="11">
        <v>0.14000000000000001</v>
      </c>
      <c r="N49" s="132"/>
      <c r="O49" s="34" t="s">
        <v>110</v>
      </c>
    </row>
    <row r="50" spans="3:15">
      <c r="C50" s="16"/>
      <c r="G50" s="16"/>
      <c r="H50" s="16"/>
      <c r="I50" s="16"/>
      <c r="J50" s="16"/>
      <c r="L50" s="19" t="s">
        <v>111</v>
      </c>
      <c r="M50" s="10" t="s">
        <v>112</v>
      </c>
      <c r="N50" s="16" t="s">
        <v>15</v>
      </c>
      <c r="O50" s="34" t="s">
        <v>112</v>
      </c>
    </row>
    <row r="51" spans="3:15">
      <c r="C51" s="16"/>
      <c r="G51" s="16"/>
      <c r="H51" s="16"/>
      <c r="I51" s="16"/>
      <c r="J51" s="16"/>
      <c r="L51" s="19" t="s">
        <v>113</v>
      </c>
      <c r="M51" s="11">
        <v>0.99</v>
      </c>
      <c r="N51" s="16"/>
      <c r="O51" s="34" t="s">
        <v>114</v>
      </c>
    </row>
    <row r="52" spans="3:15">
      <c r="C52" s="16"/>
      <c r="G52" s="16"/>
      <c r="H52" s="16"/>
      <c r="I52" s="16"/>
      <c r="J52" s="16"/>
      <c r="L52" s="19" t="s">
        <v>115</v>
      </c>
      <c r="M52" s="35" t="s">
        <v>116</v>
      </c>
      <c r="N52" s="16"/>
      <c r="O52" s="34" t="s">
        <v>117</v>
      </c>
    </row>
    <row r="53" spans="3:15">
      <c r="C53" s="16"/>
      <c r="H53" s="16"/>
      <c r="I53" s="16"/>
      <c r="J53" s="16"/>
      <c r="K53" s="17" t="s">
        <v>118</v>
      </c>
      <c r="L53" s="192"/>
      <c r="M53" s="16"/>
      <c r="N53" s="16"/>
      <c r="O53" s="34" t="s">
        <v>119</v>
      </c>
    </row>
    <row r="54" spans="3:15">
      <c r="C54" s="16"/>
      <c r="H54" s="16"/>
      <c r="I54" s="16"/>
      <c r="J54" s="16"/>
      <c r="K54" s="16"/>
      <c r="L54" s="19" t="s">
        <v>120</v>
      </c>
      <c r="M54" s="11">
        <v>0.1</v>
      </c>
      <c r="N54" s="16"/>
      <c r="O54" s="34" t="s">
        <v>121</v>
      </c>
    </row>
    <row r="55" spans="3:15">
      <c r="C55" s="16"/>
      <c r="D55" s="143" t="s">
        <v>122</v>
      </c>
      <c r="E55" s="143"/>
      <c r="F55" s="144"/>
      <c r="G55" s="18" t="s">
        <v>123</v>
      </c>
      <c r="H55" s="18" t="s">
        <v>124</v>
      </c>
      <c r="I55" s="16"/>
      <c r="J55" s="16"/>
      <c r="K55" s="16"/>
      <c r="L55" s="19" t="s">
        <v>125</v>
      </c>
      <c r="M55" s="176">
        <f>G78</f>
        <v>25</v>
      </c>
      <c r="N55" s="16" t="s">
        <v>15</v>
      </c>
      <c r="O55" s="34" t="s">
        <v>126</v>
      </c>
    </row>
    <row r="56" spans="3:15">
      <c r="C56" s="16"/>
      <c r="D56" s="16"/>
      <c r="E56" s="16"/>
      <c r="F56" s="19" t="s">
        <v>100</v>
      </c>
      <c r="G56" s="11">
        <v>1</v>
      </c>
      <c r="H56" s="97">
        <f>G56*$G$29</f>
        <v>250000</v>
      </c>
      <c r="I56" s="16"/>
      <c r="J56" s="16"/>
      <c r="L56" s="19" t="s">
        <v>127</v>
      </c>
      <c r="M56" s="26">
        <f>H57</f>
        <v>125000</v>
      </c>
      <c r="N56" s="16" t="s">
        <v>15</v>
      </c>
      <c r="O56" s="34" t="s">
        <v>128</v>
      </c>
    </row>
    <row r="57" spans="3:15">
      <c r="C57" s="16"/>
      <c r="D57" s="16"/>
      <c r="E57" s="16"/>
      <c r="F57" s="19" t="s">
        <v>129</v>
      </c>
      <c r="G57" s="11">
        <v>0.5</v>
      </c>
      <c r="H57" s="97">
        <f>G57*$G$29</f>
        <v>125000</v>
      </c>
      <c r="I57" s="132"/>
      <c r="J57" s="16"/>
      <c r="L57" s="19" t="s">
        <v>130</v>
      </c>
      <c r="M57" s="160">
        <f>SponsorReturn</f>
        <v>13630.511183100905</v>
      </c>
      <c r="N57" s="16" t="s">
        <v>15</v>
      </c>
      <c r="O57" s="34" t="s">
        <v>131</v>
      </c>
    </row>
    <row r="58" spans="3:15">
      <c r="C58" s="16"/>
      <c r="D58" s="16"/>
      <c r="E58" s="16"/>
      <c r="F58" s="19" t="s">
        <v>132</v>
      </c>
      <c r="G58" s="11">
        <v>0</v>
      </c>
      <c r="H58" s="97">
        <f>G58*$G$29</f>
        <v>0</v>
      </c>
      <c r="I58" s="16"/>
      <c r="J58" s="16"/>
      <c r="L58" s="19" t="s">
        <v>133</v>
      </c>
      <c r="M58" s="11">
        <f>1-M51</f>
        <v>1.0000000000000009E-2</v>
      </c>
      <c r="N58" s="16"/>
      <c r="O58" s="34" t="s">
        <v>134</v>
      </c>
    </row>
    <row r="59" spans="3:15" ht="17" customHeight="1">
      <c r="C59" s="16"/>
      <c r="D59" s="16"/>
      <c r="E59" s="16"/>
      <c r="F59" s="19" t="s">
        <v>135</v>
      </c>
      <c r="G59" s="33">
        <v>0.01</v>
      </c>
      <c r="H59" s="98">
        <f>G59*$G$29</f>
        <v>2500</v>
      </c>
      <c r="I59" s="16"/>
      <c r="J59" s="16"/>
      <c r="K59" s="17" t="s">
        <v>136</v>
      </c>
      <c r="L59" s="192"/>
      <c r="M59" s="16"/>
      <c r="N59" s="16"/>
      <c r="O59" s="34" t="s">
        <v>137</v>
      </c>
    </row>
    <row r="60" spans="3:15">
      <c r="C60" s="16"/>
      <c r="D60" s="16"/>
      <c r="E60" s="16"/>
      <c r="G60" s="32">
        <f>SUM(G56:G59)</f>
        <v>1.51</v>
      </c>
      <c r="H60" s="99">
        <f>SUM(H56:H59)</f>
        <v>377500</v>
      </c>
      <c r="I60" s="31"/>
      <c r="J60" s="16"/>
      <c r="K60" s="16"/>
      <c r="L60" s="19" t="s">
        <v>125</v>
      </c>
      <c r="M60" s="13">
        <v>20</v>
      </c>
      <c r="N60" s="16"/>
      <c r="O60" s="34" t="s">
        <v>138</v>
      </c>
    </row>
    <row r="61" spans="3:15">
      <c r="C61" s="16"/>
      <c r="D61" s="16"/>
      <c r="E61" s="16"/>
      <c r="F61" s="30" t="s">
        <v>139</v>
      </c>
      <c r="G61" s="29" t="str">
        <f>IF(SUM(G56:G59)&lt;&gt;100%,"Must equal 100%, please correct","OK")</f>
        <v>Must equal 100%, please correct</v>
      </c>
      <c r="H61" s="29" t="str">
        <f>IF(SUM(H56:H59)&lt;&gt;G29,"Must equal total cost, please correct","OK")</f>
        <v>Must equal total cost, please correct</v>
      </c>
      <c r="I61" s="31"/>
      <c r="J61" s="16"/>
      <c r="K61" s="16"/>
      <c r="L61" s="19" t="s">
        <v>140</v>
      </c>
      <c r="M61" s="11">
        <v>0</v>
      </c>
      <c r="N61" s="16"/>
      <c r="O61" s="34" t="s">
        <v>141</v>
      </c>
    </row>
    <row r="62" spans="3:15">
      <c r="C62" s="16"/>
      <c r="D62" s="16"/>
      <c r="E62" s="16"/>
      <c r="F62" s="16"/>
      <c r="G62" s="16"/>
      <c r="H62" s="16"/>
      <c r="I62" s="16"/>
      <c r="J62" s="16"/>
      <c r="K62" s="16"/>
      <c r="L62" s="19" t="s">
        <v>142</v>
      </c>
      <c r="M62" s="23">
        <v>0.75</v>
      </c>
      <c r="N62" s="16"/>
      <c r="O62" s="34" t="s">
        <v>143</v>
      </c>
    </row>
    <row r="63" spans="3:15">
      <c r="C63" s="16"/>
      <c r="D63" s="16"/>
      <c r="E63" s="16"/>
      <c r="F63" s="16"/>
      <c r="G63" s="16"/>
      <c r="H63" s="16"/>
      <c r="I63" s="16"/>
      <c r="J63" s="16"/>
      <c r="L63" s="19" t="s">
        <v>144</v>
      </c>
      <c r="M63" s="35" t="s">
        <v>116</v>
      </c>
      <c r="N63" s="132"/>
      <c r="O63" s="34" t="s">
        <v>145</v>
      </c>
    </row>
    <row r="64" spans="3:15">
      <c r="C64" s="16"/>
      <c r="D64" s="16"/>
      <c r="E64" s="16"/>
      <c r="F64" s="16"/>
      <c r="G64" s="16"/>
      <c r="H64" s="16"/>
      <c r="I64" s="16"/>
      <c r="J64" s="16"/>
      <c r="L64" s="19" t="s">
        <v>146</v>
      </c>
      <c r="M64" s="11">
        <v>1</v>
      </c>
      <c r="N64" s="16"/>
      <c r="O64" s="34" t="s">
        <v>147</v>
      </c>
    </row>
    <row r="65" spans="3:15">
      <c r="C65" s="16"/>
      <c r="D65" s="16"/>
      <c r="E65" s="16"/>
      <c r="F65" s="16"/>
      <c r="G65" s="16"/>
      <c r="H65" s="16"/>
      <c r="I65" s="16"/>
      <c r="J65" s="16"/>
      <c r="L65" s="19" t="s">
        <v>148</v>
      </c>
      <c r="M65" s="11">
        <v>0.5</v>
      </c>
      <c r="N65" s="16"/>
    </row>
    <row r="66" spans="3:15">
      <c r="C66" s="16"/>
      <c r="D66" s="16"/>
      <c r="E66" s="16"/>
      <c r="F66" s="16"/>
      <c r="G66" s="16"/>
      <c r="H66" s="16"/>
      <c r="I66" s="16"/>
      <c r="J66" s="16"/>
      <c r="L66" s="19" t="s">
        <v>149</v>
      </c>
      <c r="M66" s="11">
        <v>0</v>
      </c>
      <c r="N66" s="16"/>
    </row>
    <row r="67" spans="3:15">
      <c r="C67" s="16"/>
      <c r="D67" s="16"/>
      <c r="E67" s="16"/>
      <c r="F67" s="16"/>
      <c r="G67" s="16"/>
      <c r="H67" s="16"/>
      <c r="I67" s="16"/>
      <c r="J67" s="16"/>
      <c r="L67" s="19" t="s">
        <v>150</v>
      </c>
      <c r="M67" s="11">
        <v>0.01</v>
      </c>
      <c r="N67" s="16"/>
      <c r="O67" s="132"/>
    </row>
    <row r="68" spans="3:15">
      <c r="C68" s="16"/>
      <c r="D68" s="16"/>
      <c r="E68" s="16"/>
      <c r="F68" s="16"/>
      <c r="G68" s="16"/>
      <c r="H68" s="16"/>
      <c r="I68" s="16"/>
      <c r="J68" s="16"/>
      <c r="K68" s="17" t="s">
        <v>135</v>
      </c>
      <c r="M68" s="16"/>
      <c r="N68" s="16"/>
    </row>
    <row r="69" spans="3:15">
      <c r="C69" s="16"/>
      <c r="D69" s="16"/>
      <c r="E69" s="16"/>
      <c r="F69" s="16"/>
      <c r="G69" s="16"/>
      <c r="H69" s="16"/>
      <c r="I69" s="16"/>
      <c r="J69" s="16"/>
      <c r="K69" s="16"/>
      <c r="L69" s="19" t="s">
        <v>120</v>
      </c>
      <c r="M69" s="62">
        <f>M54</f>
        <v>0.1</v>
      </c>
      <c r="N69" s="16"/>
      <c r="O69" s="132"/>
    </row>
    <row r="70" spans="3:15">
      <c r="C70" s="16"/>
      <c r="D70" s="16"/>
      <c r="E70" s="16"/>
      <c r="F70" s="16"/>
      <c r="G70" s="16"/>
      <c r="H70" s="16"/>
      <c r="I70" s="16"/>
      <c r="J70" s="16"/>
      <c r="K70" s="16"/>
      <c r="L70" s="19" t="s">
        <v>125</v>
      </c>
      <c r="M70" s="149">
        <v>25</v>
      </c>
      <c r="N70" s="16"/>
    </row>
    <row r="71" spans="3:15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32"/>
    </row>
    <row r="72" spans="3:15">
      <c r="C72" s="16"/>
      <c r="D72" s="16"/>
      <c r="E72" s="16"/>
      <c r="F72" s="16"/>
      <c r="G72" s="16"/>
      <c r="H72" s="16"/>
      <c r="I72" s="16"/>
      <c r="J72" s="16"/>
      <c r="K72" s="16"/>
      <c r="L72" s="19"/>
      <c r="M72" s="19"/>
      <c r="N72" s="16"/>
    </row>
    <row r="73" spans="3:15">
      <c r="C73" s="3" t="s">
        <v>151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5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3:15">
      <c r="C75" s="16"/>
      <c r="D75" s="17" t="s">
        <v>152</v>
      </c>
      <c r="E75" s="17"/>
      <c r="F75" s="16"/>
      <c r="G75" s="16"/>
      <c r="H75" s="16"/>
      <c r="I75" s="16"/>
      <c r="J75" s="17" t="s">
        <v>153</v>
      </c>
      <c r="K75" s="16"/>
      <c r="L75" s="16"/>
      <c r="M75" s="16"/>
      <c r="N75" s="16"/>
    </row>
    <row r="76" spans="3:15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3:15">
      <c r="C77" s="16"/>
      <c r="D77" s="16"/>
      <c r="E77" s="213" t="s">
        <v>1117</v>
      </c>
      <c r="F77" s="16"/>
      <c r="G77" s="16"/>
      <c r="H77" s="16"/>
      <c r="I77" s="16"/>
      <c r="J77" s="16"/>
      <c r="K77" s="16"/>
      <c r="L77" s="78" t="s">
        <v>1125</v>
      </c>
      <c r="M77" s="220">
        <v>20</v>
      </c>
      <c r="N77" s="16"/>
    </row>
    <row r="78" spans="3:15">
      <c r="C78" s="16"/>
      <c r="D78" s="16"/>
      <c r="E78" s="16"/>
      <c r="F78" s="19" t="s">
        <v>155</v>
      </c>
      <c r="G78" s="176">
        <v>25</v>
      </c>
      <c r="H78" s="16"/>
      <c r="I78" s="16"/>
      <c r="J78" s="16"/>
      <c r="K78" s="16"/>
      <c r="L78" s="19" t="s">
        <v>156</v>
      </c>
      <c r="M78" s="14">
        <v>10000</v>
      </c>
      <c r="N78" s="16"/>
    </row>
    <row r="79" spans="3:15">
      <c r="C79" s="16"/>
      <c r="D79" s="16"/>
      <c r="E79" s="16"/>
      <c r="F79" s="19" t="s">
        <v>157</v>
      </c>
      <c r="G79" s="177">
        <v>0.19</v>
      </c>
      <c r="H79" s="16"/>
      <c r="I79" s="16"/>
      <c r="J79" s="16"/>
      <c r="K79" s="16"/>
      <c r="L79" s="19" t="s">
        <v>158</v>
      </c>
      <c r="M79" s="14">
        <v>3000</v>
      </c>
      <c r="N79" s="16"/>
    </row>
    <row r="80" spans="3:15">
      <c r="C80" s="16"/>
      <c r="D80" s="16"/>
      <c r="E80" s="16"/>
      <c r="F80" s="19" t="s">
        <v>159</v>
      </c>
      <c r="G80" s="172">
        <v>0</v>
      </c>
      <c r="H80" s="16"/>
      <c r="I80" s="16"/>
      <c r="J80" s="16"/>
      <c r="K80" s="16"/>
      <c r="L80" s="19" t="s">
        <v>160</v>
      </c>
      <c r="M80" s="14">
        <v>15.5</v>
      </c>
      <c r="N80" s="16"/>
    </row>
    <row r="81" spans="3:15">
      <c r="C81" s="16"/>
      <c r="D81" s="16"/>
      <c r="E81" s="16"/>
      <c r="F81" s="19" t="s">
        <v>161</v>
      </c>
      <c r="G81" s="176">
        <f>G78</f>
        <v>25</v>
      </c>
      <c r="H81" s="16"/>
      <c r="I81" s="16"/>
      <c r="J81" s="16"/>
      <c r="K81" s="16"/>
      <c r="L81" s="19" t="s">
        <v>162</v>
      </c>
      <c r="M81" s="11">
        <v>0.01</v>
      </c>
      <c r="N81" s="16"/>
    </row>
    <row r="82" spans="3:15">
      <c r="C82" s="16"/>
      <c r="D82" s="16"/>
      <c r="E82" s="16"/>
      <c r="F82" s="16"/>
      <c r="G82" s="16">
        <v>0</v>
      </c>
      <c r="H82" s="16"/>
      <c r="I82" s="16"/>
      <c r="J82" s="16"/>
      <c r="K82" s="16"/>
      <c r="L82" s="19" t="s">
        <v>163</v>
      </c>
      <c r="M82" s="65">
        <v>2.5000000000000001E-3</v>
      </c>
      <c r="N82" s="16"/>
    </row>
    <row r="83" spans="3:15">
      <c r="C83" s="16"/>
      <c r="D83" s="16"/>
      <c r="E83" s="16"/>
      <c r="F83" s="16"/>
      <c r="G83" s="16"/>
      <c r="H83" s="16"/>
      <c r="I83" s="16"/>
      <c r="J83" s="16"/>
      <c r="K83" s="16"/>
      <c r="L83" s="19" t="s">
        <v>164</v>
      </c>
      <c r="M83" s="14">
        <v>3</v>
      </c>
      <c r="N83" s="16"/>
    </row>
    <row r="84" spans="3:15">
      <c r="C84" s="16"/>
      <c r="D84" s="16"/>
      <c r="E84" s="16" t="s">
        <v>165</v>
      </c>
      <c r="F84" s="16"/>
      <c r="G84" s="16"/>
      <c r="H84" s="16"/>
      <c r="I84" s="16"/>
      <c r="J84" s="16"/>
      <c r="K84" s="16"/>
      <c r="L84" s="19" t="s">
        <v>166</v>
      </c>
      <c r="M84" s="156" t="s">
        <v>167</v>
      </c>
      <c r="N84" s="132"/>
    </row>
    <row r="85" spans="3:15">
      <c r="C85" s="16"/>
      <c r="D85" s="16"/>
      <c r="E85" s="16"/>
      <c r="F85" s="16" t="s">
        <v>168</v>
      </c>
      <c r="G85" s="175">
        <v>0</v>
      </c>
      <c r="H85" s="16"/>
      <c r="I85" s="16"/>
      <c r="J85" s="16"/>
      <c r="K85" s="16"/>
      <c r="L85" s="19" t="s">
        <v>169</v>
      </c>
      <c r="M85" s="14"/>
      <c r="N85" s="16"/>
    </row>
    <row r="86" spans="3:15">
      <c r="C86" s="16"/>
      <c r="D86" s="16"/>
      <c r="E86" s="16"/>
      <c r="F86" s="16" t="s">
        <v>170</v>
      </c>
      <c r="G86" s="173">
        <v>0</v>
      </c>
      <c r="H86" s="16"/>
      <c r="I86" s="16"/>
      <c r="J86" s="16"/>
      <c r="K86" s="16"/>
      <c r="L86" s="78" t="s">
        <v>1127</v>
      </c>
      <c r="M86" s="14">
        <v>0</v>
      </c>
      <c r="N86" s="16"/>
    </row>
    <row r="87" spans="3:15">
      <c r="C87" s="16"/>
      <c r="D87" s="16"/>
      <c r="E87" s="16"/>
      <c r="F87" s="16" t="s">
        <v>171</v>
      </c>
      <c r="G87" s="176">
        <v>0</v>
      </c>
      <c r="H87" s="16"/>
      <c r="I87" s="16"/>
      <c r="J87" s="16"/>
      <c r="K87" s="16"/>
      <c r="L87" s="16"/>
      <c r="M87" s="16"/>
      <c r="N87" s="16"/>
    </row>
    <row r="88" spans="3:15">
      <c r="C88" s="16"/>
      <c r="D88" s="16"/>
      <c r="E88" s="16"/>
      <c r="F88" s="16" t="s">
        <v>172</v>
      </c>
      <c r="G88" s="175">
        <v>0</v>
      </c>
      <c r="H88" s="16"/>
      <c r="I88" s="16"/>
      <c r="J88" s="16"/>
      <c r="K88" s="16"/>
      <c r="L88" s="16"/>
      <c r="M88" s="16"/>
      <c r="N88" s="16"/>
    </row>
    <row r="89" spans="3:15">
      <c r="C89" s="16"/>
      <c r="E89" s="16"/>
      <c r="F89" s="16" t="s">
        <v>173</v>
      </c>
      <c r="G89" s="35" t="s">
        <v>116</v>
      </c>
      <c r="H89" s="34" t="s">
        <v>174</v>
      </c>
      <c r="I89" s="16"/>
      <c r="J89" s="16"/>
      <c r="K89" s="16"/>
      <c r="L89" s="16"/>
      <c r="M89" s="16"/>
      <c r="N89" s="16"/>
    </row>
    <row r="90" spans="3:15">
      <c r="C90" s="16"/>
      <c r="F90" s="16" t="s">
        <v>175</v>
      </c>
      <c r="G90" s="13">
        <v>0</v>
      </c>
      <c r="H90" s="34" t="s">
        <v>116</v>
      </c>
      <c r="I90" s="16"/>
      <c r="J90" s="17" t="s">
        <v>176</v>
      </c>
      <c r="K90" s="16"/>
      <c r="L90" s="16"/>
      <c r="M90" s="16"/>
      <c r="N90" s="16"/>
    </row>
    <row r="91" spans="3:15">
      <c r="C91" s="16"/>
      <c r="H91" s="16"/>
      <c r="I91" s="16"/>
      <c r="J91" s="16"/>
      <c r="K91" s="16"/>
      <c r="L91" s="19" t="s">
        <v>177</v>
      </c>
      <c r="M91" s="11">
        <v>0.3</v>
      </c>
      <c r="N91" s="16"/>
    </row>
    <row r="92" spans="3:15">
      <c r="C92" s="16"/>
      <c r="I92" s="16"/>
      <c r="J92" s="16"/>
      <c r="K92" s="16"/>
      <c r="L92" s="19" t="s">
        <v>178</v>
      </c>
      <c r="M92" s="11">
        <v>1</v>
      </c>
      <c r="N92" s="16"/>
    </row>
    <row r="93" spans="3:15">
      <c r="C93" s="16"/>
      <c r="E93" s="16" t="s">
        <v>179</v>
      </c>
      <c r="H93" s="16"/>
      <c r="I93" s="16"/>
      <c r="J93" s="16"/>
      <c r="K93" s="16"/>
      <c r="L93" s="19" t="s">
        <v>180</v>
      </c>
      <c r="M93" s="26">
        <f>G29*M91*M92</f>
        <v>75000</v>
      </c>
      <c r="N93" s="16"/>
    </row>
    <row r="94" spans="3:15">
      <c r="C94" s="16"/>
      <c r="D94" s="16"/>
      <c r="F94" s="16"/>
      <c r="G94" s="16"/>
      <c r="H94" s="16"/>
      <c r="I94" s="16"/>
      <c r="J94" s="16"/>
      <c r="K94" s="16"/>
      <c r="L94" s="19" t="s">
        <v>181</v>
      </c>
      <c r="M94" s="11">
        <v>0.34</v>
      </c>
      <c r="N94" s="16"/>
    </row>
    <row r="95" spans="3:15">
      <c r="C95" s="16"/>
      <c r="E95" s="16" t="s">
        <v>182</v>
      </c>
      <c r="F95" s="16" t="s">
        <v>183</v>
      </c>
      <c r="G95" s="16" t="s">
        <v>184</v>
      </c>
      <c r="H95" s="16" t="s">
        <v>185</v>
      </c>
      <c r="I95" s="16"/>
      <c r="J95" s="16"/>
      <c r="K95" s="16"/>
      <c r="L95" s="19" t="s">
        <v>186</v>
      </c>
      <c r="M95" s="64">
        <v>0.105</v>
      </c>
      <c r="N95" s="16"/>
    </row>
    <row r="96" spans="3:15">
      <c r="C96" s="16"/>
      <c r="E96" s="27">
        <v>1</v>
      </c>
      <c r="F96" s="186">
        <f>M36/1000</f>
        <v>154.99999999999997</v>
      </c>
      <c r="G96" s="178"/>
      <c r="H96" s="62">
        <v>1</v>
      </c>
      <c r="I96" s="16"/>
      <c r="J96" s="16"/>
      <c r="K96" s="16"/>
      <c r="L96" s="19" t="s">
        <v>187</v>
      </c>
      <c r="M96" s="11">
        <v>0.7</v>
      </c>
      <c r="N96" s="16"/>
      <c r="O96" s="103"/>
    </row>
    <row r="97" spans="3:15">
      <c r="C97" s="16"/>
      <c r="E97" s="27">
        <v>2</v>
      </c>
      <c r="F97" s="186">
        <f t="shared" ref="F97:F110" si="0">F96-(F96*$M$18)</f>
        <v>154.37999999999997</v>
      </c>
      <c r="G97" s="178"/>
      <c r="H97" s="62">
        <v>1</v>
      </c>
      <c r="I97" s="16"/>
      <c r="J97" s="16"/>
      <c r="K97" s="16"/>
      <c r="L97" s="19" t="s">
        <v>188</v>
      </c>
      <c r="M97" s="11">
        <v>0.35</v>
      </c>
      <c r="N97" s="16"/>
    </row>
    <row r="98" spans="3:15">
      <c r="C98" s="16"/>
      <c r="E98" s="27">
        <v>3</v>
      </c>
      <c r="F98" s="186">
        <f t="shared" si="0"/>
        <v>153.76247999999995</v>
      </c>
      <c r="G98" s="178"/>
      <c r="H98" s="62">
        <v>1</v>
      </c>
      <c r="I98" s="16"/>
      <c r="J98" s="16"/>
      <c r="K98" s="16"/>
      <c r="L98" s="19" t="s">
        <v>189</v>
      </c>
      <c r="M98" s="26">
        <f>G29-(M93/2)</f>
        <v>212500</v>
      </c>
      <c r="N98" s="16"/>
    </row>
    <row r="99" spans="3:15">
      <c r="C99" s="24" t="s">
        <v>46</v>
      </c>
      <c r="E99" s="27">
        <v>4</v>
      </c>
      <c r="F99" s="186">
        <f t="shared" si="0"/>
        <v>153.14743007999996</v>
      </c>
      <c r="G99" s="178"/>
      <c r="H99" s="62">
        <v>1</v>
      </c>
      <c r="I99" s="24"/>
      <c r="L99" s="19" t="s">
        <v>190</v>
      </c>
      <c r="M99" s="100">
        <v>0.85</v>
      </c>
      <c r="N99" s="24"/>
    </row>
    <row r="100" spans="3:15">
      <c r="C100" s="16"/>
      <c r="D100" s="16"/>
      <c r="E100" s="27">
        <v>5</v>
      </c>
      <c r="F100" s="186">
        <f t="shared" si="0"/>
        <v>152.53484035967998</v>
      </c>
      <c r="G100" s="178"/>
      <c r="H100" s="62">
        <v>1</v>
      </c>
      <c r="I100" s="16"/>
      <c r="L100" s="19" t="s">
        <v>191</v>
      </c>
      <c r="M100" s="11">
        <v>1</v>
      </c>
      <c r="N100" s="16"/>
    </row>
    <row r="101" spans="3:15">
      <c r="C101" s="16"/>
      <c r="D101" s="16"/>
      <c r="E101" s="27">
        <v>6</v>
      </c>
      <c r="F101" s="186">
        <f t="shared" si="0"/>
        <v>151.92470099824126</v>
      </c>
      <c r="G101" s="178"/>
      <c r="H101" s="62">
        <v>1</v>
      </c>
      <c r="I101" s="16"/>
      <c r="L101" s="19" t="s">
        <v>192</v>
      </c>
      <c r="M101" s="26">
        <f>M100*M98</f>
        <v>212500</v>
      </c>
      <c r="N101" s="16"/>
    </row>
    <row r="102" spans="3:15">
      <c r="C102" s="16"/>
      <c r="D102" s="16"/>
      <c r="E102" s="27">
        <v>7</v>
      </c>
      <c r="F102" s="186">
        <f t="shared" si="0"/>
        <v>151.31700219424829</v>
      </c>
      <c r="G102" s="178"/>
      <c r="H102" s="62">
        <v>1</v>
      </c>
      <c r="I102" s="16"/>
      <c r="L102" s="19" t="s">
        <v>193</v>
      </c>
      <c r="M102" s="100">
        <f>1-M100</f>
        <v>0</v>
      </c>
      <c r="N102" s="16"/>
    </row>
    <row r="103" spans="3:15">
      <c r="C103" s="16"/>
      <c r="D103" s="24"/>
      <c r="E103" s="27">
        <v>8</v>
      </c>
      <c r="F103" s="186">
        <f t="shared" si="0"/>
        <v>150.7117341854713</v>
      </c>
      <c r="G103" s="178"/>
      <c r="H103" s="62">
        <v>1</v>
      </c>
      <c r="I103" s="16"/>
      <c r="L103" s="19" t="s">
        <v>194</v>
      </c>
      <c r="M103" s="26">
        <f>M102*M98</f>
        <v>0</v>
      </c>
      <c r="N103" s="16"/>
    </row>
    <row r="104" spans="3:15">
      <c r="C104" s="16"/>
      <c r="D104" s="16"/>
      <c r="E104" s="27">
        <v>9</v>
      </c>
      <c r="F104" s="186">
        <f t="shared" si="0"/>
        <v>150.10888724872942</v>
      </c>
      <c r="G104" s="178"/>
      <c r="H104" s="62">
        <v>1</v>
      </c>
      <c r="I104" s="16"/>
      <c r="L104" s="19" t="s">
        <v>195</v>
      </c>
      <c r="M104" s="100">
        <v>0</v>
      </c>
      <c r="N104" s="16"/>
    </row>
    <row r="105" spans="3:15">
      <c r="D105" s="16"/>
      <c r="E105" s="27">
        <v>10</v>
      </c>
      <c r="F105" s="186">
        <f t="shared" si="0"/>
        <v>149.50845169973451</v>
      </c>
      <c r="G105" s="178"/>
      <c r="H105" s="62">
        <v>1</v>
      </c>
    </row>
    <row r="106" spans="3:15">
      <c r="D106" s="16"/>
      <c r="E106" s="27">
        <v>11</v>
      </c>
      <c r="F106" s="186">
        <f t="shared" si="0"/>
        <v>148.91041789293556</v>
      </c>
      <c r="G106" s="178"/>
      <c r="H106" s="62">
        <v>1</v>
      </c>
      <c r="J106" s="17" t="s">
        <v>196</v>
      </c>
      <c r="K106" s="24"/>
      <c r="L106" s="24"/>
      <c r="M106" s="24"/>
    </row>
    <row r="107" spans="3:15">
      <c r="E107" s="27">
        <v>12</v>
      </c>
      <c r="F107" s="186">
        <f t="shared" si="0"/>
        <v>148.31477622136381</v>
      </c>
      <c r="G107" s="178"/>
      <c r="H107" s="62">
        <v>1</v>
      </c>
      <c r="J107" s="16"/>
      <c r="K107" s="16"/>
      <c r="L107" s="19" t="s">
        <v>197</v>
      </c>
      <c r="M107" s="35" t="s">
        <v>116</v>
      </c>
      <c r="N107" s="187" t="s">
        <v>15</v>
      </c>
    </row>
    <row r="108" spans="3:15">
      <c r="E108" s="27">
        <v>13</v>
      </c>
      <c r="F108" s="186">
        <f t="shared" si="0"/>
        <v>147.72151711647837</v>
      </c>
      <c r="G108" s="178"/>
      <c r="H108" s="62">
        <v>1</v>
      </c>
      <c r="J108" s="16"/>
      <c r="K108" s="16"/>
      <c r="L108" s="19" t="s">
        <v>198</v>
      </c>
      <c r="M108" s="11">
        <v>1</v>
      </c>
      <c r="N108" s="187" t="s">
        <v>15</v>
      </c>
    </row>
    <row r="109" spans="3:15">
      <c r="E109" s="27">
        <v>14</v>
      </c>
      <c r="F109" s="186">
        <f t="shared" si="0"/>
        <v>147.13063104801245</v>
      </c>
      <c r="G109" s="178"/>
      <c r="H109" s="62">
        <v>1</v>
      </c>
      <c r="J109" s="16"/>
      <c r="K109" s="16"/>
      <c r="L109" s="19" t="s">
        <v>199</v>
      </c>
      <c r="M109" s="11">
        <v>0.5</v>
      </c>
      <c r="N109" s="187" t="s">
        <v>15</v>
      </c>
    </row>
    <row r="110" spans="3:15">
      <c r="E110" s="27">
        <v>15</v>
      </c>
      <c r="F110" s="186">
        <f t="shared" si="0"/>
        <v>146.54210852382039</v>
      </c>
      <c r="G110" s="178"/>
      <c r="H110" s="62">
        <v>1</v>
      </c>
      <c r="J110" s="16"/>
      <c r="K110" s="16"/>
      <c r="L110" s="19" t="s">
        <v>200</v>
      </c>
      <c r="M110" s="13">
        <v>5</v>
      </c>
      <c r="N110" s="187" t="s">
        <v>15</v>
      </c>
      <c r="O110" s="132"/>
    </row>
    <row r="112" spans="3:15">
      <c r="F112" s="132"/>
    </row>
    <row r="132" spans="1:26">
      <c r="A132" s="19" t="s">
        <v>201</v>
      </c>
      <c r="B132" s="154">
        <f>Financials!G93</f>
        <v>0.19999999999999998</v>
      </c>
      <c r="C132" s="154">
        <f>Financials!H93</f>
        <v>0.32</v>
      </c>
      <c r="D132" s="154">
        <f>Financials!I93</f>
        <v>0.19200000000000006</v>
      </c>
      <c r="E132" s="154">
        <f>Financials!J93</f>
        <v>0.11519999999999998</v>
      </c>
      <c r="F132" s="154">
        <f>Financials!K93</f>
        <v>0.11519999999999998</v>
      </c>
      <c r="G132" s="154">
        <f>Financials!L93</f>
        <v>5.7599999999999991E-2</v>
      </c>
      <c r="H132" s="154">
        <f>Financials!M93</f>
        <v>0</v>
      </c>
      <c r="I132" s="154">
        <f>Financials!N93</f>
        <v>0</v>
      </c>
      <c r="J132" s="154">
        <f>Financials!O93</f>
        <v>0</v>
      </c>
      <c r="K132" s="154">
        <f>Financials!P93</f>
        <v>0</v>
      </c>
      <c r="L132" s="154">
        <f>Financials!Q93</f>
        <v>0</v>
      </c>
      <c r="M132" s="154">
        <f>Financials!R93</f>
        <v>0</v>
      </c>
      <c r="N132" s="154">
        <f>Financials!S93</f>
        <v>0</v>
      </c>
      <c r="O132" s="154">
        <f>Financials!T93</f>
        <v>0</v>
      </c>
      <c r="P132" s="154">
        <f>Financials!U93</f>
        <v>0</v>
      </c>
      <c r="Q132" s="154">
        <f>Financials!V93</f>
        <v>0</v>
      </c>
      <c r="R132" s="154">
        <f>Financials!W93</f>
        <v>0</v>
      </c>
      <c r="S132" s="154">
        <f>Financials!X93</f>
        <v>0</v>
      </c>
      <c r="T132" s="154">
        <f>Financials!Y93</f>
        <v>0</v>
      </c>
      <c r="U132" s="154">
        <f>Financials!Z93</f>
        <v>0</v>
      </c>
      <c r="V132" s="154">
        <f>Financials!AA93</f>
        <v>0</v>
      </c>
      <c r="W132" s="154">
        <f>Financials!AB93</f>
        <v>0</v>
      </c>
      <c r="X132" s="154">
        <f>Financials!AC93</f>
        <v>0</v>
      </c>
      <c r="Y132" s="154">
        <f>Financials!AD93</f>
        <v>0</v>
      </c>
      <c r="Z132" s="154">
        <f>Financials!AE93</f>
        <v>0</v>
      </c>
    </row>
    <row r="133" spans="1:26">
      <c r="A133" s="19" t="s">
        <v>202</v>
      </c>
      <c r="B133" s="55">
        <f>Financials!G96</f>
        <v>42500</v>
      </c>
      <c r="C133" s="55">
        <f>Financials!H96</f>
        <v>67999.999999999985</v>
      </c>
      <c r="D133" s="55">
        <f>Financials!I96</f>
        <v>40800</v>
      </c>
      <c r="E133" s="55">
        <f>Financials!J96</f>
        <v>24479.999999999996</v>
      </c>
      <c r="F133" s="55">
        <f>Financials!K96</f>
        <v>24479.999999999996</v>
      </c>
      <c r="G133" s="55">
        <f>Financials!L96</f>
        <v>12239.999999999998</v>
      </c>
      <c r="H133" s="55">
        <f>Financials!M96</f>
        <v>0</v>
      </c>
      <c r="I133" s="55">
        <f>Financials!N96</f>
        <v>0</v>
      </c>
      <c r="J133" s="55">
        <f>Financials!O96</f>
        <v>0</v>
      </c>
      <c r="K133" s="55">
        <f>Financials!P96</f>
        <v>0</v>
      </c>
      <c r="L133" s="55">
        <f>Financials!Q96</f>
        <v>0</v>
      </c>
      <c r="M133" s="55">
        <f>Financials!R96</f>
        <v>0</v>
      </c>
      <c r="N133" s="55">
        <f>Financials!S96</f>
        <v>0</v>
      </c>
      <c r="O133" s="55">
        <f>Financials!T96</f>
        <v>0</v>
      </c>
      <c r="P133" s="55">
        <f>Financials!U96</f>
        <v>0</v>
      </c>
      <c r="Q133" s="55">
        <f>Financials!V96</f>
        <v>0</v>
      </c>
      <c r="R133" s="55">
        <f>Financials!W96</f>
        <v>0</v>
      </c>
      <c r="S133" s="55">
        <f>Financials!X96</f>
        <v>0</v>
      </c>
      <c r="T133" s="55">
        <f>Financials!Y96</f>
        <v>0</v>
      </c>
      <c r="U133" s="55">
        <f>Financials!Z96</f>
        <v>0</v>
      </c>
      <c r="V133" s="55">
        <f>Financials!AA96</f>
        <v>0</v>
      </c>
      <c r="W133" s="55">
        <f>Financials!AB96</f>
        <v>0</v>
      </c>
      <c r="X133" s="55">
        <f>Financials!AC96</f>
        <v>0</v>
      </c>
      <c r="Y133" s="55">
        <f>Financials!AD96</f>
        <v>0</v>
      </c>
      <c r="Z133" s="55">
        <f>Financials!AE96</f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G29:H29"/>
    <mergeCell ref="G28:H28"/>
    <mergeCell ref="G30:H30"/>
  </mergeCells>
  <conditionalFormatting sqref="G61">
    <cfRule type="containsText" dxfId="703" priority="1" operator="containsText" text="OK">
      <formula>NOT(ISERROR(SEARCH("OK",G61)))</formula>
    </cfRule>
  </conditionalFormatting>
  <conditionalFormatting sqref="G61">
    <cfRule type="containsText" dxfId="702" priority="2" operator="containsText" text="please correct">
      <formula>NOT(ISERROR(SEARCH("please correct",G61)))</formula>
    </cfRule>
  </conditionalFormatting>
  <conditionalFormatting sqref="H61">
    <cfRule type="containsText" dxfId="701" priority="3" operator="containsText" text="OK">
      <formula>NOT(ISERROR(SEARCH("OK",H61)))</formula>
    </cfRule>
  </conditionalFormatting>
  <conditionalFormatting sqref="H61">
    <cfRule type="containsText" dxfId="700" priority="4" operator="containsText" text="please correct">
      <formula>NOT(ISERROR(SEARCH("please correct",H61)))</formula>
    </cfRule>
  </conditionalFormatting>
  <dataValidations count="7">
    <dataValidation type="list" allowBlank="1" showInputMessage="1" showErrorMessage="1" sqref="G14">
      <formula1>$O$14:$O$64</formula1>
    </dataValidation>
    <dataValidation type="list" showInputMessage="1" showErrorMessage="1" promptTitle="Select Deal Structure" sqref="F45">
      <formula1>$E$45:$E$48</formula1>
    </dataValidation>
    <dataValidation type="list" showInputMessage="1" showErrorMessage="1" promptTitle="Select Deal Structure" sqref="M50">
      <formula1>$O$50:$O$51</formula1>
    </dataValidation>
    <dataValidation type="list" showInputMessage="1" showErrorMessage="1" promptTitle="Select Deal Structure" sqref="M107">
      <formula1>H89:H90</formula1>
    </dataValidation>
    <dataValidation type="list" showInputMessage="1" showErrorMessage="1" promptTitle="Select Deal Structure" sqref="G89">
      <formula1>$H$89:$H$90</formula1>
    </dataValidation>
    <dataValidation type="list" showInputMessage="1" showErrorMessage="1" promptTitle="Select Deal Structure" sqref="M52">
      <formula1>$H$89:$H$90</formula1>
    </dataValidation>
    <dataValidation type="list" showInputMessage="1" showErrorMessage="1" promptTitle="Select Deal Structure" sqref="M63">
      <formula1>$H$89:$H$90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1640625" defaultRowHeight="15" x14ac:dyDescent="0"/>
  <sheetData>
    <row r="1" spans="1:1">
      <c r="A1" s="4" t="s">
        <v>974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1640625" defaultRowHeight="15" x14ac:dyDescent="0"/>
  <sheetData>
    <row r="1" spans="1:1">
      <c r="A1" s="4" t="s">
        <v>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C43" sqref="C43"/>
    </sheetView>
  </sheetViews>
  <sheetFormatPr baseColWidth="10" defaultColWidth="11.1640625" defaultRowHeight="15" x14ac:dyDescent="0"/>
  <cols>
    <col min="1" max="1" width="65" customWidth="1"/>
    <col min="2" max="2" width="60.5" customWidth="1"/>
    <col min="3" max="3" width="13.1640625" customWidth="1"/>
  </cols>
  <sheetData>
    <row r="1" spans="1:5">
      <c r="A1" s="110" t="s">
        <v>976</v>
      </c>
      <c r="B1" s="111">
        <v>9000</v>
      </c>
    </row>
    <row r="2" spans="1:5" s="57" customFormat="1" ht="17" customHeight="1">
      <c r="A2" s="112" t="s">
        <v>26</v>
      </c>
      <c r="B2" s="113">
        <f>Inputs!M17</f>
        <v>100</v>
      </c>
      <c r="C2" s="57" t="s">
        <v>977</v>
      </c>
    </row>
    <row r="3" spans="1:5" s="57" customFormat="1">
      <c r="A3" s="114" t="s">
        <v>978</v>
      </c>
      <c r="B3" s="201">
        <f>Inputs!M19</f>
        <v>0.79</v>
      </c>
      <c r="C3" s="57" t="s">
        <v>977</v>
      </c>
    </row>
    <row r="4" spans="1:5" s="57" customFormat="1">
      <c r="A4" s="57" t="s">
        <v>979</v>
      </c>
      <c r="B4" s="115">
        <f>B2*B3</f>
        <v>79</v>
      </c>
    </row>
    <row r="5" spans="1:5">
      <c r="A5" s="110" t="s">
        <v>980</v>
      </c>
      <c r="B5" s="111">
        <f>Inputs!M37</f>
        <v>1550</v>
      </c>
      <c r="C5" s="57" t="s">
        <v>977</v>
      </c>
    </row>
    <row r="6" spans="1:5" s="57" customFormat="1">
      <c r="A6" s="57" t="s">
        <v>981</v>
      </c>
      <c r="B6" s="113">
        <f>B5*B2</f>
        <v>155000</v>
      </c>
    </row>
    <row r="7" spans="1:5" s="57" customFormat="1">
      <c r="A7" s="198"/>
      <c r="B7" s="198"/>
    </row>
    <row r="8" spans="1:5" s="57" customFormat="1">
      <c r="A8" s="199"/>
      <c r="B8" s="198"/>
      <c r="C8" s="200"/>
    </row>
    <row r="9" spans="1:5" s="57" customFormat="1">
      <c r="A9" s="199"/>
      <c r="B9" s="113"/>
      <c r="C9" s="200"/>
    </row>
    <row r="10" spans="1:5" s="57" customFormat="1">
      <c r="A10" s="199"/>
      <c r="B10" s="113"/>
      <c r="C10" s="200"/>
    </row>
    <row r="11" spans="1:5">
      <c r="A11" s="199"/>
      <c r="B11" s="113"/>
      <c r="C11" s="57"/>
      <c r="D11" s="57"/>
      <c r="E11" s="57"/>
    </row>
    <row r="12" spans="1:5">
      <c r="A12" s="199"/>
      <c r="B12" s="113"/>
      <c r="C12" s="57"/>
      <c r="D12" s="57"/>
      <c r="E12" s="57"/>
    </row>
    <row r="15" spans="1:5" s="114" customFormat="1">
      <c r="A15" s="4" t="s">
        <v>369</v>
      </c>
    </row>
    <row r="16" spans="1:5" s="114" customFormat="1">
      <c r="A16" s="114" t="s">
        <v>44</v>
      </c>
      <c r="B16" s="194">
        <f t="shared" ref="B16:B27" si="0">($B$2*$B$5)*(B32/$B$44)</f>
        <v>7567.4150594854073</v>
      </c>
    </row>
    <row r="17" spans="1:14">
      <c r="A17" t="s">
        <v>47</v>
      </c>
      <c r="B17" s="194">
        <f t="shared" si="0"/>
        <v>9052.2429745509035</v>
      </c>
    </row>
    <row r="18" spans="1:14">
      <c r="A18" t="s">
        <v>51</v>
      </c>
      <c r="B18" s="194">
        <f t="shared" si="0"/>
        <v>12669.458280072287</v>
      </c>
    </row>
    <row r="19" spans="1:14">
      <c r="A19" t="s">
        <v>54</v>
      </c>
      <c r="B19" s="194">
        <f t="shared" si="0"/>
        <v>15503.91293371855</v>
      </c>
    </row>
    <row r="20" spans="1:14">
      <c r="A20" t="s">
        <v>57</v>
      </c>
      <c r="B20" s="194">
        <f t="shared" si="0"/>
        <v>17062.626974999697</v>
      </c>
    </row>
    <row r="21" spans="1:14">
      <c r="A21" t="s">
        <v>60</v>
      </c>
      <c r="B21" s="194">
        <f t="shared" si="0"/>
        <v>17526.663647984227</v>
      </c>
    </row>
    <row r="22" spans="1:14">
      <c r="A22" t="s">
        <v>63</v>
      </c>
      <c r="B22" s="194">
        <f t="shared" si="0"/>
        <v>18309.324923764911</v>
      </c>
    </row>
    <row r="23" spans="1:14">
      <c r="A23" t="s">
        <v>65</v>
      </c>
      <c r="B23" s="194">
        <f t="shared" si="0"/>
        <v>16861.042567429486</v>
      </c>
    </row>
    <row r="24" spans="1:14">
      <c r="A24" t="s">
        <v>67</v>
      </c>
      <c r="B24" s="194">
        <f t="shared" si="0"/>
        <v>13989.297034344856</v>
      </c>
    </row>
    <row r="25" spans="1:14">
      <c r="A25" t="s">
        <v>70</v>
      </c>
      <c r="B25" s="194">
        <f t="shared" si="0"/>
        <v>10900.588643075529</v>
      </c>
    </row>
    <row r="26" spans="1:14">
      <c r="A26" t="s">
        <v>73</v>
      </c>
      <c r="B26" s="194">
        <f t="shared" si="0"/>
        <v>8628.9753443101163</v>
      </c>
    </row>
    <row r="27" spans="1:14">
      <c r="A27" t="s">
        <v>76</v>
      </c>
      <c r="B27" s="194">
        <f t="shared" si="0"/>
        <v>6928.4516162640193</v>
      </c>
    </row>
    <row r="28" spans="1:14">
      <c r="A28" s="4" t="s">
        <v>982</v>
      </c>
      <c r="B28" s="195">
        <f>SUM(B16:B27)</f>
        <v>154999.99999999997</v>
      </c>
    </row>
    <row r="31" spans="1:14">
      <c r="A31" s="197" t="s">
        <v>983</v>
      </c>
      <c r="B31" s="197" t="s">
        <v>984</v>
      </c>
      <c r="C31" s="141" t="s">
        <v>985</v>
      </c>
      <c r="D31" s="197" t="s">
        <v>986</v>
      </c>
      <c r="E31" s="197" t="s">
        <v>987</v>
      </c>
      <c r="F31" s="197" t="s">
        <v>988</v>
      </c>
      <c r="G31" s="197" t="s">
        <v>989</v>
      </c>
      <c r="H31" s="197" t="s">
        <v>990</v>
      </c>
      <c r="I31" s="197">
        <v>0</v>
      </c>
      <c r="J31" s="197" t="s">
        <v>991</v>
      </c>
      <c r="K31" s="197">
        <v>0</v>
      </c>
      <c r="L31" s="197" t="s">
        <v>992</v>
      </c>
      <c r="M31" s="197">
        <v>0</v>
      </c>
      <c r="N31" s="197" t="s">
        <v>993</v>
      </c>
    </row>
    <row r="32" spans="1:14">
      <c r="A32" t="s">
        <v>44</v>
      </c>
      <c r="B32">
        <f t="shared" ref="B32:B43" si="1">(G32/(1+$I$31))*(1+$K$31+$M$31)</f>
        <v>3.0459700000000001</v>
      </c>
      <c r="C32" s="210">
        <f t="shared" ref="C32:C43" si="2">($B$2*$B$5)*(B32/$B$44)</f>
        <v>7567.4150594854073</v>
      </c>
      <c r="D32">
        <v>1</v>
      </c>
      <c r="E32">
        <f t="shared" ref="E32:E43" si="3">B32*D32</f>
        <v>3.0459700000000001</v>
      </c>
      <c r="F32">
        <f t="shared" ref="F32:F43" si="4">B32-E32</f>
        <v>0</v>
      </c>
      <c r="G32">
        <v>3.0459700000000001</v>
      </c>
      <c r="N32">
        <v>31</v>
      </c>
    </row>
    <row r="33" spans="1:14">
      <c r="A33" t="s">
        <v>47</v>
      </c>
      <c r="B33">
        <f t="shared" si="1"/>
        <v>3.6436299999999999</v>
      </c>
      <c r="C33" s="210">
        <f t="shared" si="2"/>
        <v>9052.2429745509035</v>
      </c>
      <c r="D33">
        <v>1</v>
      </c>
      <c r="E33">
        <f t="shared" si="3"/>
        <v>3.6436299999999999</v>
      </c>
      <c r="F33">
        <f t="shared" si="4"/>
        <v>0</v>
      </c>
      <c r="G33">
        <v>3.6436299999999999</v>
      </c>
      <c r="N33">
        <v>28</v>
      </c>
    </row>
    <row r="34" spans="1:14">
      <c r="A34" t="s">
        <v>51</v>
      </c>
      <c r="B34">
        <f t="shared" si="1"/>
        <v>5.0995999999999997</v>
      </c>
      <c r="C34" s="210">
        <f t="shared" si="2"/>
        <v>12669.458280072287</v>
      </c>
      <c r="D34">
        <v>1</v>
      </c>
      <c r="E34">
        <f t="shared" si="3"/>
        <v>5.0995999999999997</v>
      </c>
      <c r="F34">
        <f t="shared" si="4"/>
        <v>0</v>
      </c>
      <c r="G34">
        <v>5.0995999999999997</v>
      </c>
      <c r="N34">
        <v>31</v>
      </c>
    </row>
    <row r="35" spans="1:14">
      <c r="A35" t="s">
        <v>54</v>
      </c>
      <c r="B35">
        <f t="shared" si="1"/>
        <v>6.2404999999999999</v>
      </c>
      <c r="C35" s="210">
        <f t="shared" si="2"/>
        <v>15503.91293371855</v>
      </c>
      <c r="D35">
        <v>1</v>
      </c>
      <c r="E35">
        <f t="shared" si="3"/>
        <v>6.2404999999999999</v>
      </c>
      <c r="F35">
        <f t="shared" si="4"/>
        <v>0</v>
      </c>
      <c r="G35">
        <v>6.2404999999999999</v>
      </c>
      <c r="N35">
        <v>30</v>
      </c>
    </row>
    <row r="36" spans="1:14">
      <c r="A36" t="s">
        <v>57</v>
      </c>
      <c r="B36">
        <f t="shared" si="1"/>
        <v>6.8678999999999997</v>
      </c>
      <c r="C36" s="210">
        <f t="shared" si="2"/>
        <v>17062.626974999697</v>
      </c>
      <c r="D36">
        <v>1</v>
      </c>
      <c r="E36">
        <f t="shared" si="3"/>
        <v>6.8678999999999997</v>
      </c>
      <c r="F36">
        <f t="shared" si="4"/>
        <v>0</v>
      </c>
      <c r="G36">
        <v>6.8678999999999997</v>
      </c>
      <c r="N36">
        <v>31</v>
      </c>
    </row>
    <row r="37" spans="1:14">
      <c r="A37" t="s">
        <v>60</v>
      </c>
      <c r="B37">
        <f t="shared" si="1"/>
        <v>7.0546800000000003</v>
      </c>
      <c r="C37" s="210">
        <f t="shared" si="2"/>
        <v>17526.663647984227</v>
      </c>
      <c r="D37">
        <v>0.61</v>
      </c>
      <c r="E37">
        <f t="shared" si="3"/>
        <v>4.3033548000000001</v>
      </c>
      <c r="F37">
        <f t="shared" si="4"/>
        <v>2.7513252000000001</v>
      </c>
      <c r="G37">
        <v>7.0546800000000003</v>
      </c>
      <c r="N37">
        <v>30</v>
      </c>
    </row>
    <row r="38" spans="1:14">
      <c r="A38" t="s">
        <v>63</v>
      </c>
      <c r="B38">
        <f t="shared" si="1"/>
        <v>7.3697100000000004</v>
      </c>
      <c r="C38" s="210">
        <f t="shared" si="2"/>
        <v>18309.324923764911</v>
      </c>
      <c r="D38">
        <v>0.61</v>
      </c>
      <c r="E38">
        <f t="shared" si="3"/>
        <v>4.4955230999999998</v>
      </c>
      <c r="F38">
        <f t="shared" si="4"/>
        <v>2.8741869000000007</v>
      </c>
      <c r="G38">
        <v>7.3697100000000004</v>
      </c>
      <c r="N38">
        <v>31</v>
      </c>
    </row>
    <row r="39" spans="1:14">
      <c r="A39" t="s">
        <v>65</v>
      </c>
      <c r="B39">
        <f t="shared" si="1"/>
        <v>6.7867600000000001</v>
      </c>
      <c r="C39" s="210">
        <f t="shared" si="2"/>
        <v>16861.042567429486</v>
      </c>
      <c r="D39">
        <v>0.61</v>
      </c>
      <c r="E39">
        <f t="shared" si="3"/>
        <v>4.1399236000000004</v>
      </c>
      <c r="F39">
        <f t="shared" si="4"/>
        <v>2.6468363999999998</v>
      </c>
      <c r="G39">
        <v>6.7867600000000001</v>
      </c>
      <c r="N39">
        <v>31</v>
      </c>
    </row>
    <row r="40" spans="1:14">
      <c r="A40" t="s">
        <v>67</v>
      </c>
      <c r="B40">
        <f t="shared" si="1"/>
        <v>5.6308499999999997</v>
      </c>
      <c r="C40" s="210">
        <f t="shared" si="2"/>
        <v>13989.297034344856</v>
      </c>
      <c r="D40">
        <v>0.61</v>
      </c>
      <c r="E40">
        <f t="shared" si="3"/>
        <v>3.4348184999999996</v>
      </c>
      <c r="F40">
        <f t="shared" si="4"/>
        <v>2.1960315000000001</v>
      </c>
      <c r="G40">
        <v>5.6308499999999997</v>
      </c>
      <c r="N40">
        <v>30</v>
      </c>
    </row>
    <row r="41" spans="1:14">
      <c r="A41" t="s">
        <v>70</v>
      </c>
      <c r="B41">
        <f t="shared" si="1"/>
        <v>4.3876099999999996</v>
      </c>
      <c r="C41" s="210">
        <f t="shared" si="2"/>
        <v>10900.588643075529</v>
      </c>
      <c r="D41">
        <v>1</v>
      </c>
      <c r="E41">
        <f t="shared" si="3"/>
        <v>4.3876099999999996</v>
      </c>
      <c r="F41">
        <f t="shared" si="4"/>
        <v>0</v>
      </c>
      <c r="G41">
        <v>4.3876099999999996</v>
      </c>
      <c r="N41">
        <v>31</v>
      </c>
    </row>
    <row r="42" spans="1:14">
      <c r="A42" t="s">
        <v>73</v>
      </c>
      <c r="B42">
        <f t="shared" si="1"/>
        <v>3.4732599999999998</v>
      </c>
      <c r="C42" s="210">
        <f t="shared" si="2"/>
        <v>8628.9753443101163</v>
      </c>
      <c r="D42">
        <v>1</v>
      </c>
      <c r="E42">
        <f t="shared" si="3"/>
        <v>3.4732599999999998</v>
      </c>
      <c r="F42">
        <f t="shared" si="4"/>
        <v>0</v>
      </c>
      <c r="G42">
        <v>3.4732599999999998</v>
      </c>
      <c r="N42">
        <v>30</v>
      </c>
    </row>
    <row r="43" spans="1:14">
      <c r="A43" t="s">
        <v>76</v>
      </c>
      <c r="B43">
        <f t="shared" si="1"/>
        <v>2.78878</v>
      </c>
      <c r="C43" s="210">
        <f t="shared" si="2"/>
        <v>6928.4516162640193</v>
      </c>
      <c r="D43">
        <v>1</v>
      </c>
      <c r="E43">
        <f t="shared" si="3"/>
        <v>2.78878</v>
      </c>
      <c r="F43">
        <f t="shared" si="4"/>
        <v>0</v>
      </c>
      <c r="G43">
        <v>2.78878</v>
      </c>
      <c r="N43">
        <v>31</v>
      </c>
    </row>
    <row r="44" spans="1:14">
      <c r="A44" s="4" t="s">
        <v>994</v>
      </c>
      <c r="B44" s="130">
        <f>SUM(B32:B43)</f>
        <v>62.389250000000004</v>
      </c>
      <c r="C44" s="200">
        <f>SUM(C32:C43)</f>
        <v>154999.99999999997</v>
      </c>
    </row>
    <row r="45" spans="1:14">
      <c r="C45" s="210"/>
    </row>
    <row r="46" spans="1:14">
      <c r="C46" s="210"/>
      <c r="F46">
        <f>B32/B44</f>
        <v>4.8822032641841338E-2</v>
      </c>
    </row>
    <row r="60" spans="5:7">
      <c r="E60" s="114"/>
      <c r="F60" s="114"/>
      <c r="G60" s="114"/>
    </row>
    <row r="61" spans="5:7">
      <c r="E61" s="114"/>
      <c r="F61" s="114"/>
      <c r="G61" s="1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6"/>
  <sheetViews>
    <sheetView workbookViewId="0"/>
  </sheetViews>
  <sheetFormatPr baseColWidth="10" defaultColWidth="11.1640625" defaultRowHeight="15" x14ac:dyDescent="0"/>
  <cols>
    <col min="1" max="1" width="1.5" customWidth="1"/>
    <col min="3" max="3" width="12.1640625" customWidth="1"/>
    <col min="4" max="4" width="12.6640625" customWidth="1"/>
    <col min="5" max="5" width="14.6640625" customWidth="1"/>
    <col min="6" max="7" width="12.1640625" customWidth="1"/>
    <col min="9" max="9" width="16" customWidth="1"/>
    <col min="12" max="12" width="62.5" customWidth="1"/>
    <col min="13" max="13" width="14" customWidth="1"/>
    <col min="14" max="14" width="13.6640625" customWidth="1"/>
    <col min="15" max="15" width="12.5" customWidth="1"/>
    <col min="16" max="17" width="12.1640625" customWidth="1"/>
    <col min="18" max="18" width="12.5" customWidth="1"/>
    <col min="19" max="19" width="14" customWidth="1"/>
  </cols>
  <sheetData>
    <row r="1" spans="1:2">
      <c r="A1" s="4" t="s">
        <v>995</v>
      </c>
    </row>
    <row r="2" spans="1:2">
      <c r="A2" s="4"/>
      <c r="B2" s="5" t="s">
        <v>996</v>
      </c>
    </row>
    <row r="3" spans="1:2">
      <c r="B3" t="s">
        <v>98</v>
      </c>
    </row>
    <row r="4" spans="1:2">
      <c r="B4" t="s">
        <v>99</v>
      </c>
    </row>
    <row r="5" spans="1:2">
      <c r="B5" t="s">
        <v>103</v>
      </c>
    </row>
    <row r="6" spans="1:2">
      <c r="B6" t="s">
        <v>106</v>
      </c>
    </row>
    <row r="8" spans="1:2">
      <c r="A8" s="4" t="s">
        <v>997</v>
      </c>
    </row>
    <row r="9" spans="1:2">
      <c r="B9" t="s">
        <v>114</v>
      </c>
    </row>
    <row r="10" spans="1:2">
      <c r="B10" t="s">
        <v>112</v>
      </c>
    </row>
    <row r="12" spans="1:2">
      <c r="A12" s="4" t="s">
        <v>998</v>
      </c>
    </row>
    <row r="13" spans="1:2">
      <c r="B13" t="s">
        <v>174</v>
      </c>
    </row>
    <row r="14" spans="1:2">
      <c r="B14" t="s">
        <v>116</v>
      </c>
    </row>
    <row r="17" spans="1:13">
      <c r="A17" s="6" t="s">
        <v>999</v>
      </c>
      <c r="B17" s="7"/>
      <c r="C17" s="8"/>
      <c r="D17" s="7"/>
      <c r="K17" s="6" t="s">
        <v>1000</v>
      </c>
      <c r="L17" s="7"/>
      <c r="M17" s="8"/>
    </row>
    <row r="18" spans="1:13">
      <c r="A18" s="7"/>
      <c r="B18" s="8">
        <v>1</v>
      </c>
      <c r="C18" s="8">
        <v>0.2</v>
      </c>
      <c r="D18" s="7"/>
      <c r="K18" s="7"/>
      <c r="L18" s="8">
        <v>1</v>
      </c>
      <c r="M18" s="8">
        <v>6.6666666666666666E-2</v>
      </c>
    </row>
    <row r="19" spans="1:13">
      <c r="A19" s="7"/>
      <c r="B19" s="8">
        <v>2</v>
      </c>
      <c r="C19" s="8">
        <v>0.32</v>
      </c>
      <c r="D19" s="7"/>
      <c r="K19" s="7"/>
      <c r="L19" s="8">
        <v>2</v>
      </c>
      <c r="M19" s="8">
        <v>6.6666666666666666E-2</v>
      </c>
    </row>
    <row r="20" spans="1:13">
      <c r="A20" s="7"/>
      <c r="B20" s="8">
        <v>3</v>
      </c>
      <c r="C20" s="8">
        <v>0.192</v>
      </c>
      <c r="D20" s="7"/>
      <c r="K20" s="7"/>
      <c r="L20" s="8">
        <v>3</v>
      </c>
      <c r="M20" s="8">
        <v>6.6666666666666666E-2</v>
      </c>
    </row>
    <row r="21" spans="1:13">
      <c r="A21" s="7"/>
      <c r="B21" s="8">
        <v>4</v>
      </c>
      <c r="C21" s="8">
        <v>0.1152</v>
      </c>
      <c r="D21" s="7"/>
      <c r="K21" s="7"/>
      <c r="L21" s="8">
        <v>4</v>
      </c>
      <c r="M21" s="8">
        <v>6.6666666666666666E-2</v>
      </c>
    </row>
    <row r="22" spans="1:13">
      <c r="A22" s="7"/>
      <c r="B22" s="8">
        <v>5</v>
      </c>
      <c r="C22" s="8">
        <v>0.1152</v>
      </c>
      <c r="D22" s="7"/>
      <c r="K22" s="7"/>
      <c r="L22" s="8">
        <v>5</v>
      </c>
      <c r="M22" s="8">
        <v>6.6666666666666666E-2</v>
      </c>
    </row>
    <row r="23" spans="1:13">
      <c r="A23" s="7"/>
      <c r="B23" s="8">
        <v>6</v>
      </c>
      <c r="C23" s="8">
        <v>5.7599999999999998E-2</v>
      </c>
      <c r="D23" s="7"/>
      <c r="K23" s="7"/>
      <c r="L23" s="8">
        <v>6</v>
      </c>
      <c r="M23" s="8">
        <v>6.6666666666666666E-2</v>
      </c>
    </row>
    <row r="24" spans="1:13">
      <c r="L24" s="8">
        <v>7</v>
      </c>
      <c r="M24" s="8">
        <v>6.6666666666666666E-2</v>
      </c>
    </row>
    <row r="25" spans="1:13">
      <c r="L25" s="8">
        <v>8</v>
      </c>
      <c r="M25" s="8">
        <v>6.6666666666666666E-2</v>
      </c>
    </row>
    <row r="26" spans="1:13">
      <c r="A26" s="4" t="s">
        <v>1001</v>
      </c>
      <c r="C26" s="95">
        <v>1</v>
      </c>
      <c r="D26" s="96">
        <v>2</v>
      </c>
      <c r="E26" s="96">
        <v>3</v>
      </c>
      <c r="F26" s="96">
        <v>4</v>
      </c>
      <c r="G26" s="96">
        <v>5</v>
      </c>
      <c r="H26" s="96">
        <v>6</v>
      </c>
      <c r="I26" t="s">
        <v>1002</v>
      </c>
      <c r="L26" s="8">
        <v>9</v>
      </c>
      <c r="M26" s="8">
        <v>6.6666666666666666E-2</v>
      </c>
    </row>
    <row r="27" spans="1:13">
      <c r="B27" t="s">
        <v>256</v>
      </c>
      <c r="C27" s="104">
        <f>MAX(-Financials!G51*Inputs!$M$94,0)</f>
        <v>9171.5</v>
      </c>
      <c r="D27" s="104">
        <f>MAX(-Financials!H51*Inputs!$M$94,0)</f>
        <v>17893.876999999997</v>
      </c>
      <c r="E27" s="104">
        <f>MAX(-Financials!I51*Inputs!$M$94,0)</f>
        <v>8698.217042000002</v>
      </c>
      <c r="F27" s="104">
        <f>MAX(-Financials!J51*Inputs!$M$94,0)</f>
        <v>3201.7219993320009</v>
      </c>
      <c r="G27" s="104">
        <f>MAX(-Financials!K51*Inputs!$M$94,0)</f>
        <v>3253.993755089672</v>
      </c>
      <c r="H27" s="104">
        <f>MAX(-Financials!L51*Inputs!$M$94,0)</f>
        <v>0</v>
      </c>
      <c r="I27" s="104">
        <f>SUM(C27:H27)</f>
        <v>42219.309796421672</v>
      </c>
      <c r="L27" s="8">
        <v>10</v>
      </c>
      <c r="M27" s="8">
        <v>6.6666666666666666E-2</v>
      </c>
    </row>
    <row r="28" spans="1:13">
      <c r="B28" t="s">
        <v>257</v>
      </c>
      <c r="C28" s="104">
        <f>MAX(C27*$C$79,0)</f>
        <v>8608.3698999999997</v>
      </c>
      <c r="D28" s="104">
        <f>MAX((D27*$C$79)*$D$79,0)</f>
        <v>14732.743257669836</v>
      </c>
      <c r="E28" s="104">
        <f>MAX(((E27*C79)*D79)*D79,0)</f>
        <v>6282.1461545767597</v>
      </c>
      <c r="F28" s="104">
        <f>MAX((((F27*C79)*D79)*D79)*D79,0)</f>
        <v>2028.4300651350547</v>
      </c>
      <c r="G28" s="104">
        <f>MAX(((((G27*C79)*D79)*D79)*D79)*D79,0)</f>
        <v>1808.3885851121659</v>
      </c>
      <c r="H28" s="104">
        <f>MAX(H27*$C$79,0)</f>
        <v>0</v>
      </c>
      <c r="I28" s="104">
        <f>SUM(C28:H28)</f>
        <v>33460.077962493815</v>
      </c>
      <c r="L28" s="8">
        <v>11</v>
      </c>
      <c r="M28" s="8">
        <v>6.6666666666666666E-2</v>
      </c>
    </row>
    <row r="29" spans="1:13" ht="17" customHeight="1">
      <c r="I29" s="105">
        <f>SUM(I27:I28)</f>
        <v>75679.387758915487</v>
      </c>
      <c r="L29" s="8">
        <v>12</v>
      </c>
      <c r="M29" s="8">
        <v>6.6666666666666666E-2</v>
      </c>
    </row>
    <row r="30" spans="1:13">
      <c r="A30" s="4" t="s">
        <v>261</v>
      </c>
      <c r="I30" s="106"/>
      <c r="L30" s="8">
        <v>13</v>
      </c>
      <c r="M30" s="8">
        <v>6.6666666666666666E-2</v>
      </c>
    </row>
    <row r="31" spans="1:13">
      <c r="B31" t="s">
        <v>256</v>
      </c>
      <c r="C31" s="104">
        <f>MAX(-Financials!G51*Inputs!$M$95,0)</f>
        <v>2832.375</v>
      </c>
      <c r="D31" s="104">
        <f>MAX(-Financials!H51*Inputs!$M$95,0)</f>
        <v>5526.0502499999984</v>
      </c>
      <c r="E31" s="104">
        <f>MAX(-Financials!I51*Inputs!$M$95,0)</f>
        <v>2686.2140865000001</v>
      </c>
      <c r="F31" s="104">
        <f>MAX(-Financials!J51*Inputs!$M$95,0)</f>
        <v>988.76708802900021</v>
      </c>
      <c r="G31" s="104">
        <f>MAX(-Financials!K51*Inputs!$M$95,0)</f>
        <v>1004.9098361306338</v>
      </c>
      <c r="H31" s="104">
        <f>MAX(-Financials!L51*Inputs!$M$95,0)</f>
        <v>0</v>
      </c>
      <c r="I31" s="104">
        <f>SUM(C31:H31)</f>
        <v>13038.316260659632</v>
      </c>
      <c r="L31" s="8">
        <v>14</v>
      </c>
      <c r="M31" s="8">
        <v>6.6666666666666666E-2</v>
      </c>
    </row>
    <row r="32" spans="1:13">
      <c r="B32" t="s">
        <v>257</v>
      </c>
      <c r="C32" s="104">
        <f>MAX(C31*$C$79,0)</f>
        <v>2658.4671749999998</v>
      </c>
      <c r="D32" s="104">
        <f>MAX((D31*C79)*D79,0)</f>
        <v>4549.8177707509785</v>
      </c>
      <c r="E32" s="104">
        <f>MAX(((E31*C79)*D79)*D79,0)</f>
        <v>1940.0745477369403</v>
      </c>
      <c r="F32" s="104">
        <f>MAX((((F31*C79)*D79)*D79)*D79,0)</f>
        <v>626.42693187994325</v>
      </c>
      <c r="G32" s="104">
        <f>MAX(((((G31*C79)*D79)*D79)*D79)*D79,0)</f>
        <v>558.47294540228631</v>
      </c>
      <c r="H32" s="104">
        <f>MAX((((((H31*C79)*D79)*D79)*D79)*D79)*D79,0)</f>
        <v>0</v>
      </c>
      <c r="I32" s="104">
        <f>SUM(C32:H32)</f>
        <v>10333.259370770149</v>
      </c>
      <c r="L32" s="8">
        <v>15</v>
      </c>
      <c r="M32" s="8">
        <v>6.6666666666666666E-2</v>
      </c>
    </row>
    <row r="33" spans="1:15" ht="17" customHeight="1">
      <c r="I33" s="105">
        <f>SUM(I31:I32)</f>
        <v>23371.575631429783</v>
      </c>
    </row>
    <row r="34" spans="1:15">
      <c r="A34" s="4" t="s">
        <v>270</v>
      </c>
      <c r="K34" s="145" t="s">
        <v>1003</v>
      </c>
    </row>
    <row r="35" spans="1:15">
      <c r="B35" t="s">
        <v>239</v>
      </c>
      <c r="E35" s="75">
        <f>Inputs!G29*Inputs!M91*Inputs!M92</f>
        <v>75000</v>
      </c>
      <c r="L35" t="s">
        <v>1004</v>
      </c>
      <c r="M35" s="104">
        <f>Inputs!G56*Inputs!G29</f>
        <v>250000</v>
      </c>
    </row>
    <row r="36" spans="1:15">
      <c r="B36" t="s">
        <v>1005</v>
      </c>
      <c r="E36" s="75">
        <f>E35*C79</f>
        <v>70395</v>
      </c>
      <c r="L36" t="s">
        <v>1006</v>
      </c>
      <c r="M36" s="75">
        <f>E36+E41+AA58+AA59+MIN(0,Tables!C88)</f>
        <v>114188.33733326396</v>
      </c>
    </row>
    <row r="37" spans="1:15">
      <c r="B37" t="s">
        <v>1007</v>
      </c>
      <c r="E37" s="75">
        <f>Inputs!G29*Inputs!M99</f>
        <v>212500</v>
      </c>
      <c r="L37" t="s">
        <v>129</v>
      </c>
      <c r="M37" s="75">
        <f>Inputs!G29-Tables!M36</f>
        <v>135811.66266673605</v>
      </c>
    </row>
    <row r="38" spans="1:15">
      <c r="B38" t="s">
        <v>1008</v>
      </c>
      <c r="E38" s="75">
        <f>E37*Inputs!M104</f>
        <v>0</v>
      </c>
      <c r="L38" t="s">
        <v>1009</v>
      </c>
      <c r="M38" s="75">
        <f>M37-Inputs!H58</f>
        <v>135811.66266673605</v>
      </c>
    </row>
    <row r="39" spans="1:15">
      <c r="B39" t="s">
        <v>1010</v>
      </c>
      <c r="E39" s="75">
        <f>E38*Inputs!M94</f>
        <v>0</v>
      </c>
      <c r="L39" t="s">
        <v>1011</v>
      </c>
      <c r="M39" s="138">
        <f>-PMT(Inputs!M61,Inputs!M60,Inputs!H58)</f>
        <v>0</v>
      </c>
    </row>
    <row r="40" spans="1:15">
      <c r="B40" t="s">
        <v>1012</v>
      </c>
      <c r="E40" s="75">
        <f>(1-Inputs!M104)*Tables!E37</f>
        <v>212500</v>
      </c>
      <c r="L40" t="s">
        <v>1013</v>
      </c>
      <c r="M40" s="139"/>
    </row>
    <row r="41" spans="1:15">
      <c r="B41" t="s">
        <v>1014</v>
      </c>
      <c r="E41" s="75">
        <f>E39*C79</f>
        <v>0</v>
      </c>
    </row>
    <row r="42" spans="1:15">
      <c r="B42" t="s">
        <v>1015</v>
      </c>
      <c r="E42" s="104">
        <f>I27</f>
        <v>42219.309796421672</v>
      </c>
    </row>
    <row r="43" spans="1:15">
      <c r="B43" t="s">
        <v>1016</v>
      </c>
      <c r="E43" s="104">
        <f>I28</f>
        <v>33460.077962493815</v>
      </c>
    </row>
    <row r="44" spans="1:15">
      <c r="B44" t="s">
        <v>1017</v>
      </c>
      <c r="E44" s="104">
        <f>I31</f>
        <v>13038.316260659632</v>
      </c>
      <c r="M44" t="s">
        <v>1018</v>
      </c>
      <c r="N44" t="s">
        <v>257</v>
      </c>
      <c r="O44" t="s">
        <v>1019</v>
      </c>
    </row>
    <row r="45" spans="1:15">
      <c r="B45" t="s">
        <v>1020</v>
      </c>
      <c r="E45" s="104">
        <f>I32</f>
        <v>10333.259370770149</v>
      </c>
      <c r="L45" t="s">
        <v>239</v>
      </c>
      <c r="M45" s="109">
        <f>E35</f>
        <v>75000</v>
      </c>
      <c r="N45" s="109">
        <f>E36</f>
        <v>70395</v>
      </c>
      <c r="O45" s="109">
        <f>M45-N45</f>
        <v>4605</v>
      </c>
    </row>
    <row r="46" spans="1:15">
      <c r="L46" t="s">
        <v>1021</v>
      </c>
      <c r="M46" s="106">
        <f>S58</f>
        <v>42219.309796421672</v>
      </c>
      <c r="N46" s="106">
        <f>AA58</f>
        <v>33460.077962493815</v>
      </c>
      <c r="O46" s="109">
        <f>M46-N46</f>
        <v>8759.2318339278572</v>
      </c>
    </row>
    <row r="47" spans="1:15">
      <c r="A47" s="6" t="s">
        <v>1022</v>
      </c>
      <c r="C47" s="8"/>
      <c r="D47" s="8"/>
      <c r="E47" s="8"/>
      <c r="L47" t="s">
        <v>1023</v>
      </c>
      <c r="M47" s="106">
        <f>S59</f>
        <v>13038.316260659632</v>
      </c>
      <c r="N47" s="106">
        <f>AA59</f>
        <v>10333.259370770149</v>
      </c>
      <c r="O47" s="109">
        <f>M47-N47</f>
        <v>2705.0568898894835</v>
      </c>
    </row>
    <row r="48" spans="1:15">
      <c r="B48" s="8" t="s">
        <v>1024</v>
      </c>
      <c r="C48" s="8" t="s">
        <v>1025</v>
      </c>
      <c r="D48" s="8" t="s">
        <v>1026</v>
      </c>
      <c r="E48" s="8">
        <v>1</v>
      </c>
      <c r="L48" t="s">
        <v>1027</v>
      </c>
      <c r="M48" s="106">
        <f>IF(C85="no",0,C87)</f>
        <v>0</v>
      </c>
      <c r="N48" s="106">
        <f>IF(C85="no",0,IF(Inputs!M52="Yes",0,Tables!C88))</f>
        <v>0</v>
      </c>
      <c r="O48" s="109">
        <f>M48-N48</f>
        <v>0</v>
      </c>
    </row>
    <row r="49" spans="2:27">
      <c r="B49" s="8">
        <v>0.04</v>
      </c>
      <c r="C49" s="8">
        <v>0.96150000000000002</v>
      </c>
      <c r="D49" s="8">
        <f t="shared" ref="D49:D70" si="0">((1-C49)/2)+C49</f>
        <v>0.98075000000000001</v>
      </c>
      <c r="E49" s="8">
        <f t="shared" ref="E49:E70" si="1">(B49*C49)+C49</f>
        <v>0.99996000000000007</v>
      </c>
      <c r="L49" t="s">
        <v>262</v>
      </c>
      <c r="M49" s="109">
        <f>SUM(M45:M48)</f>
        <v>130257.6260570813</v>
      </c>
      <c r="N49" s="109">
        <f>SUM(N45:N48)</f>
        <v>114188.33733326396</v>
      </c>
      <c r="O49" s="109">
        <f>SUM(O45:O48)</f>
        <v>16069.288723817341</v>
      </c>
    </row>
    <row r="50" spans="2:27">
      <c r="B50" s="8">
        <v>0.05</v>
      </c>
      <c r="C50" s="8">
        <v>0.95240000000000002</v>
      </c>
      <c r="D50" s="8">
        <f t="shared" si="0"/>
        <v>0.97619999999999996</v>
      </c>
      <c r="E50" s="8">
        <f t="shared" si="1"/>
        <v>1.0000200000000001</v>
      </c>
    </row>
    <row r="51" spans="2:27">
      <c r="B51" s="8">
        <v>0.06</v>
      </c>
      <c r="C51" s="8">
        <v>0.94340000000000002</v>
      </c>
      <c r="D51" s="8">
        <f t="shared" si="0"/>
        <v>0.97170000000000001</v>
      </c>
      <c r="E51" s="8">
        <f t="shared" si="1"/>
        <v>1.0000040000000001</v>
      </c>
    </row>
    <row r="52" spans="2:27">
      <c r="B52" s="8">
        <v>7.0000000000000007E-2</v>
      </c>
      <c r="C52" s="8">
        <v>0.93459999999999999</v>
      </c>
      <c r="D52" s="8">
        <f t="shared" si="0"/>
        <v>0.96730000000000005</v>
      </c>
      <c r="E52" s="8">
        <f t="shared" si="1"/>
        <v>1.000022</v>
      </c>
      <c r="L52" t="s">
        <v>1028</v>
      </c>
    </row>
    <row r="53" spans="2:27">
      <c r="B53" s="8">
        <v>0.08</v>
      </c>
      <c r="C53" s="8">
        <v>0.92589999999999995</v>
      </c>
      <c r="D53" s="8">
        <f t="shared" si="0"/>
        <v>0.96294999999999997</v>
      </c>
      <c r="E53" s="8">
        <f t="shared" si="1"/>
        <v>0.99997199999999997</v>
      </c>
      <c r="L53" t="s">
        <v>1029</v>
      </c>
      <c r="M53" s="106">
        <f>IF(((Inputs!G56*Inputs!G29)-(Tables!E35*0.5)&lt;0),0,(Inputs!G56*Inputs!G29)-(Tables!E35*0.5))</f>
        <v>212500</v>
      </c>
      <c r="N53" s="141">
        <v>408707.06</v>
      </c>
      <c r="O53" s="141">
        <v>298555.353512</v>
      </c>
      <c r="P53" s="141">
        <v>247496.030649152</v>
      </c>
      <c r="Q53" s="141">
        <v>231818.7061242754</v>
      </c>
      <c r="R53" s="141">
        <v>215957.59013328029</v>
      </c>
      <c r="S53" s="109">
        <f>SUM(M53:R53)</f>
        <v>1615034.7404187077</v>
      </c>
    </row>
    <row r="54" spans="2:27">
      <c r="B54" s="8">
        <v>0.09</v>
      </c>
      <c r="C54" s="8">
        <v>0.91739999999999999</v>
      </c>
      <c r="D54" s="8">
        <f t="shared" si="0"/>
        <v>0.9587</v>
      </c>
      <c r="E54" s="8">
        <f t="shared" si="1"/>
        <v>0.99996600000000002</v>
      </c>
      <c r="M54" t="s">
        <v>1030</v>
      </c>
      <c r="N54" t="s">
        <v>1031</v>
      </c>
      <c r="O54" t="s">
        <v>1032</v>
      </c>
      <c r="P54" t="s">
        <v>1033</v>
      </c>
      <c r="Q54" t="s">
        <v>1034</v>
      </c>
      <c r="R54" t="s">
        <v>1035</v>
      </c>
      <c r="S54" t="s">
        <v>262</v>
      </c>
    </row>
    <row r="55" spans="2:27">
      <c r="B55" s="8">
        <v>0.1</v>
      </c>
      <c r="C55" s="8">
        <v>0.90910000000000002</v>
      </c>
      <c r="D55" s="8">
        <f t="shared" si="0"/>
        <v>0.95455000000000001</v>
      </c>
      <c r="E55" s="8">
        <f t="shared" si="1"/>
        <v>1.0000100000000001</v>
      </c>
      <c r="L55" t="s">
        <v>1036</v>
      </c>
      <c r="M55" s="106">
        <f>IF(-Financials!G51&gt;0,-Financials!G51,0)</f>
        <v>26975</v>
      </c>
      <c r="N55" s="106">
        <f>IF(-Financials!H51&gt;0,-Financials!H51,0)</f>
        <v>52629.049999999988</v>
      </c>
      <c r="O55" s="106">
        <f>IF(-Financials!I51&gt;0,-Financials!I51,0)</f>
        <v>25582.991300000002</v>
      </c>
      <c r="P55" s="106">
        <f>IF(-Financials!J51&gt;0,-Financials!J51,0)</f>
        <v>9416.8294098000024</v>
      </c>
      <c r="Q55" s="106">
        <f>IF(-Financials!K51&gt;0,-Financials!K51,0)</f>
        <v>9570.5698679107991</v>
      </c>
      <c r="R55" s="106">
        <f>IF(-Financials!L51&gt;0,-Financials!L51,0)</f>
        <v>0</v>
      </c>
      <c r="S55" s="109">
        <f>SUM(M55:R55)</f>
        <v>124174.44057771079</v>
      </c>
    </row>
    <row r="56" spans="2:27">
      <c r="B56" s="8">
        <v>0.11</v>
      </c>
      <c r="C56" s="8">
        <v>0.90090000000000003</v>
      </c>
      <c r="D56" s="8">
        <f t="shared" si="0"/>
        <v>0.95045000000000002</v>
      </c>
      <c r="E56" s="8">
        <f t="shared" si="1"/>
        <v>0.99999900000000008</v>
      </c>
      <c r="L56" t="s">
        <v>1037</v>
      </c>
      <c r="M56" s="106">
        <f t="shared" ref="M56:R56" si="2">IF(M53&gt;M55,M55,IF(M53&lt;0,0,M53))</f>
        <v>26975</v>
      </c>
      <c r="N56" s="106">
        <f t="shared" si="2"/>
        <v>52629.049999999988</v>
      </c>
      <c r="O56" s="106">
        <f t="shared" si="2"/>
        <v>25582.991300000002</v>
      </c>
      <c r="P56" s="106">
        <f t="shared" si="2"/>
        <v>9416.8294098000024</v>
      </c>
      <c r="Q56" s="106">
        <f t="shared" si="2"/>
        <v>9570.5698679107991</v>
      </c>
      <c r="R56" s="106">
        <f t="shared" si="2"/>
        <v>0</v>
      </c>
      <c r="S56" s="109">
        <f>SUM(M56:R56)</f>
        <v>124174.44057771079</v>
      </c>
    </row>
    <row r="57" spans="2:27">
      <c r="B57" s="8">
        <v>0.12</v>
      </c>
      <c r="C57" s="8">
        <v>0.89290000000000003</v>
      </c>
      <c r="D57" s="8">
        <f t="shared" si="0"/>
        <v>0.94645000000000001</v>
      </c>
      <c r="E57" s="8">
        <f t="shared" si="1"/>
        <v>1.000048</v>
      </c>
      <c r="L57" t="s">
        <v>1038</v>
      </c>
      <c r="M57" s="106">
        <f t="shared" ref="M57:R57" si="3">IF((M53-M55)&lt;0,0,(M53-M55))</f>
        <v>185525</v>
      </c>
      <c r="N57" s="106">
        <f t="shared" si="3"/>
        <v>356078.01</v>
      </c>
      <c r="O57" s="106">
        <f t="shared" si="3"/>
        <v>272972.36221200001</v>
      </c>
      <c r="P57" s="106">
        <f t="shared" si="3"/>
        <v>238079.201239352</v>
      </c>
      <c r="Q57" s="106">
        <f t="shared" si="3"/>
        <v>222248.13625636461</v>
      </c>
      <c r="R57" s="106">
        <f t="shared" si="3"/>
        <v>215957.59013328029</v>
      </c>
      <c r="S57" s="109"/>
      <c r="U57" t="s">
        <v>1030</v>
      </c>
      <c r="V57" t="s">
        <v>1031</v>
      </c>
      <c r="W57" t="s">
        <v>1032</v>
      </c>
      <c r="X57" t="s">
        <v>1033</v>
      </c>
      <c r="Y57" t="s">
        <v>1034</v>
      </c>
      <c r="Z57" t="s">
        <v>1035</v>
      </c>
      <c r="AA57" t="s">
        <v>1039</v>
      </c>
    </row>
    <row r="58" spans="2:27">
      <c r="B58" s="8">
        <v>0.13</v>
      </c>
      <c r="C58" s="8">
        <v>0.88500000000000001</v>
      </c>
      <c r="D58" s="8">
        <f t="shared" si="0"/>
        <v>0.9425</v>
      </c>
      <c r="E58" s="8">
        <f t="shared" si="1"/>
        <v>1.0000500000000001</v>
      </c>
      <c r="L58" t="s">
        <v>1040</v>
      </c>
      <c r="M58" s="109">
        <f>M56*Inputs!$M$94</f>
        <v>9171.5</v>
      </c>
      <c r="N58" s="109">
        <f>N56*Inputs!$M$94</f>
        <v>17893.876999999997</v>
      </c>
      <c r="O58" s="109">
        <f>O56*Inputs!$M$94</f>
        <v>8698.217042000002</v>
      </c>
      <c r="P58" s="109">
        <f>P56*Inputs!$M$94</f>
        <v>3201.7219993320009</v>
      </c>
      <c r="Q58" s="109">
        <f>Q56*Inputs!$M$94</f>
        <v>3253.993755089672</v>
      </c>
      <c r="R58" s="109">
        <f>R56*Inputs!$M$94</f>
        <v>0</v>
      </c>
      <c r="S58" s="109">
        <f>SUM(M58:R58)</f>
        <v>42219.309796421672</v>
      </c>
      <c r="T58" t="s">
        <v>1041</v>
      </c>
      <c r="U58" s="109">
        <f>M58*$C$79</f>
        <v>8608.3698999999997</v>
      </c>
      <c r="V58" s="109">
        <f>N58*$C$79*$D$79</f>
        <v>14732.743257669836</v>
      </c>
      <c r="W58" s="109">
        <f>O58*$C$79*$D$79^2</f>
        <v>6282.1461545767588</v>
      </c>
      <c r="X58" s="109">
        <f>P58*$C$79*$D$79^3</f>
        <v>2028.4300651350543</v>
      </c>
      <c r="Y58" s="109">
        <f>Q58*$C$79*$D$79^4</f>
        <v>1808.3885851121654</v>
      </c>
      <c r="Z58" s="109">
        <f>R58*$C$79*$D$79^5</f>
        <v>0</v>
      </c>
      <c r="AA58" s="109">
        <f>SUM(U58:Z58)</f>
        <v>33460.077962493815</v>
      </c>
    </row>
    <row r="59" spans="2:27">
      <c r="B59" s="8">
        <v>0.14000000000000001</v>
      </c>
      <c r="C59" s="8">
        <v>0.87719999999999998</v>
      </c>
      <c r="D59" s="8">
        <f t="shared" si="0"/>
        <v>0.93859999999999999</v>
      </c>
      <c r="E59" s="8">
        <f t="shared" si="1"/>
        <v>1.000008</v>
      </c>
      <c r="L59" t="s">
        <v>1042</v>
      </c>
      <c r="M59" s="109">
        <f>M56*Inputs!$M$95</f>
        <v>2832.375</v>
      </c>
      <c r="N59" s="109">
        <f>N56*Inputs!$M$95</f>
        <v>5526.0502499999984</v>
      </c>
      <c r="O59" s="109">
        <f>O56*Inputs!$M$95</f>
        <v>2686.2140865000001</v>
      </c>
      <c r="P59" s="109">
        <f>P56*Inputs!$M$95</f>
        <v>988.76708802900021</v>
      </c>
      <c r="Q59" s="109">
        <f>Q56*Inputs!$M$95</f>
        <v>1004.9098361306338</v>
      </c>
      <c r="R59" s="109">
        <f>R56*Inputs!$M$95</f>
        <v>0</v>
      </c>
      <c r="S59" s="109">
        <f>SUM(M59:R59)</f>
        <v>13038.316260659632</v>
      </c>
      <c r="T59" t="s">
        <v>1043</v>
      </c>
      <c r="U59" s="109">
        <f>M59*$C$79</f>
        <v>2658.4671749999998</v>
      </c>
      <c r="V59" s="109">
        <f>N59*$C$79*$D$79</f>
        <v>4549.8177707509785</v>
      </c>
      <c r="W59" s="109">
        <f>O59*$C$79*$D$79^2</f>
        <v>1940.0745477369401</v>
      </c>
      <c r="X59" s="109">
        <f>P59*$C$79*$D$79^3</f>
        <v>626.42693187994314</v>
      </c>
      <c r="Y59" s="109">
        <f>Q59*$C$79*$D$79^4</f>
        <v>558.47294540228631</v>
      </c>
      <c r="Z59" s="109">
        <f>R59*$C$79*$D$79^5</f>
        <v>0</v>
      </c>
      <c r="AA59" s="109">
        <f>SUM(U59:Z59)</f>
        <v>10333.259370770149</v>
      </c>
    </row>
    <row r="60" spans="2:27">
      <c r="B60" s="8">
        <v>0.15</v>
      </c>
      <c r="C60" s="8">
        <v>0.86960000000000004</v>
      </c>
      <c r="D60" s="8">
        <f t="shared" si="0"/>
        <v>0.93480000000000008</v>
      </c>
      <c r="E60" s="8">
        <f t="shared" si="1"/>
        <v>1.00004</v>
      </c>
    </row>
    <row r="61" spans="2:27">
      <c r="B61" s="8">
        <v>0.16</v>
      </c>
      <c r="C61" s="8">
        <v>0.86209999999999998</v>
      </c>
      <c r="D61" s="8">
        <f t="shared" si="0"/>
        <v>0.93104999999999993</v>
      </c>
      <c r="E61" s="8">
        <f t="shared" si="1"/>
        <v>1.0000359999999999</v>
      </c>
    </row>
    <row r="62" spans="2:27">
      <c r="B62" s="8">
        <v>0.17</v>
      </c>
      <c r="C62" s="8">
        <v>0.85470000000000002</v>
      </c>
      <c r="D62" s="8">
        <f t="shared" si="0"/>
        <v>0.92735000000000001</v>
      </c>
      <c r="E62" s="8">
        <f t="shared" si="1"/>
        <v>0.99999900000000008</v>
      </c>
    </row>
    <row r="63" spans="2:27">
      <c r="B63" s="8">
        <v>0.18</v>
      </c>
      <c r="C63" s="8">
        <v>0.84750000000000003</v>
      </c>
      <c r="D63" s="8">
        <f t="shared" si="0"/>
        <v>0.92375000000000007</v>
      </c>
      <c r="E63" s="8">
        <f t="shared" si="1"/>
        <v>1.0000500000000001</v>
      </c>
    </row>
    <row r="64" spans="2:27">
      <c r="B64" s="8">
        <v>0.19</v>
      </c>
      <c r="C64" s="8">
        <v>0.84030000000000005</v>
      </c>
      <c r="D64" s="8">
        <f t="shared" si="0"/>
        <v>0.92015000000000002</v>
      </c>
      <c r="E64" s="8">
        <f t="shared" si="1"/>
        <v>0.9999570000000001</v>
      </c>
    </row>
    <row r="65" spans="1:15">
      <c r="B65" s="8">
        <v>0.2</v>
      </c>
      <c r="C65" s="8">
        <v>0.83330000000000004</v>
      </c>
      <c r="D65" s="8">
        <f t="shared" si="0"/>
        <v>0.91664999999999996</v>
      </c>
      <c r="E65" s="8">
        <f t="shared" si="1"/>
        <v>0.99996000000000007</v>
      </c>
    </row>
    <row r="66" spans="1:15">
      <c r="B66" s="8">
        <v>0.21</v>
      </c>
      <c r="C66" s="8">
        <v>0.82640000000000002</v>
      </c>
      <c r="D66" s="8">
        <f t="shared" si="0"/>
        <v>0.91320000000000001</v>
      </c>
      <c r="E66" s="8">
        <f t="shared" si="1"/>
        <v>0.99994400000000006</v>
      </c>
    </row>
    <row r="67" spans="1:15">
      <c r="B67" s="8">
        <v>0.22</v>
      </c>
      <c r="C67" s="8">
        <v>0.81969999999999998</v>
      </c>
      <c r="D67" s="8">
        <f t="shared" si="0"/>
        <v>0.90985000000000005</v>
      </c>
      <c r="E67" s="8">
        <f t="shared" si="1"/>
        <v>1.0000339999999999</v>
      </c>
    </row>
    <row r="68" spans="1:15">
      <c r="B68" s="8">
        <v>0.23</v>
      </c>
      <c r="C68" s="8">
        <v>0.81299999999999994</v>
      </c>
      <c r="D68" s="8">
        <f t="shared" si="0"/>
        <v>0.90649999999999997</v>
      </c>
      <c r="E68" s="8">
        <f t="shared" si="1"/>
        <v>0.99998999999999993</v>
      </c>
    </row>
    <row r="69" spans="1:15">
      <c r="B69" s="8">
        <v>0.24</v>
      </c>
      <c r="C69" s="8">
        <v>0.80645</v>
      </c>
      <c r="D69" s="8">
        <f t="shared" si="0"/>
        <v>0.90322499999999994</v>
      </c>
      <c r="E69" s="8">
        <f t="shared" si="1"/>
        <v>0.99999799999999994</v>
      </c>
    </row>
    <row r="70" spans="1:15">
      <c r="B70" s="8">
        <v>0.25</v>
      </c>
      <c r="C70" s="8">
        <v>0.8</v>
      </c>
      <c r="D70" s="8">
        <f t="shared" si="0"/>
        <v>0.9</v>
      </c>
      <c r="E70" s="8">
        <f t="shared" si="1"/>
        <v>1</v>
      </c>
    </row>
    <row r="72" spans="1:15">
      <c r="A72" s="6" t="s">
        <v>1044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5">
      <c r="A73" s="8">
        <v>0</v>
      </c>
      <c r="B73" s="108">
        <v>0</v>
      </c>
      <c r="C73" s="8">
        <v>1001</v>
      </c>
      <c r="D73" s="8">
        <v>2001</v>
      </c>
      <c r="E73" s="8">
        <v>3001</v>
      </c>
      <c r="F73" s="8">
        <v>4001</v>
      </c>
      <c r="G73" s="8">
        <v>5001</v>
      </c>
      <c r="H73" s="8">
        <v>6001</v>
      </c>
      <c r="I73" s="8">
        <v>7001</v>
      </c>
      <c r="J73" s="8">
        <v>8001</v>
      </c>
      <c r="K73" s="8">
        <v>9001</v>
      </c>
      <c r="L73" s="8">
        <v>10001</v>
      </c>
      <c r="M73" s="8">
        <v>11001</v>
      </c>
      <c r="N73" s="8">
        <v>12001</v>
      </c>
      <c r="O73" s="8">
        <v>13001</v>
      </c>
    </row>
    <row r="74" spans="1:15">
      <c r="A74" s="8">
        <v>500000</v>
      </c>
      <c r="B74" s="108">
        <v>500000</v>
      </c>
      <c r="C74" s="8">
        <v>1000000</v>
      </c>
      <c r="D74" s="8">
        <v>1500000</v>
      </c>
      <c r="E74" s="8">
        <v>2000000</v>
      </c>
      <c r="F74" s="8">
        <v>2500000</v>
      </c>
      <c r="G74" s="8">
        <v>3000000</v>
      </c>
      <c r="H74" s="8">
        <v>3500000</v>
      </c>
      <c r="I74" s="8">
        <v>4000000</v>
      </c>
      <c r="J74" s="8">
        <v>4500000</v>
      </c>
      <c r="K74" s="8">
        <v>5000000</v>
      </c>
      <c r="L74" s="8">
        <v>5500000</v>
      </c>
      <c r="M74" s="8">
        <v>6000000</v>
      </c>
      <c r="N74" s="8">
        <v>6500000</v>
      </c>
      <c r="O74" s="8">
        <v>7000000</v>
      </c>
    </row>
    <row r="77" spans="1:15">
      <c r="A77" s="21" t="s">
        <v>1045</v>
      </c>
      <c r="C77" s="1"/>
      <c r="D77" s="1"/>
      <c r="E77" s="1"/>
    </row>
    <row r="78" spans="1:15">
      <c r="B78" s="1" t="s">
        <v>1024</v>
      </c>
      <c r="C78" s="1" t="s">
        <v>1026</v>
      </c>
      <c r="D78" s="1" t="s">
        <v>1025</v>
      </c>
      <c r="E78" s="1"/>
    </row>
    <row r="79" spans="1:15">
      <c r="B79" s="22">
        <f>Inputs!M49</f>
        <v>0.14000000000000001</v>
      </c>
      <c r="C79" s="1">
        <f>((1-D79)/2)+D79</f>
        <v>0.93859999999999999</v>
      </c>
      <c r="D79" s="1">
        <f>+G79+H79</f>
        <v>0.87719999999999998</v>
      </c>
      <c r="E79" s="1">
        <f>(B79*D79)+D79</f>
        <v>1.000008</v>
      </c>
      <c r="G79" s="141">
        <f>+IF(B79=B49,C49,IF(B79=B50,C50,IF(B79=B51,C51,IF(B79=B52,C52,IF(B79=B53,C53,IF(B79=B54,C54,IF(B79=B55,C55,IF(B79=B56,C56,IF(B79=B57,C57,IF(B79=B58,C58,IF(B79=B59,C59,IF(B79=B60,C60,0))))))))))))</f>
        <v>0.87719999999999998</v>
      </c>
      <c r="H79" s="141">
        <f>+IF(B79=B61,C61,IF(B79=B62,C62,IF(B79=B63,C63,IF(B79=B64,C64,IF(B79=B65,C65,IF(B79=B66,C66,IF(B79=B67,C67,IF(B79=B68,C68,IF(B79=B69,C69,IF(B79=B70,C70,0))))))))))</f>
        <v>0</v>
      </c>
    </row>
    <row r="81" spans="1:8">
      <c r="A81" s="21" t="s">
        <v>1046</v>
      </c>
      <c r="C81" s="1"/>
      <c r="D81" s="1"/>
      <c r="E81" s="1"/>
    </row>
    <row r="82" spans="1:8">
      <c r="B82" s="1" t="s">
        <v>1024</v>
      </c>
      <c r="C82" s="1" t="s">
        <v>1026</v>
      </c>
      <c r="D82" s="1" t="s">
        <v>1025</v>
      </c>
      <c r="E82" s="1"/>
    </row>
    <row r="83" spans="1:8">
      <c r="B83" s="22">
        <f>Inputs!G21</f>
        <v>0.1</v>
      </c>
      <c r="C83" s="1">
        <f>((1-D83)/2)+D83</f>
        <v>0.95455000000000001</v>
      </c>
      <c r="D83" s="1">
        <f>+G83+H83</f>
        <v>0.90910000000000002</v>
      </c>
      <c r="E83" s="1">
        <f>(B83*D83)+D83</f>
        <v>1.0000100000000001</v>
      </c>
      <c r="G83" s="141">
        <f>+IF(B83=B49,C49,IF(B83=B50,C50,IF(B83=B51,C51,IF(B83=B52,C52,IF(B83=B53,C53,IF(B83=B54,C54,IF(B83=B55,C55,IF(B83=B56,C56,IF(B83=B57,C57,IF(B83=B58,C58,IF(B83=B59,C59,IF(B83=B60,C60,0))))))))))))</f>
        <v>0.90910000000000002</v>
      </c>
      <c r="H83" s="141">
        <f>+IF(B83=B61,C61,IF(B83=B62,C62,IF(B83=B63,C63,IF(B83=B64,C64,IF(B83=B65,C65,IF(B83=B66,C66,IF(B83=B67,C67,IF(B83=B68,C68,IF(B83=B69,C69,IF(B83=B70,C70,0))))))))))</f>
        <v>0</v>
      </c>
    </row>
    <row r="85" spans="1:8">
      <c r="B85" t="s">
        <v>1047</v>
      </c>
      <c r="C85" t="str">
        <f>IF(Inputs!G14="HI","yes","no")</f>
        <v>no</v>
      </c>
    </row>
    <row r="86" spans="1:8">
      <c r="B86" s="107" t="s">
        <v>1048</v>
      </c>
      <c r="C86">
        <f>IF(C85="no",0,IF(Inputs!M52="Yes",Tables!C89*Inputs!M96,0))</f>
        <v>0</v>
      </c>
    </row>
    <row r="87" spans="1:8">
      <c r="B87" s="107" t="s">
        <v>1049</v>
      </c>
      <c r="C87">
        <f>IF(C85="no",0,IF(Inputs!M52="No",Tables!C89,0))</f>
        <v>0</v>
      </c>
    </row>
    <row r="88" spans="1:8">
      <c r="B88" s="107" t="s">
        <v>1050</v>
      </c>
      <c r="C88">
        <f>IF(C85="no",0,IF(Inputs!M52="Yes",Tables!C86*Tables!C79,Tables!C87*Tables!C79))</f>
        <v>0</v>
      </c>
    </row>
    <row r="89" spans="1:8">
      <c r="B89" s="107" t="s">
        <v>1051</v>
      </c>
      <c r="C89">
        <f>IF(C85="no",0,IF(Inputs!M97*Inputs!G29&lt;Tables!C90,Inputs!M97*Inputs!G29,Tables!C90))</f>
        <v>0</v>
      </c>
    </row>
    <row r="90" spans="1:8">
      <c r="B90" s="107" t="s">
        <v>1052</v>
      </c>
      <c r="C90">
        <f>+IF(Inputs!M17&lt;C73,B74,IF(Inputs!M17&lt;D73,C74,IF(Inputs!M17&lt;E73,D74,IF(Inputs!M17&lt;F73,E74,IF(Inputs!M17&lt;G73,F74,IF(Inputs!M17&lt;H73,G74,IF(Inputs!M17&lt;I73,H74,IF(Inputs!M17&lt;J73,I74,IF(Inputs!M17&lt;K73,J74,IF(Inputs!M17&lt;L73,K74,K74))))))))))</f>
        <v>500000</v>
      </c>
    </row>
    <row r="93" spans="1:8">
      <c r="B93" t="s">
        <v>18</v>
      </c>
      <c r="C93" t="s">
        <v>1053</v>
      </c>
    </row>
    <row r="94" spans="1:8">
      <c r="B94" t="s">
        <v>1054</v>
      </c>
      <c r="C94" t="s">
        <v>20</v>
      </c>
    </row>
    <row r="95" spans="1:8">
      <c r="B95" t="s">
        <v>1055</v>
      </c>
      <c r="C95" t="s">
        <v>22</v>
      </c>
    </row>
    <row r="96" spans="1:8">
      <c r="B96" t="s">
        <v>1056</v>
      </c>
      <c r="C96" t="s">
        <v>24</v>
      </c>
    </row>
    <row r="97" spans="2:3">
      <c r="B97" t="s">
        <v>1057</v>
      </c>
      <c r="C97" t="s">
        <v>28</v>
      </c>
    </row>
    <row r="98" spans="2:3">
      <c r="B98" t="s">
        <v>1058</v>
      </c>
      <c r="C98" t="s">
        <v>31</v>
      </c>
    </row>
    <row r="99" spans="2:3">
      <c r="B99" t="s">
        <v>1059</v>
      </c>
      <c r="C99" t="s">
        <v>34</v>
      </c>
    </row>
    <row r="100" spans="2:3">
      <c r="B100" t="s">
        <v>1060</v>
      </c>
      <c r="C100" t="s">
        <v>37</v>
      </c>
    </row>
    <row r="101" spans="2:3">
      <c r="B101" t="s">
        <v>1061</v>
      </c>
      <c r="C101" t="s">
        <v>40</v>
      </c>
    </row>
    <row r="102" spans="2:3">
      <c r="B102" t="s">
        <v>1062</v>
      </c>
      <c r="C102" t="s">
        <v>41</v>
      </c>
    </row>
    <row r="103" spans="2:3">
      <c r="B103" t="s">
        <v>1063</v>
      </c>
      <c r="C103" t="s">
        <v>43</v>
      </c>
    </row>
    <row r="104" spans="2:3">
      <c r="B104" t="s">
        <v>1064</v>
      </c>
      <c r="C104" t="s">
        <v>45</v>
      </c>
    </row>
    <row r="105" spans="2:3">
      <c r="B105" t="s">
        <v>1065</v>
      </c>
      <c r="C105" t="s">
        <v>48</v>
      </c>
    </row>
    <row r="106" spans="2:3">
      <c r="B106" t="s">
        <v>1066</v>
      </c>
      <c r="C106" t="s">
        <v>52</v>
      </c>
    </row>
    <row r="107" spans="2:3">
      <c r="B107" t="s">
        <v>1067</v>
      </c>
      <c r="C107" t="s">
        <v>55</v>
      </c>
    </row>
    <row r="108" spans="2:3">
      <c r="B108" t="s">
        <v>1068</v>
      </c>
      <c r="C108" t="s">
        <v>58</v>
      </c>
    </row>
    <row r="109" spans="2:3">
      <c r="B109" t="s">
        <v>1069</v>
      </c>
      <c r="C109" t="s">
        <v>61</v>
      </c>
    </row>
    <row r="110" spans="2:3">
      <c r="B110" t="s">
        <v>1070</v>
      </c>
      <c r="C110" t="s">
        <v>64</v>
      </c>
    </row>
    <row r="111" spans="2:3">
      <c r="B111" t="s">
        <v>1071</v>
      </c>
      <c r="C111" t="s">
        <v>66</v>
      </c>
    </row>
    <row r="112" spans="2:3">
      <c r="B112" t="s">
        <v>1072</v>
      </c>
      <c r="C112" t="s">
        <v>68</v>
      </c>
    </row>
    <row r="113" spans="2:3">
      <c r="B113" t="s">
        <v>1073</v>
      </c>
      <c r="C113" t="s">
        <v>71</v>
      </c>
    </row>
    <row r="114" spans="2:3">
      <c r="B114" t="s">
        <v>1074</v>
      </c>
      <c r="C114" t="s">
        <v>74</v>
      </c>
    </row>
    <row r="115" spans="2:3">
      <c r="B115" t="s">
        <v>1075</v>
      </c>
      <c r="C115" t="s">
        <v>77</v>
      </c>
    </row>
    <row r="116" spans="2:3">
      <c r="B116" t="s">
        <v>1076</v>
      </c>
      <c r="C116" t="s">
        <v>80</v>
      </c>
    </row>
    <row r="117" spans="2:3">
      <c r="B117" t="s">
        <v>1077</v>
      </c>
      <c r="C117" t="s">
        <v>83</v>
      </c>
    </row>
    <row r="118" spans="2:3">
      <c r="B118" t="s">
        <v>1078</v>
      </c>
      <c r="C118" t="s">
        <v>85</v>
      </c>
    </row>
    <row r="119" spans="2:3">
      <c r="B119" t="s">
        <v>1079</v>
      </c>
      <c r="C119" t="s">
        <v>88</v>
      </c>
    </row>
    <row r="120" spans="2:3">
      <c r="B120" t="s">
        <v>1080</v>
      </c>
      <c r="C120" t="s">
        <v>90</v>
      </c>
    </row>
    <row r="121" spans="2:3">
      <c r="B121" t="s">
        <v>1081</v>
      </c>
      <c r="C121" t="s">
        <v>91</v>
      </c>
    </row>
    <row r="122" spans="2:3">
      <c r="B122" t="s">
        <v>1082</v>
      </c>
      <c r="C122" t="s">
        <v>93</v>
      </c>
    </row>
    <row r="123" spans="2:3">
      <c r="B123" t="s">
        <v>1083</v>
      </c>
      <c r="C123" t="s">
        <v>94</v>
      </c>
    </row>
    <row r="124" spans="2:3">
      <c r="B124" t="s">
        <v>1084</v>
      </c>
      <c r="C124" t="s">
        <v>97</v>
      </c>
    </row>
    <row r="125" spans="2:3">
      <c r="B125" t="s">
        <v>1085</v>
      </c>
      <c r="C125" t="s">
        <v>19</v>
      </c>
    </row>
    <row r="126" spans="2:3">
      <c r="B126" t="s">
        <v>1086</v>
      </c>
      <c r="C126" t="s">
        <v>102</v>
      </c>
    </row>
    <row r="127" spans="2:3">
      <c r="B127" t="s">
        <v>1087</v>
      </c>
      <c r="C127" t="s">
        <v>105</v>
      </c>
    </row>
    <row r="128" spans="2:3">
      <c r="B128" t="s">
        <v>1088</v>
      </c>
      <c r="C128" t="s">
        <v>108</v>
      </c>
    </row>
    <row r="129" spans="2:3">
      <c r="B129" t="s">
        <v>1089</v>
      </c>
      <c r="C129" t="s">
        <v>110</v>
      </c>
    </row>
    <row r="130" spans="2:3">
      <c r="B130" t="s">
        <v>1090</v>
      </c>
      <c r="C130" t="s">
        <v>1091</v>
      </c>
    </row>
    <row r="131" spans="2:3">
      <c r="B131" t="s">
        <v>1092</v>
      </c>
      <c r="C131" t="s">
        <v>1093</v>
      </c>
    </row>
    <row r="132" spans="2:3">
      <c r="B132" t="s">
        <v>1094</v>
      </c>
      <c r="C132" t="s">
        <v>117</v>
      </c>
    </row>
    <row r="133" spans="2:3">
      <c r="B133" t="s">
        <v>1095</v>
      </c>
      <c r="C133" t="s">
        <v>119</v>
      </c>
    </row>
    <row r="134" spans="2:3">
      <c r="B134" t="s">
        <v>1096</v>
      </c>
      <c r="C134" t="s">
        <v>121</v>
      </c>
    </row>
    <row r="135" spans="2:3">
      <c r="B135" t="s">
        <v>1097</v>
      </c>
      <c r="C135" t="s">
        <v>126</v>
      </c>
    </row>
    <row r="136" spans="2:3">
      <c r="B136" t="s">
        <v>1098</v>
      </c>
      <c r="C136" t="s">
        <v>128</v>
      </c>
    </row>
    <row r="137" spans="2:3">
      <c r="B137" t="s">
        <v>1099</v>
      </c>
      <c r="C137" t="s">
        <v>131</v>
      </c>
    </row>
    <row r="138" spans="2:3">
      <c r="B138" t="s">
        <v>1100</v>
      </c>
      <c r="C138" t="s">
        <v>134</v>
      </c>
    </row>
    <row r="139" spans="2:3">
      <c r="B139" t="s">
        <v>1101</v>
      </c>
      <c r="C139" t="s">
        <v>137</v>
      </c>
    </row>
    <row r="140" spans="2:3">
      <c r="B140" t="s">
        <v>1102</v>
      </c>
      <c r="C140" t="s">
        <v>138</v>
      </c>
    </row>
    <row r="141" spans="2:3">
      <c r="B141" t="s">
        <v>1103</v>
      </c>
      <c r="C141" t="s">
        <v>141</v>
      </c>
    </row>
    <row r="142" spans="2:3">
      <c r="B142" t="s">
        <v>1104</v>
      </c>
      <c r="C142" t="s">
        <v>143</v>
      </c>
    </row>
    <row r="143" spans="2:3">
      <c r="B143" t="s">
        <v>1105</v>
      </c>
      <c r="C143" t="s">
        <v>145</v>
      </c>
    </row>
    <row r="144" spans="2:3">
      <c r="B144" t="s">
        <v>1106</v>
      </c>
      <c r="C144" t="s">
        <v>147</v>
      </c>
    </row>
    <row r="147" spans="1:3">
      <c r="A147" s="1" t="s">
        <v>1107</v>
      </c>
      <c r="B147" s="1"/>
    </row>
    <row r="148" spans="1:3">
      <c r="B148" s="1" t="s">
        <v>1108</v>
      </c>
      <c r="C148" s="1" t="s">
        <v>1109</v>
      </c>
    </row>
    <row r="149" spans="1:3">
      <c r="B149" s="1">
        <v>1</v>
      </c>
      <c r="C149" s="63">
        <f>IF(Inputs!$G$87+1&gt;Tables!B149,((Inputs!$M$37*Inputs!$M$17)*Inputs!$G$86),0)</f>
        <v>0</v>
      </c>
    </row>
    <row r="150" spans="1:3">
      <c r="B150" s="1">
        <v>2</v>
      </c>
      <c r="C150" s="63">
        <f>IF(Inputs!$G$87+1&gt;Tables!B150,C149-(C149*Inputs!$M$18),0)</f>
        <v>0</v>
      </c>
    </row>
    <row r="151" spans="1:3">
      <c r="B151" s="1">
        <v>3</v>
      </c>
      <c r="C151" s="63">
        <f>IF(Inputs!$G$87+1&gt;Tables!B151,C150-(C150*Inputs!$M$18),0)</f>
        <v>0</v>
      </c>
    </row>
    <row r="152" spans="1:3">
      <c r="B152" s="1">
        <v>4</v>
      </c>
      <c r="C152" s="63">
        <f>IF(Inputs!$G$87+1&gt;Tables!B152,C151-(C151*Inputs!$M$18),0)</f>
        <v>0</v>
      </c>
    </row>
    <row r="153" spans="1:3">
      <c r="B153" s="1">
        <v>5</v>
      </c>
      <c r="C153" s="63">
        <f>IF(Inputs!$G$87+1&gt;Tables!B153,C152-(C152*Inputs!$M$18),0)</f>
        <v>0</v>
      </c>
    </row>
    <row r="154" spans="1:3">
      <c r="B154" s="1">
        <v>6</v>
      </c>
      <c r="C154" s="63">
        <f>IF(Inputs!$G$87+1&gt;Tables!B154,C153-(C153*Inputs!$M$18),0)</f>
        <v>0</v>
      </c>
    </row>
    <row r="155" spans="1:3">
      <c r="B155" s="1">
        <v>7</v>
      </c>
      <c r="C155" s="63">
        <f>IF(Inputs!$G$87+1&gt;Tables!B155,C154-(C154*Inputs!$M$18),0)</f>
        <v>0</v>
      </c>
    </row>
    <row r="156" spans="1:3">
      <c r="B156" s="1">
        <v>8</v>
      </c>
      <c r="C156" s="63">
        <f>IF(Inputs!$G$87+1&gt;Tables!B156,C155-(C155*Inputs!$M$18),0)</f>
        <v>0</v>
      </c>
    </row>
    <row r="157" spans="1:3">
      <c r="B157" s="1">
        <v>9</v>
      </c>
      <c r="C157" s="63">
        <f>IF(Inputs!$G$87+1&gt;Tables!B157,C156-(C156*Inputs!$M$18),0)</f>
        <v>0</v>
      </c>
    </row>
    <row r="158" spans="1:3">
      <c r="B158" s="1">
        <v>10</v>
      </c>
      <c r="C158" s="63">
        <f>IF(Inputs!$G$87+1&gt;Tables!B158,C157-(C157*Inputs!$M$18),0)</f>
        <v>0</v>
      </c>
    </row>
    <row r="159" spans="1:3">
      <c r="B159" s="1">
        <v>11</v>
      </c>
      <c r="C159" s="63">
        <f>IF(Inputs!$G$87+1&gt;Tables!B159,C158-(C158*Inputs!$M$18),0)</f>
        <v>0</v>
      </c>
    </row>
    <row r="160" spans="1:3">
      <c r="B160" s="1">
        <v>12</v>
      </c>
      <c r="C160" s="63">
        <f>IF(Inputs!$G$87+1&gt;Tables!B160,C159-(C159*Inputs!$M$18),0)</f>
        <v>0</v>
      </c>
    </row>
    <row r="161" spans="1:3">
      <c r="B161" s="1">
        <v>13</v>
      </c>
      <c r="C161" s="63">
        <f>IF(Inputs!$G$87+1&gt;Tables!B161,C160-(C160*Inputs!$M$18),0)</f>
        <v>0</v>
      </c>
    </row>
    <row r="162" spans="1:3">
      <c r="B162" s="1">
        <v>14</v>
      </c>
      <c r="C162" s="63">
        <f>IF(Inputs!$G$87+1&gt;Tables!B162,C161-(C161*Inputs!$M$18),0)</f>
        <v>0</v>
      </c>
    </row>
    <row r="163" spans="1:3">
      <c r="B163" s="1">
        <v>15</v>
      </c>
      <c r="C163" s="63">
        <f>IF(Inputs!$G$87+1&gt;Tables!B163,C162-(C162*Inputs!$M$18),0)</f>
        <v>0</v>
      </c>
    </row>
    <row r="164" spans="1:3">
      <c r="B164" s="1">
        <v>16</v>
      </c>
      <c r="C164" s="63">
        <f>IF(Inputs!$G$87+1&gt;Tables!B164,C163-(C163*Inputs!$M$18),0)</f>
        <v>0</v>
      </c>
    </row>
    <row r="165" spans="1:3">
      <c r="B165" s="1">
        <v>17</v>
      </c>
      <c r="C165" s="63">
        <f>IF(Inputs!$G$87+1&gt;Tables!B165,C164-(C164*Inputs!$M$18),0)</f>
        <v>0</v>
      </c>
    </row>
    <row r="166" spans="1:3">
      <c r="B166" s="1">
        <v>18</v>
      </c>
      <c r="C166" s="63">
        <f>IF(Inputs!$G$87+1&gt;Tables!B166,C165-(C165*Inputs!$M$18),0)</f>
        <v>0</v>
      </c>
    </row>
    <row r="167" spans="1:3">
      <c r="B167" s="1">
        <v>19</v>
      </c>
      <c r="C167" s="63">
        <f>IF(Inputs!$G$87+1&gt;Tables!B167,C166-(C166*Inputs!$M$18),0)</f>
        <v>0</v>
      </c>
    </row>
    <row r="168" spans="1:3">
      <c r="B168" s="1">
        <v>20</v>
      </c>
      <c r="C168" s="63">
        <f>IF(Inputs!$G$87+1&gt;Tables!B168,C167-(C167*Inputs!$M$18),0)</f>
        <v>0</v>
      </c>
    </row>
    <row r="169" spans="1:3">
      <c r="B169" s="1"/>
      <c r="C169" s="63">
        <f>SUM(C149:C168)</f>
        <v>0</v>
      </c>
    </row>
    <row r="171" spans="1:3">
      <c r="A171" t="s">
        <v>1110</v>
      </c>
    </row>
    <row r="172" spans="1:3">
      <c r="B172" t="s">
        <v>1108</v>
      </c>
      <c r="C172" t="s">
        <v>1111</v>
      </c>
    </row>
    <row r="173" spans="1:3">
      <c r="B173" s="1">
        <v>1</v>
      </c>
      <c r="C173">
        <f>Inputs!G79</f>
        <v>0.19</v>
      </c>
    </row>
    <row r="174" spans="1:3">
      <c r="B174" s="1">
        <v>2</v>
      </c>
      <c r="C174">
        <f>IF(B174&gt;Inputs!$G$81,Tables!C173,(C173*(1+Inputs!$G$80)))</f>
        <v>0.19</v>
      </c>
    </row>
    <row r="175" spans="1:3">
      <c r="B175" s="1">
        <v>3</v>
      </c>
      <c r="C175">
        <f>IF(B175&gt;Inputs!$G$81,Tables!C174,(C174*(1+Inputs!$G$80)))</f>
        <v>0.19</v>
      </c>
    </row>
    <row r="176" spans="1:3">
      <c r="B176" s="1">
        <v>4</v>
      </c>
      <c r="C176">
        <f>IF(B176&gt;Inputs!$G$81,Tables!C175,(C175*(1+Inputs!$G$80)))</f>
        <v>0.19</v>
      </c>
    </row>
    <row r="177" spans="2:3">
      <c r="B177" s="1">
        <v>5</v>
      </c>
      <c r="C177">
        <f>IF(B177&gt;Inputs!$G$81,Tables!C176,(C176*(1+Inputs!$G$80)))</f>
        <v>0.19</v>
      </c>
    </row>
    <row r="178" spans="2:3">
      <c r="B178" s="1">
        <v>6</v>
      </c>
      <c r="C178">
        <f>IF(B178&gt;Inputs!$G$81,Tables!C177,(C177*(1+Inputs!$G$80)))</f>
        <v>0.19</v>
      </c>
    </row>
    <row r="179" spans="2:3">
      <c r="B179" s="1">
        <v>7</v>
      </c>
      <c r="C179">
        <f>IF(B179&gt;Inputs!$G$81,Tables!C178,(C178*(1+Inputs!$G$80)))</f>
        <v>0.19</v>
      </c>
    </row>
    <row r="180" spans="2:3">
      <c r="B180" s="1">
        <v>8</v>
      </c>
      <c r="C180">
        <f>IF(B180&gt;Inputs!$G$81,Tables!C179,(C179*(1+Inputs!$G$80)))</f>
        <v>0.19</v>
      </c>
    </row>
    <row r="181" spans="2:3">
      <c r="B181" s="1">
        <v>9</v>
      </c>
      <c r="C181">
        <f>IF(B181&gt;Inputs!$G$81,Tables!C180,(C180*(1+Inputs!$G$80)))</f>
        <v>0.19</v>
      </c>
    </row>
    <row r="182" spans="2:3">
      <c r="B182" s="1">
        <v>10</v>
      </c>
      <c r="C182">
        <f>IF(B182&gt;Inputs!$G$81,Tables!C181,(C181*(1+Inputs!$G$80)))</f>
        <v>0.19</v>
      </c>
    </row>
    <row r="183" spans="2:3">
      <c r="B183" s="1">
        <v>11</v>
      </c>
      <c r="C183">
        <f>IF(B183&gt;Inputs!$G$81,Tables!C182,(C182*(1+Inputs!$G$80)))</f>
        <v>0.19</v>
      </c>
    </row>
    <row r="184" spans="2:3">
      <c r="B184" s="1">
        <v>12</v>
      </c>
      <c r="C184">
        <f>IF(B184&gt;Inputs!$G$81,Tables!C183,(C183*(1+Inputs!$G$80)))</f>
        <v>0.19</v>
      </c>
    </row>
    <row r="185" spans="2:3">
      <c r="B185" s="1">
        <v>13</v>
      </c>
      <c r="C185">
        <f>IF(B185&gt;Inputs!$G$81,Tables!C184,(C184*(1+Inputs!$G$80)))</f>
        <v>0.19</v>
      </c>
    </row>
    <row r="186" spans="2:3">
      <c r="B186" s="1">
        <v>14</v>
      </c>
      <c r="C186">
        <f>IF(B186&gt;Inputs!$G$81,Tables!C185,(C185*(1+Inputs!$G$80)))</f>
        <v>0.19</v>
      </c>
    </row>
    <row r="187" spans="2:3">
      <c r="B187" s="1">
        <v>15</v>
      </c>
      <c r="C187">
        <f>IF(B187&gt;Inputs!$G$81,Tables!C186,(C186*(1+Inputs!$G$80)))</f>
        <v>0.19</v>
      </c>
    </row>
    <row r="188" spans="2:3">
      <c r="B188" s="1">
        <v>16</v>
      </c>
      <c r="C188">
        <f>IF(B188&gt;Inputs!$G$81,Tables!C187,(C187*(1+Inputs!$G$80)))</f>
        <v>0.19</v>
      </c>
    </row>
    <row r="189" spans="2:3">
      <c r="B189" s="1">
        <v>17</v>
      </c>
      <c r="C189">
        <f>IF(B189&gt;Inputs!$G$81,Tables!C188,(C188*(1+Inputs!$G$80)))</f>
        <v>0.19</v>
      </c>
    </row>
    <row r="190" spans="2:3">
      <c r="B190" s="1">
        <v>18</v>
      </c>
      <c r="C190">
        <f>IF(B190&gt;Inputs!$G$81,Tables!C189,(C189*(1+Inputs!$G$80)))</f>
        <v>0.19</v>
      </c>
    </row>
    <row r="191" spans="2:3">
      <c r="B191" s="1">
        <v>19</v>
      </c>
      <c r="C191">
        <f>IF(B191&gt;Inputs!$G$81,Tables!C190,(C190*(1+Inputs!$G$80)))</f>
        <v>0.19</v>
      </c>
    </row>
    <row r="192" spans="2:3">
      <c r="B192" s="1">
        <v>20</v>
      </c>
      <c r="C192">
        <f>IF(B192&gt;Inputs!$G$81,Tables!C191,(C191*(1+Inputs!$G$80)))</f>
        <v>0.19</v>
      </c>
    </row>
    <row r="193" spans="2:3">
      <c r="B193" s="1">
        <v>21</v>
      </c>
      <c r="C193">
        <f>IF(B193&gt;Inputs!$G$81,Tables!C192,(C192*(1+Inputs!$G$80)))</f>
        <v>0.19</v>
      </c>
    </row>
    <row r="194" spans="2:3">
      <c r="B194" s="1">
        <v>22</v>
      </c>
      <c r="C194">
        <f>IF(B194&gt;Inputs!$G$81,Tables!C193,(C193*(1+Inputs!$G$80)))</f>
        <v>0.19</v>
      </c>
    </row>
    <row r="195" spans="2:3">
      <c r="B195" s="1">
        <v>23</v>
      </c>
      <c r="C195">
        <f>IF(B195&gt;Inputs!$G$81,Tables!C194,(C194*(1+Inputs!$G$80)))</f>
        <v>0.19</v>
      </c>
    </row>
    <row r="196" spans="2:3">
      <c r="B196" s="1">
        <v>24</v>
      </c>
      <c r="C196">
        <f>IF(B196&gt;Inputs!$G$81,Tables!C195,(C195*(1+Inputs!$G$80)))</f>
        <v>0.19</v>
      </c>
    </row>
    <row r="197" spans="2:3">
      <c r="B197" s="1">
        <v>25</v>
      </c>
      <c r="C197">
        <f>IF(B197&gt;Inputs!$G$81,Tables!C196,(C196*(1+Inputs!$G$80)))</f>
        <v>0.19</v>
      </c>
    </row>
    <row r="200" spans="2:3">
      <c r="B200" s="209" t="s">
        <v>1112</v>
      </c>
      <c r="C200" s="106">
        <f>SUM(Financials!AH63:LU63)</f>
        <v>392088.71436064737</v>
      </c>
    </row>
    <row r="201" spans="2:3">
      <c r="B201" s="209"/>
      <c r="C201" s="106"/>
    </row>
    <row r="202" spans="2:3">
      <c r="B202" s="4" t="s">
        <v>369</v>
      </c>
    </row>
    <row r="203" spans="2:3">
      <c r="B203" t="s">
        <v>44</v>
      </c>
      <c r="C203" s="210">
        <f>+Tariff!B16</f>
        <v>7567.4150594854073</v>
      </c>
    </row>
    <row r="204" spans="2:3">
      <c r="B204" t="s">
        <v>47</v>
      </c>
      <c r="C204" s="210">
        <f>+Tariff!B17</f>
        <v>9052.2429745509035</v>
      </c>
    </row>
    <row r="205" spans="2:3">
      <c r="B205" t="s">
        <v>51</v>
      </c>
      <c r="C205" s="210">
        <f>+Tariff!B18</f>
        <v>12669.458280072287</v>
      </c>
    </row>
    <row r="206" spans="2:3">
      <c r="B206" t="s">
        <v>54</v>
      </c>
      <c r="C206" s="210">
        <f>+Tariff!B19</f>
        <v>15503.91293371855</v>
      </c>
    </row>
    <row r="207" spans="2:3">
      <c r="B207" t="s">
        <v>57</v>
      </c>
      <c r="C207" s="210">
        <f>+Tariff!B20</f>
        <v>17062.626974999697</v>
      </c>
    </row>
    <row r="208" spans="2:3">
      <c r="B208" t="s">
        <v>60</v>
      </c>
      <c r="C208" s="210">
        <f>+Tariff!B21</f>
        <v>17526.663647984227</v>
      </c>
    </row>
    <row r="209" spans="2:3">
      <c r="B209" t="s">
        <v>63</v>
      </c>
      <c r="C209" s="210">
        <f>+Tariff!B22</f>
        <v>18309.324923764911</v>
      </c>
    </row>
    <row r="210" spans="2:3">
      <c r="B210" t="s">
        <v>65</v>
      </c>
      <c r="C210" s="210">
        <f>+Tariff!B23</f>
        <v>16861.042567429486</v>
      </c>
    </row>
    <row r="211" spans="2:3">
      <c r="B211" t="s">
        <v>67</v>
      </c>
      <c r="C211" s="210">
        <f>+Tariff!B24</f>
        <v>13989.297034344856</v>
      </c>
    </row>
    <row r="212" spans="2:3">
      <c r="B212" t="s">
        <v>70</v>
      </c>
      <c r="C212" s="210">
        <f>+Tariff!B25</f>
        <v>10900.588643075529</v>
      </c>
    </row>
    <row r="213" spans="2:3">
      <c r="B213" t="s">
        <v>73</v>
      </c>
      <c r="C213" s="210">
        <f>+Tariff!B26</f>
        <v>8628.9753443101163</v>
      </c>
    </row>
    <row r="214" spans="2:3">
      <c r="B214" t="s">
        <v>76</v>
      </c>
      <c r="C214" s="210">
        <f>+Tariff!B27</f>
        <v>6928.4516162640193</v>
      </c>
    </row>
    <row r="216" spans="2:3">
      <c r="B216" s="209" t="s">
        <v>1113</v>
      </c>
      <c r="C216" s="210">
        <f>'Sponsor Return'!E12</f>
        <v>13630.511183100905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47"/>
  <sheetViews>
    <sheetView workbookViewId="0"/>
  </sheetViews>
  <sheetFormatPr baseColWidth="10" defaultColWidth="10.6640625" defaultRowHeight="15" x14ac:dyDescent="0"/>
  <cols>
    <col min="1" max="4" width="10.6640625" style="12"/>
    <col min="5" max="5" width="14.1640625" style="12" customWidth="1"/>
    <col min="6" max="6" width="10.6640625" style="12"/>
    <col min="7" max="7" width="13" style="12" customWidth="1"/>
    <col min="8" max="10" width="10.6640625" style="12"/>
    <col min="11" max="11" width="11.5" style="12" customWidth="1"/>
    <col min="12" max="12" width="12" style="12" customWidth="1"/>
    <col min="13" max="32" width="10.6640625" style="12"/>
    <col min="33" max="33" width="10.6640625" style="80"/>
  </cols>
  <sheetData>
    <row r="1" spans="1:32">
      <c r="A1" s="36"/>
    </row>
    <row r="5" spans="1:32">
      <c r="B5" s="3" t="s">
        <v>203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2" s="31" customForma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s="31" customFormat="1">
      <c r="A7" s="16"/>
      <c r="B7" s="16"/>
      <c r="C7" s="16"/>
      <c r="D7" s="19" t="s">
        <v>204</v>
      </c>
      <c r="E7" s="26">
        <f>Inputs!G28</f>
        <v>200000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s="31" customFormat="1">
      <c r="A8" s="16"/>
      <c r="B8" s="16"/>
      <c r="C8" s="16"/>
      <c r="D8" s="19" t="s">
        <v>205</v>
      </c>
      <c r="E8" s="26">
        <f>Inputs!M98</f>
        <v>212500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s="31" customFormat="1">
      <c r="A9" s="16"/>
      <c r="B9" s="16"/>
      <c r="C9" s="16"/>
      <c r="D9" s="19" t="s">
        <v>206</v>
      </c>
      <c r="E9" s="42">
        <v>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s="31" customFormat="1">
      <c r="A10" s="16"/>
      <c r="B10" s="16"/>
      <c r="C10" s="16"/>
      <c r="D10" s="19" t="s">
        <v>207</v>
      </c>
      <c r="E10" s="42">
        <f>Inputs!M96</f>
        <v>0.7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s="31" customFormat="1">
      <c r="A11" s="16"/>
      <c r="B11" s="16"/>
      <c r="C11" s="16"/>
      <c r="D11" s="19" t="s">
        <v>208</v>
      </c>
      <c r="E11" s="26">
        <f>E10*E7</f>
        <v>140000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31" customFormat="1">
      <c r="A12" s="16"/>
      <c r="B12" s="16"/>
      <c r="C12" s="16"/>
      <c r="D12" s="19" t="s">
        <v>209</v>
      </c>
      <c r="E12" s="42">
        <f>Inputs!M97</f>
        <v>0.35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s="31" customForma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s="31" customForma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s="31" customForma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s="31" customForma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33" s="31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33" s="152" customFormat="1" ht="14" customHeight="1">
      <c r="A18" s="49"/>
      <c r="B18" s="49"/>
      <c r="C18" s="49"/>
      <c r="D18" s="49"/>
      <c r="E18" s="49"/>
      <c r="F18" s="153" t="s">
        <v>210</v>
      </c>
      <c r="G18" s="51">
        <v>1</v>
      </c>
      <c r="H18" s="51">
        <v>2</v>
      </c>
      <c r="I18" s="51">
        <v>3</v>
      </c>
      <c r="J18" s="51">
        <v>4</v>
      </c>
      <c r="K18" s="51">
        <v>5</v>
      </c>
      <c r="L18" s="51">
        <v>6</v>
      </c>
      <c r="M18" s="51">
        <v>7</v>
      </c>
      <c r="N18" s="51">
        <v>8</v>
      </c>
      <c r="O18" s="51">
        <v>9</v>
      </c>
      <c r="P18" s="51">
        <v>10</v>
      </c>
      <c r="Q18" s="51">
        <v>11</v>
      </c>
      <c r="R18" s="51">
        <v>12</v>
      </c>
      <c r="S18" s="51">
        <v>13</v>
      </c>
      <c r="T18" s="51">
        <v>14</v>
      </c>
      <c r="U18" s="51">
        <v>15</v>
      </c>
      <c r="V18" s="51">
        <v>16</v>
      </c>
      <c r="W18" s="51">
        <v>17</v>
      </c>
      <c r="X18" s="51">
        <v>18</v>
      </c>
      <c r="Y18" s="51">
        <v>19</v>
      </c>
      <c r="Z18" s="51">
        <v>20</v>
      </c>
      <c r="AA18" s="51">
        <v>21</v>
      </c>
      <c r="AB18" s="51">
        <v>22</v>
      </c>
      <c r="AC18" s="51">
        <v>23</v>
      </c>
      <c r="AD18" s="51">
        <v>24</v>
      </c>
      <c r="AE18" s="51">
        <v>25</v>
      </c>
      <c r="AF18" s="49"/>
      <c r="AG18" s="150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  <c r="IW18" s="151"/>
      <c r="IX18" s="151"/>
      <c r="IY18" s="151"/>
      <c r="IZ18" s="151"/>
      <c r="JA18" s="151"/>
      <c r="JB18" s="151"/>
      <c r="JC18" s="151"/>
      <c r="JD18" s="151"/>
      <c r="JE18" s="151"/>
      <c r="JF18" s="151"/>
      <c r="JG18" s="151"/>
      <c r="JH18" s="151"/>
      <c r="JI18" s="151"/>
      <c r="JJ18" s="151"/>
      <c r="JK18" s="151"/>
      <c r="JL18" s="151"/>
      <c r="JM18" s="151"/>
      <c r="JN18" s="151"/>
      <c r="JO18" s="151"/>
      <c r="JP18" s="151"/>
      <c r="JQ18" s="151"/>
      <c r="JR18" s="151"/>
      <c r="JS18" s="151"/>
      <c r="JT18" s="151"/>
      <c r="JU18" s="151"/>
      <c r="JV18" s="151"/>
      <c r="JW18" s="151"/>
      <c r="JX18" s="151"/>
      <c r="JY18" s="151"/>
      <c r="JZ18" s="151"/>
      <c r="KA18" s="151"/>
      <c r="KB18" s="151"/>
      <c r="KC18" s="151"/>
      <c r="KD18" s="151"/>
      <c r="KE18" s="151"/>
      <c r="KF18" s="151"/>
      <c r="KG18" s="151"/>
      <c r="KH18" s="151"/>
      <c r="KI18" s="151"/>
      <c r="KJ18" s="151"/>
      <c r="KK18" s="151"/>
      <c r="KL18" s="151"/>
      <c r="KM18" s="151"/>
      <c r="KN18" s="151"/>
      <c r="KO18" s="151"/>
      <c r="KP18" s="151"/>
      <c r="KQ18" s="151"/>
      <c r="KR18" s="151"/>
      <c r="KS18" s="151"/>
      <c r="KT18" s="151"/>
      <c r="KU18" s="151"/>
      <c r="KV18" s="151"/>
      <c r="KW18" s="151"/>
      <c r="KX18" s="151"/>
      <c r="KY18" s="151"/>
      <c r="KZ18" s="151"/>
      <c r="LA18" s="151"/>
      <c r="LB18" s="151"/>
      <c r="LC18" s="151"/>
      <c r="LD18" s="151"/>
      <c r="LE18" s="151"/>
      <c r="LF18" s="151"/>
      <c r="LG18" s="151"/>
      <c r="LH18" s="151"/>
      <c r="LI18" s="151"/>
      <c r="LJ18" s="151"/>
      <c r="LK18" s="151"/>
      <c r="LL18" s="151"/>
      <c r="LM18" s="151"/>
      <c r="LN18" s="151"/>
      <c r="LO18" s="151"/>
      <c r="LP18" s="151"/>
      <c r="LQ18" s="151"/>
      <c r="LR18" s="151"/>
      <c r="LS18" s="151"/>
      <c r="LT18" s="151"/>
      <c r="LU18" s="151"/>
    </row>
    <row r="21" spans="1:333">
      <c r="E21" s="19"/>
      <c r="F21" s="19" t="s">
        <v>201</v>
      </c>
      <c r="G21" s="154">
        <f>+Inputs!B132</f>
        <v>0.19999999999999998</v>
      </c>
      <c r="H21" s="154">
        <f>+Inputs!C132</f>
        <v>0.32</v>
      </c>
      <c r="I21" s="154">
        <f>+Inputs!D132</f>
        <v>0.19200000000000006</v>
      </c>
      <c r="J21" s="154">
        <f>+Inputs!E132</f>
        <v>0.11519999999999998</v>
      </c>
      <c r="K21" s="154">
        <f>+Inputs!F132</f>
        <v>0.11519999999999998</v>
      </c>
      <c r="L21" s="154">
        <f>+Inputs!G132</f>
        <v>5.7599999999999991E-2</v>
      </c>
      <c r="M21" s="154">
        <f>+Inputs!H132</f>
        <v>0</v>
      </c>
      <c r="N21" s="154">
        <f>+Inputs!I132</f>
        <v>0</v>
      </c>
      <c r="O21" s="154">
        <f>+Inputs!J132</f>
        <v>0</v>
      </c>
      <c r="P21" s="154">
        <f>+Inputs!K132</f>
        <v>0</v>
      </c>
      <c r="Q21" s="154">
        <f>+Inputs!L132</f>
        <v>0</v>
      </c>
      <c r="R21" s="154">
        <f>+Inputs!M132</f>
        <v>0</v>
      </c>
      <c r="S21" s="154">
        <f>+Inputs!N132</f>
        <v>0</v>
      </c>
      <c r="T21" s="154">
        <f>+Inputs!O132</f>
        <v>0</v>
      </c>
      <c r="U21" s="154">
        <f>+Inputs!P132</f>
        <v>0</v>
      </c>
      <c r="V21" s="154">
        <f>+Inputs!Q132</f>
        <v>0</v>
      </c>
      <c r="W21" s="154">
        <f>+Inputs!R132</f>
        <v>0</v>
      </c>
      <c r="X21" s="154">
        <f>+Inputs!S132</f>
        <v>0</v>
      </c>
      <c r="Y21" s="154">
        <f>+Inputs!T132</f>
        <v>0</v>
      </c>
      <c r="Z21" s="154">
        <f>+Inputs!U132</f>
        <v>0</v>
      </c>
      <c r="AA21" s="154">
        <f>+Inputs!V132</f>
        <v>0</v>
      </c>
      <c r="AB21" s="154">
        <f>+Inputs!W132</f>
        <v>0</v>
      </c>
      <c r="AC21" s="154">
        <f>+Inputs!X132</f>
        <v>0</v>
      </c>
      <c r="AD21" s="154">
        <f>+Inputs!Y132</f>
        <v>0</v>
      </c>
      <c r="AE21" s="154">
        <f>+Inputs!Z132</f>
        <v>0</v>
      </c>
    </row>
    <row r="22" spans="1:333">
      <c r="E22" s="19"/>
      <c r="F22" s="19" t="s">
        <v>202</v>
      </c>
      <c r="G22" s="55">
        <f>+Inputs!B133</f>
        <v>42500</v>
      </c>
      <c r="H22" s="55">
        <f>+Inputs!C133</f>
        <v>67999.999999999985</v>
      </c>
      <c r="I22" s="55">
        <f>+Inputs!D133</f>
        <v>40800</v>
      </c>
      <c r="J22" s="55">
        <f>+Inputs!E133</f>
        <v>24479.999999999996</v>
      </c>
      <c r="K22" s="55">
        <f>+Inputs!F133</f>
        <v>24479.999999999996</v>
      </c>
      <c r="L22" s="55">
        <f>+Inputs!G133</f>
        <v>12239.999999999998</v>
      </c>
      <c r="M22" s="55">
        <f>+Inputs!H133</f>
        <v>0</v>
      </c>
      <c r="N22" s="55">
        <f>+Inputs!I133</f>
        <v>0</v>
      </c>
      <c r="O22" s="55">
        <f>+Inputs!J133</f>
        <v>0</v>
      </c>
      <c r="P22" s="55">
        <f>+Inputs!K133</f>
        <v>0</v>
      </c>
      <c r="Q22" s="55">
        <f>+Inputs!L133</f>
        <v>0</v>
      </c>
      <c r="R22" s="55">
        <f>+Inputs!M133</f>
        <v>0</v>
      </c>
      <c r="S22" s="55">
        <f>+Inputs!N133</f>
        <v>0</v>
      </c>
      <c r="T22" s="55">
        <f>+Inputs!O133</f>
        <v>0</v>
      </c>
      <c r="U22" s="55">
        <f>+Inputs!P133</f>
        <v>0</v>
      </c>
      <c r="V22" s="55">
        <f>+Inputs!Q133</f>
        <v>0</v>
      </c>
      <c r="W22" s="55">
        <f>+Inputs!R133</f>
        <v>0</v>
      </c>
      <c r="X22" s="55">
        <f>+Inputs!S133</f>
        <v>0</v>
      </c>
      <c r="Y22" s="55">
        <f>+Inputs!T133</f>
        <v>0</v>
      </c>
      <c r="Z22" s="55">
        <f>+Inputs!U133</f>
        <v>0</v>
      </c>
      <c r="AA22" s="55">
        <f>+Inputs!V133</f>
        <v>0</v>
      </c>
      <c r="AB22" s="55">
        <f>+Inputs!W133</f>
        <v>0</v>
      </c>
      <c r="AC22" s="55">
        <f>+Inputs!X133</f>
        <v>0</v>
      </c>
      <c r="AD22" s="55">
        <f>+Inputs!Y133</f>
        <v>0</v>
      </c>
      <c r="AE22" s="55">
        <f>+Inputs!Z133</f>
        <v>0</v>
      </c>
    </row>
    <row r="23" spans="1:333">
      <c r="E23" s="19"/>
      <c r="F23" s="19"/>
    </row>
    <row r="24" spans="1:333">
      <c r="E24" s="19"/>
      <c r="F24" s="19" t="s">
        <v>211</v>
      </c>
      <c r="G24" s="155">
        <f>G22</f>
        <v>42500</v>
      </c>
      <c r="H24" s="155">
        <f>SUM(G24,H22)</f>
        <v>110499.99999999999</v>
      </c>
      <c r="I24" s="155">
        <f>SUM(H24,I22)</f>
        <v>151300</v>
      </c>
      <c r="J24" s="155">
        <f>SUM(I24,J22)</f>
        <v>175780</v>
      </c>
      <c r="K24" s="155">
        <f>SUM(J24,K22)</f>
        <v>200260</v>
      </c>
      <c r="L24" s="155">
        <f>SUM(K24,L22)</f>
        <v>212500</v>
      </c>
    </row>
    <row r="25" spans="1:333">
      <c r="E25" s="19"/>
      <c r="F25" s="19"/>
    </row>
    <row r="26" spans="1:333">
      <c r="E26" s="19"/>
      <c r="F26" s="19" t="s">
        <v>212</v>
      </c>
      <c r="G26" s="55">
        <f>$E$8-G24</f>
        <v>170000</v>
      </c>
      <c r="H26" s="55">
        <f t="shared" ref="H26:AE26" si="0">ROUND((G26-H22),0)</f>
        <v>102000</v>
      </c>
      <c r="I26" s="55">
        <f t="shared" si="0"/>
        <v>61200</v>
      </c>
      <c r="J26" s="55">
        <f t="shared" si="0"/>
        <v>36720</v>
      </c>
      <c r="K26" s="55">
        <f t="shared" si="0"/>
        <v>12240</v>
      </c>
      <c r="L26" s="55">
        <f t="shared" si="0"/>
        <v>0</v>
      </c>
      <c r="M26" s="55">
        <f t="shared" si="0"/>
        <v>0</v>
      </c>
      <c r="N26" s="55">
        <f t="shared" si="0"/>
        <v>0</v>
      </c>
      <c r="O26" s="55">
        <f t="shared" si="0"/>
        <v>0</v>
      </c>
      <c r="P26" s="55">
        <f t="shared" si="0"/>
        <v>0</v>
      </c>
      <c r="Q26" s="55">
        <f t="shared" si="0"/>
        <v>0</v>
      </c>
      <c r="R26" s="55">
        <f t="shared" si="0"/>
        <v>0</v>
      </c>
      <c r="S26" s="55">
        <f t="shared" si="0"/>
        <v>0</v>
      </c>
      <c r="T26" s="55">
        <f t="shared" si="0"/>
        <v>0</v>
      </c>
      <c r="U26" s="55">
        <f t="shared" si="0"/>
        <v>0</v>
      </c>
      <c r="V26" s="55">
        <f t="shared" si="0"/>
        <v>0</v>
      </c>
      <c r="W26" s="55">
        <f t="shared" si="0"/>
        <v>0</v>
      </c>
      <c r="X26" s="55">
        <f t="shared" si="0"/>
        <v>0</v>
      </c>
      <c r="Y26" s="55">
        <f t="shared" si="0"/>
        <v>0</v>
      </c>
      <c r="Z26" s="55">
        <f t="shared" si="0"/>
        <v>0</v>
      </c>
      <c r="AA26" s="55">
        <f t="shared" si="0"/>
        <v>0</v>
      </c>
      <c r="AB26" s="55">
        <f t="shared" si="0"/>
        <v>0</v>
      </c>
      <c r="AC26" s="55">
        <f t="shared" si="0"/>
        <v>0</v>
      </c>
      <c r="AD26" s="55">
        <f t="shared" si="0"/>
        <v>0</v>
      </c>
      <c r="AE26" s="55">
        <f t="shared" si="0"/>
        <v>0</v>
      </c>
    </row>
    <row r="27" spans="1:333">
      <c r="E27" s="19"/>
      <c r="F27" s="19"/>
    </row>
    <row r="28" spans="1:333">
      <c r="E28" s="19"/>
      <c r="F28" s="19" t="s">
        <v>166</v>
      </c>
      <c r="G28" s="55">
        <f t="shared" ref="G28:AE28" si="1">MAX(G26,$E$11)*$E$9*$E$12</f>
        <v>0</v>
      </c>
      <c r="H28" s="55">
        <f t="shared" si="1"/>
        <v>0</v>
      </c>
      <c r="I28" s="55">
        <f t="shared" si="1"/>
        <v>0</v>
      </c>
      <c r="J28" s="55">
        <f t="shared" si="1"/>
        <v>0</v>
      </c>
      <c r="K28" s="55">
        <f t="shared" si="1"/>
        <v>0</v>
      </c>
      <c r="L28" s="55">
        <f t="shared" si="1"/>
        <v>0</v>
      </c>
      <c r="M28" s="55">
        <f t="shared" si="1"/>
        <v>0</v>
      </c>
      <c r="N28" s="55">
        <f t="shared" si="1"/>
        <v>0</v>
      </c>
      <c r="O28" s="55">
        <f t="shared" si="1"/>
        <v>0</v>
      </c>
      <c r="P28" s="55">
        <f t="shared" si="1"/>
        <v>0</v>
      </c>
      <c r="Q28" s="55">
        <f t="shared" si="1"/>
        <v>0</v>
      </c>
      <c r="R28" s="55">
        <f t="shared" si="1"/>
        <v>0</v>
      </c>
      <c r="S28" s="55">
        <f t="shared" si="1"/>
        <v>0</v>
      </c>
      <c r="T28" s="55">
        <f t="shared" si="1"/>
        <v>0</v>
      </c>
      <c r="U28" s="55">
        <f t="shared" si="1"/>
        <v>0</v>
      </c>
      <c r="V28" s="55">
        <f t="shared" si="1"/>
        <v>0</v>
      </c>
      <c r="W28" s="55">
        <f t="shared" si="1"/>
        <v>0</v>
      </c>
      <c r="X28" s="55">
        <f t="shared" si="1"/>
        <v>0</v>
      </c>
      <c r="Y28" s="55">
        <f t="shared" si="1"/>
        <v>0</v>
      </c>
      <c r="Z28" s="55">
        <f t="shared" si="1"/>
        <v>0</v>
      </c>
      <c r="AA28" s="55">
        <f t="shared" si="1"/>
        <v>0</v>
      </c>
      <c r="AB28" s="55">
        <f t="shared" si="1"/>
        <v>0</v>
      </c>
      <c r="AC28" s="55">
        <f t="shared" si="1"/>
        <v>0</v>
      </c>
      <c r="AD28" s="55">
        <f t="shared" si="1"/>
        <v>0</v>
      </c>
      <c r="AE28" s="55">
        <f t="shared" si="1"/>
        <v>0</v>
      </c>
    </row>
    <row r="29" spans="1:333">
      <c r="E29" s="19"/>
      <c r="F29" s="19"/>
    </row>
    <row r="30" spans="1:333">
      <c r="E30" s="19"/>
      <c r="F30" s="19"/>
    </row>
    <row r="31" spans="1:333">
      <c r="E31" s="19"/>
      <c r="F31" s="19"/>
    </row>
    <row r="32" spans="1:333">
      <c r="E32" s="19"/>
      <c r="F32" s="19"/>
    </row>
    <row r="33" spans="3:6">
      <c r="E33" s="19"/>
      <c r="F33" s="19"/>
    </row>
    <row r="34" spans="3:6">
      <c r="C34" s="16"/>
      <c r="E34" s="19"/>
      <c r="F34" s="19"/>
    </row>
    <row r="35" spans="3:6">
      <c r="E35" s="19"/>
      <c r="F35" s="19"/>
    </row>
    <row r="36" spans="3:6">
      <c r="E36" s="19"/>
      <c r="F36" s="19"/>
    </row>
    <row r="37" spans="3:6">
      <c r="E37" s="19"/>
      <c r="F37" s="19"/>
    </row>
    <row r="38" spans="3:6">
      <c r="E38" s="19"/>
      <c r="F38" s="19"/>
    </row>
    <row r="39" spans="3:6">
      <c r="E39" s="19"/>
      <c r="F39" s="19"/>
    </row>
    <row r="40" spans="3:6">
      <c r="E40" s="19"/>
      <c r="F40" s="19"/>
    </row>
    <row r="41" spans="3:6">
      <c r="E41" s="19"/>
      <c r="F41" s="19"/>
    </row>
    <row r="42" spans="3:6">
      <c r="E42" s="19"/>
      <c r="F42" s="19"/>
    </row>
    <row r="43" spans="3:6">
      <c r="E43" s="19"/>
      <c r="F43" s="19"/>
    </row>
    <row r="44" spans="3:6">
      <c r="E44" s="19"/>
      <c r="F44" s="19"/>
    </row>
    <row r="45" spans="3:6">
      <c r="E45" s="19"/>
      <c r="F45" s="19"/>
    </row>
    <row r="46" spans="3:6">
      <c r="E46" s="19"/>
      <c r="F46" s="19"/>
    </row>
    <row r="47" spans="3:6">
      <c r="E47" s="19"/>
      <c r="F47" s="1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3"/>
  <sheetViews>
    <sheetView tabSelected="1" zoomScale="125" zoomScaleNormal="125" zoomScalePageLayoutView="125" workbookViewId="0">
      <selection activeCell="I29" sqref="I29"/>
    </sheetView>
  </sheetViews>
  <sheetFormatPr baseColWidth="10" defaultColWidth="10.6640625" defaultRowHeight="15" x14ac:dyDescent="0"/>
  <cols>
    <col min="1" max="2" width="5" style="12" customWidth="1"/>
    <col min="3" max="3" width="12.6640625" style="12" customWidth="1"/>
    <col min="4" max="4" width="14" style="12" customWidth="1"/>
    <col min="5" max="5" width="11.1640625" style="12" customWidth="1"/>
    <col min="6" max="6" width="14" style="12" customWidth="1"/>
    <col min="7" max="7" width="17.6640625" style="12" customWidth="1"/>
    <col min="8" max="8" width="12.5" style="12" customWidth="1"/>
    <col min="9" max="10" width="14" style="12" customWidth="1"/>
    <col min="11" max="11" width="11.5" style="12" customWidth="1"/>
    <col min="12" max="12" width="16.1640625" style="12" customWidth="1"/>
    <col min="13" max="13" width="11.1640625" style="206" customWidth="1"/>
    <col min="14" max="14" width="10.6640625" style="206"/>
    <col min="15" max="15" width="10.6640625" style="12"/>
  </cols>
  <sheetData>
    <row r="1" spans="1:12">
      <c r="A1" s="36"/>
      <c r="B1" s="36"/>
    </row>
    <row r="2" spans="1:12">
      <c r="A2" s="36"/>
      <c r="B2" s="36"/>
    </row>
    <row r="3" spans="1:12">
      <c r="A3" s="36"/>
      <c r="B3" s="36"/>
    </row>
    <row r="4" spans="1:12">
      <c r="A4" s="36"/>
      <c r="B4" s="36"/>
    </row>
    <row r="5" spans="1:12" ht="21" customHeight="1">
      <c r="B5" s="86" t="s">
        <v>213</v>
      </c>
    </row>
    <row r="6" spans="1:12" ht="19" customHeight="1">
      <c r="B6" s="87" t="s">
        <v>214</v>
      </c>
    </row>
    <row r="7" spans="1:12" ht="19" customHeight="1">
      <c r="B7" s="87"/>
    </row>
    <row r="8" spans="1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C9" s="56"/>
    </row>
    <row r="10" spans="1:12">
      <c r="C10" s="56"/>
    </row>
    <row r="11" spans="1:12">
      <c r="C11" s="73" t="s">
        <v>215</v>
      </c>
      <c r="D11" s="19"/>
      <c r="E11" s="66"/>
      <c r="F11" s="19"/>
      <c r="G11" s="214" t="s">
        <v>1119</v>
      </c>
      <c r="H11" s="19"/>
      <c r="J11" s="19"/>
    </row>
    <row r="12" spans="1:12">
      <c r="C12" s="89" t="s">
        <v>216</v>
      </c>
      <c r="D12" s="19"/>
      <c r="E12" s="74"/>
      <c r="F12" s="19"/>
      <c r="G12" s="215" t="s">
        <v>1120</v>
      </c>
      <c r="H12" s="19"/>
      <c r="J12" s="69">
        <f>Inputs!G79</f>
        <v>0.19</v>
      </c>
    </row>
    <row r="13" spans="1:12">
      <c r="C13" s="89" t="s">
        <v>217</v>
      </c>
      <c r="D13" s="19"/>
      <c r="E13" s="74"/>
      <c r="F13" s="19"/>
      <c r="G13" s="89" t="s">
        <v>218</v>
      </c>
      <c r="H13" s="19"/>
      <c r="J13" s="70">
        <f>Inputs!G80</f>
        <v>0</v>
      </c>
    </row>
    <row r="14" spans="1:12">
      <c r="C14" s="89" t="s">
        <v>219</v>
      </c>
      <c r="D14" s="19"/>
      <c r="E14" s="74"/>
      <c r="F14" s="19"/>
      <c r="G14" s="216" t="s">
        <v>1121</v>
      </c>
      <c r="H14" s="19"/>
      <c r="J14" s="128">
        <f>Inputs!M70</f>
        <v>25</v>
      </c>
    </row>
    <row r="15" spans="1:12">
      <c r="C15" s="89" t="s">
        <v>220</v>
      </c>
      <c r="D15" s="19"/>
      <c r="E15" s="74"/>
      <c r="F15" s="19"/>
      <c r="G15" s="73" t="s">
        <v>221</v>
      </c>
      <c r="H15" s="19"/>
      <c r="J15" s="19"/>
    </row>
    <row r="16" spans="1:12">
      <c r="C16" s="89"/>
      <c r="D16" s="19"/>
      <c r="E16" s="129"/>
      <c r="F16" s="19"/>
      <c r="G16" s="73"/>
      <c r="H16" s="19"/>
      <c r="J16" s="19"/>
    </row>
    <row r="17" spans="2:15">
      <c r="C17" s="73" t="s">
        <v>222</v>
      </c>
      <c r="D17" s="19"/>
      <c r="E17" s="66"/>
      <c r="F17" s="19"/>
      <c r="G17" s="116" t="s">
        <v>223</v>
      </c>
      <c r="H17" s="19"/>
      <c r="J17" s="93">
        <f>Inputs!G18</f>
        <v>0</v>
      </c>
    </row>
    <row r="18" spans="2:15">
      <c r="C18" s="89" t="s">
        <v>224</v>
      </c>
      <c r="D18" s="19"/>
      <c r="E18" s="68">
        <f>Inputs!M17</f>
        <v>100</v>
      </c>
      <c r="F18" s="19"/>
      <c r="G18" s="89" t="s">
        <v>32</v>
      </c>
      <c r="H18" s="19"/>
      <c r="J18" s="94">
        <f>Inputs!G19</f>
        <v>0</v>
      </c>
    </row>
    <row r="19" spans="2:15">
      <c r="C19" s="89" t="s">
        <v>225</v>
      </c>
      <c r="D19" s="19"/>
      <c r="E19" s="90">
        <f>Inputs!M37*Inputs!M17</f>
        <v>155000</v>
      </c>
      <c r="F19" s="19"/>
      <c r="G19" s="73" t="s">
        <v>226</v>
      </c>
      <c r="H19" s="19"/>
      <c r="J19" s="19"/>
    </row>
    <row r="20" spans="2:15">
      <c r="C20" s="89" t="s">
        <v>227</v>
      </c>
      <c r="D20" s="19"/>
      <c r="E20" s="91" t="str">
        <f>Inputs!M20</f>
        <v>Roof</v>
      </c>
      <c r="F20" s="19"/>
      <c r="G20" s="89" t="s">
        <v>228</v>
      </c>
      <c r="H20" s="19"/>
      <c r="J20" s="71">
        <f>I53</f>
        <v>701970.31255439436</v>
      </c>
    </row>
    <row r="21" spans="2:15">
      <c r="C21" s="89" t="s">
        <v>229</v>
      </c>
      <c r="D21" s="19"/>
      <c r="E21" s="91">
        <f>Inputs!M21</f>
        <v>0</v>
      </c>
      <c r="F21" s="19"/>
      <c r="G21" s="89" t="s">
        <v>230</v>
      </c>
      <c r="H21" s="19"/>
      <c r="J21" s="71">
        <f>AVERAGE(I28:I52)</f>
        <v>28078.812502175766</v>
      </c>
    </row>
    <row r="22" spans="2:15">
      <c r="C22" s="19"/>
      <c r="D22" s="19"/>
      <c r="E22" s="19"/>
      <c r="F22" s="19"/>
      <c r="G22" s="215"/>
      <c r="H22" s="217"/>
      <c r="I22" s="141"/>
      <c r="J22" s="218"/>
    </row>
    <row r="23" spans="2:15">
      <c r="C23" s="19"/>
      <c r="D23" s="19"/>
      <c r="E23" s="19"/>
      <c r="F23" s="19"/>
      <c r="G23" s="215"/>
      <c r="H23" s="217"/>
      <c r="I23" s="141"/>
      <c r="J23" s="218"/>
    </row>
    <row r="24" spans="2:15">
      <c r="C24" s="19"/>
      <c r="D24" s="19"/>
      <c r="E24" s="19"/>
      <c r="F24" s="19"/>
      <c r="G24" s="66"/>
      <c r="H24" s="19"/>
      <c r="J24" s="78"/>
    </row>
    <row r="25" spans="2:15">
      <c r="B25" s="3" t="s">
        <v>231</v>
      </c>
      <c r="C25" s="3"/>
      <c r="D25" s="3"/>
      <c r="E25" s="3"/>
      <c r="F25" s="3"/>
      <c r="G25" s="88"/>
      <c r="H25" s="3"/>
      <c r="I25" s="3"/>
      <c r="J25" s="3"/>
      <c r="K25" s="3"/>
      <c r="L25" s="3"/>
    </row>
    <row r="27" spans="2:15" ht="64" customHeight="1">
      <c r="C27" s="127" t="s">
        <v>182</v>
      </c>
      <c r="D27" s="212" t="s">
        <v>1115</v>
      </c>
      <c r="E27" s="127" t="s">
        <v>232</v>
      </c>
      <c r="F27" s="212" t="s">
        <v>1116</v>
      </c>
      <c r="G27" s="127" t="s">
        <v>1114</v>
      </c>
      <c r="H27" s="219" t="s">
        <v>1122</v>
      </c>
      <c r="I27" s="127" t="s">
        <v>1123</v>
      </c>
      <c r="J27" s="127" t="s">
        <v>1124</v>
      </c>
      <c r="K27" s="219" t="s">
        <v>233</v>
      </c>
    </row>
    <row r="28" spans="2:15">
      <c r="C28" s="117">
        <v>1</v>
      </c>
      <c r="D28" s="118">
        <f>J17</f>
        <v>0</v>
      </c>
      <c r="E28" s="119">
        <f>E19</f>
        <v>155000</v>
      </c>
      <c r="F28" s="123">
        <f t="shared" ref="F28:F52" si="0">E28*D28</f>
        <v>0</v>
      </c>
      <c r="G28" s="118">
        <f>J12</f>
        <v>0.19</v>
      </c>
      <c r="H28" s="122"/>
      <c r="I28" s="123">
        <f>E28*G28</f>
        <v>29450</v>
      </c>
      <c r="J28" s="134">
        <f>I28</f>
        <v>29450</v>
      </c>
      <c r="K28" s="123" t="s">
        <v>1118</v>
      </c>
      <c r="M28" s="207"/>
      <c r="O28" s="133"/>
    </row>
    <row r="29" spans="2:15">
      <c r="C29" s="117">
        <v>2</v>
      </c>
      <c r="D29" s="118">
        <f>IF(C29&gt;Inputs!$G$78,0,(D28*(1+$J$18)))</f>
        <v>0</v>
      </c>
      <c r="E29" s="119">
        <f>IF(C29&gt;Inputs!$G$78,0,(E28*(1-Inputs!$M$18)))</f>
        <v>154380</v>
      </c>
      <c r="F29" s="123">
        <f t="shared" si="0"/>
        <v>0</v>
      </c>
      <c r="G29" s="118">
        <f>IF(C29&gt;Inputs!$G$78,0,G28*(1+$J$13))</f>
        <v>0.19</v>
      </c>
      <c r="H29" s="122"/>
      <c r="I29" s="123">
        <f t="shared" ref="I29:I52" si="1">E29*G29</f>
        <v>29332.2</v>
      </c>
      <c r="J29" s="134">
        <f>IF(C29&gt;Inputs!$G$78,0,J28+I29)</f>
        <v>58782.2</v>
      </c>
      <c r="K29" s="123" t="s">
        <v>1118</v>
      </c>
      <c r="M29" s="207"/>
    </row>
    <row r="30" spans="2:15">
      <c r="C30" s="117">
        <v>3</v>
      </c>
      <c r="D30" s="118">
        <f>IF(C30&gt;Inputs!$G$78,0,(D29*(1+$J$18)))</f>
        <v>0</v>
      </c>
      <c r="E30" s="119">
        <f>IF(C30&gt;Inputs!$G$78,0,(E29*(1-Inputs!$M$18)))</f>
        <v>153762.48000000001</v>
      </c>
      <c r="F30" s="123">
        <f t="shared" si="0"/>
        <v>0</v>
      </c>
      <c r="G30" s="118">
        <f>IF(C30&gt;Inputs!$G$78,0,G29*(1+$J$13))</f>
        <v>0.19</v>
      </c>
      <c r="H30" s="122"/>
      <c r="I30" s="123">
        <f t="shared" si="1"/>
        <v>29214.871200000001</v>
      </c>
      <c r="J30" s="134">
        <f>IF(C30&gt;Inputs!$G$78,0,J29+I30)</f>
        <v>87997.071200000006</v>
      </c>
      <c r="K30" s="123" t="s">
        <v>1118</v>
      </c>
      <c r="M30" s="207"/>
    </row>
    <row r="31" spans="2:15">
      <c r="C31" s="117">
        <v>4</v>
      </c>
      <c r="D31" s="118">
        <f>IF(C31&gt;Inputs!$G$78,0,(D30*(1+$J$18)))</f>
        <v>0</v>
      </c>
      <c r="E31" s="119">
        <f>IF(C31&gt;Inputs!$G$78,0,(E30*(1-Inputs!$M$18)))</f>
        <v>153147.43008000002</v>
      </c>
      <c r="F31" s="123">
        <f t="shared" si="0"/>
        <v>0</v>
      </c>
      <c r="G31" s="118">
        <f>IF(C31&gt;Inputs!$G$78,0,G30*(1+$J$13))</f>
        <v>0.19</v>
      </c>
      <c r="H31" s="122"/>
      <c r="I31" s="123">
        <f t="shared" si="1"/>
        <v>29098.011715200006</v>
      </c>
      <c r="J31" s="134">
        <f>IF(C31&gt;Inputs!$G$78,0,J30+I31)</f>
        <v>117095.08291520001</v>
      </c>
      <c r="K31" s="123" t="s">
        <v>1118</v>
      </c>
      <c r="M31" s="207"/>
    </row>
    <row r="32" spans="2:15">
      <c r="C32" s="117">
        <v>5</v>
      </c>
      <c r="D32" s="118">
        <f>IF(C32&gt;Inputs!$G$78,0,(D31*(1+$J$18)))</f>
        <v>0</v>
      </c>
      <c r="E32" s="119">
        <f>IF(C32&gt;Inputs!$G$78,0,(E31*(1-Inputs!$M$18)))</f>
        <v>152534.84035968001</v>
      </c>
      <c r="F32" s="123">
        <f t="shared" si="0"/>
        <v>0</v>
      </c>
      <c r="G32" s="118">
        <f>IF(C32&gt;Inputs!$G$78,0,G31*(1+$J$13))</f>
        <v>0.19</v>
      </c>
      <c r="H32" s="122"/>
      <c r="I32" s="123">
        <f t="shared" si="1"/>
        <v>28981.619668339201</v>
      </c>
      <c r="J32" s="134">
        <f>IF(C32&gt;Inputs!$G$78,0,J31+I32)</f>
        <v>146076.70258353921</v>
      </c>
      <c r="K32" s="123" t="s">
        <v>1118</v>
      </c>
      <c r="M32" s="207"/>
    </row>
    <row r="33" spans="3:13">
      <c r="C33" s="117">
        <v>6</v>
      </c>
      <c r="D33" s="118">
        <f>IF(C33&gt;Inputs!$G$78,0,(D32*(1+$J$18)))</f>
        <v>0</v>
      </c>
      <c r="E33" s="119">
        <f>IF(C33&gt;Inputs!$G$78,0,(E32*(1-Inputs!$M$18)))</f>
        <v>151924.70099824129</v>
      </c>
      <c r="F33" s="123">
        <f t="shared" si="0"/>
        <v>0</v>
      </c>
      <c r="G33" s="118">
        <f>IF(C33&gt;Inputs!$G$78,0,G32*(1+$J$13))</f>
        <v>0.19</v>
      </c>
      <c r="H33" s="122"/>
      <c r="I33" s="123">
        <f t="shared" si="1"/>
        <v>28865.693189665846</v>
      </c>
      <c r="J33" s="134">
        <f>IF(C33&gt;Inputs!$G$78,0,J32+I33)</f>
        <v>174942.39577320506</v>
      </c>
      <c r="K33" s="123" t="s">
        <v>1118</v>
      </c>
      <c r="M33" s="207"/>
    </row>
    <row r="34" spans="3:13">
      <c r="C34" s="117">
        <v>7</v>
      </c>
      <c r="D34" s="118">
        <f>IF(C34&gt;Inputs!$G$78,0,(D33*(1+$J$18)))</f>
        <v>0</v>
      </c>
      <c r="E34" s="119">
        <f>IF(C34&gt;Inputs!$G$78,0,(E33*(1-Inputs!$M$18)))</f>
        <v>151317.00219424831</v>
      </c>
      <c r="F34" s="123">
        <f t="shared" si="0"/>
        <v>0</v>
      </c>
      <c r="G34" s="118">
        <f>IF(C34&gt;Inputs!$G$78,0,G33*(1+$J$13))</f>
        <v>0.19</v>
      </c>
      <c r="H34" s="122"/>
      <c r="I34" s="123">
        <f t="shared" si="1"/>
        <v>28750.230416907179</v>
      </c>
      <c r="J34" s="134">
        <f>IF(C34&gt;Inputs!$G$78,0,J33+I34)</f>
        <v>203692.62619011223</v>
      </c>
      <c r="K34" s="123">
        <f>(IF(C34&lt;=$J$14,1,0)*Financials!M19)+IF(C35&lt;=$J$14,1,0)*Financials!N19*Tables!$D$83+IF(C36&lt;=$J$14,1,0)*Financials!O19*Tables!$D$83^2+IF(C37&lt;=$J$14,1,0)*Financials!P19*Tables!$D$83^3+IF(C38&lt;=$J$14,1,0)*Financials!Q19*Tables!$D$83^4+IF(C39&lt;=$J$14,1,0)*Financials!R19*Tables!$D$83^5+IF(C40&lt;=$J$14,1,0)*Financials!S19*Tables!$D$83^6+IF(C41&lt;=$J$14,1,0)*Financials!T19*Tables!$D$83^7+IF(C42&lt;=$J$14,1,0)*Financials!U19*Tables!$D$83^8+IF(C43&lt;=$J$14,1,0)*Financials!V19*Tables!$D$83^9+IF(C44&lt;=$J$14,1,0)*Financials!W19*Tables!$D$83^10+IF(C45&lt;=$J$14,1,0)*Financials!X19*Tables!$D$83^11+IF(C46&lt;=$J$14,1,0)*Financials!Y19*Tables!$D$83^12+IF(C47&lt;=$J$14,1,0)*Financials!Z19*Tables!$D$83^13+IF(C48&lt;=$J$14,1,0)*Financials!AA19*Tables!$D$83^14+IF(C49&lt;=$J$14,1,0)*Financials!AB19*Tables!$D$83^15+IF(C50&lt;=$J$14,1,0)*Financials!AC19*Tables!$D$83^16+IF(C51&lt;=$J$14,1,0)*Financials!AD19*Tables!$D$83^17+IF(C52&lt;=$J$14,1,0)*Financials!AE19*Tables!$D$83^18</f>
        <v>258029.74681079367</v>
      </c>
      <c r="M34" s="207"/>
    </row>
    <row r="35" spans="3:13">
      <c r="C35" s="117">
        <v>8</v>
      </c>
      <c r="D35" s="118">
        <f>IF(C35&gt;Inputs!$G$78,0,(D34*(1+$J$18)))</f>
        <v>0</v>
      </c>
      <c r="E35" s="119">
        <f>IF(C35&gt;Inputs!$G$78,0,(E34*(1-Inputs!$M$18)))</f>
        <v>150711.73418547132</v>
      </c>
      <c r="F35" s="123">
        <f t="shared" si="0"/>
        <v>0</v>
      </c>
      <c r="G35" s="118">
        <f>IF(C35&gt;Inputs!$G$78,0,G34*(1+$J$13))</f>
        <v>0.19</v>
      </c>
      <c r="H35" s="122"/>
      <c r="I35" s="123">
        <f t="shared" si="1"/>
        <v>28635.22949523955</v>
      </c>
      <c r="J35" s="134">
        <f>IF(C35&gt;Inputs!$G$78,0,J34+I35)</f>
        <v>232327.85568535179</v>
      </c>
      <c r="K35" s="123">
        <f>(IF(C35&lt;=$J$14,1,0)*Financials!N19)+IF(C36&lt;=$J$14,1,0)*Financials!O19*Tables!$D$83+IF(C37&lt;=$J$14,1,0)*Financials!P19*Tables!$D$83^2+IF(C38&lt;=$J$14,1,0)*Financials!Q19*Tables!$D$83^3+IF(C39&lt;=$J$14,1,0)*Financials!R19*Tables!$D$83^4+IF(C40&lt;=$J$14,1,0)*Financials!S19*Tables!$D$83^5+IF(C41&lt;=$J$14,1,0)*Financials!T19*Tables!$D$83^6+IF(C42&lt;=$J$14,1,0)*Financials!U19*Tables!$D$83^7+IF(C43&lt;=$J$14,1,0)*Financials!V19*Tables!$D$83^8+IF(C44&lt;=$J$14,1,0)*Financials!W19*Tables!$D$83^9+IF(C45&lt;=$J$14,1,0)*Financials!X19*Tables!$D$83^10+IF(C46&lt;=$J$14,1,0)*Financials!Y19*Tables!$D$83^11+IF(C47&lt;=$J$14,1,0)*Financials!Z19*Tables!$D$83^12+IF(C48&lt;=$J$14,1,0)*Financials!AA19*Tables!$D$83^13+IF(C49&lt;=$J$14,1,0)*Financials!AB19*Tables!$D$83^14+IF(C50&lt;=$J$14,1,0)*Financials!AC19*Tables!$D$83^15+IF(C51&lt;=$J$14,1,0)*Financials!AD19*Tables!$D$83^16+IF(C52&lt;=$J$14,1,0)*Financials!AE19*Tables!$D$83^17</f>
        <v>252204.94598381521</v>
      </c>
      <c r="M35" s="207"/>
    </row>
    <row r="36" spans="3:13">
      <c r="C36" s="117">
        <v>9</v>
      </c>
      <c r="D36" s="118">
        <f>IF(C36&gt;Inputs!$G$78,0,(D35*(1+$J$18)))</f>
        <v>0</v>
      </c>
      <c r="E36" s="119">
        <f>IF(C36&gt;Inputs!$G$78,0,(E35*(1-Inputs!$M$18)))</f>
        <v>150108.88724872944</v>
      </c>
      <c r="F36" s="123">
        <f t="shared" si="0"/>
        <v>0</v>
      </c>
      <c r="G36" s="118">
        <f>IF(C36&gt;Inputs!$G$78,0,G35*(1+$J$13))</f>
        <v>0.19</v>
      </c>
      <c r="H36" s="122"/>
      <c r="I36" s="123">
        <f t="shared" si="1"/>
        <v>28520.688577258596</v>
      </c>
      <c r="J36" s="134">
        <f>IF(C36&gt;Inputs!$G$78,0,J35+I36)</f>
        <v>260848.54426261038</v>
      </c>
      <c r="K36" s="123">
        <f>(IF(C36&lt;=$J$14,1,0)*Financials!O19)+IF(C37&lt;=$J$14,1,0)*Financials!P19*Tables!$D$83+IF(C38&lt;=$J$14,1,0)*Financials!Q19*Tables!$D$83^2+IF(C39&lt;=$J$14,1,0)*Financials!R19*Tables!$D$83^3+IF(C40&lt;=$J$14,1,0)*Financials!S19*Tables!$D$83^4+IF(C41&lt;=$J$14,1,0)*Financials!T19*Tables!$D$83^5+IF(C42&lt;=$J$14,1,0)*Financials!U19*Tables!$D$83^6+IF(C43&lt;=$J$14,1,0)*Financials!V19*Tables!$D$83^7+IF(C44&lt;=$J$14,1,0)*Financials!W19*Tables!$D$83^8+IF(C45&lt;=$J$14,1,0)*Financials!X19*Tables!$D$83^9+IF(C46&lt;=$J$14,1,0)*Financials!Y19*Tables!$D$83^10+IF(C47&lt;=$J$14,1,0)*Financials!Z19*Tables!$D$83^11+IF(C48&lt;=$J$14,1,0)*Financials!AA19*Tables!$D$83^12+IF(C49&lt;=$J$14,1,0)*Financials!AB19*Tables!$D$83^13+IF(C50&lt;=$J$14,1,0)*Financials!AC19*Tables!$D$83^14+IF(C51&lt;=$J$14,1,0)*Financials!AD19*Tables!$D$83^15+IF(C52&lt;=$J$14,1,0)*Financials!AE19*Tables!$D$83^16</f>
        <v>245924.22889514433</v>
      </c>
      <c r="M36" s="207"/>
    </row>
    <row r="37" spans="3:13">
      <c r="C37" s="117">
        <v>10</v>
      </c>
      <c r="D37" s="118">
        <f>IF(C37&gt;Inputs!$G$78,0,(D36*(1+$J$18)))</f>
        <v>0</v>
      </c>
      <c r="E37" s="119">
        <f>IF(C37&gt;Inputs!$G$78,0,(E36*(1-Inputs!$M$18)))</f>
        <v>149508.45169973452</v>
      </c>
      <c r="F37" s="123">
        <f t="shared" si="0"/>
        <v>0</v>
      </c>
      <c r="G37" s="118">
        <f>IF(C37&gt;Inputs!$G$78,0,G36*(1+$J$13))</f>
        <v>0.19</v>
      </c>
      <c r="H37" s="122"/>
      <c r="I37" s="123">
        <f t="shared" si="1"/>
        <v>28406.605822949557</v>
      </c>
      <c r="J37" s="134">
        <f>IF(C37&gt;Inputs!$G$78,0,J36+I37)</f>
        <v>289255.15008555993</v>
      </c>
      <c r="K37" s="123">
        <f>(IF(C37&lt;=$J$14,1,0)*Financials!P19)+IF(C38&lt;=$J$14,1,0)*Financials!Q19*Tables!$D$83+IF(C39&lt;=$J$14,1,0)*Financials!R19*Tables!$D$83^2+IF(C40&lt;=$J$14,1,0)*Financials!S19*Tables!$D$83^3+IF(C41&lt;=$J$14,1,0)*Financials!T19*Tables!$D$83^4+IF(C42&lt;=$J$14,1,0)*Financials!U19*Tables!$D$83^5+IF(C43&lt;=$J$14,1,0)*Financials!V19*Tables!$D$83^6+IF(C44&lt;=$J$14,1,0)*Financials!W19*Tables!$D$83^7+IF(C45&lt;=$J$14,1,0)*Financials!X19*Tables!$D$83^8+IF(C46&lt;=$J$14,1,0)*Financials!Y19*Tables!$D$83^9+IF(C47&lt;=$J$14,1,0)*Financials!Z19*Tables!$D$83^10+IF(C48&lt;=$J$14,1,0)*Financials!AA19*Tables!$D$83^11+IF(C49&lt;=$J$14,1,0)*Financials!AB19*Tables!$D$83^12+IF(C50&lt;=$J$14,1,0)*Financials!AC19*Tables!$D$83^13+IF(C51&lt;=$J$14,1,0)*Financials!AD19*Tables!$D$83^14+IF(C52&lt;=$J$14,1,0)*Financials!AE19*Tables!$D$83^15</f>
        <v>239141.50293464496</v>
      </c>
      <c r="M37" s="207"/>
    </row>
    <row r="38" spans="3:13">
      <c r="C38" s="117">
        <v>11</v>
      </c>
      <c r="D38" s="118">
        <f>IF(C38&gt;Inputs!$G$78,0,(D37*(1+$J$18)))</f>
        <v>0</v>
      </c>
      <c r="E38" s="119">
        <f>IF(C38&gt;Inputs!$G$78,0,(E37*(1-Inputs!$M$18)))</f>
        <v>148910.41789293557</v>
      </c>
      <c r="F38" s="123">
        <f t="shared" si="0"/>
        <v>0</v>
      </c>
      <c r="G38" s="118">
        <f>IF(C38&gt;Inputs!$G$78,0,G37*(1+$J$13))</f>
        <v>0.19</v>
      </c>
      <c r="H38" s="122"/>
      <c r="I38" s="123">
        <f t="shared" si="1"/>
        <v>28292.979399657757</v>
      </c>
      <c r="J38" s="134">
        <f>IF(C38&gt;Inputs!$G$78,0,J37+I38)</f>
        <v>317548.12948521768</v>
      </c>
      <c r="K38" s="123">
        <f>(IF(C38&lt;=$J$14,1,0)*Financials!Q19)+IF(C39&lt;=$J$14,1,0)*Financials!R19*Tables!$D$83+IF(C40&lt;=$J$14,1,0)*Financials!S19*Tables!$D$83^2+IF(C41&lt;=$J$14,1,0)*Financials!T19*Tables!$D$83^3+IF(C42&lt;=$J$14,1,0)*Financials!U19*Tables!$D$83^4+IF(C43&lt;=$J$14,1,0)*Financials!V19*Tables!$D$83^5+IF(C44&lt;=$J$14,1,0)*Financials!W19*Tables!$D$83^6+IF(C45&lt;=$J$14,1,0)*Financials!X19*Tables!$D$83^7+IF(C46&lt;=$J$14,1,0)*Financials!Y19*Tables!$D$83^8+IF(C47&lt;=$J$14,1,0)*Financials!Z19*Tables!$D$83^9+IF(C48&lt;=$J$14,1,0)*Financials!AA19*Tables!$D$83^10+IF(C49&lt;=$J$14,1,0)*Financials!AB19*Tables!$D$83^11+IF(C50&lt;=$J$14,1,0)*Financials!AC19*Tables!$D$83^12+IF(C51&lt;=$J$14,1,0)*Financials!AD19*Tables!$D$83^13+IF(C52&lt;=$J$14,1,0)*Financials!AE19*Tables!$D$83^14</f>
        <v>231806.06876217734</v>
      </c>
      <c r="M38" s="207"/>
    </row>
    <row r="39" spans="3:13">
      <c r="C39" s="117">
        <v>12</v>
      </c>
      <c r="D39" s="118">
        <f>IF(C39&gt;Inputs!$G$78,0,(D38*(1+$J$18)))</f>
        <v>0</v>
      </c>
      <c r="E39" s="119">
        <f>IF(C39&gt;Inputs!$G$78,0,(E38*(1-Inputs!$M$18)))</f>
        <v>148314.77622136383</v>
      </c>
      <c r="F39" s="123">
        <f t="shared" si="0"/>
        <v>0</v>
      </c>
      <c r="G39" s="118">
        <f>IF(C39&gt;Inputs!$G$78,0,G38*(1+$J$13))</f>
        <v>0.19</v>
      </c>
      <c r="H39" s="122"/>
      <c r="I39" s="123">
        <f t="shared" si="1"/>
        <v>28179.807482059128</v>
      </c>
      <c r="J39" s="134">
        <f>IF(C39&gt;Inputs!$G$78,0,J38+I39)</f>
        <v>345727.93696727679</v>
      </c>
      <c r="K39" s="123">
        <f>(IF(C39&lt;=$J$14,1,0)*Financials!R19)+IF(C40&lt;=$J$14,1,0)*Financials!S19*Tables!$D$83+IF(C41&lt;=$J$14,1,0)*Financials!T19*Tables!$D$83^2+IF(C42&lt;=$J$14,1,0)*Financials!U19*Tables!$D$83^3+IF(C43&lt;=$J$14,1,0)*Financials!V19*Tables!$D$83^4+IF(C44&lt;=$J$14,1,0)*Financials!W19*Tables!$D$83^5+IF(C45&lt;=$J$14,1,0)*Financials!X19*Tables!$D$83^6+IF(C46&lt;=$J$14,1,0)*Financials!Y19*Tables!$D$83^7+IF(C47&lt;=$J$14,1,0)*Financials!Z19*Tables!$D$83^8+IF(C48&lt;=$J$14,1,0)*Financials!AA19*Tables!$D$83^9+IF(C49&lt;=$J$14,1,0)*Financials!AB19*Tables!$D$83^10+IF(C50&lt;=$J$14,1,0)*Financials!AC19*Tables!$D$83^11+IF(C51&lt;=$J$14,1,0)*Financials!AD19*Tables!$D$83^12+IF(C52&lt;=$J$14,1,0)*Financials!AE19*Tables!$D$83^13</f>
        <v>223862.1596771747</v>
      </c>
      <c r="M39" s="207"/>
    </row>
    <row r="40" spans="3:13">
      <c r="C40" s="117">
        <v>13</v>
      </c>
      <c r="D40" s="118">
        <f>IF(C40&gt;Inputs!$G$78,0,(D39*(1+$J$18)))</f>
        <v>0</v>
      </c>
      <c r="E40" s="119">
        <f>IF(C40&gt;Inputs!$G$78,0,(E39*(1-Inputs!$M$18)))</f>
        <v>147721.51711647838</v>
      </c>
      <c r="F40" s="123">
        <f t="shared" si="0"/>
        <v>0</v>
      </c>
      <c r="G40" s="118">
        <f>IF(C40&gt;Inputs!$G$78,0,G39*(1+$J$13))</f>
        <v>0.19</v>
      </c>
      <c r="H40" s="122"/>
      <c r="I40" s="123">
        <f t="shared" si="1"/>
        <v>28067.088252130892</v>
      </c>
      <c r="J40" s="134">
        <f>IF(C40&gt;Inputs!$G$78,0,J39+I40)</f>
        <v>373795.02521940769</v>
      </c>
      <c r="K40" s="123">
        <f>(IF(C40&lt;=$J$14,1,0)*Financials!S19)+IF(C41&lt;=$J$14,1,0)*Financials!T19*Tables!$D$83+IF(C42&lt;=$J$14,1,0)*Financials!U19*Tables!$D$83^2+IF(C43&lt;=$J$14,1,0)*Financials!V19*Tables!$D$83^3+IF(C44&lt;=$J$14,1,0)*Financials!W19*Tables!$D$83^4+IF(C45&lt;=$J$14,1,0)*Financials!X19*Tables!$D$83^5+IF(C46&lt;=$J$14,1,0)*Financials!Y19*Tables!$D$83^6+IF(C47&lt;=$J$14,1,0)*Financials!Z19*Tables!$D$83^7+IF(C48&lt;=$J$14,1,0)*Financials!AA19*Tables!$D$83^8+IF(C49&lt;=$J$14,1,0)*Financials!AB19*Tables!$D$83^9+IF(C50&lt;=$J$14,1,0)*Financials!AC19*Tables!$D$83^10+IF(C51&lt;=$J$14,1,0)*Financials!AD19*Tables!$D$83^11+IF(C52&lt;=$J$14,1,0)*Financials!AE19*Tables!$D$83^12</f>
        <v>215248.43493027784</v>
      </c>
      <c r="M40" s="207"/>
    </row>
    <row r="41" spans="3:13">
      <c r="C41" s="117">
        <v>14</v>
      </c>
      <c r="D41" s="118">
        <f>IF(C41&gt;Inputs!$G$78,0,(D40*(1+$J$18)))</f>
        <v>0</v>
      </c>
      <c r="E41" s="119">
        <f>IF(C41&gt;Inputs!$G$78,0,(E40*(1-Inputs!$M$18)))</f>
        <v>147130.63104801247</v>
      </c>
      <c r="F41" s="123">
        <f t="shared" si="0"/>
        <v>0</v>
      </c>
      <c r="G41" s="118">
        <f>IF(C41&gt;Inputs!$G$78,0,G40*(1+$J$13))</f>
        <v>0.19</v>
      </c>
      <c r="H41" s="122"/>
      <c r="I41" s="123">
        <f t="shared" si="1"/>
        <v>27954.819899122369</v>
      </c>
      <c r="J41" s="134">
        <f>IF(C41&gt;Inputs!$G$78,0,J40+I41)</f>
        <v>401749.84511853004</v>
      </c>
      <c r="K41" s="123">
        <f>(IF(C41&lt;=$J$14,1,0)*Financials!T19)+IF(C42&lt;=$J$14,1,0)*Financials!U19*Tables!$D$83+IF(C43&lt;=$J$14,1,0)*Financials!V19*Tables!$D$83^2+IF(C44&lt;=$J$14,1,0)*Financials!W19*Tables!$D$83^3+IF(C45&lt;=$J$14,1,0)*Financials!X19*Tables!$D$83^4+IF(C46&lt;=$J$14,1,0)*Financials!Y19*Tables!$D$83^5+IF(C47&lt;=$J$14,1,0)*Financials!Z19*Tables!$D$83^6+IF(C48&lt;=$J$14,1,0)*Financials!AA19*Tables!$D$83^7+IF(C49&lt;=$J$14,1,0)*Financials!AB19*Tables!$D$83^8+IF(C50&lt;=$J$14,1,0)*Financials!AC19*Tables!$D$83^9+IF(C51&lt;=$J$14,1,0)*Financials!AD19*Tables!$D$83^10+IF(C52&lt;=$J$14,1,0)*Financials!AE19*Tables!$D$83^11</f>
        <v>205897.42237173795</v>
      </c>
      <c r="M41" s="207"/>
    </row>
    <row r="42" spans="3:13">
      <c r="C42" s="117">
        <v>15</v>
      </c>
      <c r="D42" s="118">
        <f>IF(C42&gt;Inputs!$G$78,0,(D41*(1+$J$18)))</f>
        <v>0</v>
      </c>
      <c r="E42" s="119">
        <f>IF(C42&gt;Inputs!$G$78,0,(E41*(1-Inputs!$M$18)))</f>
        <v>146542.10852382041</v>
      </c>
      <c r="F42" s="123">
        <f t="shared" si="0"/>
        <v>0</v>
      </c>
      <c r="G42" s="118">
        <f>IF(C42&gt;Inputs!$G$78,0,G41*(1+$J$13))</f>
        <v>0.19</v>
      </c>
      <c r="H42" s="122"/>
      <c r="I42" s="123">
        <f t="shared" si="1"/>
        <v>27843.000619525879</v>
      </c>
      <c r="J42" s="134">
        <f>IF(C42&gt;Inputs!$G$78,0,J41+I42)</f>
        <v>429592.84573805594</v>
      </c>
      <c r="K42" s="123">
        <f>(IF(C42&lt;=$J$14,1,0)*Financials!U19)+IF(C43&lt;=$J$14,1,0)*Financials!V19*Tables!$D$83+IF(C44&lt;=$J$14,1,0)*Financials!W19*Tables!$D$83^2+IF(C45&lt;=$J$14,1,0)*Financials!X19*Tables!$D$83^3+IF(C46&lt;=$J$14,1,0)*Financials!Y19*Tables!$D$83^4+IF(C47&lt;=$J$14,1,0)*Financials!Z19*Tables!$D$83^5+IF(C48&lt;=$J$14,1,0)*Financials!AA19*Tables!$D$83^6+IF(C49&lt;=$J$14,1,0)*Financials!AB19*Tables!$D$83^7+IF(C50&lt;=$J$14,1,0)*Financials!AC19*Tables!$D$83^8+IF(C51&lt;=$J$14,1,0)*Financials!AD19*Tables!$D$83^9+IF(C52&lt;=$J$14,1,0)*Financials!AE19*Tables!$D$83^10</f>
        <v>195734.9053708234</v>
      </c>
      <c r="M42" s="207"/>
    </row>
    <row r="43" spans="3:13">
      <c r="C43" s="117">
        <v>16</v>
      </c>
      <c r="D43" s="118">
        <f>IF(C43&gt;Inputs!$G$78,0,(D42*(1+$J$18)))</f>
        <v>0</v>
      </c>
      <c r="E43" s="119">
        <f>IF(C43&gt;Inputs!$G$78,0,(E42*(1-Inputs!$M$18)))</f>
        <v>145955.94008972513</v>
      </c>
      <c r="F43" s="123">
        <f t="shared" si="0"/>
        <v>0</v>
      </c>
      <c r="G43" s="118">
        <f>IF(C43&gt;Inputs!$G$78,0,G42*(1+$J$13))</f>
        <v>0.19</v>
      </c>
      <c r="H43" s="122"/>
      <c r="I43" s="123">
        <f t="shared" si="1"/>
        <v>27731.628617047776</v>
      </c>
      <c r="J43" s="134">
        <f>IF(C43&gt;Inputs!$G$78,0,J42+I43)</f>
        <v>457324.47435510374</v>
      </c>
      <c r="K43" s="123">
        <f>(IF(C43&lt;=$J$14,1,0)*Financials!V19)+IF(C44&lt;=$J$14,1,0)*Financials!W19*Tables!$D$83+IF(C45&lt;=$J$14,1,0)*Financials!X19*Tables!$D$83^2+IF(C46&lt;=$J$14,1,0)*Financials!Y19*Tables!$D$83^3+IF(C47&lt;=$J$14,1,0)*Financials!Z19*Tables!$D$83^4+IF(C48&lt;=$J$14,1,0)*Financials!AA19*Tables!$D$83^5+IF(C49&lt;=$J$14,1,0)*Financials!AB19*Tables!$D$83^6+IF(C50&lt;=$J$14,1,0)*Financials!AC19*Tables!$D$83^7+IF(C51&lt;=$J$14,1,0)*Financials!AD19*Tables!$D$83^8+IF(C52&lt;=$J$14,1,0)*Financials!AE19*Tables!$D$83^9</f>
        <v>184679.24843394294</v>
      </c>
      <c r="M43" s="207"/>
    </row>
    <row r="44" spans="3:13">
      <c r="C44" s="117">
        <v>17</v>
      </c>
      <c r="D44" s="118">
        <f>IF(C44&gt;Inputs!$G$78,0,(D43*(1+$J$18)))</f>
        <v>0</v>
      </c>
      <c r="E44" s="119">
        <f>IF(C44&gt;Inputs!$G$78,0,(E43*(1-Inputs!$M$18)))</f>
        <v>145372.11632936622</v>
      </c>
      <c r="F44" s="123">
        <f t="shared" si="0"/>
        <v>0</v>
      </c>
      <c r="G44" s="118">
        <f>IF(C44&gt;Inputs!$G$78,0,G43*(1+$J$13))</f>
        <v>0.19</v>
      </c>
      <c r="H44" s="122"/>
      <c r="I44" s="123">
        <f t="shared" si="1"/>
        <v>27620.702102579584</v>
      </c>
      <c r="J44" s="134">
        <f>IF(C44&gt;Inputs!$G$78,0,J43+I44)</f>
        <v>484945.17645768332</v>
      </c>
      <c r="K44" s="123">
        <f>(IF(C44&lt;=$J$14,1,0)*Financials!W19)+IF(C45&lt;=$J$14,1,0)*Financials!X19*Tables!$D$83+IF(C46&lt;=$J$14,1,0)*Financials!Y19*Tables!$D$83^2+IF(C47&lt;=$J$14,1,0)*Financials!Z19*Tables!$D$83^3+IF(C48&lt;=$J$14,1,0)*Financials!AA19*Tables!$D$83^4+IF(C49&lt;=$J$14,1,0)*Financials!AB19*Tables!$D$83^5+IF(C50&lt;=$J$14,1,0)*Financials!AC19*Tables!$D$83^6+IF(C51&lt;=$J$14,1,0)*Financials!AD19*Tables!$D$83^7+IF(C52&lt;=$J$14,1,0)*Financials!AE19*Tables!$D$83^8</f>
        <v>172640.65539203072</v>
      </c>
      <c r="M44" s="207"/>
    </row>
    <row r="45" spans="3:13">
      <c r="C45" s="117">
        <v>18</v>
      </c>
      <c r="D45" s="118">
        <f>IF(C45&gt;Inputs!$G$78,0,(D44*(1+$J$18)))</f>
        <v>0</v>
      </c>
      <c r="E45" s="119">
        <f>IF(C45&gt;Inputs!$G$78,0,(E44*(1-Inputs!$M$18)))</f>
        <v>144790.62786404876</v>
      </c>
      <c r="F45" s="123">
        <f t="shared" si="0"/>
        <v>0</v>
      </c>
      <c r="G45" s="118">
        <f>IF(C45&gt;Inputs!$G$78,0,G44*(1+$J$13))</f>
        <v>0.19</v>
      </c>
      <c r="H45" s="122"/>
      <c r="I45" s="123">
        <f t="shared" si="1"/>
        <v>27510.219294169263</v>
      </c>
      <c r="J45" s="134">
        <f>IF(C45&gt;Inputs!$G$78,0,J44+I45)</f>
        <v>512455.3957518526</v>
      </c>
      <c r="K45" s="123">
        <f>(IF(C45&lt;=$J$14,1,0)*Financials!X19)+IF(C46&lt;=$J$14,1,0)*Financials!Y19*Tables!$D$83+IF(C47&lt;=$J$14,1,0)*Financials!Z19*Tables!$D$83^2+IF(C48&lt;=$J$14,1,0)*Financials!AA19*Tables!$D$83^3+IF(C49&lt;=$J$14,1,0)*Financials!AB19*Tables!$D$83^4+IF(C50&lt;=$J$14,1,0)*Financials!AC19*Tables!$D$83^5+IF(C51&lt;=$J$14,1,0)*Financials!AD19*Tables!$D$83^6+IF(C52&lt;=$J$14,1,0)*Financials!AE19*Tables!$D$83^7</f>
        <v>159520.35341486215</v>
      </c>
      <c r="M45" s="207"/>
    </row>
    <row r="46" spans="3:13">
      <c r="C46" s="117">
        <v>19</v>
      </c>
      <c r="D46" s="118">
        <f>IF(C46&gt;Inputs!$G$78,0,(D45*(1+$J$18)))</f>
        <v>0</v>
      </c>
      <c r="E46" s="119">
        <f>IF(C46&gt;Inputs!$G$78,0,(E45*(1-Inputs!$M$18)))</f>
        <v>144211.46535259255</v>
      </c>
      <c r="F46" s="123">
        <f t="shared" si="0"/>
        <v>0</v>
      </c>
      <c r="G46" s="118">
        <f>IF(C46&gt;Inputs!$G$78,0,G45*(1+$J$13))</f>
        <v>0.19</v>
      </c>
      <c r="H46" s="122"/>
      <c r="I46" s="123">
        <f t="shared" si="1"/>
        <v>27400.178416992585</v>
      </c>
      <c r="J46" s="134">
        <f>IF(C46&gt;Inputs!$G$78,0,J45+I46)</f>
        <v>539855.5741688452</v>
      </c>
      <c r="K46" s="123">
        <f>(IF(C46&lt;=$J$14,1,0)*Financials!Y19)+IF(C47&lt;=$J$14,1,0)*Financials!Z19*Tables!$D$83+IF(C48&lt;=$J$14,1,0)*Financials!AA19*Tables!$D$83^2+IF(C49&lt;=$J$14,1,0)*Financials!AB19*Tables!$D$83^3+IF(C50&lt;=$J$14,1,0)*Financials!AC19*Tables!$D$83^4+IF(C51&lt;=$J$14,1,0)*Financials!AD19*Tables!$D$83^5+IF(C52&lt;=$J$14,1,0)*Financials!AE19*Tables!$D$83^6</f>
        <v>145209.69543580781</v>
      </c>
      <c r="M46" s="207"/>
    </row>
    <row r="47" spans="3:13">
      <c r="C47" s="117">
        <v>20</v>
      </c>
      <c r="D47" s="118">
        <f>IF(C47&gt;Inputs!$G$78,0,(D46*(1+$J$18)))</f>
        <v>0</v>
      </c>
      <c r="E47" s="119">
        <f>IF(C47&gt;Inputs!$G$78,0,(E46*(1-Inputs!$M$18)))</f>
        <v>143634.61949118218</v>
      </c>
      <c r="F47" s="123">
        <f t="shared" si="0"/>
        <v>0</v>
      </c>
      <c r="G47" s="118">
        <f>IF(C47&gt;Inputs!$G$78,0,G46*(1+$J$13))</f>
        <v>0.19</v>
      </c>
      <c r="H47" s="122"/>
      <c r="I47" s="123">
        <f t="shared" si="1"/>
        <v>27290.577703324616</v>
      </c>
      <c r="J47" s="134">
        <f>IF(C47&gt;Inputs!$G$78,0,J46+I47)</f>
        <v>567146.15187216981</v>
      </c>
      <c r="K47" s="123">
        <f>(IF(C47&lt;=$J$14,1,0)*Financials!Z19)+IF(C48&lt;=$J$14,1,0)*Financials!AA19*Tables!$D$83+IF(C49&lt;=$J$14,1,0)*Financials!AB19*Tables!$D$83^2+IF(C50&lt;=$J$14,1,0)*Financials!AC19*Tables!$D$83^3+IF(C51&lt;=$J$14,1,0)*Financials!AD19*Tables!$D$83^4+IF(C52&lt;=$J$14,1,0)*Financials!AE19*Tables!$D$83^5</f>
        <v>129589.17282896845</v>
      </c>
      <c r="M47" s="207"/>
    </row>
    <row r="48" spans="3:13">
      <c r="C48" s="117">
        <v>21</v>
      </c>
      <c r="D48" s="118">
        <f>IF(C48&gt;Inputs!$G$78,0,(D47*(1+$J$18)))</f>
        <v>0</v>
      </c>
      <c r="E48" s="119">
        <f>IF(C48&gt;Inputs!$G$78,0,(E47*(1-Inputs!$M$18)))</f>
        <v>143060.08101321745</v>
      </c>
      <c r="F48" s="123">
        <f t="shared" si="0"/>
        <v>0</v>
      </c>
      <c r="G48" s="118">
        <f>IF(C48&gt;Inputs!$G$78,0,G47*(1+$J$13))</f>
        <v>0.19</v>
      </c>
      <c r="H48" s="122"/>
      <c r="I48" s="123">
        <f t="shared" si="1"/>
        <v>27181.415392511317</v>
      </c>
      <c r="J48" s="134">
        <f>IF(C48&gt;Inputs!$G$78,0,J47+I48)</f>
        <v>594327.5672646811</v>
      </c>
      <c r="K48" s="123">
        <f>(IF(C48&lt;=$J$14,1,0)*Financials!AA19)+IF(C49&lt;=$J$14,1,0)*Financials!AB19*Tables!$D$83+IF(C50&lt;=$J$14,1,0)*Financials!AC19*Tables!$D$83^2+IF(C51&lt;=$J$14,1,0)*Financials!AD19*Tables!$D$83^3+IF(C52&lt;=$J$14,1,0)*Financials!AE19*Tables!$D$83^4</f>
        <v>112527.32936491455</v>
      </c>
      <c r="M48" s="207"/>
    </row>
    <row r="49" spans="2:13">
      <c r="C49" s="117">
        <v>22</v>
      </c>
      <c r="D49" s="118">
        <f>IF(C49&gt;Inputs!$G$78,0,(D48*(1+$J$18)))</f>
        <v>0</v>
      </c>
      <c r="E49" s="119">
        <f>IF(C49&gt;Inputs!$G$78,0,(E48*(1-Inputs!$M$18)))</f>
        <v>142487.84068916459</v>
      </c>
      <c r="F49" s="123">
        <f t="shared" si="0"/>
        <v>0</v>
      </c>
      <c r="G49" s="118">
        <f>IF(C49&gt;Inputs!$G$78,0,G48*(1+$J$13))</f>
        <v>0.19</v>
      </c>
      <c r="H49" s="122"/>
      <c r="I49" s="123">
        <f t="shared" si="1"/>
        <v>27072.689730941271</v>
      </c>
      <c r="J49" s="134">
        <f>IF(C49&gt;Inputs!$G$78,0,J48+I49)</f>
        <v>621400.25699562242</v>
      </c>
      <c r="K49" s="123">
        <f>(IF(C49&lt;=$J$14,1,0)*Financials!AB19)+IF(C50&lt;=$J$14,1,0)*Financials!AC19*Tables!$D$83+IF(C51&lt;=$J$14,1,0)*Financials!AD19*Tables!$D$83^2+IF(C52&lt;=$J$14,1,0)*Financials!AE19*Tables!$D$83^3</f>
        <v>93879.56657397782</v>
      </c>
      <c r="M49" s="207"/>
    </row>
    <row r="50" spans="2:13">
      <c r="C50" s="117">
        <v>23</v>
      </c>
      <c r="D50" s="118">
        <f>IF(C50&gt;Inputs!$G$78,0,(D49*(1+$J$18)))</f>
        <v>0</v>
      </c>
      <c r="E50" s="119">
        <f>IF(C50&gt;Inputs!$G$78,0,(E49*(1-Inputs!$M$18)))</f>
        <v>141917.88932640792</v>
      </c>
      <c r="F50" s="123">
        <f t="shared" si="0"/>
        <v>0</v>
      </c>
      <c r="G50" s="118">
        <f>IF(C50&gt;Inputs!$G$78,0,G49*(1+$J$13))</f>
        <v>0.19</v>
      </c>
      <c r="H50" s="122"/>
      <c r="I50" s="123">
        <f t="shared" si="1"/>
        <v>26964.398972017505</v>
      </c>
      <c r="J50" s="134">
        <f>IF(C50&gt;Inputs!$G$78,0,J49+I50)</f>
        <v>648364.65596763988</v>
      </c>
      <c r="K50" s="123">
        <f>(IF(C50&lt;=$J$14,1,0)*Financials!AC19)+IF(C51&lt;=$J$14,1,0)*Financials!AD19*Tables!$D$83+IF(C52&lt;=$J$14,1,0)*Financials!AE19*Tables!$D$83^2</f>
        <v>73486.829659043608</v>
      </c>
      <c r="M50" s="207"/>
    </row>
    <row r="51" spans="2:13">
      <c r="C51" s="117">
        <v>24</v>
      </c>
      <c r="D51" s="118">
        <f>IF(C51&gt;Inputs!$G$78,0,(D50*(1+$J$18)))</f>
        <v>0</v>
      </c>
      <c r="E51" s="119">
        <f>IF(C51&gt;Inputs!$G$78,0,(E50*(1-Inputs!$M$18)))</f>
        <v>141350.21776910228</v>
      </c>
      <c r="F51" s="123">
        <f t="shared" si="0"/>
        <v>0</v>
      </c>
      <c r="G51" s="118">
        <f>IF(C51&gt;Inputs!$G$78,0,G50*(1+$J$13))</f>
        <v>0.19</v>
      </c>
      <c r="H51" s="122"/>
      <c r="I51" s="123">
        <f t="shared" si="1"/>
        <v>26856.541376129433</v>
      </c>
      <c r="J51" s="134">
        <f>IF(C51&gt;Inputs!$G$78,0,J50+I51)</f>
        <v>675221.19734376925</v>
      </c>
      <c r="K51" s="123">
        <f>(IF(C51&lt;=$J$14,1,0)*Financials!AD19)+IF(C52&lt;=$J$14,1,0)*Financials!AE19*Tables!$D$83</f>
        <v>51174.162014108559</v>
      </c>
      <c r="M51" s="207"/>
    </row>
    <row r="52" spans="2:13">
      <c r="C52" s="117">
        <v>25</v>
      </c>
      <c r="D52" s="118">
        <f>IF(C52&gt;Inputs!$G$78,0,(D51*(1+$J$18)))</f>
        <v>0</v>
      </c>
      <c r="E52" s="119">
        <f>IF(C52&gt;Inputs!$G$78,0,(E51*(1-Inputs!$M$18)))</f>
        <v>140784.81689802586</v>
      </c>
      <c r="F52" s="123">
        <f t="shared" si="0"/>
        <v>0</v>
      </c>
      <c r="G52" s="118">
        <f>IF(C52&gt;Inputs!$G$78,0,G51*(1+$J$13))</f>
        <v>0.19</v>
      </c>
      <c r="H52" s="122"/>
      <c r="I52" s="123">
        <f t="shared" si="1"/>
        <v>26749.115210624914</v>
      </c>
      <c r="J52" s="134">
        <f>IF(C52&gt;Inputs!$G$78,0,J51+I52)</f>
        <v>701970.31255439413</v>
      </c>
      <c r="K52" s="123">
        <f>(IF(C52&lt;=$J$14,1,0)*Financials!AE19)</f>
        <v>26749.115210624921</v>
      </c>
      <c r="M52" s="207"/>
    </row>
    <row r="53" spans="2:13" ht="17" customHeight="1">
      <c r="C53" s="120" t="s">
        <v>234</v>
      </c>
      <c r="D53" s="124">
        <f>AVERAGE(D28:D52)</f>
        <v>0</v>
      </c>
      <c r="E53" s="121">
        <f>SUM(E28:E52)</f>
        <v>3694580.5923915487</v>
      </c>
      <c r="F53" s="125">
        <f>SUM(F28:F52)</f>
        <v>0</v>
      </c>
      <c r="G53" s="124">
        <f>AVERAGE(G28:G52)</f>
        <v>0.19000000000000003</v>
      </c>
      <c r="H53" s="126"/>
      <c r="I53" s="123">
        <f>E53*G53</f>
        <v>701970.31255439436</v>
      </c>
      <c r="J53" s="125">
        <f>SUM(J28:J52)</f>
        <v>9271892.173955828</v>
      </c>
    </row>
    <row r="56" spans="2:13">
      <c r="B56" s="3" t="s">
        <v>235</v>
      </c>
      <c r="C56" s="3"/>
      <c r="D56" s="3"/>
      <c r="E56" s="3"/>
      <c r="F56" s="3"/>
      <c r="G56" s="88"/>
      <c r="H56" s="3"/>
      <c r="I56" s="3"/>
      <c r="J56" s="3"/>
      <c r="K56" s="3"/>
      <c r="L56" s="3"/>
    </row>
    <row r="93" spans="1:1">
      <c r="A93" s="12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44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5:AF89"/>
  <sheetViews>
    <sheetView topLeftCell="A23" workbookViewId="0">
      <selection activeCell="H61" sqref="H61"/>
    </sheetView>
  </sheetViews>
  <sheetFormatPr baseColWidth="10" defaultColWidth="10.6640625" defaultRowHeight="15" x14ac:dyDescent="0"/>
  <cols>
    <col min="1" max="1" width="3" customWidth="1"/>
    <col min="2" max="2" width="3.6640625" style="12" customWidth="1"/>
    <col min="3" max="4" width="4.6640625" style="12" customWidth="1"/>
    <col min="5" max="5" width="12.6640625" style="12" customWidth="1"/>
    <col min="6" max="6" width="11.1640625" style="12" customWidth="1"/>
    <col min="7" max="7" width="12.5" style="12" customWidth="1"/>
    <col min="8" max="16" width="11" style="12" customWidth="1"/>
    <col min="17" max="32" width="11.1640625" style="12" customWidth="1"/>
  </cols>
  <sheetData>
    <row r="5" spans="2:32">
      <c r="B5" s="3" t="s">
        <v>236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7" spans="2:32">
      <c r="C7" s="3" t="s">
        <v>237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10" spans="2:32">
      <c r="E10" s="81" t="s">
        <v>238</v>
      </c>
      <c r="F10" s="67">
        <f>(Inputs!G29/Inputs!M17)/1000</f>
        <v>2.5</v>
      </c>
      <c r="G10" s="19"/>
      <c r="I10" s="81" t="s">
        <v>239</v>
      </c>
      <c r="J10" s="72">
        <f>Inputs!M91</f>
        <v>0.3</v>
      </c>
      <c r="K10" s="19"/>
      <c r="M10" s="73" t="s">
        <v>240</v>
      </c>
      <c r="N10" s="19"/>
      <c r="O10" s="19"/>
      <c r="P10" s="19"/>
    </row>
    <row r="11" spans="2:32">
      <c r="E11" s="81" t="s">
        <v>241</v>
      </c>
      <c r="F11" s="69">
        <f>Inputs!G79</f>
        <v>0.19</v>
      </c>
      <c r="G11" s="19"/>
      <c r="I11" s="81" t="s">
        <v>181</v>
      </c>
      <c r="J11" s="72">
        <f>Inputs!M94</f>
        <v>0.34</v>
      </c>
      <c r="K11" s="19"/>
      <c r="L11" s="19"/>
      <c r="M11" s="19" t="s">
        <v>242</v>
      </c>
      <c r="N11" s="70">
        <f>Inputs!M51</f>
        <v>0.99</v>
      </c>
      <c r="O11" s="19"/>
      <c r="P11" s="19"/>
    </row>
    <row r="12" spans="2:32">
      <c r="E12" s="81" t="s">
        <v>243</v>
      </c>
      <c r="F12" s="70">
        <f>Inputs!G80</f>
        <v>0</v>
      </c>
      <c r="G12" s="19"/>
      <c r="I12" s="81" t="s">
        <v>186</v>
      </c>
      <c r="J12" s="72">
        <f>Inputs!M95</f>
        <v>0.105</v>
      </c>
      <c r="K12" s="19"/>
      <c r="L12" s="19"/>
      <c r="M12" s="19" t="s">
        <v>118</v>
      </c>
      <c r="N12" s="70">
        <f>Inputs!M58</f>
        <v>1.0000000000000009E-2</v>
      </c>
      <c r="O12" s="19"/>
      <c r="P12" s="19"/>
    </row>
    <row r="13" spans="2:32">
      <c r="E13" s="81" t="s">
        <v>244</v>
      </c>
      <c r="F13" s="68">
        <f>Inputs!M37</f>
        <v>1550</v>
      </c>
      <c r="I13" s="81" t="s">
        <v>245</v>
      </c>
      <c r="J13" s="70">
        <f>Inputs!M54</f>
        <v>0.1</v>
      </c>
      <c r="K13" s="19"/>
      <c r="L13" s="19"/>
      <c r="M13" s="19"/>
      <c r="N13" s="19"/>
      <c r="O13" s="19"/>
      <c r="P13" s="19"/>
    </row>
    <row r="14" spans="2:32">
      <c r="E14" s="36"/>
      <c r="I14" s="81" t="s">
        <v>246</v>
      </c>
      <c r="J14" s="70">
        <f>Inputs!M49</f>
        <v>0.14000000000000001</v>
      </c>
      <c r="K14" s="19"/>
      <c r="M14" s="73" t="s">
        <v>247</v>
      </c>
      <c r="N14" s="19"/>
      <c r="O14" s="19"/>
      <c r="P14" s="19"/>
    </row>
    <row r="15" spans="2:32">
      <c r="E15" s="81" t="s">
        <v>248</v>
      </c>
      <c r="F15" s="71">
        <f>Financials!G34</f>
        <v>3000</v>
      </c>
      <c r="K15" s="19"/>
      <c r="M15" s="19" t="s">
        <v>242</v>
      </c>
      <c r="N15" s="70">
        <f>Inputs!M47</f>
        <v>0.02</v>
      </c>
      <c r="O15" s="19"/>
      <c r="P15" s="19"/>
    </row>
    <row r="16" spans="2:32">
      <c r="E16" s="81" t="s">
        <v>249</v>
      </c>
      <c r="F16" s="70">
        <f>Inputs!M81</f>
        <v>0.01</v>
      </c>
      <c r="K16" s="19"/>
      <c r="L16" s="19"/>
      <c r="M16" s="19" t="s">
        <v>118</v>
      </c>
      <c r="N16" s="70">
        <f>100%-N15</f>
        <v>0.98</v>
      </c>
      <c r="O16" s="19"/>
      <c r="P16" s="19"/>
    </row>
    <row r="17" spans="3:32">
      <c r="K17" s="19"/>
      <c r="L17" s="19"/>
      <c r="M17" s="19"/>
      <c r="N17" s="19"/>
      <c r="O17" s="19"/>
      <c r="P17" s="19"/>
    </row>
    <row r="18" spans="3:32">
      <c r="K18" s="19"/>
      <c r="L18" s="19"/>
      <c r="M18" s="19"/>
      <c r="N18" s="19"/>
      <c r="O18" s="19"/>
      <c r="P18" s="19"/>
    </row>
    <row r="19" spans="3:32">
      <c r="C19" s="3" t="s">
        <v>250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3:32">
      <c r="I20" s="132"/>
    </row>
    <row r="21" spans="3:32" ht="32" customHeight="1">
      <c r="C21" s="19"/>
      <c r="D21" s="19"/>
      <c r="F21" s="19"/>
      <c r="G21" s="19"/>
      <c r="H21" s="82" t="s">
        <v>251</v>
      </c>
      <c r="I21" s="82" t="s">
        <v>129</v>
      </c>
      <c r="L21" s="19"/>
      <c r="M21" s="19"/>
      <c r="N21" s="19"/>
      <c r="O21" s="19"/>
      <c r="P21" s="19"/>
    </row>
    <row r="22" spans="3:32">
      <c r="C22" s="19"/>
      <c r="D22" s="19"/>
      <c r="F22" s="19" t="s">
        <v>252</v>
      </c>
      <c r="G22" s="77">
        <f>Inputs!G29</f>
        <v>250000</v>
      </c>
      <c r="H22" s="140">
        <f>Tables!M36</f>
        <v>114188.33733326396</v>
      </c>
      <c r="I22" s="142">
        <f>Inputs!H57</f>
        <v>125000</v>
      </c>
      <c r="L22" s="19"/>
      <c r="M22" s="19"/>
      <c r="N22" s="19"/>
      <c r="O22" s="19"/>
      <c r="P22" s="19"/>
    </row>
    <row r="23" spans="3:32">
      <c r="C23" s="19"/>
      <c r="D23" s="19"/>
      <c r="F23" s="19" t="s">
        <v>253</v>
      </c>
      <c r="G23" s="79">
        <f>Inputs!M17</f>
        <v>100</v>
      </c>
      <c r="H23" s="80"/>
      <c r="I23" s="78"/>
      <c r="K23" s="19"/>
      <c r="L23" s="19"/>
      <c r="M23" s="19"/>
      <c r="N23" s="19"/>
      <c r="O23" s="19"/>
      <c r="P23" s="19"/>
    </row>
    <row r="24" spans="3:32">
      <c r="C24" s="19"/>
      <c r="D24" s="19"/>
      <c r="F24" s="19" t="s">
        <v>254</v>
      </c>
      <c r="G24" s="79">
        <f>Inputs!M36</f>
        <v>154999.99999999997</v>
      </c>
      <c r="H24" s="80"/>
      <c r="I24" s="78"/>
      <c r="J24" s="78"/>
      <c r="K24" s="19"/>
      <c r="L24" s="19"/>
      <c r="M24" s="19"/>
      <c r="N24" s="19"/>
      <c r="O24" s="19"/>
      <c r="P24" s="19"/>
    </row>
    <row r="25" spans="3:32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3:32">
      <c r="C26" s="19"/>
      <c r="D26" s="19"/>
      <c r="E26" s="19"/>
      <c r="F26" s="19"/>
      <c r="G26" s="19"/>
      <c r="H26" s="147"/>
      <c r="I26" s="19"/>
      <c r="J26" s="19"/>
      <c r="K26" s="19"/>
      <c r="L26" s="19"/>
      <c r="M26" s="19"/>
      <c r="N26" s="19"/>
      <c r="O26" s="19"/>
      <c r="P26" s="19"/>
    </row>
    <row r="27" spans="3:32">
      <c r="C27" s="19"/>
      <c r="D27" s="73" t="s">
        <v>255</v>
      </c>
      <c r="F27" s="19"/>
      <c r="G27" s="83" t="s">
        <v>256</v>
      </c>
      <c r="H27" s="83" t="s">
        <v>257</v>
      </c>
      <c r="I27" s="83" t="s">
        <v>258</v>
      </c>
      <c r="L27" s="19"/>
      <c r="M27" s="19"/>
      <c r="N27" s="19"/>
      <c r="O27" s="19"/>
      <c r="P27" s="19"/>
    </row>
    <row r="28" spans="3:32">
      <c r="C28" s="19"/>
      <c r="D28" s="19"/>
      <c r="E28" s="19"/>
      <c r="F28" s="19" t="s">
        <v>259</v>
      </c>
      <c r="G28" s="142">
        <f>Tables!M45</f>
        <v>75000</v>
      </c>
      <c r="H28" s="142">
        <f>Tables!N45</f>
        <v>70395</v>
      </c>
      <c r="I28" s="142">
        <f>Tables!O45</f>
        <v>4605</v>
      </c>
      <c r="L28" s="19"/>
      <c r="M28" s="19"/>
      <c r="N28" s="19"/>
      <c r="O28" s="19"/>
      <c r="P28" s="19"/>
    </row>
    <row r="29" spans="3:32">
      <c r="C29" s="19"/>
      <c r="D29" s="19"/>
      <c r="E29" s="19"/>
      <c r="F29" s="19" t="s">
        <v>260</v>
      </c>
      <c r="G29" s="142">
        <f>Tables!M46</f>
        <v>42219.309796421672</v>
      </c>
      <c r="H29" s="142">
        <f>Tables!N46</f>
        <v>33460.077962493815</v>
      </c>
      <c r="I29" s="142">
        <f>Tables!O46</f>
        <v>8759.2318339278572</v>
      </c>
      <c r="L29" s="19"/>
      <c r="M29" s="19"/>
      <c r="N29" s="19"/>
      <c r="O29" s="19"/>
      <c r="P29" s="19"/>
    </row>
    <row r="30" spans="3:32">
      <c r="C30" s="19"/>
      <c r="D30" s="19"/>
      <c r="E30" s="19"/>
      <c r="F30" s="19" t="s">
        <v>261</v>
      </c>
      <c r="G30" s="142">
        <f>Tables!M47</f>
        <v>13038.316260659632</v>
      </c>
      <c r="H30" s="142">
        <f>Tables!N47</f>
        <v>10333.259370770149</v>
      </c>
      <c r="I30" s="142">
        <f>Tables!O47</f>
        <v>2705.0568898894835</v>
      </c>
      <c r="L30" s="19"/>
      <c r="M30" s="19"/>
      <c r="N30" s="19"/>
      <c r="O30" s="19"/>
      <c r="P30" s="19"/>
    </row>
    <row r="31" spans="3:32" ht="17" customHeight="1">
      <c r="C31" s="19"/>
      <c r="D31" s="19"/>
      <c r="E31" s="19"/>
      <c r="F31" s="19" t="s">
        <v>262</v>
      </c>
      <c r="G31" s="85">
        <f>SUM(G28:G30)</f>
        <v>130257.6260570813</v>
      </c>
      <c r="H31" s="85">
        <f>SUM(H28:H30)</f>
        <v>114188.33733326396</v>
      </c>
      <c r="I31" s="85">
        <f>SUM(I28:I30)</f>
        <v>16069.288723817341</v>
      </c>
      <c r="J31" s="19"/>
      <c r="K31" s="19"/>
      <c r="L31" s="19"/>
      <c r="M31" s="19"/>
      <c r="N31" s="19"/>
      <c r="O31" s="19"/>
      <c r="P31" s="19"/>
    </row>
    <row r="32" spans="3:32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3:18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7"/>
    </row>
    <row r="34" spans="3:18"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47"/>
      <c r="Q34" s="19"/>
      <c r="R34" s="19"/>
    </row>
    <row r="35" spans="3:18" ht="48" customHeight="1">
      <c r="D35" s="73" t="s">
        <v>263</v>
      </c>
      <c r="F35" s="19"/>
      <c r="G35" s="19"/>
      <c r="H35" s="82" t="s">
        <v>264</v>
      </c>
      <c r="I35" s="82" t="s">
        <v>265</v>
      </c>
      <c r="J35" s="82" t="s">
        <v>266</v>
      </c>
      <c r="K35" s="82" t="s">
        <v>267</v>
      </c>
      <c r="L35" s="82" t="s">
        <v>268</v>
      </c>
      <c r="M35" s="82" t="s">
        <v>269</v>
      </c>
      <c r="N35" s="19"/>
      <c r="O35" s="19"/>
      <c r="P35" s="19"/>
      <c r="Q35" s="19"/>
      <c r="R35" s="19"/>
    </row>
    <row r="36" spans="3:18">
      <c r="F36" s="19"/>
      <c r="G36" s="19" t="s">
        <v>270</v>
      </c>
      <c r="H36" s="76">
        <f>H22</f>
        <v>114188.33733326396</v>
      </c>
      <c r="I36" s="76">
        <f>M50</f>
        <v>116047.11669845745</v>
      </c>
      <c r="J36" s="76">
        <f>I36-Tables!M36</f>
        <v>1858.7793651934917</v>
      </c>
      <c r="K36" s="76">
        <f>SUM(H63:N63)</f>
        <v>439.34817104717126</v>
      </c>
      <c r="L36" s="76">
        <f>O63</f>
        <v>0</v>
      </c>
      <c r="M36" s="76">
        <f>SUM(J36:L36)</f>
        <v>2298.1275362406632</v>
      </c>
      <c r="N36" s="19"/>
      <c r="O36" s="19"/>
      <c r="P36" s="19"/>
      <c r="Q36" s="19"/>
      <c r="R36" s="19"/>
    </row>
    <row r="37" spans="3:18">
      <c r="F37" s="19"/>
      <c r="G37" s="19" t="s">
        <v>118</v>
      </c>
      <c r="H37" s="76">
        <f>I22</f>
        <v>125000</v>
      </c>
      <c r="I37" s="76">
        <f>M53</f>
        <v>1172.1930979642175</v>
      </c>
      <c r="J37" s="76">
        <f>I31*N12</f>
        <v>160.69288723817354</v>
      </c>
      <c r="K37" s="76">
        <f>SUM(H65:AF65)</f>
        <v>641649.36618959997</v>
      </c>
      <c r="L37" s="76">
        <f>-1*O63</f>
        <v>0</v>
      </c>
      <c r="M37" s="76">
        <f>SUM(J37:L37)</f>
        <v>641810.0590768382</v>
      </c>
      <c r="N37" s="19"/>
      <c r="O37" s="19"/>
      <c r="P37" s="19"/>
      <c r="Q37" s="19"/>
      <c r="R37" s="19"/>
    </row>
    <row r="38" spans="3:18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3:18">
      <c r="F39" s="19"/>
      <c r="G39" s="81" t="s">
        <v>271</v>
      </c>
      <c r="N39" s="19"/>
      <c r="O39" s="19"/>
      <c r="P39" s="19"/>
      <c r="Q39" s="19"/>
      <c r="R39" s="19"/>
    </row>
    <row r="40" spans="3:18">
      <c r="F40" s="19"/>
      <c r="G40" s="19" t="s">
        <v>272</v>
      </c>
      <c r="H40" s="83">
        <v>1</v>
      </c>
      <c r="I40" s="83">
        <v>2</v>
      </c>
      <c r="J40" s="83">
        <v>3</v>
      </c>
      <c r="K40" s="83">
        <v>4</v>
      </c>
      <c r="L40" s="83">
        <v>5</v>
      </c>
      <c r="M40" s="83">
        <v>6</v>
      </c>
      <c r="N40" s="19"/>
      <c r="O40" s="19"/>
      <c r="P40" s="19"/>
      <c r="Q40" s="19"/>
      <c r="R40" s="19"/>
    </row>
    <row r="41" spans="3:18">
      <c r="F41" s="19"/>
      <c r="G41" s="19" t="s">
        <v>273</v>
      </c>
      <c r="H41" s="76">
        <f>Tables!M45</f>
        <v>75000</v>
      </c>
      <c r="I41" s="76"/>
      <c r="J41" s="76"/>
      <c r="K41" s="76"/>
      <c r="L41" s="76"/>
      <c r="M41" s="76"/>
      <c r="N41" s="19"/>
      <c r="O41" s="19"/>
      <c r="P41" s="19"/>
      <c r="Q41" s="19"/>
      <c r="R41" s="19"/>
    </row>
    <row r="42" spans="3:18">
      <c r="F42" s="19"/>
      <c r="G42" s="19" t="s">
        <v>274</v>
      </c>
      <c r="H42" s="76">
        <f>Tables!C27</f>
        <v>9171.5</v>
      </c>
      <c r="I42" s="76">
        <f>Tables!D27</f>
        <v>17893.876999999997</v>
      </c>
      <c r="J42" s="76">
        <f>Tables!E27</f>
        <v>8698.217042000002</v>
      </c>
      <c r="K42" s="76">
        <f>Tables!F27</f>
        <v>3201.7219993320009</v>
      </c>
      <c r="L42" s="76">
        <f>Tables!G27</f>
        <v>3253.993755089672</v>
      </c>
      <c r="M42" s="76">
        <f>Tables!H27</f>
        <v>0</v>
      </c>
      <c r="N42" s="19"/>
      <c r="O42" s="19"/>
      <c r="P42" s="19"/>
      <c r="Q42" s="19"/>
      <c r="R42" s="19"/>
    </row>
    <row r="43" spans="3:18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3:18">
      <c r="F44" s="19"/>
      <c r="G44" s="19" t="s">
        <v>275</v>
      </c>
      <c r="H44" s="161">
        <f t="shared" ref="H44:M44" si="0">SUM(H41,H42)</f>
        <v>84171.5</v>
      </c>
      <c r="I44" s="161">
        <f t="shared" si="0"/>
        <v>17893.876999999997</v>
      </c>
      <c r="J44" s="161">
        <f t="shared" si="0"/>
        <v>8698.217042000002</v>
      </c>
      <c r="K44" s="161">
        <f t="shared" si="0"/>
        <v>3201.7219993320009</v>
      </c>
      <c r="L44" s="161">
        <f t="shared" si="0"/>
        <v>3253.993755089672</v>
      </c>
      <c r="M44" s="161">
        <f t="shared" si="0"/>
        <v>0</v>
      </c>
      <c r="N44" s="19"/>
      <c r="O44" s="19"/>
      <c r="P44" s="19"/>
    </row>
    <row r="45" spans="3:18">
      <c r="F45" s="19"/>
      <c r="G45" s="19"/>
      <c r="H45" s="76"/>
      <c r="I45" s="76"/>
      <c r="J45" s="76"/>
      <c r="K45" s="76"/>
      <c r="L45" s="76"/>
      <c r="M45" s="76"/>
      <c r="N45" s="19"/>
      <c r="O45" s="19"/>
      <c r="P45" s="19"/>
    </row>
    <row r="46" spans="3:18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3:18">
      <c r="F47" s="19"/>
      <c r="G47" s="81" t="s">
        <v>276</v>
      </c>
      <c r="N47" s="19"/>
      <c r="O47" s="19"/>
      <c r="P47" s="19"/>
    </row>
    <row r="48" spans="3:18">
      <c r="F48" s="19"/>
      <c r="G48" s="19" t="s">
        <v>272</v>
      </c>
      <c r="H48" s="38">
        <v>1</v>
      </c>
      <c r="I48" s="38">
        <v>2</v>
      </c>
      <c r="J48" s="38">
        <v>3</v>
      </c>
      <c r="K48" s="38">
        <v>4</v>
      </c>
      <c r="L48" s="38">
        <v>5</v>
      </c>
      <c r="M48" s="38">
        <v>6</v>
      </c>
      <c r="N48" s="19"/>
      <c r="O48" s="19"/>
      <c r="P48" s="19"/>
    </row>
    <row r="49" spans="6:32">
      <c r="F49" s="19"/>
      <c r="G49" s="19" t="s">
        <v>277</v>
      </c>
      <c r="H49" s="76">
        <f t="shared" ref="H49:M49" si="1">H44*$N$11</f>
        <v>83329.785000000003</v>
      </c>
      <c r="I49" s="76">
        <f t="shared" si="1"/>
        <v>17714.938229999996</v>
      </c>
      <c r="J49" s="76">
        <f t="shared" si="1"/>
        <v>8611.2348715800017</v>
      </c>
      <c r="K49" s="76">
        <f t="shared" si="1"/>
        <v>3169.704779338681</v>
      </c>
      <c r="L49" s="76">
        <f t="shared" si="1"/>
        <v>3221.4538175387752</v>
      </c>
      <c r="M49" s="76">
        <f t="shared" si="1"/>
        <v>0</v>
      </c>
      <c r="N49" s="148"/>
      <c r="O49" s="19"/>
      <c r="P49" s="19"/>
    </row>
    <row r="50" spans="6:32">
      <c r="F50" s="19"/>
      <c r="G50" s="19" t="s">
        <v>278</v>
      </c>
      <c r="H50" s="76">
        <f>H49</f>
        <v>83329.785000000003</v>
      </c>
      <c r="I50" s="76">
        <f>H50+I49</f>
        <v>101044.72323</v>
      </c>
      <c r="J50" s="76">
        <f>I50+J49</f>
        <v>109655.95810158001</v>
      </c>
      <c r="K50" s="76">
        <f>J50+K49</f>
        <v>112825.66288091868</v>
      </c>
      <c r="L50" s="76">
        <f>K50+L49</f>
        <v>116047.11669845745</v>
      </c>
      <c r="M50" s="76">
        <f>L50+M49</f>
        <v>116047.11669845745</v>
      </c>
      <c r="N50" s="19"/>
      <c r="O50" s="19"/>
      <c r="P50" s="19"/>
    </row>
    <row r="51" spans="6:32">
      <c r="F51" s="19"/>
      <c r="G51" s="19"/>
      <c r="H51" s="76"/>
      <c r="I51" s="76"/>
      <c r="J51" s="76"/>
      <c r="K51" s="76"/>
      <c r="L51" s="76"/>
      <c r="M51" s="76"/>
      <c r="N51" s="19"/>
      <c r="O51" s="19"/>
      <c r="P51" s="19"/>
    </row>
    <row r="52" spans="6:32">
      <c r="F52" s="19"/>
      <c r="G52" s="19" t="s">
        <v>279</v>
      </c>
      <c r="H52" s="76">
        <f t="shared" ref="H52:M52" si="2">H44*$N$12</f>
        <v>841.71500000000071</v>
      </c>
      <c r="I52" s="76">
        <f t="shared" si="2"/>
        <v>178.93877000000012</v>
      </c>
      <c r="J52" s="76">
        <f t="shared" si="2"/>
        <v>86.982170420000102</v>
      </c>
      <c r="K52" s="76">
        <f t="shared" si="2"/>
        <v>32.01721999332004</v>
      </c>
      <c r="L52" s="76">
        <f t="shared" si="2"/>
        <v>32.539937550896752</v>
      </c>
      <c r="M52" s="76">
        <f t="shared" si="2"/>
        <v>0</v>
      </c>
      <c r="N52" s="19"/>
      <c r="O52" s="19"/>
      <c r="P52" s="19"/>
    </row>
    <row r="53" spans="6:32">
      <c r="F53" s="19"/>
      <c r="G53" s="19" t="s">
        <v>280</v>
      </c>
      <c r="H53" s="76">
        <f>H52</f>
        <v>841.71500000000071</v>
      </c>
      <c r="I53" s="76">
        <f>H53+I52</f>
        <v>1020.6537700000008</v>
      </c>
      <c r="J53" s="76">
        <f>I53+J52</f>
        <v>1107.6359404200009</v>
      </c>
      <c r="K53" s="76">
        <f>J53+K52</f>
        <v>1139.6531604133208</v>
      </c>
      <c r="L53" s="76">
        <f>K53+L52</f>
        <v>1172.1930979642175</v>
      </c>
      <c r="M53" s="76">
        <f>L53+M52</f>
        <v>1172.1930979642175</v>
      </c>
      <c r="N53" s="19"/>
      <c r="O53" s="19"/>
      <c r="P53" s="19"/>
    </row>
    <row r="54" spans="6:32">
      <c r="F54" s="19"/>
      <c r="G54" s="19"/>
      <c r="H54" s="76"/>
      <c r="I54" s="76"/>
      <c r="J54" s="76"/>
      <c r="K54" s="76"/>
      <c r="L54" s="76"/>
      <c r="M54" s="76"/>
      <c r="N54" s="19"/>
      <c r="O54" s="19"/>
      <c r="P54" s="19"/>
    </row>
    <row r="55" spans="6:32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32">
      <c r="F56" s="19"/>
      <c r="G56" s="81" t="s">
        <v>267</v>
      </c>
    </row>
    <row r="57" spans="6:32">
      <c r="F57" s="19"/>
      <c r="G57" s="19" t="s">
        <v>272</v>
      </c>
      <c r="H57" s="38">
        <v>1</v>
      </c>
      <c r="I57" s="38">
        <v>2</v>
      </c>
      <c r="J57" s="38">
        <v>3</v>
      </c>
      <c r="K57" s="38">
        <v>4</v>
      </c>
      <c r="L57" s="38">
        <v>5</v>
      </c>
      <c r="M57" s="38">
        <v>6</v>
      </c>
      <c r="N57" s="38">
        <v>7</v>
      </c>
      <c r="O57" s="38">
        <v>8</v>
      </c>
      <c r="P57" s="38">
        <v>9</v>
      </c>
      <c r="Q57" s="38">
        <v>10</v>
      </c>
      <c r="R57" s="38">
        <v>11</v>
      </c>
      <c r="S57" s="38">
        <v>12</v>
      </c>
      <c r="T57" s="38">
        <v>13</v>
      </c>
      <c r="U57" s="38">
        <v>14</v>
      </c>
      <c r="V57" s="38">
        <v>15</v>
      </c>
      <c r="W57" s="38">
        <v>16</v>
      </c>
      <c r="X57" s="38">
        <v>17</v>
      </c>
      <c r="Y57" s="38">
        <v>18</v>
      </c>
      <c r="Z57" s="38">
        <v>19</v>
      </c>
      <c r="AA57" s="38">
        <v>20</v>
      </c>
      <c r="AB57" s="38">
        <v>21</v>
      </c>
      <c r="AC57" s="38">
        <v>22</v>
      </c>
      <c r="AD57" s="38">
        <v>23</v>
      </c>
      <c r="AE57" s="38">
        <v>24</v>
      </c>
      <c r="AF57" s="38">
        <v>25</v>
      </c>
    </row>
    <row r="58" spans="6:32">
      <c r="F58" s="19"/>
      <c r="G58" s="19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</row>
    <row r="59" spans="6:32">
      <c r="F59" s="19"/>
      <c r="G59" s="19" t="s">
        <v>281</v>
      </c>
      <c r="H59" s="76">
        <f>Financials!G19</f>
        <v>279450</v>
      </c>
      <c r="I59" s="76">
        <f>Financials!H19</f>
        <v>29332.199999999997</v>
      </c>
      <c r="J59" s="76">
        <f>Financials!I19</f>
        <v>29214.871200000001</v>
      </c>
      <c r="K59" s="76">
        <f>Financials!J19</f>
        <v>29098.011715199995</v>
      </c>
      <c r="L59" s="76">
        <f>Financials!K19</f>
        <v>28981.619668339197</v>
      </c>
      <c r="M59" s="76">
        <f>Financials!L19</f>
        <v>28865.693189665843</v>
      </c>
      <c r="N59" s="76">
        <f>Financials!M19</f>
        <v>28750.230416907179</v>
      </c>
      <c r="O59" s="76">
        <f>Financials!N19</f>
        <v>28635.229495239553</v>
      </c>
      <c r="P59" s="76">
        <f>Financials!O19</f>
        <v>28520.688577258592</v>
      </c>
      <c r="Q59" s="76">
        <f>Financials!P19</f>
        <v>28406.605822949561</v>
      </c>
      <c r="R59" s="76">
        <f>Financials!Q19</f>
        <v>28292.979399657761</v>
      </c>
      <c r="S59" s="76">
        <f>Financials!R19</f>
        <v>28179.807482059128</v>
      </c>
      <c r="T59" s="76">
        <f>Financials!S19</f>
        <v>28067.088252130889</v>
      </c>
      <c r="U59" s="76">
        <f>Financials!T19</f>
        <v>27954.819899122365</v>
      </c>
      <c r="V59" s="76">
        <f>Financials!U19</f>
        <v>27843.000619525883</v>
      </c>
      <c r="W59" s="76">
        <f>Financials!V19</f>
        <v>27731.628617047776</v>
      </c>
      <c r="X59" s="76">
        <f>Financials!W19</f>
        <v>27620.702102579588</v>
      </c>
      <c r="Y59" s="76">
        <f>Financials!X19</f>
        <v>27510.219294169267</v>
      </c>
      <c r="Z59" s="76">
        <f>Financials!Y19</f>
        <v>27400.178416992592</v>
      </c>
      <c r="AA59" s="76">
        <f>Financials!Z19</f>
        <v>27290.57770332462</v>
      </c>
      <c r="AB59" s="76">
        <f>Financials!AA19</f>
        <v>27181.415392511321</v>
      </c>
      <c r="AC59" s="76">
        <f>Financials!AB19</f>
        <v>27072.689730941274</v>
      </c>
      <c r="AD59" s="76">
        <f>Financials!AC19</f>
        <v>26964.398972017512</v>
      </c>
      <c r="AE59" s="76">
        <f>Financials!AD19</f>
        <v>26856.541376129444</v>
      </c>
      <c r="AF59" s="76">
        <f>Financials!AE19</f>
        <v>26749.115210624921</v>
      </c>
    </row>
    <row r="60" spans="6:32">
      <c r="F60" s="19"/>
      <c r="G60" s="19" t="s">
        <v>282</v>
      </c>
      <c r="H60" s="76">
        <f>Financials!G41-Financials!G71</f>
        <v>13925</v>
      </c>
      <c r="I60" s="76">
        <f>Financials!H41</f>
        <v>13961.25</v>
      </c>
      <c r="J60" s="76">
        <f>Financials!I41</f>
        <v>13997.862500000001</v>
      </c>
      <c r="K60" s="76">
        <f>Financials!J41</f>
        <v>14034.841125000001</v>
      </c>
      <c r="L60" s="76">
        <f>Financials!K41</f>
        <v>14072.18953625</v>
      </c>
      <c r="M60" s="76">
        <f>Financials!L41</f>
        <v>14109.9114316125</v>
      </c>
      <c r="N60" s="76">
        <f>Financials!M41</f>
        <v>14148.010545928624</v>
      </c>
      <c r="O60" s="76">
        <f>Financials!N41</f>
        <v>14186.49065138791</v>
      </c>
      <c r="P60" s="76">
        <f>Financials!O41</f>
        <v>14225.35555790179</v>
      </c>
      <c r="Q60" s="76">
        <f>Financials!P41</f>
        <v>14264.609113480808</v>
      </c>
      <c r="R60" s="76">
        <f>Financials!Q41</f>
        <v>14304.255204615616</v>
      </c>
      <c r="S60" s="76">
        <f>Financials!R41</f>
        <v>14344.297756661772</v>
      </c>
      <c r="T60" s="76">
        <f>Financials!S41</f>
        <v>14384.74073422839</v>
      </c>
      <c r="U60" s="76">
        <f>Financials!T41</f>
        <v>14425.588141570674</v>
      </c>
      <c r="V60" s="76">
        <f>Financials!U41</f>
        <v>14466.844022986381</v>
      </c>
      <c r="W60" s="76">
        <f>Financials!V41</f>
        <v>14508.512463216244</v>
      </c>
      <c r="X60" s="76">
        <f>Financials!W41</f>
        <v>14550.597587848406</v>
      </c>
      <c r="Y60" s="76">
        <f>Financials!X41</f>
        <v>14593.103563726891</v>
      </c>
      <c r="Z60" s="76">
        <f>Financials!Y41</f>
        <v>14636.03459936416</v>
      </c>
      <c r="AA60" s="76">
        <f>Financials!Z41</f>
        <v>14679.394945357802</v>
      </c>
      <c r="AB60" s="76">
        <f>Financials!AA41</f>
        <v>4723.188894811381</v>
      </c>
      <c r="AC60" s="76">
        <f>Financials!AB41</f>
        <v>4767.420783759495</v>
      </c>
      <c r="AD60" s="76">
        <f>Financials!AC41</f>
        <v>4812.0949915970896</v>
      </c>
      <c r="AE60" s="76">
        <f>Financials!AD41</f>
        <v>4857.2159415130609</v>
      </c>
      <c r="AF60" s="76">
        <f>Financials!AE41</f>
        <v>4902.78810092819</v>
      </c>
    </row>
    <row r="61" spans="6:32">
      <c r="F61" s="19"/>
      <c r="G61" s="19" t="s">
        <v>283</v>
      </c>
      <c r="H61" s="161">
        <f t="shared" ref="H61:AF61" si="3">H59-H60</f>
        <v>265525</v>
      </c>
      <c r="I61" s="161">
        <f t="shared" si="3"/>
        <v>15370.949999999997</v>
      </c>
      <c r="J61" s="161">
        <f t="shared" si="3"/>
        <v>15217.0087</v>
      </c>
      <c r="K61" s="161">
        <f t="shared" si="3"/>
        <v>15063.170590199994</v>
      </c>
      <c r="L61" s="161">
        <f t="shared" si="3"/>
        <v>14909.430132089197</v>
      </c>
      <c r="M61" s="161">
        <f t="shared" si="3"/>
        <v>14755.781758053343</v>
      </c>
      <c r="N61" s="161">
        <f t="shared" si="3"/>
        <v>14602.219870978555</v>
      </c>
      <c r="O61" s="161">
        <f t="shared" si="3"/>
        <v>14448.738843851643</v>
      </c>
      <c r="P61" s="161">
        <f t="shared" si="3"/>
        <v>14295.333019356802</v>
      </c>
      <c r="Q61" s="161">
        <f t="shared" si="3"/>
        <v>14141.996709468753</v>
      </c>
      <c r="R61" s="161">
        <f t="shared" si="3"/>
        <v>13988.724195042145</v>
      </c>
      <c r="S61" s="161">
        <f t="shared" si="3"/>
        <v>13835.509725397356</v>
      </c>
      <c r="T61" s="161">
        <f t="shared" si="3"/>
        <v>13682.347517902499</v>
      </c>
      <c r="U61" s="161">
        <f t="shared" si="3"/>
        <v>13529.231757551692</v>
      </c>
      <c r="V61" s="161">
        <f t="shared" si="3"/>
        <v>13376.156596539502</v>
      </c>
      <c r="W61" s="161">
        <f t="shared" si="3"/>
        <v>13223.116153831532</v>
      </c>
      <c r="X61" s="161">
        <f t="shared" si="3"/>
        <v>13070.104514731182</v>
      </c>
      <c r="Y61" s="161">
        <f t="shared" si="3"/>
        <v>12917.115730442376</v>
      </c>
      <c r="Z61" s="161">
        <f t="shared" si="3"/>
        <v>12764.143817628432</v>
      </c>
      <c r="AA61" s="161">
        <f t="shared" si="3"/>
        <v>12611.182757966817</v>
      </c>
      <c r="AB61" s="161">
        <f t="shared" si="3"/>
        <v>22458.22649769994</v>
      </c>
      <c r="AC61" s="161">
        <f t="shared" si="3"/>
        <v>22305.268947181779</v>
      </c>
      <c r="AD61" s="161">
        <f t="shared" si="3"/>
        <v>22152.303980420424</v>
      </c>
      <c r="AE61" s="161">
        <f t="shared" si="3"/>
        <v>21999.325434616381</v>
      </c>
      <c r="AF61" s="161">
        <f t="shared" si="3"/>
        <v>21846.327109696729</v>
      </c>
    </row>
    <row r="62" spans="6:32">
      <c r="F62" s="19"/>
      <c r="G62" s="19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</row>
    <row r="63" spans="6:32">
      <c r="F63" s="19"/>
      <c r="G63" s="19" t="s">
        <v>284</v>
      </c>
      <c r="H63" s="76">
        <f>Financials!G76</f>
        <v>64.687500000000057</v>
      </c>
      <c r="I63" s="76">
        <f>Financials!H76</f>
        <v>64.045624999999987</v>
      </c>
      <c r="J63" s="76">
        <f>Financials!I76</f>
        <v>63.404202916666669</v>
      </c>
      <c r="K63" s="76">
        <f>Financials!J76</f>
        <v>62.763210792499983</v>
      </c>
      <c r="L63" s="76">
        <f>Financials!K76</f>
        <v>62.122625550371666</v>
      </c>
      <c r="M63" s="76">
        <f>Financials!L76</f>
        <v>61.482423991888929</v>
      </c>
      <c r="N63" s="76">
        <f>Financials!M76</f>
        <v>60.842582795743986</v>
      </c>
      <c r="O63" s="76">
        <f>Financials!N76</f>
        <v>0</v>
      </c>
      <c r="P63" s="76">
        <f>Financials!O76</f>
        <v>0</v>
      </c>
      <c r="Q63" s="76">
        <f>Financials!P76</f>
        <v>0</v>
      </c>
      <c r="R63" s="76">
        <f>Financials!Q76</f>
        <v>0</v>
      </c>
      <c r="S63" s="76">
        <f>Financials!R76</f>
        <v>0</v>
      </c>
      <c r="T63" s="76">
        <f>Financials!S76</f>
        <v>0</v>
      </c>
      <c r="U63" s="76">
        <f>Financials!T76</f>
        <v>0</v>
      </c>
      <c r="V63" s="76">
        <f>Financials!U76</f>
        <v>0</v>
      </c>
      <c r="W63" s="76">
        <f>Financials!V76</f>
        <v>0</v>
      </c>
      <c r="X63" s="76">
        <f>Financials!W76</f>
        <v>0</v>
      </c>
      <c r="Y63" s="76">
        <f>Financials!X76</f>
        <v>0</v>
      </c>
      <c r="Z63" s="76">
        <f>Financials!Y76</f>
        <v>0</v>
      </c>
      <c r="AA63" s="76">
        <f>Financials!Z76</f>
        <v>0</v>
      </c>
      <c r="AB63" s="76">
        <f>Financials!AA76</f>
        <v>0</v>
      </c>
      <c r="AC63" s="76">
        <f>Financials!AB76</f>
        <v>0</v>
      </c>
      <c r="AD63" s="76">
        <f>Financials!AC76</f>
        <v>0</v>
      </c>
      <c r="AE63" s="76">
        <f>Financials!AD76</f>
        <v>0</v>
      </c>
      <c r="AF63" s="76">
        <f>Financials!AE76</f>
        <v>0</v>
      </c>
    </row>
    <row r="64" spans="6:32">
      <c r="F64" s="19"/>
      <c r="G64" s="19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</row>
    <row r="65" spans="6:32">
      <c r="F65" s="19"/>
      <c r="G65" s="19" t="s">
        <v>285</v>
      </c>
      <c r="H65" s="161">
        <f t="shared" ref="H65:AF65" si="4">H61-H63</f>
        <v>265460.3125</v>
      </c>
      <c r="I65" s="161">
        <f t="shared" si="4"/>
        <v>15306.904374999996</v>
      </c>
      <c r="J65" s="161">
        <f t="shared" si="4"/>
        <v>15153.604497083334</v>
      </c>
      <c r="K65" s="161">
        <f t="shared" si="4"/>
        <v>15000.407379407494</v>
      </c>
      <c r="L65" s="161">
        <f t="shared" si="4"/>
        <v>14847.307506538826</v>
      </c>
      <c r="M65" s="161">
        <f t="shared" si="4"/>
        <v>14694.299334061454</v>
      </c>
      <c r="N65" s="161">
        <f t="shared" si="4"/>
        <v>14541.377288182812</v>
      </c>
      <c r="O65" s="161">
        <f t="shared" si="4"/>
        <v>14448.738843851643</v>
      </c>
      <c r="P65" s="161">
        <f t="shared" si="4"/>
        <v>14295.333019356802</v>
      </c>
      <c r="Q65" s="161">
        <f t="shared" si="4"/>
        <v>14141.996709468753</v>
      </c>
      <c r="R65" s="161">
        <f t="shared" si="4"/>
        <v>13988.724195042145</v>
      </c>
      <c r="S65" s="161">
        <f t="shared" si="4"/>
        <v>13835.509725397356</v>
      </c>
      <c r="T65" s="161">
        <f t="shared" si="4"/>
        <v>13682.347517902499</v>
      </c>
      <c r="U65" s="161">
        <f t="shared" si="4"/>
        <v>13529.231757551692</v>
      </c>
      <c r="V65" s="161">
        <f t="shared" si="4"/>
        <v>13376.156596539502</v>
      </c>
      <c r="W65" s="161">
        <f t="shared" si="4"/>
        <v>13223.116153831532</v>
      </c>
      <c r="X65" s="161">
        <f t="shared" si="4"/>
        <v>13070.104514731182</v>
      </c>
      <c r="Y65" s="161">
        <f t="shared" si="4"/>
        <v>12917.115730442376</v>
      </c>
      <c r="Z65" s="161">
        <f t="shared" si="4"/>
        <v>12764.143817628432</v>
      </c>
      <c r="AA65" s="161">
        <f t="shared" si="4"/>
        <v>12611.182757966817</v>
      </c>
      <c r="AB65" s="161">
        <f t="shared" si="4"/>
        <v>22458.22649769994</v>
      </c>
      <c r="AC65" s="161">
        <f t="shared" si="4"/>
        <v>22305.268947181779</v>
      </c>
      <c r="AD65" s="161">
        <f t="shared" si="4"/>
        <v>22152.303980420424</v>
      </c>
      <c r="AE65" s="161">
        <f t="shared" si="4"/>
        <v>21999.325434616381</v>
      </c>
      <c r="AF65" s="161">
        <f t="shared" si="4"/>
        <v>21846.327109696729</v>
      </c>
    </row>
    <row r="66" spans="6:32">
      <c r="F66" s="19"/>
      <c r="G66" s="19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</row>
    <row r="67" spans="6:32">
      <c r="F67" s="19"/>
      <c r="G67" s="19" t="s">
        <v>286</v>
      </c>
      <c r="H67" s="76">
        <f>SUM(Financials!G78:G79)</f>
        <v>13630.511183100905</v>
      </c>
      <c r="I67" s="76">
        <f>SUM(Financials!H78:H79)</f>
        <v>13630.511183100907</v>
      </c>
      <c r="J67" s="76">
        <f>SUM(Financials!I78:I79)</f>
        <v>13630.511183100907</v>
      </c>
      <c r="K67" s="76">
        <f>SUM(Financials!J78:J79)</f>
        <v>13630.511183100905</v>
      </c>
      <c r="L67" s="76">
        <f>SUM(Financials!K78:K79)</f>
        <v>13630.511183100904</v>
      </c>
      <c r="M67" s="76">
        <f>SUM(Financials!L78:L79)</f>
        <v>13630.511183100905</v>
      </c>
      <c r="N67" s="76">
        <f>SUM(Financials!M78:M79)</f>
        <v>13630.511183100905</v>
      </c>
      <c r="O67" s="76">
        <f>SUM(Financials!N78:N79)</f>
        <v>13630.511183100905</v>
      </c>
      <c r="P67" s="76">
        <f>SUM(Financials!O78:O79)</f>
        <v>13630.511183100905</v>
      </c>
      <c r="Q67" s="76">
        <f>SUM(Financials!P78:P79)</f>
        <v>13630.511183100907</v>
      </c>
      <c r="R67" s="76">
        <f>SUM(Financials!Q78:Q79)</f>
        <v>13630.511183100905</v>
      </c>
      <c r="S67" s="76">
        <f>SUM(Financials!R78:R79)</f>
        <v>13630.511183100907</v>
      </c>
      <c r="T67" s="76">
        <f>SUM(Financials!S78:S79)</f>
        <v>13630.511183100907</v>
      </c>
      <c r="U67" s="76">
        <f>SUM(Financials!T78:T79)</f>
        <v>13630.511183100907</v>
      </c>
      <c r="V67" s="76">
        <f>SUM(Financials!U78:U79)</f>
        <v>13630.511183100905</v>
      </c>
      <c r="W67" s="76">
        <f>SUM(Financials!V78:V79)</f>
        <v>13630.511183100905</v>
      </c>
      <c r="X67" s="76">
        <f>SUM(Financials!W78:W79)</f>
        <v>13630.511183100905</v>
      </c>
      <c r="Y67" s="76">
        <f>SUM(Financials!X78:X79)</f>
        <v>13630.511183100905</v>
      </c>
      <c r="Z67" s="76">
        <f>SUM(Financials!Y78:Y79)</f>
        <v>13630.511183100905</v>
      </c>
      <c r="AA67" s="76">
        <f>SUM(Financials!Z78:Z79)</f>
        <v>13630.511183100905</v>
      </c>
      <c r="AB67" s="76">
        <f>SUM(Financials!AA78:AA79)</f>
        <v>13630.511183100905</v>
      </c>
      <c r="AC67" s="76">
        <f>SUM(Financials!AB78:AB79)</f>
        <v>13630.511183100907</v>
      </c>
      <c r="AD67" s="76">
        <f>SUM(Financials!AC78:AC79)</f>
        <v>13630.511183100905</v>
      </c>
      <c r="AE67" s="76">
        <f>SUM(Financials!AD78:AD79)</f>
        <v>13630.511183100905</v>
      </c>
      <c r="AF67" s="76">
        <f>SUM(Financials!AE78:AE79)</f>
        <v>13630.511183100905</v>
      </c>
    </row>
    <row r="68" spans="6:32">
      <c r="F68" s="19"/>
      <c r="G68" s="19" t="s">
        <v>287</v>
      </c>
      <c r="H68" s="76">
        <f>H67</f>
        <v>13630.511183100905</v>
      </c>
      <c r="I68" s="76">
        <f t="shared" ref="I68:AF68" si="5">H68+I67</f>
        <v>27261.022366201811</v>
      </c>
      <c r="J68" s="76">
        <f t="shared" si="5"/>
        <v>40891.533549302716</v>
      </c>
      <c r="K68" s="76">
        <f t="shared" si="5"/>
        <v>54522.044732403621</v>
      </c>
      <c r="L68" s="76">
        <f t="shared" si="5"/>
        <v>68152.555915504519</v>
      </c>
      <c r="M68" s="76">
        <f t="shared" si="5"/>
        <v>81783.067098605417</v>
      </c>
      <c r="N68" s="76">
        <f t="shared" si="5"/>
        <v>95413.578281706315</v>
      </c>
      <c r="O68" s="76">
        <f t="shared" si="5"/>
        <v>109044.08946480721</v>
      </c>
      <c r="P68" s="76">
        <f t="shared" si="5"/>
        <v>122674.60064790811</v>
      </c>
      <c r="Q68" s="76">
        <f t="shared" si="5"/>
        <v>136305.11183100901</v>
      </c>
      <c r="R68" s="76">
        <f t="shared" si="5"/>
        <v>149935.62301410991</v>
      </c>
      <c r="S68" s="76">
        <f t="shared" si="5"/>
        <v>163566.13419721081</v>
      </c>
      <c r="T68" s="76">
        <f t="shared" si="5"/>
        <v>177196.6453803117</v>
      </c>
      <c r="U68" s="76">
        <f t="shared" si="5"/>
        <v>190827.1565634126</v>
      </c>
      <c r="V68" s="76">
        <f t="shared" si="5"/>
        <v>204457.6677465135</v>
      </c>
      <c r="W68" s="76">
        <f t="shared" si="5"/>
        <v>218088.1789296144</v>
      </c>
      <c r="X68" s="76">
        <f t="shared" si="5"/>
        <v>231718.6901127153</v>
      </c>
      <c r="Y68" s="76">
        <f t="shared" si="5"/>
        <v>245349.20129581619</v>
      </c>
      <c r="Z68" s="76">
        <f t="shared" si="5"/>
        <v>258979.71247891709</v>
      </c>
      <c r="AA68" s="76">
        <f t="shared" si="5"/>
        <v>272610.22366201802</v>
      </c>
      <c r="AB68" s="76">
        <f t="shared" si="5"/>
        <v>286240.73484511895</v>
      </c>
      <c r="AC68" s="76">
        <f t="shared" si="5"/>
        <v>299871.24602821987</v>
      </c>
      <c r="AD68" s="76">
        <f t="shared" si="5"/>
        <v>313501.7572113208</v>
      </c>
      <c r="AE68" s="76">
        <f t="shared" si="5"/>
        <v>327132.26839442173</v>
      </c>
      <c r="AF68" s="76">
        <f t="shared" si="5"/>
        <v>340762.77957752266</v>
      </c>
    </row>
    <row r="69" spans="6:32">
      <c r="F69" s="19"/>
      <c r="G69" s="19" t="s">
        <v>288</v>
      </c>
      <c r="H69" s="84">
        <f t="shared" ref="H69:AF69" si="6">H68/$I$22</f>
        <v>0.10904408946480725</v>
      </c>
      <c r="I69" s="84">
        <f t="shared" si="6"/>
        <v>0.21808817892961449</v>
      </c>
      <c r="J69" s="84">
        <f t="shared" si="6"/>
        <v>0.32713226839442172</v>
      </c>
      <c r="K69" s="84">
        <f t="shared" si="6"/>
        <v>0.43617635785922898</v>
      </c>
      <c r="L69" s="84">
        <f t="shared" si="6"/>
        <v>0.54522044732403618</v>
      </c>
      <c r="M69" s="84">
        <f t="shared" si="6"/>
        <v>0.65426453678884333</v>
      </c>
      <c r="N69" s="84">
        <f t="shared" si="6"/>
        <v>0.76330862625365048</v>
      </c>
      <c r="O69" s="84">
        <f t="shared" si="6"/>
        <v>0.87235271571845774</v>
      </c>
      <c r="P69" s="84">
        <f t="shared" si="6"/>
        <v>0.98139680518326489</v>
      </c>
      <c r="Q69" s="84">
        <f t="shared" si="6"/>
        <v>1.0904408946480721</v>
      </c>
      <c r="R69" s="84">
        <f t="shared" si="6"/>
        <v>1.1994849841128792</v>
      </c>
      <c r="S69" s="84">
        <f t="shared" si="6"/>
        <v>1.3085290735776864</v>
      </c>
      <c r="T69" s="84">
        <f t="shared" si="6"/>
        <v>1.4175731630424937</v>
      </c>
      <c r="U69" s="84">
        <f t="shared" si="6"/>
        <v>1.5266172525073007</v>
      </c>
      <c r="V69" s="84">
        <f t="shared" si="6"/>
        <v>1.635661341972108</v>
      </c>
      <c r="W69" s="84">
        <f t="shared" si="6"/>
        <v>1.7447054314369153</v>
      </c>
      <c r="X69" s="84">
        <f t="shared" si="6"/>
        <v>1.8537495209017223</v>
      </c>
      <c r="Y69" s="84">
        <f t="shared" si="6"/>
        <v>1.9627936103665296</v>
      </c>
      <c r="Z69" s="84">
        <f t="shared" si="6"/>
        <v>2.0718376998313368</v>
      </c>
      <c r="AA69" s="84">
        <f t="shared" si="6"/>
        <v>2.1808817892961443</v>
      </c>
      <c r="AB69" s="84">
        <f t="shared" si="6"/>
        <v>2.2899258787609518</v>
      </c>
      <c r="AC69" s="84">
        <f t="shared" si="6"/>
        <v>2.3989699682257588</v>
      </c>
      <c r="AD69" s="84">
        <f t="shared" si="6"/>
        <v>2.5080140576905663</v>
      </c>
      <c r="AE69" s="84">
        <f t="shared" si="6"/>
        <v>2.6170581471553738</v>
      </c>
      <c r="AF69" s="84">
        <f t="shared" si="6"/>
        <v>2.7261022366201813</v>
      </c>
    </row>
    <row r="70" spans="6:32">
      <c r="F70" s="19"/>
      <c r="G70" s="19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</row>
    <row r="71" spans="6:32">
      <c r="F71" s="19"/>
      <c r="G71" s="19" t="s">
        <v>285</v>
      </c>
      <c r="H71" s="161">
        <f t="shared" ref="H71:AF71" si="7">H65-H67</f>
        <v>251829.8013168991</v>
      </c>
      <c r="I71" s="161">
        <f t="shared" si="7"/>
        <v>1676.3931918990893</v>
      </c>
      <c r="J71" s="161">
        <f t="shared" si="7"/>
        <v>1523.0933139824265</v>
      </c>
      <c r="K71" s="161">
        <f t="shared" si="7"/>
        <v>1369.8961963065885</v>
      </c>
      <c r="L71" s="161">
        <f t="shared" si="7"/>
        <v>1216.7963234379222</v>
      </c>
      <c r="M71" s="161">
        <f t="shared" si="7"/>
        <v>1063.7881509605486</v>
      </c>
      <c r="N71" s="161">
        <f t="shared" si="7"/>
        <v>910.86610508190643</v>
      </c>
      <c r="O71" s="161">
        <f t="shared" si="7"/>
        <v>818.22766075073741</v>
      </c>
      <c r="P71" s="161">
        <f t="shared" si="7"/>
        <v>664.82183625589641</v>
      </c>
      <c r="Q71" s="161">
        <f t="shared" si="7"/>
        <v>511.48552636784552</v>
      </c>
      <c r="R71" s="161">
        <f t="shared" si="7"/>
        <v>358.21301194123953</v>
      </c>
      <c r="S71" s="161">
        <f t="shared" si="7"/>
        <v>204.99854229644916</v>
      </c>
      <c r="T71" s="161">
        <f t="shared" si="7"/>
        <v>51.836334801591875</v>
      </c>
      <c r="U71" s="161">
        <f t="shared" si="7"/>
        <v>-101.27942554921538</v>
      </c>
      <c r="V71" s="161">
        <f t="shared" si="7"/>
        <v>-254.35458656140327</v>
      </c>
      <c r="W71" s="161">
        <f t="shared" si="7"/>
        <v>-407.39502926937348</v>
      </c>
      <c r="X71" s="161">
        <f t="shared" si="7"/>
        <v>-560.40666836972377</v>
      </c>
      <c r="Y71" s="161">
        <f t="shared" si="7"/>
        <v>-713.39545265852939</v>
      </c>
      <c r="Z71" s="161">
        <f t="shared" si="7"/>
        <v>-866.36736547247347</v>
      </c>
      <c r="AA71" s="161">
        <f t="shared" si="7"/>
        <v>-1019.3284251340883</v>
      </c>
      <c r="AB71" s="161">
        <f t="shared" si="7"/>
        <v>8827.7153145990342</v>
      </c>
      <c r="AC71" s="161">
        <f t="shared" si="7"/>
        <v>8674.7577640808722</v>
      </c>
      <c r="AD71" s="161">
        <f t="shared" si="7"/>
        <v>8521.7927973195183</v>
      </c>
      <c r="AE71" s="161">
        <f t="shared" si="7"/>
        <v>8368.8142515154759</v>
      </c>
      <c r="AF71" s="161">
        <f t="shared" si="7"/>
        <v>8215.8159265958238</v>
      </c>
    </row>
    <row r="73" spans="6:32">
      <c r="G73" s="19" t="s">
        <v>289</v>
      </c>
      <c r="H73" s="76">
        <f>Financials!G81</f>
        <v>272.61022366201809</v>
      </c>
      <c r="I73" s="76">
        <f>Financials!H81</f>
        <v>272.61022366201809</v>
      </c>
      <c r="J73" s="76">
        <f>Financials!I81</f>
        <v>272.61022366201809</v>
      </c>
      <c r="K73" s="76">
        <f>Financials!J81</f>
        <v>272.61022366201809</v>
      </c>
      <c r="L73" s="76">
        <f>Financials!K81</f>
        <v>272.61022366201809</v>
      </c>
      <c r="M73" s="76">
        <f>Financials!L81</f>
        <v>272.61022366201809</v>
      </c>
      <c r="N73" s="76">
        <f>Financials!M81</f>
        <v>272.61022366201809</v>
      </c>
      <c r="O73" s="76">
        <f>Financials!N81</f>
        <v>272.61022366201809</v>
      </c>
      <c r="P73" s="76">
        <f>Financials!O81</f>
        <v>272.61022366201809</v>
      </c>
      <c r="Q73" s="76">
        <f>Financials!P81</f>
        <v>272.61022366201809</v>
      </c>
      <c r="R73" s="76">
        <f>Financials!Q81</f>
        <v>272.61022366201809</v>
      </c>
      <c r="S73" s="76">
        <f>Financials!R81</f>
        <v>272.61022366201809</v>
      </c>
      <c r="T73" s="76">
        <f>Financials!S81</f>
        <v>272.61022366201809</v>
      </c>
      <c r="U73" s="76">
        <f>Financials!T81</f>
        <v>272.61022366201809</v>
      </c>
      <c r="V73" s="76">
        <f>Financials!U81</f>
        <v>272.61022366201809</v>
      </c>
      <c r="W73" s="76">
        <f>Financials!V81</f>
        <v>272.61022366201809</v>
      </c>
      <c r="X73" s="76">
        <f>Financials!W81</f>
        <v>272.61022366201809</v>
      </c>
      <c r="Y73" s="76">
        <f>Financials!X81</f>
        <v>272.61022366201809</v>
      </c>
      <c r="Z73" s="76">
        <f>Financials!Y81</f>
        <v>272.61022366201809</v>
      </c>
      <c r="AA73" s="76">
        <f>Financials!Z81</f>
        <v>272.61022366201809</v>
      </c>
      <c r="AB73" s="76">
        <f>Financials!AA81</f>
        <v>272.61022366201809</v>
      </c>
      <c r="AC73" s="76">
        <f>Financials!AB81</f>
        <v>272.61022366201809</v>
      </c>
      <c r="AD73" s="76">
        <f>Financials!AC81</f>
        <v>272.61022366201809</v>
      </c>
      <c r="AE73" s="76">
        <f>Financials!AD81</f>
        <v>272.61022366201809</v>
      </c>
      <c r="AF73" s="76">
        <f>Financials!AE81</f>
        <v>272.61022366201809</v>
      </c>
    </row>
    <row r="74" spans="6:32">
      <c r="F74" s="19"/>
      <c r="G74" s="19" t="s">
        <v>290</v>
      </c>
      <c r="H74" s="76">
        <f>H73</f>
        <v>272.61022366201809</v>
      </c>
      <c r="I74" s="76">
        <f t="shared" ref="I74:AF74" si="8">H74+I73</f>
        <v>545.22044732403617</v>
      </c>
      <c r="J74" s="76">
        <f t="shared" si="8"/>
        <v>817.8306709860542</v>
      </c>
      <c r="K74" s="76">
        <f t="shared" si="8"/>
        <v>1090.4408946480723</v>
      </c>
      <c r="L74" s="76">
        <f t="shared" si="8"/>
        <v>1363.0511183100905</v>
      </c>
      <c r="M74" s="76">
        <f t="shared" si="8"/>
        <v>1635.6613419721086</v>
      </c>
      <c r="N74" s="76">
        <f t="shared" si="8"/>
        <v>1908.2715656341268</v>
      </c>
      <c r="O74" s="76">
        <f t="shared" si="8"/>
        <v>2180.8817892961447</v>
      </c>
      <c r="P74" s="76">
        <f t="shared" si="8"/>
        <v>2453.4920129581628</v>
      </c>
      <c r="Q74" s="76">
        <f t="shared" si="8"/>
        <v>2726.102236620181</v>
      </c>
      <c r="R74" s="76">
        <f t="shared" si="8"/>
        <v>2998.7124602821991</v>
      </c>
      <c r="S74" s="76">
        <f t="shared" si="8"/>
        <v>3271.3226839442173</v>
      </c>
      <c r="T74" s="76">
        <f t="shared" si="8"/>
        <v>3543.9329076062354</v>
      </c>
      <c r="U74" s="76">
        <f t="shared" si="8"/>
        <v>3816.5431312682535</v>
      </c>
      <c r="V74" s="76">
        <f t="shared" si="8"/>
        <v>4089.1533549302717</v>
      </c>
      <c r="W74" s="76">
        <f t="shared" si="8"/>
        <v>4361.7635785922894</v>
      </c>
      <c r="X74" s="76">
        <f t="shared" si="8"/>
        <v>4634.3738022543075</v>
      </c>
      <c r="Y74" s="76">
        <f t="shared" si="8"/>
        <v>4906.9840259163257</v>
      </c>
      <c r="Z74" s="76">
        <f t="shared" si="8"/>
        <v>5179.5942495783438</v>
      </c>
      <c r="AA74" s="76">
        <f t="shared" si="8"/>
        <v>5452.2044732403619</v>
      </c>
      <c r="AB74" s="76">
        <f t="shared" si="8"/>
        <v>5724.8146969023801</v>
      </c>
      <c r="AC74" s="76">
        <f t="shared" si="8"/>
        <v>5997.4249205643982</v>
      </c>
      <c r="AD74" s="76">
        <f t="shared" si="8"/>
        <v>6270.0351442264164</v>
      </c>
      <c r="AE74" s="76">
        <f t="shared" si="8"/>
        <v>6542.6453678884345</v>
      </c>
      <c r="AF74" s="76">
        <f t="shared" si="8"/>
        <v>6815.2555915504527</v>
      </c>
    </row>
    <row r="75" spans="6:32">
      <c r="F75" s="19"/>
      <c r="G75" s="19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</row>
    <row r="76" spans="6:32">
      <c r="F76" s="19"/>
      <c r="G76" s="19" t="s">
        <v>285</v>
      </c>
      <c r="H76" s="161">
        <f t="shared" ref="H76:AF76" si="9">H71-H73</f>
        <v>251557.19109323708</v>
      </c>
      <c r="I76" s="161">
        <f t="shared" si="9"/>
        <v>1403.7829682370711</v>
      </c>
      <c r="J76" s="161">
        <f t="shared" si="9"/>
        <v>1250.4830903204083</v>
      </c>
      <c r="K76" s="161">
        <f t="shared" si="9"/>
        <v>1097.2859726445704</v>
      </c>
      <c r="L76" s="161">
        <f t="shared" si="9"/>
        <v>944.18609977590404</v>
      </c>
      <c r="M76" s="161">
        <f t="shared" si="9"/>
        <v>791.17792729853045</v>
      </c>
      <c r="N76" s="161">
        <f t="shared" si="9"/>
        <v>638.25588141988828</v>
      </c>
      <c r="O76" s="161">
        <f t="shared" si="9"/>
        <v>545.61743708871927</v>
      </c>
      <c r="P76" s="161">
        <f t="shared" si="9"/>
        <v>392.21161259387833</v>
      </c>
      <c r="Q76" s="161">
        <f t="shared" si="9"/>
        <v>238.87530270582744</v>
      </c>
      <c r="R76" s="161">
        <f t="shared" si="9"/>
        <v>85.602788279221443</v>
      </c>
      <c r="S76" s="161">
        <f t="shared" si="9"/>
        <v>-67.611681365568927</v>
      </c>
      <c r="T76" s="161">
        <f t="shared" si="9"/>
        <v>-220.77388886042621</v>
      </c>
      <c r="U76" s="161">
        <f t="shared" si="9"/>
        <v>-373.88964921123346</v>
      </c>
      <c r="V76" s="161">
        <f t="shared" si="9"/>
        <v>-526.96481022342141</v>
      </c>
      <c r="W76" s="161">
        <f t="shared" si="9"/>
        <v>-680.00525293139162</v>
      </c>
      <c r="X76" s="161">
        <f t="shared" si="9"/>
        <v>-833.01689203174192</v>
      </c>
      <c r="Y76" s="161">
        <f t="shared" si="9"/>
        <v>-986.00567632054754</v>
      </c>
      <c r="Z76" s="161">
        <f t="shared" si="9"/>
        <v>-1138.9775891344916</v>
      </c>
      <c r="AA76" s="161">
        <f t="shared" si="9"/>
        <v>-1291.9386487961065</v>
      </c>
      <c r="AB76" s="161">
        <f t="shared" si="9"/>
        <v>8555.1050909370169</v>
      </c>
      <c r="AC76" s="161">
        <f t="shared" si="9"/>
        <v>8402.147540418855</v>
      </c>
      <c r="AD76" s="161">
        <f t="shared" si="9"/>
        <v>8249.1825736575011</v>
      </c>
      <c r="AE76" s="161">
        <f t="shared" si="9"/>
        <v>8096.2040278534578</v>
      </c>
      <c r="AF76" s="161">
        <f t="shared" si="9"/>
        <v>7943.2057029338057</v>
      </c>
    </row>
    <row r="77" spans="6:32"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 spans="6:32">
      <c r="F78" s="19"/>
      <c r="G78" s="81" t="s">
        <v>291</v>
      </c>
      <c r="H78" s="84">
        <f>J13</f>
        <v>0.1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</row>
    <row r="79" spans="6:32">
      <c r="F79" s="19"/>
      <c r="G79" s="19" t="s">
        <v>272</v>
      </c>
      <c r="H79" s="38">
        <v>1</v>
      </c>
      <c r="I79" s="38">
        <v>2</v>
      </c>
      <c r="J79" s="38">
        <v>3</v>
      </c>
      <c r="K79" s="38">
        <v>4</v>
      </c>
      <c r="L79" s="38">
        <v>5</v>
      </c>
      <c r="M79" s="38">
        <v>6</v>
      </c>
      <c r="N79" s="38">
        <v>7</v>
      </c>
      <c r="O79" s="38">
        <v>8</v>
      </c>
      <c r="P79" s="38">
        <v>9</v>
      </c>
      <c r="Q79" s="38">
        <v>10</v>
      </c>
      <c r="R79" s="38">
        <v>11</v>
      </c>
      <c r="S79" s="38">
        <v>12</v>
      </c>
      <c r="T79" s="38">
        <v>13</v>
      </c>
      <c r="U79" s="38">
        <v>14</v>
      </c>
      <c r="V79" s="38">
        <v>15</v>
      </c>
      <c r="W79" s="38">
        <v>16</v>
      </c>
      <c r="X79" s="38">
        <v>17</v>
      </c>
      <c r="Y79" s="38">
        <v>18</v>
      </c>
      <c r="Z79" s="38">
        <v>19</v>
      </c>
      <c r="AA79" s="38">
        <v>20</v>
      </c>
      <c r="AB79" s="38">
        <v>21</v>
      </c>
      <c r="AC79" s="38">
        <v>22</v>
      </c>
      <c r="AD79" s="38">
        <v>23</v>
      </c>
      <c r="AE79" s="38">
        <v>24</v>
      </c>
      <c r="AF79" s="38">
        <v>25</v>
      </c>
    </row>
    <row r="80" spans="6:32">
      <c r="F80" s="19"/>
      <c r="G80" s="19" t="s">
        <v>292</v>
      </c>
      <c r="H80" s="76">
        <f>Financials!G79</f>
        <v>12446.718245509046</v>
      </c>
      <c r="I80" s="76">
        <f>Financials!H79</f>
        <v>12322.75965579846</v>
      </c>
      <c r="J80" s="76">
        <f>Financials!I79</f>
        <v>12185.82098192358</v>
      </c>
      <c r="K80" s="76">
        <f>Financials!J79</f>
        <v>12034.543039455913</v>
      </c>
      <c r="L80" s="76">
        <f>Financials!K79</f>
        <v>11867.424319596252</v>
      </c>
      <c r="M80" s="76">
        <f>Financials!L79</f>
        <v>11682.806085953227</v>
      </c>
      <c r="N80" s="76">
        <f>Financials!M79</f>
        <v>11478.855910759841</v>
      </c>
      <c r="O80" s="76">
        <f>Financials!N79</f>
        <v>11253.549487116767</v>
      </c>
      <c r="P80" s="76">
        <f>Financials!O79</f>
        <v>11004.6505367398</v>
      </c>
      <c r="Q80" s="76">
        <f>Financials!P79</f>
        <v>10729.688613785942</v>
      </c>
      <c r="R80" s="76">
        <f>Financials!Q79</f>
        <v>10425.934584450026</v>
      </c>
      <c r="S80" s="76">
        <f>Financials!R79</f>
        <v>10090.373538954696</v>
      </c>
      <c r="T80" s="76">
        <f>Financials!S79</f>
        <v>9719.6748670717388</v>
      </c>
      <c r="U80" s="76">
        <f>Financials!T79</f>
        <v>9310.1592001595</v>
      </c>
      <c r="V80" s="76">
        <f>Financials!U79</f>
        <v>8857.7618915996118</v>
      </c>
      <c r="W80" s="76">
        <f>Financials!V79</f>
        <v>8357.9926731582327</v>
      </c>
      <c r="X80" s="76">
        <f>Financials!W79</f>
        <v>7805.8910868411185</v>
      </c>
      <c r="Y80" s="76">
        <f>Financials!X79</f>
        <v>7195.9772498815328</v>
      </c>
      <c r="Z80" s="76">
        <f>Financials!Y79</f>
        <v>6522.1974641790148</v>
      </c>
      <c r="AA80" s="76">
        <f>Financials!Z79</f>
        <v>5777.8641303356499</v>
      </c>
      <c r="AB80" s="76">
        <f>Financials!AA79</f>
        <v>4955.5893699067374</v>
      </c>
      <c r="AC80" s="76">
        <f>Financials!AB79</f>
        <v>4047.2116970337556</v>
      </c>
      <c r="AD80" s="76">
        <f>Financials!AC79</f>
        <v>3043.7150116390567</v>
      </c>
      <c r="AE80" s="76">
        <f>Financials!AD79</f>
        <v>1935.1391101495037</v>
      </c>
      <c r="AF80" s="76">
        <f>Financials!AE79</f>
        <v>710.48082552347887</v>
      </c>
    </row>
    <row r="81" spans="3:32">
      <c r="F81" s="19"/>
      <c r="G81" s="19" t="s">
        <v>293</v>
      </c>
      <c r="H81" s="76">
        <f>Financials!G78</f>
        <v>1183.7929375918602</v>
      </c>
      <c r="I81" s="76">
        <f>Financials!H78</f>
        <v>1307.7515273024469</v>
      </c>
      <c r="J81" s="76">
        <f>Financials!I78</f>
        <v>1444.6902011773268</v>
      </c>
      <c r="K81" s="76">
        <f>Financials!J78</f>
        <v>1595.9681436449914</v>
      </c>
      <c r="L81" s="76">
        <f>Financials!K78</f>
        <v>1763.0868635046522</v>
      </c>
      <c r="M81" s="76">
        <f>Financials!L78</f>
        <v>1947.7050971476788</v>
      </c>
      <c r="N81" s="76">
        <f>Financials!M78</f>
        <v>2151.6552723410641</v>
      </c>
      <c r="O81" s="76">
        <f>Financials!N78</f>
        <v>2376.9616959841387</v>
      </c>
      <c r="P81" s="76">
        <f>Financials!O78</f>
        <v>2625.8606463611054</v>
      </c>
      <c r="Q81" s="76">
        <f>Financials!P78</f>
        <v>2900.8225693149648</v>
      </c>
      <c r="R81" s="76">
        <f>Financials!Q78</f>
        <v>3204.5765986508791</v>
      </c>
      <c r="S81" s="76">
        <f>Financials!R78</f>
        <v>3540.1376441462107</v>
      </c>
      <c r="T81" s="76">
        <f>Financials!S78</f>
        <v>3910.8363160291683</v>
      </c>
      <c r="U81" s="76">
        <f>Financials!T78</f>
        <v>4320.3519829414072</v>
      </c>
      <c r="V81" s="76">
        <f>Financials!U78</f>
        <v>4772.7492915012945</v>
      </c>
      <c r="W81" s="76">
        <f>Financials!V78</f>
        <v>5272.5185099426726</v>
      </c>
      <c r="X81" s="76">
        <f>Financials!W78</f>
        <v>5824.6200962597877</v>
      </c>
      <c r="Y81" s="76">
        <f>Financials!X78</f>
        <v>6434.5339332193716</v>
      </c>
      <c r="Z81" s="76">
        <f>Financials!Y78</f>
        <v>7108.3137189218905</v>
      </c>
      <c r="AA81" s="76">
        <f>Financials!Z78</f>
        <v>7852.6470527652564</v>
      </c>
      <c r="AB81" s="76">
        <f>Financials!AA78</f>
        <v>8674.9218131941689</v>
      </c>
      <c r="AC81" s="76">
        <f>Financials!AB78</f>
        <v>9583.2994860671515</v>
      </c>
      <c r="AD81" s="76">
        <f>Financials!AC78</f>
        <v>10586.796171461849</v>
      </c>
      <c r="AE81" s="76">
        <f>Financials!AD78</f>
        <v>11695.372072951403</v>
      </c>
      <c r="AF81" s="76">
        <f>Financials!AE78</f>
        <v>12920.030357577427</v>
      </c>
    </row>
    <row r="82" spans="3:32">
      <c r="F82" s="19"/>
      <c r="G82" s="19" t="s">
        <v>294</v>
      </c>
      <c r="H82" s="76">
        <f>I22-H81</f>
        <v>123816.20706240814</v>
      </c>
      <c r="I82" s="76">
        <f t="shared" ref="I82:AF82" si="10">(H82-I81)</f>
        <v>122508.45553510569</v>
      </c>
      <c r="J82" s="76">
        <f t="shared" si="10"/>
        <v>121063.76533392837</v>
      </c>
      <c r="K82" s="76">
        <f t="shared" si="10"/>
        <v>119467.79719028338</v>
      </c>
      <c r="L82" s="76">
        <f t="shared" si="10"/>
        <v>117704.71032677873</v>
      </c>
      <c r="M82" s="76">
        <f t="shared" si="10"/>
        <v>115757.00522963105</v>
      </c>
      <c r="N82" s="76">
        <f t="shared" si="10"/>
        <v>113605.34995728999</v>
      </c>
      <c r="O82" s="76">
        <f t="shared" si="10"/>
        <v>111228.38826130585</v>
      </c>
      <c r="P82" s="76">
        <f t="shared" si="10"/>
        <v>108602.52761494475</v>
      </c>
      <c r="Q82" s="76">
        <f t="shared" si="10"/>
        <v>105701.70504562979</v>
      </c>
      <c r="R82" s="76">
        <f t="shared" si="10"/>
        <v>102497.12844697891</v>
      </c>
      <c r="S82" s="76">
        <f t="shared" si="10"/>
        <v>98956.990802832705</v>
      </c>
      <c r="T82" s="76">
        <f t="shared" si="10"/>
        <v>95046.154486803542</v>
      </c>
      <c r="U82" s="76">
        <f t="shared" si="10"/>
        <v>90725.802503862127</v>
      </c>
      <c r="V82" s="76">
        <f t="shared" si="10"/>
        <v>85953.053212360828</v>
      </c>
      <c r="W82" s="76">
        <f t="shared" si="10"/>
        <v>80680.534702418154</v>
      </c>
      <c r="X82" s="76">
        <f t="shared" si="10"/>
        <v>74855.91460615836</v>
      </c>
      <c r="Y82" s="76">
        <f t="shared" si="10"/>
        <v>68421.380672938991</v>
      </c>
      <c r="Z82" s="76">
        <f t="shared" si="10"/>
        <v>61313.0669540171</v>
      </c>
      <c r="AA82" s="76">
        <f t="shared" si="10"/>
        <v>53460.419901251844</v>
      </c>
      <c r="AB82" s="76">
        <f t="shared" si="10"/>
        <v>44785.498088057677</v>
      </c>
      <c r="AC82" s="76">
        <f t="shared" si="10"/>
        <v>35202.198601990523</v>
      </c>
      <c r="AD82" s="76">
        <f t="shared" si="10"/>
        <v>24615.402430528673</v>
      </c>
      <c r="AE82" s="76">
        <f t="shared" si="10"/>
        <v>12920.03035757727</v>
      </c>
      <c r="AF82" s="76">
        <f t="shared" si="10"/>
        <v>-1.5643308870494366E-10</v>
      </c>
    </row>
    <row r="83" spans="3:32">
      <c r="C83" s="19"/>
      <c r="D83" s="19"/>
      <c r="E83" s="19"/>
      <c r="F83" s="19"/>
      <c r="G83" s="19"/>
      <c r="H83" s="19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</row>
    <row r="84" spans="3:32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3:32">
      <c r="C85" s="19"/>
      <c r="D85" s="19"/>
      <c r="E85" s="19"/>
      <c r="F85" s="19"/>
      <c r="G85" s="19"/>
      <c r="H85" s="147"/>
      <c r="I85" s="19"/>
      <c r="J85" s="19"/>
      <c r="K85" s="19"/>
      <c r="L85" s="19"/>
      <c r="M85" s="19"/>
      <c r="N85" s="19"/>
    </row>
    <row r="86" spans="3:32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3:32">
      <c r="G87" s="132"/>
    </row>
    <row r="88" spans="3:32">
      <c r="G88" s="132"/>
    </row>
    <row r="89" spans="3:32">
      <c r="G89" s="13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3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C417"/>
  <sheetViews>
    <sheetView zoomScale="90" zoomScaleNormal="90" zoomScalePageLayoutView="90" workbookViewId="0"/>
  </sheetViews>
  <sheetFormatPr baseColWidth="10" defaultColWidth="10.6640625" defaultRowHeight="15" x14ac:dyDescent="0"/>
  <cols>
    <col min="1" max="1" width="2" style="12" customWidth="1"/>
    <col min="2" max="2" width="3.6640625" style="12" customWidth="1"/>
    <col min="3" max="3" width="5" style="12" customWidth="1"/>
    <col min="4" max="4" width="8" style="12" customWidth="1"/>
    <col min="5" max="5" width="13.6640625" style="12" customWidth="1"/>
    <col min="6" max="6" width="9.6640625" style="12" customWidth="1"/>
    <col min="7" max="7" width="3" style="12" customWidth="1"/>
    <col min="8" max="8" width="11" style="12" customWidth="1"/>
    <col min="9" max="9" width="2.6640625" style="12" customWidth="1"/>
    <col min="10" max="10" width="10" style="12" customWidth="1"/>
    <col min="11" max="11" width="2.6640625" style="12" customWidth="1"/>
    <col min="12" max="12" width="11.1640625" style="12" customWidth="1"/>
    <col min="13" max="13" width="2.6640625" style="12" customWidth="1"/>
    <col min="14" max="14" width="2.6640625" style="34" customWidth="1"/>
    <col min="15" max="15" width="11.6640625" style="12" customWidth="1"/>
    <col min="16" max="16" width="2.6640625" style="12" customWidth="1"/>
    <col min="17" max="17" width="13" style="12" customWidth="1"/>
    <col min="18" max="18" width="2.6640625" style="12" customWidth="1"/>
    <col min="19" max="19" width="10.6640625" style="12"/>
    <col min="20" max="20" width="3.1640625" style="12" customWidth="1"/>
    <col min="21" max="21" width="10.6640625" style="12"/>
    <col min="22" max="22" width="2.6640625" style="12" customWidth="1"/>
    <col min="23" max="23" width="10.6640625" style="12"/>
    <col min="24" max="24" width="3.1640625" style="12" customWidth="1"/>
    <col min="25" max="25" width="11.1640625" style="12" customWidth="1"/>
    <col min="26" max="26" width="10.6640625" style="12"/>
    <col min="27" max="31" width="10.6640625" style="12" hidden="1"/>
    <col min="32" max="32" width="10.6640625" style="12"/>
    <col min="33" max="33" width="11.6640625" style="12" customWidth="1"/>
    <col min="34" max="148" width="12.1640625" style="12" customWidth="1"/>
    <col min="149" max="254" width="11.1640625" style="12" customWidth="1"/>
    <col min="255" max="393" width="11.6640625" style="12" customWidth="1"/>
  </cols>
  <sheetData>
    <row r="1" spans="1:25">
      <c r="A1" s="36"/>
    </row>
    <row r="5" spans="1:25">
      <c r="B5" s="3" t="s">
        <v>295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59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16" customFormat="1">
      <c r="N6" s="34"/>
    </row>
    <row r="7" spans="1:25" s="16" customFormat="1">
      <c r="D7" s="19" t="s">
        <v>296</v>
      </c>
      <c r="E7" s="97">
        <f>Inputs!H57</f>
        <v>125000</v>
      </c>
      <c r="N7" s="34"/>
    </row>
    <row r="8" spans="1:25" s="16" customFormat="1">
      <c r="D8" s="19" t="s">
        <v>297</v>
      </c>
      <c r="E8" s="42">
        <f>Inputs!M54</f>
        <v>0.1</v>
      </c>
      <c r="N8" s="34"/>
    </row>
    <row r="9" spans="1:25" s="16" customFormat="1">
      <c r="D9" s="19" t="s">
        <v>155</v>
      </c>
      <c r="E9" s="27">
        <f>Inputs!M55</f>
        <v>25</v>
      </c>
      <c r="N9" s="34"/>
    </row>
    <row r="10" spans="1:25" s="16" customFormat="1">
      <c r="N10" s="34"/>
    </row>
    <row r="11" spans="1:25" s="16" customFormat="1">
      <c r="N11" s="34"/>
    </row>
    <row r="12" spans="1:25" s="16" customFormat="1">
      <c r="D12" s="19" t="s">
        <v>130</v>
      </c>
      <c r="E12" s="157">
        <f>E13*12</f>
        <v>13630.511183100905</v>
      </c>
      <c r="N12" s="34"/>
    </row>
    <row r="13" spans="1:25" s="16" customFormat="1">
      <c r="D13" s="19" t="s">
        <v>298</v>
      </c>
      <c r="E13" s="157">
        <f>-PMT(E8/12,E9*12,E7)</f>
        <v>1135.8759319250755</v>
      </c>
      <c r="N13" s="34"/>
    </row>
    <row r="14" spans="1:25" s="16" customFormat="1">
      <c r="N14" s="34"/>
    </row>
    <row r="15" spans="1:25" s="16" customFormat="1">
      <c r="N15" s="34"/>
    </row>
    <row r="16" spans="1:25" s="16" customFormat="1">
      <c r="N16" s="34"/>
    </row>
    <row r="17" spans="3:393" s="16" customFormat="1">
      <c r="N17" s="34"/>
    </row>
    <row r="18" spans="3:393" s="16" customFormat="1">
      <c r="C18" s="3" t="s">
        <v>299</v>
      </c>
      <c r="D18" s="2"/>
      <c r="E18" s="2"/>
      <c r="F18" s="2"/>
      <c r="G18" s="2"/>
      <c r="H18" s="2"/>
      <c r="I18" s="2"/>
      <c r="J18" s="2"/>
      <c r="K18" s="2"/>
      <c r="L18" s="2"/>
      <c r="N18" s="34"/>
      <c r="O18" s="3" t="s">
        <v>300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AH18" s="16" t="s">
        <v>301</v>
      </c>
    </row>
    <row r="19" spans="3:393" s="16" customFormat="1" ht="48" customHeight="1">
      <c r="C19" s="31"/>
      <c r="D19" s="43" t="s">
        <v>182</v>
      </c>
      <c r="E19" s="45" t="s">
        <v>302</v>
      </c>
      <c r="F19" s="45" t="s">
        <v>303</v>
      </c>
      <c r="G19" s="44"/>
      <c r="H19" s="45" t="s">
        <v>304</v>
      </c>
      <c r="I19" s="44"/>
      <c r="J19" s="45" t="s">
        <v>127</v>
      </c>
      <c r="K19" s="44"/>
      <c r="L19" s="45" t="s">
        <v>305</v>
      </c>
      <c r="N19" s="34"/>
      <c r="O19" s="43" t="s">
        <v>301</v>
      </c>
      <c r="P19" s="44"/>
      <c r="Q19" s="45" t="s">
        <v>302</v>
      </c>
      <c r="R19" s="45"/>
      <c r="S19" s="45" t="s">
        <v>303</v>
      </c>
      <c r="T19" s="44"/>
      <c r="U19" s="45" t="s">
        <v>304</v>
      </c>
      <c r="V19" s="44"/>
      <c r="W19" s="45" t="s">
        <v>127</v>
      </c>
      <c r="X19" s="44"/>
      <c r="Y19" s="45" t="s">
        <v>305</v>
      </c>
      <c r="AH19" s="16">
        <v>1</v>
      </c>
      <c r="AI19" s="16">
        <v>2</v>
      </c>
      <c r="AJ19" s="16">
        <v>3</v>
      </c>
      <c r="AK19" s="16">
        <v>4</v>
      </c>
      <c r="AL19" s="16">
        <v>5</v>
      </c>
      <c r="AM19" s="16">
        <v>6</v>
      </c>
      <c r="AN19" s="16">
        <v>7</v>
      </c>
      <c r="AO19" s="16">
        <v>8</v>
      </c>
      <c r="AP19" s="16">
        <v>9</v>
      </c>
      <c r="AQ19" s="16">
        <v>10</v>
      </c>
      <c r="AR19" s="16">
        <v>11</v>
      </c>
      <c r="AS19" s="16">
        <v>12</v>
      </c>
      <c r="AT19" s="16">
        <v>13</v>
      </c>
      <c r="AU19" s="16">
        <v>14</v>
      </c>
      <c r="AV19" s="16">
        <v>15</v>
      </c>
      <c r="AW19" s="16">
        <v>16</v>
      </c>
      <c r="AX19" s="16">
        <v>17</v>
      </c>
      <c r="AY19" s="16">
        <v>18</v>
      </c>
      <c r="AZ19" s="16">
        <v>19</v>
      </c>
      <c r="BA19" s="16">
        <v>20</v>
      </c>
      <c r="BB19" s="16">
        <v>21</v>
      </c>
      <c r="BC19" s="16">
        <v>22</v>
      </c>
      <c r="BD19" s="16">
        <v>23</v>
      </c>
      <c r="BE19" s="16">
        <v>24</v>
      </c>
      <c r="BF19" s="16">
        <v>25</v>
      </c>
      <c r="BG19" s="16">
        <v>26</v>
      </c>
      <c r="BH19" s="16">
        <v>27</v>
      </c>
      <c r="BI19" s="16">
        <v>28</v>
      </c>
      <c r="BJ19" s="16">
        <v>29</v>
      </c>
      <c r="BK19" s="16">
        <v>30</v>
      </c>
      <c r="BL19" s="16">
        <v>31</v>
      </c>
      <c r="BM19" s="16">
        <v>32</v>
      </c>
      <c r="BN19" s="16">
        <v>33</v>
      </c>
      <c r="BO19" s="16">
        <v>34</v>
      </c>
      <c r="BP19" s="16">
        <v>35</v>
      </c>
      <c r="BQ19" s="16">
        <v>36</v>
      </c>
      <c r="BR19" s="16">
        <v>37</v>
      </c>
      <c r="BS19" s="16">
        <v>38</v>
      </c>
      <c r="BT19" s="16">
        <v>39</v>
      </c>
      <c r="BU19" s="16">
        <v>40</v>
      </c>
      <c r="BV19" s="16">
        <v>41</v>
      </c>
      <c r="BW19" s="16">
        <v>42</v>
      </c>
      <c r="BX19" s="16">
        <v>43</v>
      </c>
      <c r="BY19" s="16">
        <v>44</v>
      </c>
      <c r="BZ19" s="16">
        <v>45</v>
      </c>
      <c r="CA19" s="16">
        <v>46</v>
      </c>
      <c r="CB19" s="16">
        <v>47</v>
      </c>
      <c r="CC19" s="16">
        <v>48</v>
      </c>
      <c r="CD19" s="16">
        <v>49</v>
      </c>
      <c r="CE19" s="16">
        <v>50</v>
      </c>
      <c r="CF19" s="16">
        <v>51</v>
      </c>
      <c r="CG19" s="16">
        <v>52</v>
      </c>
      <c r="CH19" s="16">
        <v>53</v>
      </c>
      <c r="CI19" s="16">
        <v>54</v>
      </c>
      <c r="CJ19" s="16">
        <v>55</v>
      </c>
      <c r="CK19" s="16">
        <v>56</v>
      </c>
      <c r="CL19" s="16">
        <v>57</v>
      </c>
      <c r="CM19" s="16">
        <v>58</v>
      </c>
      <c r="CN19" s="16">
        <v>59</v>
      </c>
      <c r="CO19" s="16">
        <v>60</v>
      </c>
      <c r="CP19" s="16">
        <v>61</v>
      </c>
      <c r="CQ19" s="16">
        <v>62</v>
      </c>
      <c r="CR19" s="16">
        <v>63</v>
      </c>
      <c r="CS19" s="16">
        <v>64</v>
      </c>
      <c r="CT19" s="16">
        <v>65</v>
      </c>
      <c r="CU19" s="16">
        <v>66</v>
      </c>
      <c r="CV19" s="16">
        <v>67</v>
      </c>
      <c r="CW19" s="16">
        <v>68</v>
      </c>
      <c r="CX19" s="16">
        <v>69</v>
      </c>
      <c r="CY19" s="16">
        <v>70</v>
      </c>
      <c r="CZ19" s="16">
        <v>71</v>
      </c>
      <c r="DA19" s="16">
        <v>72</v>
      </c>
      <c r="DB19" s="16">
        <v>73</v>
      </c>
      <c r="DC19" s="16">
        <v>74</v>
      </c>
      <c r="DD19" s="16">
        <v>75</v>
      </c>
      <c r="DE19" s="16">
        <v>76</v>
      </c>
      <c r="DF19" s="16">
        <v>77</v>
      </c>
      <c r="DG19" s="16">
        <v>78</v>
      </c>
      <c r="DH19" s="16">
        <v>79</v>
      </c>
      <c r="DI19" s="16">
        <v>80</v>
      </c>
      <c r="DJ19" s="16">
        <v>81</v>
      </c>
      <c r="DK19" s="16">
        <v>82</v>
      </c>
      <c r="DL19" s="16">
        <v>83</v>
      </c>
      <c r="DM19" s="16">
        <v>84</v>
      </c>
      <c r="DN19" s="16">
        <v>85</v>
      </c>
      <c r="DO19" s="16">
        <v>86</v>
      </c>
      <c r="DP19" s="16">
        <v>87</v>
      </c>
      <c r="DQ19" s="16">
        <v>88</v>
      </c>
      <c r="DR19" s="16">
        <v>89</v>
      </c>
      <c r="DS19" s="16">
        <v>90</v>
      </c>
      <c r="DT19" s="16">
        <v>91</v>
      </c>
      <c r="DU19" s="16">
        <v>92</v>
      </c>
      <c r="DV19" s="16">
        <v>93</v>
      </c>
      <c r="DW19" s="16">
        <v>94</v>
      </c>
      <c r="DX19" s="16">
        <v>95</v>
      </c>
      <c r="DY19" s="16">
        <v>96</v>
      </c>
      <c r="DZ19" s="16">
        <v>97</v>
      </c>
      <c r="EA19" s="16">
        <v>98</v>
      </c>
      <c r="EB19" s="16">
        <v>99</v>
      </c>
      <c r="EC19" s="16">
        <v>100</v>
      </c>
      <c r="ED19" s="16">
        <v>101</v>
      </c>
      <c r="EE19" s="16">
        <v>102</v>
      </c>
      <c r="EF19" s="16">
        <v>103</v>
      </c>
      <c r="EG19" s="16">
        <v>104</v>
      </c>
      <c r="EH19" s="16">
        <v>105</v>
      </c>
      <c r="EI19" s="16">
        <v>106</v>
      </c>
      <c r="EJ19" s="16">
        <v>107</v>
      </c>
      <c r="EK19" s="16">
        <v>108</v>
      </c>
      <c r="EL19" s="16">
        <v>109</v>
      </c>
      <c r="EM19" s="16">
        <v>110</v>
      </c>
      <c r="EN19" s="16">
        <v>111</v>
      </c>
      <c r="EO19" s="16">
        <v>112</v>
      </c>
      <c r="EP19" s="16">
        <v>113</v>
      </c>
      <c r="EQ19" s="16">
        <v>114</v>
      </c>
      <c r="ER19" s="16">
        <v>115</v>
      </c>
      <c r="ES19" s="16">
        <v>116</v>
      </c>
      <c r="ET19" s="16">
        <v>117</v>
      </c>
      <c r="EU19" s="16">
        <v>118</v>
      </c>
      <c r="EV19" s="16">
        <v>119</v>
      </c>
      <c r="EW19" s="16">
        <v>120</v>
      </c>
      <c r="EX19" s="16">
        <v>121</v>
      </c>
      <c r="EY19" s="16">
        <v>122</v>
      </c>
      <c r="EZ19" s="16">
        <v>123</v>
      </c>
      <c r="FA19" s="16">
        <v>124</v>
      </c>
      <c r="FB19" s="16">
        <v>125</v>
      </c>
      <c r="FC19" s="16">
        <v>126</v>
      </c>
      <c r="FD19" s="16">
        <v>127</v>
      </c>
      <c r="FE19" s="16">
        <v>128</v>
      </c>
      <c r="FF19" s="16">
        <v>129</v>
      </c>
      <c r="FG19" s="16">
        <v>130</v>
      </c>
      <c r="FH19" s="16">
        <v>131</v>
      </c>
      <c r="FI19" s="16">
        <v>132</v>
      </c>
      <c r="FJ19" s="16">
        <v>133</v>
      </c>
      <c r="FK19" s="16">
        <v>134</v>
      </c>
      <c r="FL19" s="16">
        <v>135</v>
      </c>
      <c r="FM19" s="16">
        <v>136</v>
      </c>
      <c r="FN19" s="16">
        <v>137</v>
      </c>
      <c r="FO19" s="16">
        <v>138</v>
      </c>
      <c r="FP19" s="16">
        <v>139</v>
      </c>
      <c r="FQ19" s="16">
        <v>140</v>
      </c>
      <c r="FR19" s="16">
        <v>141</v>
      </c>
      <c r="FS19" s="16">
        <v>142</v>
      </c>
      <c r="FT19" s="16">
        <v>143</v>
      </c>
      <c r="FU19" s="16">
        <v>144</v>
      </c>
      <c r="FV19" s="16">
        <v>145</v>
      </c>
      <c r="FW19" s="16">
        <v>146</v>
      </c>
      <c r="FX19" s="16">
        <v>147</v>
      </c>
      <c r="FY19" s="16">
        <v>148</v>
      </c>
      <c r="FZ19" s="16">
        <v>149</v>
      </c>
      <c r="GA19" s="16">
        <v>150</v>
      </c>
      <c r="GB19" s="16">
        <v>151</v>
      </c>
      <c r="GC19" s="16">
        <v>152</v>
      </c>
      <c r="GD19" s="16">
        <v>153</v>
      </c>
      <c r="GE19" s="16">
        <v>154</v>
      </c>
      <c r="GF19" s="16">
        <v>155</v>
      </c>
      <c r="GG19" s="16">
        <v>156</v>
      </c>
      <c r="GH19" s="16">
        <v>157</v>
      </c>
      <c r="GI19" s="16">
        <v>158</v>
      </c>
      <c r="GJ19" s="16">
        <v>159</v>
      </c>
      <c r="GK19" s="16">
        <v>160</v>
      </c>
      <c r="GL19" s="16">
        <v>161</v>
      </c>
      <c r="GM19" s="16">
        <v>162</v>
      </c>
      <c r="GN19" s="16">
        <v>163</v>
      </c>
      <c r="GO19" s="16">
        <v>164</v>
      </c>
      <c r="GP19" s="16">
        <v>165</v>
      </c>
      <c r="GQ19" s="16">
        <v>166</v>
      </c>
      <c r="GR19" s="16">
        <v>167</v>
      </c>
      <c r="GS19" s="16">
        <v>168</v>
      </c>
      <c r="GT19" s="16">
        <v>169</v>
      </c>
      <c r="GU19" s="16">
        <v>170</v>
      </c>
      <c r="GV19" s="16">
        <v>171</v>
      </c>
      <c r="GW19" s="16">
        <v>172</v>
      </c>
      <c r="GX19" s="16">
        <v>173</v>
      </c>
      <c r="GY19" s="16">
        <v>174</v>
      </c>
      <c r="GZ19" s="16">
        <v>175</v>
      </c>
      <c r="HA19" s="16">
        <v>176</v>
      </c>
      <c r="HB19" s="16">
        <v>177</v>
      </c>
      <c r="HC19" s="16">
        <v>178</v>
      </c>
      <c r="HD19" s="16">
        <v>179</v>
      </c>
      <c r="HE19" s="16">
        <v>180</v>
      </c>
      <c r="HF19" s="16">
        <v>181</v>
      </c>
      <c r="HG19" s="16">
        <v>182</v>
      </c>
      <c r="HH19" s="16">
        <v>183</v>
      </c>
      <c r="HI19" s="16">
        <v>184</v>
      </c>
      <c r="HJ19" s="16">
        <v>185</v>
      </c>
      <c r="HK19" s="16">
        <v>186</v>
      </c>
      <c r="HL19" s="16">
        <v>187</v>
      </c>
      <c r="HM19" s="16">
        <v>188</v>
      </c>
      <c r="HN19" s="16">
        <v>189</v>
      </c>
      <c r="HO19" s="16">
        <v>190</v>
      </c>
      <c r="HP19" s="16">
        <v>191</v>
      </c>
      <c r="HQ19" s="16">
        <v>192</v>
      </c>
      <c r="HR19" s="16">
        <v>193</v>
      </c>
      <c r="HS19" s="16">
        <v>194</v>
      </c>
      <c r="HT19" s="16">
        <v>195</v>
      </c>
      <c r="HU19" s="16">
        <v>196</v>
      </c>
      <c r="HV19" s="16">
        <v>197</v>
      </c>
      <c r="HW19" s="16">
        <v>198</v>
      </c>
      <c r="HX19" s="16">
        <v>199</v>
      </c>
      <c r="HY19" s="16">
        <v>200</v>
      </c>
      <c r="HZ19" s="16">
        <v>201</v>
      </c>
      <c r="IA19" s="16">
        <v>202</v>
      </c>
      <c r="IB19" s="16">
        <v>203</v>
      </c>
      <c r="IC19" s="16">
        <v>204</v>
      </c>
      <c r="ID19" s="16">
        <v>205</v>
      </c>
      <c r="IE19" s="16">
        <v>206</v>
      </c>
      <c r="IF19" s="16">
        <v>207</v>
      </c>
      <c r="IG19" s="16">
        <v>208</v>
      </c>
      <c r="IH19" s="16">
        <v>209</v>
      </c>
      <c r="II19" s="16">
        <v>210</v>
      </c>
      <c r="IJ19" s="16">
        <v>211</v>
      </c>
      <c r="IK19" s="16">
        <v>212</v>
      </c>
      <c r="IL19" s="16">
        <v>213</v>
      </c>
      <c r="IM19" s="16">
        <v>214</v>
      </c>
      <c r="IN19" s="16">
        <v>215</v>
      </c>
      <c r="IO19" s="16">
        <v>216</v>
      </c>
      <c r="IP19" s="16">
        <v>217</v>
      </c>
      <c r="IQ19" s="16">
        <v>218</v>
      </c>
      <c r="IR19" s="16">
        <v>219</v>
      </c>
      <c r="IS19" s="16">
        <v>220</v>
      </c>
      <c r="IT19" s="16">
        <v>221</v>
      </c>
      <c r="IU19" s="16">
        <v>222</v>
      </c>
      <c r="IV19" s="16">
        <v>223</v>
      </c>
      <c r="IW19" s="16">
        <v>224</v>
      </c>
      <c r="IX19" s="16">
        <v>225</v>
      </c>
      <c r="IY19" s="16">
        <v>226</v>
      </c>
      <c r="IZ19" s="16">
        <v>227</v>
      </c>
      <c r="JA19" s="16">
        <v>228</v>
      </c>
      <c r="JB19" s="16">
        <v>229</v>
      </c>
      <c r="JC19" s="16">
        <v>230</v>
      </c>
      <c r="JD19" s="16">
        <v>231</v>
      </c>
      <c r="JE19" s="16">
        <v>232</v>
      </c>
      <c r="JF19" s="16">
        <v>233</v>
      </c>
      <c r="JG19" s="16">
        <v>234</v>
      </c>
      <c r="JH19" s="16">
        <v>235</v>
      </c>
      <c r="JI19" s="16">
        <v>236</v>
      </c>
      <c r="JJ19" s="16">
        <v>237</v>
      </c>
      <c r="JK19" s="16">
        <v>238</v>
      </c>
      <c r="JL19" s="16">
        <v>239</v>
      </c>
      <c r="JM19" s="16">
        <v>240</v>
      </c>
      <c r="JN19" s="16">
        <v>241</v>
      </c>
      <c r="JO19" s="16">
        <v>242</v>
      </c>
      <c r="JP19" s="16">
        <v>243</v>
      </c>
      <c r="JQ19" s="16">
        <v>244</v>
      </c>
      <c r="JR19" s="16">
        <v>245</v>
      </c>
      <c r="JS19" s="16">
        <v>246</v>
      </c>
      <c r="JT19" s="16">
        <v>247</v>
      </c>
      <c r="JU19" s="16">
        <v>248</v>
      </c>
      <c r="JV19" s="16">
        <v>249</v>
      </c>
      <c r="JW19" s="16">
        <v>250</v>
      </c>
      <c r="JX19" s="16">
        <v>251</v>
      </c>
      <c r="JY19" s="16">
        <v>252</v>
      </c>
      <c r="JZ19" s="16">
        <v>253</v>
      </c>
      <c r="KA19" s="16">
        <v>254</v>
      </c>
      <c r="KB19" s="16">
        <v>255</v>
      </c>
      <c r="KC19" s="16">
        <v>256</v>
      </c>
      <c r="KD19" s="16">
        <v>257</v>
      </c>
      <c r="KE19" s="16">
        <v>258</v>
      </c>
      <c r="KF19" s="16">
        <v>259</v>
      </c>
      <c r="KG19" s="16">
        <v>260</v>
      </c>
      <c r="KH19" s="16">
        <v>261</v>
      </c>
      <c r="KI19" s="16">
        <v>262</v>
      </c>
      <c r="KJ19" s="16">
        <v>263</v>
      </c>
      <c r="KK19" s="16">
        <v>264</v>
      </c>
      <c r="KL19" s="16">
        <v>265</v>
      </c>
      <c r="KM19" s="16">
        <v>266</v>
      </c>
      <c r="KN19" s="16">
        <v>267</v>
      </c>
      <c r="KO19" s="16">
        <v>268</v>
      </c>
      <c r="KP19" s="16">
        <v>269</v>
      </c>
      <c r="KQ19" s="16">
        <v>270</v>
      </c>
      <c r="KR19" s="16">
        <v>271</v>
      </c>
      <c r="KS19" s="16">
        <v>272</v>
      </c>
      <c r="KT19" s="16">
        <v>273</v>
      </c>
      <c r="KU19" s="16">
        <v>274</v>
      </c>
      <c r="KV19" s="16">
        <v>275</v>
      </c>
      <c r="KW19" s="16">
        <v>276</v>
      </c>
      <c r="KX19" s="16">
        <v>277</v>
      </c>
      <c r="KY19" s="16">
        <v>278</v>
      </c>
      <c r="KZ19" s="16">
        <v>279</v>
      </c>
      <c r="LA19" s="16">
        <v>280</v>
      </c>
      <c r="LB19" s="16">
        <v>281</v>
      </c>
      <c r="LC19" s="16">
        <v>282</v>
      </c>
      <c r="LD19" s="16">
        <v>283</v>
      </c>
      <c r="LE19" s="16">
        <v>284</v>
      </c>
      <c r="LF19" s="16">
        <v>285</v>
      </c>
      <c r="LG19" s="16">
        <v>286</v>
      </c>
      <c r="LH19" s="16">
        <v>287</v>
      </c>
      <c r="LI19" s="16">
        <v>288</v>
      </c>
      <c r="LJ19" s="16">
        <v>289</v>
      </c>
      <c r="LK19" s="16">
        <v>290</v>
      </c>
      <c r="LL19" s="16">
        <v>291</v>
      </c>
      <c r="LM19" s="16">
        <v>292</v>
      </c>
      <c r="LN19" s="16">
        <v>293</v>
      </c>
      <c r="LO19" s="16">
        <v>294</v>
      </c>
      <c r="LP19" s="16">
        <v>295</v>
      </c>
      <c r="LQ19" s="16">
        <v>296</v>
      </c>
      <c r="LR19" s="16">
        <v>297</v>
      </c>
      <c r="LS19" s="16">
        <v>298</v>
      </c>
      <c r="LT19" s="16">
        <v>299</v>
      </c>
      <c r="LU19" s="16">
        <v>300</v>
      </c>
      <c r="LV19" s="16">
        <v>301</v>
      </c>
      <c r="LW19" s="16">
        <v>302</v>
      </c>
      <c r="LX19" s="16">
        <v>303</v>
      </c>
      <c r="LY19" s="16">
        <v>304</v>
      </c>
      <c r="LZ19" s="16">
        <v>305</v>
      </c>
      <c r="MA19" s="16">
        <v>306</v>
      </c>
      <c r="MB19" s="16">
        <v>307</v>
      </c>
      <c r="MC19" s="16">
        <v>308</v>
      </c>
      <c r="MD19" s="16">
        <v>309</v>
      </c>
      <c r="ME19" s="16">
        <v>310</v>
      </c>
      <c r="MF19" s="16">
        <v>311</v>
      </c>
      <c r="MG19" s="16">
        <v>312</v>
      </c>
      <c r="MH19" s="16">
        <v>313</v>
      </c>
      <c r="MI19" s="16">
        <v>314</v>
      </c>
      <c r="MJ19" s="16">
        <v>315</v>
      </c>
      <c r="MK19" s="16">
        <v>316</v>
      </c>
      <c r="ML19" s="16">
        <v>317</v>
      </c>
      <c r="MM19" s="16">
        <v>318</v>
      </c>
      <c r="MN19" s="16">
        <v>319</v>
      </c>
      <c r="MO19" s="16">
        <v>320</v>
      </c>
      <c r="MP19" s="16">
        <v>321</v>
      </c>
      <c r="MQ19" s="16">
        <v>322</v>
      </c>
      <c r="MR19" s="16">
        <v>323</v>
      </c>
      <c r="MS19" s="16">
        <v>324</v>
      </c>
      <c r="MT19" s="16">
        <v>325</v>
      </c>
      <c r="MU19" s="16">
        <v>326</v>
      </c>
      <c r="MV19" s="16">
        <v>327</v>
      </c>
      <c r="MW19" s="16">
        <v>328</v>
      </c>
      <c r="MX19" s="16">
        <v>329</v>
      </c>
      <c r="MY19" s="16">
        <v>330</v>
      </c>
      <c r="MZ19" s="16">
        <v>331</v>
      </c>
      <c r="NA19" s="16">
        <v>332</v>
      </c>
      <c r="NB19" s="16">
        <v>333</v>
      </c>
      <c r="NC19" s="16">
        <v>334</v>
      </c>
      <c r="ND19" s="16">
        <v>335</v>
      </c>
      <c r="NE19" s="16">
        <v>336</v>
      </c>
      <c r="NF19" s="16">
        <v>337</v>
      </c>
      <c r="NG19" s="16">
        <v>338</v>
      </c>
      <c r="NH19" s="16">
        <v>339</v>
      </c>
      <c r="NI19" s="16">
        <v>340</v>
      </c>
      <c r="NJ19" s="16">
        <v>341</v>
      </c>
      <c r="NK19" s="16">
        <v>342</v>
      </c>
      <c r="NL19" s="16">
        <v>343</v>
      </c>
      <c r="NM19" s="16">
        <v>344</v>
      </c>
      <c r="NN19" s="16">
        <v>345</v>
      </c>
      <c r="NO19" s="16">
        <v>346</v>
      </c>
      <c r="NP19" s="16">
        <v>347</v>
      </c>
      <c r="NQ19" s="16">
        <v>348</v>
      </c>
      <c r="NR19" s="16">
        <v>349</v>
      </c>
      <c r="NS19" s="16">
        <v>350</v>
      </c>
      <c r="NT19" s="16">
        <v>351</v>
      </c>
      <c r="NU19" s="16">
        <v>352</v>
      </c>
      <c r="NV19" s="16">
        <v>353</v>
      </c>
      <c r="NW19" s="16">
        <v>354</v>
      </c>
      <c r="NX19" s="16">
        <v>355</v>
      </c>
      <c r="NY19" s="16">
        <v>356</v>
      </c>
      <c r="NZ19" s="16">
        <v>357</v>
      </c>
      <c r="OA19" s="16">
        <v>358</v>
      </c>
      <c r="OB19" s="16">
        <v>359</v>
      </c>
      <c r="OC19" s="16">
        <v>360</v>
      </c>
    </row>
    <row r="20" spans="3:393" s="16" customFormat="1">
      <c r="D20" s="16">
        <v>1</v>
      </c>
      <c r="E20" s="158">
        <f>Q20</f>
        <v>125000</v>
      </c>
      <c r="F20" s="158">
        <f t="shared" ref="F20:F44" si="0">SUM(H20,J20)</f>
        <v>13630.511183100905</v>
      </c>
      <c r="H20" s="158">
        <f>+SUM(U20:U31)</f>
        <v>12446.718245509046</v>
      </c>
      <c r="J20" s="158">
        <f t="shared" ref="J20:J44" si="1">$E$12-H20</f>
        <v>1183.7929375918593</v>
      </c>
      <c r="L20" s="158">
        <f t="shared" ref="L20:L44" si="2">E20-J20</f>
        <v>123816.20706240814</v>
      </c>
      <c r="N20" s="34"/>
      <c r="O20" s="16">
        <v>1</v>
      </c>
      <c r="Q20" s="158">
        <f>E7</f>
        <v>125000</v>
      </c>
      <c r="R20" s="41"/>
      <c r="S20" s="158">
        <f>SUM(U20,W20)</f>
        <v>1135.8759319250755</v>
      </c>
      <c r="U20" s="158">
        <f>Q20*$E$8/12</f>
        <v>1041.6666666666667</v>
      </c>
      <c r="W20" s="158">
        <f>$E$13-U20</f>
        <v>94.209265258408777</v>
      </c>
      <c r="Y20" s="158">
        <f>Q20-W20</f>
        <v>124905.79073474159</v>
      </c>
      <c r="Z20" s="34">
        <v>1</v>
      </c>
      <c r="AF20" s="208"/>
      <c r="AG20" s="16" t="s">
        <v>306</v>
      </c>
      <c r="AH20" s="41">
        <f>E7</f>
        <v>125000</v>
      </c>
      <c r="AI20" s="41">
        <f t="shared" ref="AI20:CT20" si="3">IF($E$9*12&gt;=AI19,AH24,0)</f>
        <v>124905.79073474159</v>
      </c>
      <c r="AJ20" s="41">
        <f t="shared" si="3"/>
        <v>124810.79639227269</v>
      </c>
      <c r="AK20" s="41">
        <f t="shared" si="3"/>
        <v>124715.01043028322</v>
      </c>
      <c r="AL20" s="41">
        <f t="shared" si="3"/>
        <v>124618.42625194383</v>
      </c>
      <c r="AM20" s="41">
        <f t="shared" si="3"/>
        <v>124521.03720545162</v>
      </c>
      <c r="AN20" s="41">
        <f t="shared" si="3"/>
        <v>124422.83658357197</v>
      </c>
      <c r="AO20" s="41">
        <f t="shared" si="3"/>
        <v>124323.81762317667</v>
      </c>
      <c r="AP20" s="41">
        <f t="shared" si="3"/>
        <v>124223.97350477807</v>
      </c>
      <c r="AQ20" s="41">
        <f t="shared" si="3"/>
        <v>124123.29735205948</v>
      </c>
      <c r="AR20" s="41">
        <f t="shared" si="3"/>
        <v>124021.78223140156</v>
      </c>
      <c r="AS20" s="41">
        <f t="shared" si="3"/>
        <v>123919.42115140484</v>
      </c>
      <c r="AT20" s="41">
        <f t="shared" si="3"/>
        <v>123816.20706240814</v>
      </c>
      <c r="AU20" s="41">
        <f t="shared" si="3"/>
        <v>123712.13285600313</v>
      </c>
      <c r="AV20" s="41">
        <f t="shared" si="3"/>
        <v>123607.19136454475</v>
      </c>
      <c r="AW20" s="41">
        <f t="shared" si="3"/>
        <v>123501.37536065755</v>
      </c>
      <c r="AX20" s="41">
        <f t="shared" si="3"/>
        <v>123394.67755673795</v>
      </c>
      <c r="AY20" s="41">
        <f t="shared" si="3"/>
        <v>123287.09060445236</v>
      </c>
      <c r="AZ20" s="41">
        <f t="shared" si="3"/>
        <v>123178.60709423105</v>
      </c>
      <c r="BA20" s="41">
        <f t="shared" si="3"/>
        <v>123069.2195547579</v>
      </c>
      <c r="BB20" s="41">
        <f t="shared" si="3"/>
        <v>122958.92045245582</v>
      </c>
      <c r="BC20" s="41">
        <f t="shared" si="3"/>
        <v>122847.70219096787</v>
      </c>
      <c r="BD20" s="41">
        <f t="shared" si="3"/>
        <v>122735.5571106342</v>
      </c>
      <c r="BE20" s="41">
        <f t="shared" si="3"/>
        <v>122622.47748796441</v>
      </c>
      <c r="BF20" s="41">
        <f t="shared" si="3"/>
        <v>122508.45553510571</v>
      </c>
      <c r="BG20" s="41">
        <f t="shared" si="3"/>
        <v>122393.48339930651</v>
      </c>
      <c r="BH20" s="41">
        <f t="shared" si="3"/>
        <v>122277.55316237565</v>
      </c>
      <c r="BI20" s="41">
        <f t="shared" si="3"/>
        <v>122160.65684013705</v>
      </c>
      <c r="BJ20" s="41">
        <f t="shared" si="3"/>
        <v>122042.78638187978</v>
      </c>
      <c r="BK20" s="41">
        <f t="shared" si="3"/>
        <v>121923.93366980369</v>
      </c>
      <c r="BL20" s="41">
        <f t="shared" si="3"/>
        <v>121804.09051846032</v>
      </c>
      <c r="BM20" s="41">
        <f t="shared" si="3"/>
        <v>121683.24867418908</v>
      </c>
      <c r="BN20" s="41">
        <f t="shared" si="3"/>
        <v>121561.3998145489</v>
      </c>
      <c r="BO20" s="41">
        <f t="shared" si="3"/>
        <v>121438.53554774506</v>
      </c>
      <c r="BP20" s="41">
        <f t="shared" si="3"/>
        <v>121314.6474120512</v>
      </c>
      <c r="BQ20" s="41">
        <f t="shared" si="3"/>
        <v>121189.72687522655</v>
      </c>
      <c r="BR20" s="41">
        <f t="shared" si="3"/>
        <v>121063.76533392836</v>
      </c>
      <c r="BS20" s="41">
        <f t="shared" si="3"/>
        <v>120936.75411311936</v>
      </c>
      <c r="BT20" s="41">
        <f t="shared" si="3"/>
        <v>120808.68446547027</v>
      </c>
      <c r="BU20" s="41">
        <f t="shared" si="3"/>
        <v>120679.54757075745</v>
      </c>
      <c r="BV20" s="41">
        <f t="shared" si="3"/>
        <v>120549.33453525536</v>
      </c>
      <c r="BW20" s="41">
        <f t="shared" si="3"/>
        <v>120418.03639112407</v>
      </c>
      <c r="BX20" s="41">
        <f t="shared" si="3"/>
        <v>120285.64409579169</v>
      </c>
      <c r="BY20" s="41">
        <f t="shared" si="3"/>
        <v>120152.14853133155</v>
      </c>
      <c r="BZ20" s="41">
        <f t="shared" si="3"/>
        <v>120017.54050383424</v>
      </c>
      <c r="CA20" s="41">
        <f t="shared" si="3"/>
        <v>119881.81074277445</v>
      </c>
      <c r="CB20" s="41">
        <f t="shared" si="3"/>
        <v>119744.94990037249</v>
      </c>
      <c r="CC20" s="41">
        <f t="shared" si="3"/>
        <v>119606.94855095052</v>
      </c>
      <c r="CD20" s="41">
        <f t="shared" si="3"/>
        <v>119467.79719028337</v>
      </c>
      <c r="CE20" s="41">
        <f t="shared" si="3"/>
        <v>119327.48623494398</v>
      </c>
      <c r="CF20" s="41">
        <f t="shared" si="3"/>
        <v>119186.00602164344</v>
      </c>
      <c r="CG20" s="41">
        <f t="shared" si="3"/>
        <v>119043.34680656539</v>
      </c>
      <c r="CH20" s="41">
        <f t="shared" si="3"/>
        <v>118899.49876469502</v>
      </c>
      <c r="CI20" s="41">
        <f t="shared" si="3"/>
        <v>118754.4519891424</v>
      </c>
      <c r="CJ20" s="41">
        <f t="shared" si="3"/>
        <v>118608.19649046018</v>
      </c>
      <c r="CK20" s="41">
        <f t="shared" si="3"/>
        <v>118460.7221959556</v>
      </c>
      <c r="CL20" s="41">
        <f t="shared" si="3"/>
        <v>118312.01894899683</v>
      </c>
      <c r="CM20" s="41">
        <f t="shared" si="3"/>
        <v>118162.0765083134</v>
      </c>
      <c r="CN20" s="41">
        <f t="shared" si="3"/>
        <v>118010.88454729095</v>
      </c>
      <c r="CO20" s="41">
        <f t="shared" si="3"/>
        <v>117858.43265325997</v>
      </c>
      <c r="CP20" s="41">
        <f t="shared" si="3"/>
        <v>117704.71032677872</v>
      </c>
      <c r="CQ20" s="41">
        <f t="shared" si="3"/>
        <v>117549.70698091014</v>
      </c>
      <c r="CR20" s="41">
        <f t="shared" si="3"/>
        <v>117393.41194049265</v>
      </c>
      <c r="CS20" s="41">
        <f t="shared" si="3"/>
        <v>117235.814441405</v>
      </c>
      <c r="CT20" s="41">
        <f t="shared" si="3"/>
        <v>117076.90362982497</v>
      </c>
      <c r="CU20" s="41">
        <f t="shared" ref="CU20:FF20" si="4">IF($E$9*12&gt;=CU19,CT24,0)</f>
        <v>116916.66856148177</v>
      </c>
      <c r="CV20" s="41">
        <f t="shared" si="4"/>
        <v>116755.09820090237</v>
      </c>
      <c r="CW20" s="41">
        <f t="shared" si="4"/>
        <v>116592.18142065148</v>
      </c>
      <c r="CX20" s="41">
        <f t="shared" si="4"/>
        <v>116427.90700056517</v>
      </c>
      <c r="CY20" s="41">
        <f t="shared" si="4"/>
        <v>116262.26362697814</v>
      </c>
      <c r="CZ20" s="41">
        <f t="shared" si="4"/>
        <v>116095.23989194454</v>
      </c>
      <c r="DA20" s="41">
        <f t="shared" si="4"/>
        <v>115926.82429245234</v>
      </c>
      <c r="DB20" s="41">
        <f t="shared" si="4"/>
        <v>115757.00522963103</v>
      </c>
      <c r="DC20" s="41">
        <f t="shared" si="4"/>
        <v>115585.77100795288</v>
      </c>
      <c r="DD20" s="41">
        <f t="shared" si="4"/>
        <v>115413.10983442741</v>
      </c>
      <c r="DE20" s="41">
        <f t="shared" si="4"/>
        <v>115239.00981778922</v>
      </c>
      <c r="DF20" s="41">
        <f t="shared" si="4"/>
        <v>115063.45896767905</v>
      </c>
      <c r="DG20" s="41">
        <f t="shared" si="4"/>
        <v>114886.44519381797</v>
      </c>
      <c r="DH20" s="41">
        <f t="shared" si="4"/>
        <v>114707.95630517471</v>
      </c>
      <c r="DI20" s="41">
        <f t="shared" si="4"/>
        <v>114527.98000912608</v>
      </c>
      <c r="DJ20" s="41">
        <f t="shared" si="4"/>
        <v>114346.50391061039</v>
      </c>
      <c r="DK20" s="41">
        <f t="shared" si="4"/>
        <v>114163.51551127374</v>
      </c>
      <c r="DL20" s="41">
        <f t="shared" si="4"/>
        <v>113979.00220860928</v>
      </c>
      <c r="DM20" s="41">
        <f t="shared" si="4"/>
        <v>113792.95129508928</v>
      </c>
      <c r="DN20" s="41">
        <f t="shared" si="4"/>
        <v>113605.34995728995</v>
      </c>
      <c r="DO20" s="41">
        <f t="shared" si="4"/>
        <v>113416.18527500895</v>
      </c>
      <c r="DP20" s="41">
        <f t="shared" si="4"/>
        <v>113225.4442203756</v>
      </c>
      <c r="DQ20" s="41">
        <f t="shared" si="4"/>
        <v>113033.11365695366</v>
      </c>
      <c r="DR20" s="41">
        <f t="shared" si="4"/>
        <v>112839.18033883654</v>
      </c>
      <c r="DS20" s="41">
        <f t="shared" si="4"/>
        <v>112643.6309097351</v>
      </c>
      <c r="DT20" s="41">
        <f t="shared" si="4"/>
        <v>112446.45190205782</v>
      </c>
      <c r="DU20" s="41">
        <f t="shared" si="4"/>
        <v>112247.62973598322</v>
      </c>
      <c r="DV20" s="41">
        <f t="shared" si="4"/>
        <v>112047.15071852467</v>
      </c>
      <c r="DW20" s="41">
        <f t="shared" si="4"/>
        <v>111845.0010425873</v>
      </c>
      <c r="DX20" s="41">
        <f t="shared" si="4"/>
        <v>111641.16678601713</v>
      </c>
      <c r="DY20" s="41">
        <f t="shared" si="4"/>
        <v>111435.63391064219</v>
      </c>
      <c r="DZ20" s="41">
        <f t="shared" si="4"/>
        <v>111228.38826130581</v>
      </c>
      <c r="EA20" s="41">
        <f t="shared" si="4"/>
        <v>111019.41556489162</v>
      </c>
      <c r="EB20" s="41">
        <f t="shared" si="4"/>
        <v>110808.70142934064</v>
      </c>
      <c r="EC20" s="41">
        <f t="shared" si="4"/>
        <v>110596.23134266007</v>
      </c>
      <c r="ED20" s="41">
        <f t="shared" si="4"/>
        <v>110381.99067192384</v>
      </c>
      <c r="EE20" s="41">
        <f t="shared" si="4"/>
        <v>110165.96466226479</v>
      </c>
      <c r="EF20" s="41">
        <f t="shared" si="4"/>
        <v>109948.13843585858</v>
      </c>
      <c r="EG20" s="41">
        <f t="shared" si="4"/>
        <v>109728.49699089899</v>
      </c>
      <c r="EH20" s="41">
        <f t="shared" si="4"/>
        <v>109507.02520056473</v>
      </c>
      <c r="EI20" s="41">
        <f t="shared" si="4"/>
        <v>109283.7078119777</v>
      </c>
      <c r="EJ20" s="41">
        <f t="shared" si="4"/>
        <v>109058.52944515244</v>
      </c>
      <c r="EK20" s="41">
        <f t="shared" si="4"/>
        <v>108831.47459193696</v>
      </c>
      <c r="EL20" s="41">
        <f t="shared" si="4"/>
        <v>108602.52761494469</v>
      </c>
      <c r="EM20" s="41">
        <f t="shared" si="4"/>
        <v>108371.67274647749</v>
      </c>
      <c r="EN20" s="41">
        <f t="shared" si="4"/>
        <v>108138.89408743972</v>
      </c>
      <c r="EO20" s="41">
        <f t="shared" si="4"/>
        <v>107904.17560624331</v>
      </c>
      <c r="EP20" s="41">
        <f t="shared" si="4"/>
        <v>107667.5011377036</v>
      </c>
      <c r="EQ20" s="41">
        <f t="shared" si="4"/>
        <v>107428.85438192605</v>
      </c>
      <c r="ER20" s="41">
        <f t="shared" si="4"/>
        <v>107188.21890318369</v>
      </c>
      <c r="ES20" s="41">
        <f t="shared" si="4"/>
        <v>106945.57812878514</v>
      </c>
      <c r="ET20" s="41">
        <f t="shared" si="4"/>
        <v>106700.91534793327</v>
      </c>
      <c r="EU20" s="41">
        <f t="shared" si="4"/>
        <v>106454.21371057432</v>
      </c>
      <c r="EV20" s="41">
        <f t="shared" si="4"/>
        <v>106205.45622623737</v>
      </c>
      <c r="EW20" s="41">
        <f t="shared" si="4"/>
        <v>105954.62576286426</v>
      </c>
      <c r="EX20" s="41">
        <f t="shared" si="4"/>
        <v>105701.70504562973</v>
      </c>
      <c r="EY20" s="41">
        <f t="shared" si="4"/>
        <v>105446.67665575157</v>
      </c>
      <c r="EZ20" s="41">
        <f t="shared" si="4"/>
        <v>105189.52302929109</v>
      </c>
      <c r="FA20" s="41">
        <f t="shared" si="4"/>
        <v>104930.22645594344</v>
      </c>
      <c r="FB20" s="41">
        <f t="shared" si="4"/>
        <v>104668.76907781789</v>
      </c>
      <c r="FC20" s="41">
        <f t="shared" si="4"/>
        <v>104405.13288820797</v>
      </c>
      <c r="FD20" s="41">
        <f t="shared" si="4"/>
        <v>104139.2997303513</v>
      </c>
      <c r="FE20" s="41">
        <f t="shared" si="4"/>
        <v>103871.25129617915</v>
      </c>
      <c r="FF20" s="41">
        <f t="shared" si="4"/>
        <v>103600.96912505556</v>
      </c>
      <c r="FG20" s="41">
        <f t="shared" ref="FG20:HR20" si="5">IF($E$9*12&gt;=FG19,FF24,0)</f>
        <v>103328.43460250595</v>
      </c>
      <c r="FH20" s="41">
        <f t="shared" si="5"/>
        <v>103053.62895893509</v>
      </c>
      <c r="FI20" s="41">
        <f t="shared" si="5"/>
        <v>102776.53326833447</v>
      </c>
      <c r="FJ20" s="41">
        <f t="shared" si="5"/>
        <v>102497.12844697885</v>
      </c>
      <c r="FK20" s="41">
        <f t="shared" si="5"/>
        <v>102215.39525211194</v>
      </c>
      <c r="FL20" s="41">
        <f t="shared" si="5"/>
        <v>101931.31428062113</v>
      </c>
      <c r="FM20" s="41">
        <f t="shared" si="5"/>
        <v>101644.86596770123</v>
      </c>
      <c r="FN20" s="41">
        <f t="shared" si="5"/>
        <v>101356.030585507</v>
      </c>
      <c r="FO20" s="41">
        <f t="shared" si="5"/>
        <v>101064.78824179449</v>
      </c>
      <c r="FP20" s="41">
        <f t="shared" si="5"/>
        <v>100771.11887855103</v>
      </c>
      <c r="FQ20" s="41">
        <f t="shared" si="5"/>
        <v>100475.00227061388</v>
      </c>
      <c r="FR20" s="41">
        <f t="shared" si="5"/>
        <v>100176.41802427726</v>
      </c>
      <c r="FS20" s="41">
        <f t="shared" si="5"/>
        <v>99875.345575887826</v>
      </c>
      <c r="FT20" s="41">
        <f t="shared" si="5"/>
        <v>99571.764190428483</v>
      </c>
      <c r="FU20" s="41">
        <f t="shared" si="5"/>
        <v>99265.652960090316</v>
      </c>
      <c r="FV20" s="41">
        <f t="shared" si="5"/>
        <v>98956.990802832661</v>
      </c>
      <c r="FW20" s="41">
        <f t="shared" si="5"/>
        <v>98645.756460931196</v>
      </c>
      <c r="FX20" s="41">
        <f t="shared" si="5"/>
        <v>98331.928499513873</v>
      </c>
      <c r="FY20" s="41">
        <f t="shared" si="5"/>
        <v>98015.485305084745</v>
      </c>
      <c r="FZ20" s="41">
        <f t="shared" si="5"/>
        <v>97696.405084035374</v>
      </c>
      <c r="GA20" s="41">
        <f t="shared" si="5"/>
        <v>97374.66586114392</v>
      </c>
      <c r="GB20" s="41">
        <f t="shared" si="5"/>
        <v>97050.245478061712</v>
      </c>
      <c r="GC20" s="41">
        <f t="shared" si="5"/>
        <v>96723.121591787145</v>
      </c>
      <c r="GD20" s="41">
        <f t="shared" si="5"/>
        <v>96393.271673126961</v>
      </c>
      <c r="GE20" s="41">
        <f t="shared" si="5"/>
        <v>96060.673005144607</v>
      </c>
      <c r="GF20" s="41">
        <f t="shared" si="5"/>
        <v>95725.302681595742</v>
      </c>
      <c r="GG20" s="41">
        <f t="shared" si="5"/>
        <v>95387.137605350625</v>
      </c>
      <c r="GH20" s="41">
        <f t="shared" si="5"/>
        <v>95046.154486803469</v>
      </c>
      <c r="GI20" s="41">
        <f t="shared" si="5"/>
        <v>94702.329842268417</v>
      </c>
      <c r="GJ20" s="41">
        <f t="shared" si="5"/>
        <v>94355.639992362238</v>
      </c>
      <c r="GK20" s="41">
        <f t="shared" si="5"/>
        <v>94006.061060373511</v>
      </c>
      <c r="GL20" s="41">
        <f t="shared" si="5"/>
        <v>93653.568970618217</v>
      </c>
      <c r="GM20" s="41">
        <f t="shared" si="5"/>
        <v>93298.139446781628</v>
      </c>
      <c r="GN20" s="41">
        <f t="shared" si="5"/>
        <v>92939.748010246403</v>
      </c>
      <c r="GO20" s="41">
        <f t="shared" si="5"/>
        <v>92578.369978406714</v>
      </c>
      <c r="GP20" s="41">
        <f t="shared" si="5"/>
        <v>92213.980462968364</v>
      </c>
      <c r="GQ20" s="41">
        <f t="shared" si="5"/>
        <v>91846.554368234691</v>
      </c>
      <c r="GR20" s="41">
        <f t="shared" si="5"/>
        <v>91476.066389378233</v>
      </c>
      <c r="GS20" s="41">
        <f t="shared" si="5"/>
        <v>91102.491010697981</v>
      </c>
      <c r="GT20" s="41">
        <f t="shared" si="5"/>
        <v>90725.802503862054</v>
      </c>
      <c r="GU20" s="41">
        <f t="shared" si="5"/>
        <v>90345.974926135823</v>
      </c>
      <c r="GV20" s="41">
        <f t="shared" si="5"/>
        <v>89962.982118595217</v>
      </c>
      <c r="GW20" s="41">
        <f t="shared" si="5"/>
        <v>89576.797704325101</v>
      </c>
      <c r="GX20" s="41">
        <f t="shared" si="5"/>
        <v>89187.39508660273</v>
      </c>
      <c r="GY20" s="41">
        <f t="shared" si="5"/>
        <v>88794.747447066009</v>
      </c>
      <c r="GZ20" s="41">
        <f t="shared" si="5"/>
        <v>88398.827743866481</v>
      </c>
      <c r="HA20" s="41">
        <f t="shared" si="5"/>
        <v>87999.608709806955</v>
      </c>
      <c r="HB20" s="41">
        <f t="shared" si="5"/>
        <v>87597.062850463597</v>
      </c>
      <c r="HC20" s="41">
        <f t="shared" si="5"/>
        <v>87191.162442292378</v>
      </c>
      <c r="HD20" s="41">
        <f t="shared" si="5"/>
        <v>86781.879530719743</v>
      </c>
      <c r="HE20" s="41">
        <f t="shared" si="5"/>
        <v>86369.185928217339</v>
      </c>
      <c r="HF20" s="41">
        <f t="shared" si="5"/>
        <v>85953.053212360741</v>
      </c>
      <c r="HG20" s="41">
        <f t="shared" si="5"/>
        <v>85533.452723872004</v>
      </c>
      <c r="HH20" s="41">
        <f t="shared" si="5"/>
        <v>85110.355564645855</v>
      </c>
      <c r="HI20" s="41">
        <f t="shared" si="5"/>
        <v>84683.732595759502</v>
      </c>
      <c r="HJ20" s="41">
        <f t="shared" si="5"/>
        <v>84253.554435465761</v>
      </c>
      <c r="HK20" s="41">
        <f t="shared" si="5"/>
        <v>83819.791457169573</v>
      </c>
      <c r="HL20" s="41">
        <f t="shared" si="5"/>
        <v>83382.413787387573</v>
      </c>
      <c r="HM20" s="41">
        <f t="shared" si="5"/>
        <v>82941.391303690732</v>
      </c>
      <c r="HN20" s="41">
        <f t="shared" si="5"/>
        <v>82496.693632629744</v>
      </c>
      <c r="HO20" s="41">
        <f t="shared" si="5"/>
        <v>82048.290147643245</v>
      </c>
      <c r="HP20" s="41">
        <f t="shared" si="5"/>
        <v>81596.149966948535</v>
      </c>
      <c r="HQ20" s="41">
        <f t="shared" si="5"/>
        <v>81140.241951414704</v>
      </c>
      <c r="HR20" s="41">
        <f t="shared" si="5"/>
        <v>80680.534702418081</v>
      </c>
      <c r="HS20" s="41">
        <f t="shared" ref="HS20:KD20" si="6">IF($E$9*12&gt;=HS19,HR24,0)</f>
        <v>80216.996559679828</v>
      </c>
      <c r="HT20" s="41">
        <f t="shared" si="6"/>
        <v>79749.595599085413</v>
      </c>
      <c r="HU20" s="41">
        <f t="shared" si="6"/>
        <v>79278.299630486043</v>
      </c>
      <c r="HV20" s="41">
        <f t="shared" si="6"/>
        <v>78803.076195481684</v>
      </c>
      <c r="HW20" s="41">
        <f t="shared" si="6"/>
        <v>78323.892565185626</v>
      </c>
      <c r="HX20" s="41">
        <f t="shared" si="6"/>
        <v>77840.715737970429</v>
      </c>
      <c r="HY20" s="41">
        <f t="shared" si="6"/>
        <v>77353.51243719511</v>
      </c>
      <c r="HZ20" s="41">
        <f t="shared" si="6"/>
        <v>76862.249108913325</v>
      </c>
      <c r="IA20" s="41">
        <f t="shared" si="6"/>
        <v>76366.891919562535</v>
      </c>
      <c r="IB20" s="41">
        <f t="shared" si="6"/>
        <v>75867.406753633812</v>
      </c>
      <c r="IC20" s="41">
        <f t="shared" si="6"/>
        <v>75363.759211322351</v>
      </c>
      <c r="ID20" s="41">
        <f t="shared" si="6"/>
        <v>74855.914606158301</v>
      </c>
      <c r="IE20" s="41">
        <f t="shared" si="6"/>
        <v>74343.837962617879</v>
      </c>
      <c r="IF20" s="41">
        <f t="shared" si="6"/>
        <v>73827.494013714619</v>
      </c>
      <c r="IG20" s="41">
        <f t="shared" si="6"/>
        <v>73306.847198570496</v>
      </c>
      <c r="IH20" s="41">
        <f t="shared" si="6"/>
        <v>72781.861659966846</v>
      </c>
      <c r="II20" s="41">
        <f t="shared" si="6"/>
        <v>72252.501241874823</v>
      </c>
      <c r="IJ20" s="41">
        <f t="shared" si="6"/>
        <v>71718.729486965371</v>
      </c>
      <c r="IK20" s="41">
        <f t="shared" si="6"/>
        <v>71180.509634098344</v>
      </c>
      <c r="IL20" s="41">
        <f t="shared" si="6"/>
        <v>70637.804615790752</v>
      </c>
      <c r="IM20" s="41">
        <f t="shared" si="6"/>
        <v>70090.577055663933</v>
      </c>
      <c r="IN20" s="41">
        <f t="shared" si="6"/>
        <v>69538.789265869389</v>
      </c>
      <c r="IO20" s="41">
        <f t="shared" si="6"/>
        <v>68982.403244493224</v>
      </c>
      <c r="IP20" s="41">
        <f t="shared" si="6"/>
        <v>68421.380672938918</v>
      </c>
      <c r="IQ20" s="41">
        <f t="shared" si="6"/>
        <v>67855.682913288329</v>
      </c>
      <c r="IR20" s="41">
        <f t="shared" si="6"/>
        <v>67285.27100564065</v>
      </c>
      <c r="IS20" s="41">
        <f t="shared" si="6"/>
        <v>66710.105665429248</v>
      </c>
      <c r="IT20" s="41">
        <f t="shared" si="6"/>
        <v>66130.14728071609</v>
      </c>
      <c r="IU20" s="41">
        <f t="shared" si="6"/>
        <v>65545.355909463644</v>
      </c>
      <c r="IV20" s="41">
        <f t="shared" si="6"/>
        <v>64955.691276784099</v>
      </c>
      <c r="IW20" s="41">
        <f t="shared" si="6"/>
        <v>64361.112772165558</v>
      </c>
      <c r="IX20" s="41">
        <f t="shared" si="6"/>
        <v>63761.579446675198</v>
      </c>
      <c r="IY20" s="41">
        <f t="shared" si="6"/>
        <v>63157.050010139079</v>
      </c>
      <c r="IZ20" s="41">
        <f t="shared" si="6"/>
        <v>62547.482828298496</v>
      </c>
      <c r="JA20" s="41">
        <f t="shared" si="6"/>
        <v>61932.835919942576</v>
      </c>
      <c r="JB20" s="41">
        <f t="shared" si="6"/>
        <v>61313.06695401702</v>
      </c>
      <c r="JC20" s="41">
        <f t="shared" si="6"/>
        <v>60688.133246708756</v>
      </c>
      <c r="JD20" s="41">
        <f t="shared" si="6"/>
        <v>60057.99175850625</v>
      </c>
      <c r="JE20" s="41">
        <f t="shared" si="6"/>
        <v>59422.599091235395</v>
      </c>
      <c r="JF20" s="41">
        <f t="shared" si="6"/>
        <v>58781.911485070617</v>
      </c>
      <c r="JG20" s="41">
        <f t="shared" si="6"/>
        <v>58135.884815521131</v>
      </c>
      <c r="JH20" s="41">
        <f t="shared" si="6"/>
        <v>57484.474590392063</v>
      </c>
      <c r="JI20" s="41">
        <f t="shared" si="6"/>
        <v>56827.635946720256</v>
      </c>
      <c r="JJ20" s="41">
        <f t="shared" si="6"/>
        <v>56165.32364768452</v>
      </c>
      <c r="JK20" s="41">
        <f t="shared" si="6"/>
        <v>55497.492079490148</v>
      </c>
      <c r="JL20" s="41">
        <f t="shared" si="6"/>
        <v>54824.095248227488</v>
      </c>
      <c r="JM20" s="41">
        <f t="shared" si="6"/>
        <v>54145.086776704309</v>
      </c>
      <c r="JN20" s="41">
        <f t="shared" si="6"/>
        <v>53460.419901251771</v>
      </c>
      <c r="JO20" s="41">
        <f t="shared" si="6"/>
        <v>52770.047468503792</v>
      </c>
      <c r="JP20" s="41">
        <f t="shared" si="6"/>
        <v>52073.921932149584</v>
      </c>
      <c r="JQ20" s="41">
        <f t="shared" si="6"/>
        <v>51371.99534965909</v>
      </c>
      <c r="JR20" s="41">
        <f t="shared" si="6"/>
        <v>50664.219378981172</v>
      </c>
      <c r="JS20" s="41">
        <f t="shared" si="6"/>
        <v>49950.545275214274</v>
      </c>
      <c r="JT20" s="41">
        <f t="shared" si="6"/>
        <v>49230.923887249315</v>
      </c>
      <c r="JU20" s="41">
        <f t="shared" si="6"/>
        <v>48505.305654384647</v>
      </c>
      <c r="JV20" s="41">
        <f t="shared" si="6"/>
        <v>47773.640602912776</v>
      </c>
      <c r="JW20" s="41">
        <f t="shared" si="6"/>
        <v>47035.878342678639</v>
      </c>
      <c r="JX20" s="41">
        <f t="shared" si="6"/>
        <v>46291.968063609216</v>
      </c>
      <c r="JY20" s="41">
        <f t="shared" si="6"/>
        <v>45541.858532214217</v>
      </c>
      <c r="JZ20" s="41">
        <f t="shared" si="6"/>
        <v>44785.498088057597</v>
      </c>
      <c r="KA20" s="41">
        <f t="shared" si="6"/>
        <v>44022.834640199668</v>
      </c>
      <c r="KB20" s="41">
        <f t="shared" si="6"/>
        <v>43253.815663609588</v>
      </c>
      <c r="KC20" s="41">
        <f t="shared" si="6"/>
        <v>42478.388195547923</v>
      </c>
      <c r="KD20" s="41">
        <f t="shared" si="6"/>
        <v>41696.498831919082</v>
      </c>
      <c r="KE20" s="41">
        <f t="shared" ref="KE20:MP20" si="7">IF($E$9*12&gt;=KE19,KD24,0)</f>
        <v>40908.093723593331</v>
      </c>
      <c r="KF20" s="41">
        <f t="shared" si="7"/>
        <v>40113.1185726982</v>
      </c>
      <c r="KG20" s="41">
        <f t="shared" si="7"/>
        <v>39311.518628878941</v>
      </c>
      <c r="KH20" s="41">
        <f t="shared" si="7"/>
        <v>38503.23868552786</v>
      </c>
      <c r="KI20" s="41">
        <f t="shared" si="7"/>
        <v>37688.223075982183</v>
      </c>
      <c r="KJ20" s="41">
        <f t="shared" si="7"/>
        <v>36866.415669690294</v>
      </c>
      <c r="KK20" s="41">
        <f t="shared" si="7"/>
        <v>36037.759868345973</v>
      </c>
      <c r="KL20" s="41">
        <f t="shared" si="7"/>
        <v>35202.198601990443</v>
      </c>
      <c r="KM20" s="41">
        <f t="shared" si="7"/>
        <v>34359.674325081956</v>
      </c>
      <c r="KN20" s="41">
        <f t="shared" si="7"/>
        <v>33510.129012532561</v>
      </c>
      <c r="KO20" s="41">
        <f t="shared" si="7"/>
        <v>32653.504155711926</v>
      </c>
      <c r="KP20" s="41">
        <f t="shared" si="7"/>
        <v>31789.740758417782</v>
      </c>
      <c r="KQ20" s="41">
        <f t="shared" si="7"/>
        <v>30918.779332812854</v>
      </c>
      <c r="KR20" s="41">
        <f t="shared" si="7"/>
        <v>30040.559895327886</v>
      </c>
      <c r="KS20" s="41">
        <f t="shared" si="7"/>
        <v>29155.021962530544</v>
      </c>
      <c r="KT20" s="41">
        <f t="shared" si="7"/>
        <v>28262.10454695989</v>
      </c>
      <c r="KU20" s="41">
        <f t="shared" si="7"/>
        <v>27361.746152926145</v>
      </c>
      <c r="KV20" s="41">
        <f t="shared" si="7"/>
        <v>26453.884772275454</v>
      </c>
      <c r="KW20" s="41">
        <f t="shared" si="7"/>
        <v>25538.457880119342</v>
      </c>
      <c r="KX20" s="41">
        <f t="shared" si="7"/>
        <v>24615.402430528593</v>
      </c>
      <c r="KY20" s="41">
        <f t="shared" si="7"/>
        <v>23684.654852191255</v>
      </c>
      <c r="KZ20" s="41">
        <f t="shared" si="7"/>
        <v>22746.151044034439</v>
      </c>
      <c r="LA20" s="41">
        <f t="shared" si="7"/>
        <v>21799.826370809649</v>
      </c>
      <c r="LB20" s="41">
        <f t="shared" si="7"/>
        <v>20845.61565864132</v>
      </c>
      <c r="LC20" s="41">
        <f t="shared" si="7"/>
        <v>19883.453190538254</v>
      </c>
      <c r="LD20" s="41">
        <f t="shared" si="7"/>
        <v>18913.272701867663</v>
      </c>
      <c r="LE20" s="41">
        <f t="shared" si="7"/>
        <v>17935.007375791483</v>
      </c>
      <c r="LF20" s="41">
        <f t="shared" si="7"/>
        <v>16948.58983866467</v>
      </c>
      <c r="LG20" s="41">
        <f t="shared" si="7"/>
        <v>15953.952155395133</v>
      </c>
      <c r="LH20" s="41">
        <f t="shared" si="7"/>
        <v>14951.025824765016</v>
      </c>
      <c r="LI20" s="41">
        <f t="shared" si="7"/>
        <v>13939.741774712982</v>
      </c>
      <c r="LJ20" s="41">
        <f t="shared" si="7"/>
        <v>12920.030357577181</v>
      </c>
      <c r="LK20" s="41">
        <f t="shared" si="7"/>
        <v>11891.821345298582</v>
      </c>
      <c r="LL20" s="41">
        <f t="shared" si="7"/>
        <v>10855.043924584328</v>
      </c>
      <c r="LM20" s="41">
        <f t="shared" si="7"/>
        <v>9809.626692030788</v>
      </c>
      <c r="LN20" s="41">
        <f t="shared" si="7"/>
        <v>8755.4976492059686</v>
      </c>
      <c r="LO20" s="41">
        <f t="shared" si="7"/>
        <v>7692.5841976909433</v>
      </c>
      <c r="LP20" s="41">
        <f t="shared" si="7"/>
        <v>6620.8131340799591</v>
      </c>
      <c r="LQ20" s="41">
        <f t="shared" si="7"/>
        <v>5540.1106449388835</v>
      </c>
      <c r="LR20" s="41">
        <f t="shared" si="7"/>
        <v>4450.4023017216323</v>
      </c>
      <c r="LS20" s="41">
        <f t="shared" si="7"/>
        <v>3351.6130556442367</v>
      </c>
      <c r="LT20" s="41">
        <f t="shared" si="7"/>
        <v>2243.6672325161962</v>
      </c>
      <c r="LU20" s="41">
        <f t="shared" si="7"/>
        <v>1126.4885275287556</v>
      </c>
      <c r="LV20" s="41">
        <f t="shared" si="7"/>
        <v>0</v>
      </c>
      <c r="LW20" s="41">
        <f t="shared" si="7"/>
        <v>0</v>
      </c>
      <c r="LX20" s="41">
        <f t="shared" si="7"/>
        <v>0</v>
      </c>
      <c r="LY20" s="41">
        <f t="shared" si="7"/>
        <v>0</v>
      </c>
      <c r="LZ20" s="41">
        <f t="shared" si="7"/>
        <v>0</v>
      </c>
      <c r="MA20" s="41">
        <f t="shared" si="7"/>
        <v>0</v>
      </c>
      <c r="MB20" s="41">
        <f t="shared" si="7"/>
        <v>0</v>
      </c>
      <c r="MC20" s="41">
        <f t="shared" si="7"/>
        <v>0</v>
      </c>
      <c r="MD20" s="41">
        <f t="shared" si="7"/>
        <v>0</v>
      </c>
      <c r="ME20" s="41">
        <f t="shared" si="7"/>
        <v>0</v>
      </c>
      <c r="MF20" s="41">
        <f t="shared" si="7"/>
        <v>0</v>
      </c>
      <c r="MG20" s="41">
        <f t="shared" si="7"/>
        <v>0</v>
      </c>
      <c r="MH20" s="41">
        <f t="shared" si="7"/>
        <v>0</v>
      </c>
      <c r="MI20" s="41">
        <f t="shared" si="7"/>
        <v>0</v>
      </c>
      <c r="MJ20" s="41">
        <f t="shared" si="7"/>
        <v>0</v>
      </c>
      <c r="MK20" s="41">
        <f t="shared" si="7"/>
        <v>0</v>
      </c>
      <c r="ML20" s="41">
        <f t="shared" si="7"/>
        <v>0</v>
      </c>
      <c r="MM20" s="41">
        <f t="shared" si="7"/>
        <v>0</v>
      </c>
      <c r="MN20" s="41">
        <f t="shared" si="7"/>
        <v>0</v>
      </c>
      <c r="MO20" s="41">
        <f t="shared" si="7"/>
        <v>0</v>
      </c>
      <c r="MP20" s="41">
        <f t="shared" si="7"/>
        <v>0</v>
      </c>
      <c r="MQ20" s="41">
        <f t="shared" ref="MQ20:OC20" si="8">IF($E$9*12&gt;=MQ19,MP24,0)</f>
        <v>0</v>
      </c>
      <c r="MR20" s="41">
        <f t="shared" si="8"/>
        <v>0</v>
      </c>
      <c r="MS20" s="41">
        <f t="shared" si="8"/>
        <v>0</v>
      </c>
      <c r="MT20" s="41">
        <f t="shared" si="8"/>
        <v>0</v>
      </c>
      <c r="MU20" s="41">
        <f t="shared" si="8"/>
        <v>0</v>
      </c>
      <c r="MV20" s="41">
        <f t="shared" si="8"/>
        <v>0</v>
      </c>
      <c r="MW20" s="41">
        <f t="shared" si="8"/>
        <v>0</v>
      </c>
      <c r="MX20" s="41">
        <f t="shared" si="8"/>
        <v>0</v>
      </c>
      <c r="MY20" s="41">
        <f t="shared" si="8"/>
        <v>0</v>
      </c>
      <c r="MZ20" s="41">
        <f t="shared" si="8"/>
        <v>0</v>
      </c>
      <c r="NA20" s="41">
        <f t="shared" si="8"/>
        <v>0</v>
      </c>
      <c r="NB20" s="41">
        <f t="shared" si="8"/>
        <v>0</v>
      </c>
      <c r="NC20" s="41">
        <f t="shared" si="8"/>
        <v>0</v>
      </c>
      <c r="ND20" s="41">
        <f t="shared" si="8"/>
        <v>0</v>
      </c>
      <c r="NE20" s="41">
        <f t="shared" si="8"/>
        <v>0</v>
      </c>
      <c r="NF20" s="41">
        <f t="shared" si="8"/>
        <v>0</v>
      </c>
      <c r="NG20" s="41">
        <f t="shared" si="8"/>
        <v>0</v>
      </c>
      <c r="NH20" s="41">
        <f t="shared" si="8"/>
        <v>0</v>
      </c>
      <c r="NI20" s="41">
        <f t="shared" si="8"/>
        <v>0</v>
      </c>
      <c r="NJ20" s="41">
        <f t="shared" si="8"/>
        <v>0</v>
      </c>
      <c r="NK20" s="41">
        <f t="shared" si="8"/>
        <v>0</v>
      </c>
      <c r="NL20" s="41">
        <f t="shared" si="8"/>
        <v>0</v>
      </c>
      <c r="NM20" s="41">
        <f t="shared" si="8"/>
        <v>0</v>
      </c>
      <c r="NN20" s="41">
        <f t="shared" si="8"/>
        <v>0</v>
      </c>
      <c r="NO20" s="41">
        <f t="shared" si="8"/>
        <v>0</v>
      </c>
      <c r="NP20" s="41">
        <f t="shared" si="8"/>
        <v>0</v>
      </c>
      <c r="NQ20" s="41">
        <f t="shared" si="8"/>
        <v>0</v>
      </c>
      <c r="NR20" s="41">
        <f t="shared" si="8"/>
        <v>0</v>
      </c>
      <c r="NS20" s="41">
        <f t="shared" si="8"/>
        <v>0</v>
      </c>
      <c r="NT20" s="41">
        <f t="shared" si="8"/>
        <v>0</v>
      </c>
      <c r="NU20" s="41">
        <f t="shared" si="8"/>
        <v>0</v>
      </c>
      <c r="NV20" s="41">
        <f t="shared" si="8"/>
        <v>0</v>
      </c>
      <c r="NW20" s="41">
        <f t="shared" si="8"/>
        <v>0</v>
      </c>
      <c r="NX20" s="41">
        <f t="shared" si="8"/>
        <v>0</v>
      </c>
      <c r="NY20" s="41">
        <f t="shared" si="8"/>
        <v>0</v>
      </c>
      <c r="NZ20" s="41">
        <f t="shared" si="8"/>
        <v>0</v>
      </c>
      <c r="OA20" s="41">
        <f t="shared" si="8"/>
        <v>0</v>
      </c>
      <c r="OB20" s="41">
        <f t="shared" si="8"/>
        <v>0</v>
      </c>
      <c r="OC20" s="41">
        <f t="shared" si="8"/>
        <v>0</v>
      </c>
    </row>
    <row r="21" spans="3:393" s="16" customFormat="1">
      <c r="D21" s="16">
        <v>2</v>
      </c>
      <c r="E21" s="158">
        <f t="shared" ref="E21:E44" si="9">IF(D21&lt;=$E$9,L20,0)</f>
        <v>123816.20706240814</v>
      </c>
      <c r="F21" s="158">
        <f t="shared" si="0"/>
        <v>13630.511183100905</v>
      </c>
      <c r="H21" s="158">
        <f>+SUM(U32:U43)</f>
        <v>12322.759655798463</v>
      </c>
      <c r="J21" s="158">
        <f t="shared" si="1"/>
        <v>1307.7515273024419</v>
      </c>
      <c r="L21" s="158">
        <f t="shared" si="2"/>
        <v>122508.45553510569</v>
      </c>
      <c r="N21" s="34"/>
      <c r="O21" s="16">
        <v>2</v>
      </c>
      <c r="Q21" s="158">
        <f t="shared" ref="Q21:Q84" si="10">IF(O21&lt;=$E$9*12,Y20,0)</f>
        <v>124905.79073474159</v>
      </c>
      <c r="R21" s="41"/>
      <c r="S21" s="158">
        <f t="shared" ref="S21:S84" si="11">IF(O21&lt;=$E$9*12,SUM(U21,W21),0)</f>
        <v>1135.8759319250755</v>
      </c>
      <c r="U21" s="158">
        <f t="shared" ref="U21:U84" si="12">IF(O21&lt;=$E$9*12,Q21*$E$8/12,0)</f>
        <v>1040.8815894561801</v>
      </c>
      <c r="W21" s="158">
        <f t="shared" ref="W21:W84" si="13">IF(O21&lt;=$E$9*12,$E$13-U21,0)</f>
        <v>94.994342468895411</v>
      </c>
      <c r="Y21" s="158">
        <f t="shared" ref="Y21:Y84" si="14">IF(O21&lt;=$E$9*12,Q21-W21,0)</f>
        <v>124810.79639227269</v>
      </c>
      <c r="Z21" s="34">
        <v>1</v>
      </c>
      <c r="AF21" s="208"/>
      <c r="AG21" s="16" t="s">
        <v>307</v>
      </c>
      <c r="AH21" s="202">
        <f>IF(E9*12&gt;=AH19,$E$13,0)</f>
        <v>1135.8759319250755</v>
      </c>
      <c r="AI21" s="202">
        <f t="shared" ref="AI21:CT21" si="15">IF($E9*12&gt;=AI19,$E$13,0)</f>
        <v>1135.8759319250755</v>
      </c>
      <c r="AJ21" s="202">
        <f t="shared" si="15"/>
        <v>1135.8759319250755</v>
      </c>
      <c r="AK21" s="202">
        <f t="shared" si="15"/>
        <v>1135.8759319250755</v>
      </c>
      <c r="AL21" s="202">
        <f t="shared" si="15"/>
        <v>1135.8759319250755</v>
      </c>
      <c r="AM21" s="202">
        <f t="shared" si="15"/>
        <v>1135.8759319250755</v>
      </c>
      <c r="AN21" s="202">
        <f t="shared" si="15"/>
        <v>1135.8759319250755</v>
      </c>
      <c r="AO21" s="202">
        <f t="shared" si="15"/>
        <v>1135.8759319250755</v>
      </c>
      <c r="AP21" s="202">
        <f t="shared" si="15"/>
        <v>1135.8759319250755</v>
      </c>
      <c r="AQ21" s="202">
        <f t="shared" si="15"/>
        <v>1135.8759319250755</v>
      </c>
      <c r="AR21" s="202">
        <f t="shared" si="15"/>
        <v>1135.8759319250755</v>
      </c>
      <c r="AS21" s="202">
        <f t="shared" si="15"/>
        <v>1135.8759319250755</v>
      </c>
      <c r="AT21" s="202">
        <f t="shared" si="15"/>
        <v>1135.8759319250755</v>
      </c>
      <c r="AU21" s="202">
        <f t="shared" si="15"/>
        <v>1135.8759319250755</v>
      </c>
      <c r="AV21" s="202">
        <f t="shared" si="15"/>
        <v>1135.8759319250755</v>
      </c>
      <c r="AW21" s="202">
        <f t="shared" si="15"/>
        <v>1135.8759319250755</v>
      </c>
      <c r="AX21" s="202">
        <f t="shared" si="15"/>
        <v>1135.8759319250755</v>
      </c>
      <c r="AY21" s="202">
        <f t="shared" si="15"/>
        <v>1135.8759319250755</v>
      </c>
      <c r="AZ21" s="202">
        <f t="shared" si="15"/>
        <v>1135.8759319250755</v>
      </c>
      <c r="BA21" s="202">
        <f t="shared" si="15"/>
        <v>1135.8759319250755</v>
      </c>
      <c r="BB21" s="202">
        <f t="shared" si="15"/>
        <v>1135.8759319250755</v>
      </c>
      <c r="BC21" s="202">
        <f t="shared" si="15"/>
        <v>1135.8759319250755</v>
      </c>
      <c r="BD21" s="202">
        <f t="shared" si="15"/>
        <v>1135.8759319250755</v>
      </c>
      <c r="BE21" s="202">
        <f t="shared" si="15"/>
        <v>1135.8759319250755</v>
      </c>
      <c r="BF21" s="202">
        <f t="shared" si="15"/>
        <v>1135.8759319250755</v>
      </c>
      <c r="BG21" s="202">
        <f t="shared" si="15"/>
        <v>1135.8759319250755</v>
      </c>
      <c r="BH21" s="202">
        <f t="shared" si="15"/>
        <v>1135.8759319250755</v>
      </c>
      <c r="BI21" s="202">
        <f t="shared" si="15"/>
        <v>1135.8759319250755</v>
      </c>
      <c r="BJ21" s="202">
        <f t="shared" si="15"/>
        <v>1135.8759319250755</v>
      </c>
      <c r="BK21" s="202">
        <f t="shared" si="15"/>
        <v>1135.8759319250755</v>
      </c>
      <c r="BL21" s="202">
        <f t="shared" si="15"/>
        <v>1135.8759319250755</v>
      </c>
      <c r="BM21" s="202">
        <f t="shared" si="15"/>
        <v>1135.8759319250755</v>
      </c>
      <c r="BN21" s="202">
        <f t="shared" si="15"/>
        <v>1135.8759319250755</v>
      </c>
      <c r="BO21" s="202">
        <f t="shared" si="15"/>
        <v>1135.8759319250755</v>
      </c>
      <c r="BP21" s="202">
        <f t="shared" si="15"/>
        <v>1135.8759319250755</v>
      </c>
      <c r="BQ21" s="202">
        <f t="shared" si="15"/>
        <v>1135.8759319250755</v>
      </c>
      <c r="BR21" s="202">
        <f t="shared" si="15"/>
        <v>1135.8759319250755</v>
      </c>
      <c r="BS21" s="202">
        <f t="shared" si="15"/>
        <v>1135.8759319250755</v>
      </c>
      <c r="BT21" s="202">
        <f t="shared" si="15"/>
        <v>1135.8759319250755</v>
      </c>
      <c r="BU21" s="202">
        <f t="shared" si="15"/>
        <v>1135.8759319250755</v>
      </c>
      <c r="BV21" s="202">
        <f t="shared" si="15"/>
        <v>1135.8759319250755</v>
      </c>
      <c r="BW21" s="202">
        <f t="shared" si="15"/>
        <v>1135.8759319250755</v>
      </c>
      <c r="BX21" s="202">
        <f t="shared" si="15"/>
        <v>1135.8759319250755</v>
      </c>
      <c r="BY21" s="202">
        <f t="shared" si="15"/>
        <v>1135.8759319250755</v>
      </c>
      <c r="BZ21" s="202">
        <f t="shared" si="15"/>
        <v>1135.8759319250755</v>
      </c>
      <c r="CA21" s="202">
        <f t="shared" si="15"/>
        <v>1135.8759319250755</v>
      </c>
      <c r="CB21" s="202">
        <f t="shared" si="15"/>
        <v>1135.8759319250755</v>
      </c>
      <c r="CC21" s="202">
        <f t="shared" si="15"/>
        <v>1135.8759319250755</v>
      </c>
      <c r="CD21" s="202">
        <f t="shared" si="15"/>
        <v>1135.8759319250755</v>
      </c>
      <c r="CE21" s="202">
        <f t="shared" si="15"/>
        <v>1135.8759319250755</v>
      </c>
      <c r="CF21" s="202">
        <f t="shared" si="15"/>
        <v>1135.8759319250755</v>
      </c>
      <c r="CG21" s="202">
        <f t="shared" si="15"/>
        <v>1135.8759319250755</v>
      </c>
      <c r="CH21" s="202">
        <f t="shared" si="15"/>
        <v>1135.8759319250755</v>
      </c>
      <c r="CI21" s="202">
        <f t="shared" si="15"/>
        <v>1135.8759319250755</v>
      </c>
      <c r="CJ21" s="202">
        <f t="shared" si="15"/>
        <v>1135.8759319250755</v>
      </c>
      <c r="CK21" s="202">
        <f t="shared" si="15"/>
        <v>1135.8759319250755</v>
      </c>
      <c r="CL21" s="202">
        <f t="shared" si="15"/>
        <v>1135.8759319250755</v>
      </c>
      <c r="CM21" s="202">
        <f t="shared" si="15"/>
        <v>1135.8759319250755</v>
      </c>
      <c r="CN21" s="202">
        <f t="shared" si="15"/>
        <v>1135.8759319250755</v>
      </c>
      <c r="CO21" s="202">
        <f t="shared" si="15"/>
        <v>1135.8759319250755</v>
      </c>
      <c r="CP21" s="202">
        <f t="shared" si="15"/>
        <v>1135.8759319250755</v>
      </c>
      <c r="CQ21" s="202">
        <f t="shared" si="15"/>
        <v>1135.8759319250755</v>
      </c>
      <c r="CR21" s="202">
        <f t="shared" si="15"/>
        <v>1135.8759319250755</v>
      </c>
      <c r="CS21" s="202">
        <f t="shared" si="15"/>
        <v>1135.8759319250755</v>
      </c>
      <c r="CT21" s="202">
        <f t="shared" si="15"/>
        <v>1135.8759319250755</v>
      </c>
      <c r="CU21" s="202">
        <f t="shared" ref="CU21:FF21" si="16">IF($E9*12&gt;=CU19,$E$13,0)</f>
        <v>1135.8759319250755</v>
      </c>
      <c r="CV21" s="202">
        <f t="shared" si="16"/>
        <v>1135.8759319250755</v>
      </c>
      <c r="CW21" s="202">
        <f t="shared" si="16"/>
        <v>1135.8759319250755</v>
      </c>
      <c r="CX21" s="202">
        <f t="shared" si="16"/>
        <v>1135.8759319250755</v>
      </c>
      <c r="CY21" s="202">
        <f t="shared" si="16"/>
        <v>1135.8759319250755</v>
      </c>
      <c r="CZ21" s="202">
        <f t="shared" si="16"/>
        <v>1135.8759319250755</v>
      </c>
      <c r="DA21" s="202">
        <f t="shared" si="16"/>
        <v>1135.8759319250755</v>
      </c>
      <c r="DB21" s="202">
        <f t="shared" si="16"/>
        <v>1135.8759319250755</v>
      </c>
      <c r="DC21" s="202">
        <f t="shared" si="16"/>
        <v>1135.8759319250755</v>
      </c>
      <c r="DD21" s="202">
        <f t="shared" si="16"/>
        <v>1135.8759319250755</v>
      </c>
      <c r="DE21" s="202">
        <f t="shared" si="16"/>
        <v>1135.8759319250755</v>
      </c>
      <c r="DF21" s="202">
        <f t="shared" si="16"/>
        <v>1135.8759319250755</v>
      </c>
      <c r="DG21" s="202">
        <f t="shared" si="16"/>
        <v>1135.8759319250755</v>
      </c>
      <c r="DH21" s="202">
        <f t="shared" si="16"/>
        <v>1135.8759319250755</v>
      </c>
      <c r="DI21" s="202">
        <f t="shared" si="16"/>
        <v>1135.8759319250755</v>
      </c>
      <c r="DJ21" s="202">
        <f t="shared" si="16"/>
        <v>1135.8759319250755</v>
      </c>
      <c r="DK21" s="202">
        <f t="shared" si="16"/>
        <v>1135.8759319250755</v>
      </c>
      <c r="DL21" s="202">
        <f t="shared" si="16"/>
        <v>1135.8759319250755</v>
      </c>
      <c r="DM21" s="202">
        <f t="shared" si="16"/>
        <v>1135.8759319250755</v>
      </c>
      <c r="DN21" s="202">
        <f t="shared" si="16"/>
        <v>1135.8759319250755</v>
      </c>
      <c r="DO21" s="202">
        <f t="shared" si="16"/>
        <v>1135.8759319250755</v>
      </c>
      <c r="DP21" s="202">
        <f t="shared" si="16"/>
        <v>1135.8759319250755</v>
      </c>
      <c r="DQ21" s="202">
        <f t="shared" si="16"/>
        <v>1135.8759319250755</v>
      </c>
      <c r="DR21" s="202">
        <f t="shared" si="16"/>
        <v>1135.8759319250755</v>
      </c>
      <c r="DS21" s="202">
        <f t="shared" si="16"/>
        <v>1135.8759319250755</v>
      </c>
      <c r="DT21" s="202">
        <f t="shared" si="16"/>
        <v>1135.8759319250755</v>
      </c>
      <c r="DU21" s="202">
        <f t="shared" si="16"/>
        <v>1135.8759319250755</v>
      </c>
      <c r="DV21" s="202">
        <f t="shared" si="16"/>
        <v>1135.8759319250755</v>
      </c>
      <c r="DW21" s="202">
        <f t="shared" si="16"/>
        <v>1135.8759319250755</v>
      </c>
      <c r="DX21" s="202">
        <f t="shared" si="16"/>
        <v>1135.8759319250755</v>
      </c>
      <c r="DY21" s="202">
        <f t="shared" si="16"/>
        <v>1135.8759319250755</v>
      </c>
      <c r="DZ21" s="202">
        <f t="shared" si="16"/>
        <v>1135.8759319250755</v>
      </c>
      <c r="EA21" s="202">
        <f t="shared" si="16"/>
        <v>1135.8759319250755</v>
      </c>
      <c r="EB21" s="202">
        <f t="shared" si="16"/>
        <v>1135.8759319250755</v>
      </c>
      <c r="EC21" s="202">
        <f t="shared" si="16"/>
        <v>1135.8759319250755</v>
      </c>
      <c r="ED21" s="202">
        <f t="shared" si="16"/>
        <v>1135.8759319250755</v>
      </c>
      <c r="EE21" s="202">
        <f t="shared" si="16"/>
        <v>1135.8759319250755</v>
      </c>
      <c r="EF21" s="202">
        <f t="shared" si="16"/>
        <v>1135.8759319250755</v>
      </c>
      <c r="EG21" s="202">
        <f t="shared" si="16"/>
        <v>1135.8759319250755</v>
      </c>
      <c r="EH21" s="202">
        <f t="shared" si="16"/>
        <v>1135.8759319250755</v>
      </c>
      <c r="EI21" s="202">
        <f t="shared" si="16"/>
        <v>1135.8759319250755</v>
      </c>
      <c r="EJ21" s="202">
        <f t="shared" si="16"/>
        <v>1135.8759319250755</v>
      </c>
      <c r="EK21" s="202">
        <f t="shared" si="16"/>
        <v>1135.8759319250755</v>
      </c>
      <c r="EL21" s="202">
        <f t="shared" si="16"/>
        <v>1135.8759319250755</v>
      </c>
      <c r="EM21" s="202">
        <f t="shared" si="16"/>
        <v>1135.8759319250755</v>
      </c>
      <c r="EN21" s="202">
        <f t="shared" si="16"/>
        <v>1135.8759319250755</v>
      </c>
      <c r="EO21" s="202">
        <f t="shared" si="16"/>
        <v>1135.8759319250755</v>
      </c>
      <c r="EP21" s="202">
        <f t="shared" si="16"/>
        <v>1135.8759319250755</v>
      </c>
      <c r="EQ21" s="202">
        <f t="shared" si="16"/>
        <v>1135.8759319250755</v>
      </c>
      <c r="ER21" s="202">
        <f t="shared" si="16"/>
        <v>1135.8759319250755</v>
      </c>
      <c r="ES21" s="202">
        <f t="shared" si="16"/>
        <v>1135.8759319250755</v>
      </c>
      <c r="ET21" s="202">
        <f t="shared" si="16"/>
        <v>1135.8759319250755</v>
      </c>
      <c r="EU21" s="202">
        <f t="shared" si="16"/>
        <v>1135.8759319250755</v>
      </c>
      <c r="EV21" s="202">
        <f t="shared" si="16"/>
        <v>1135.8759319250755</v>
      </c>
      <c r="EW21" s="202">
        <f t="shared" si="16"/>
        <v>1135.8759319250755</v>
      </c>
      <c r="EX21" s="202">
        <f t="shared" si="16"/>
        <v>1135.8759319250755</v>
      </c>
      <c r="EY21" s="202">
        <f t="shared" si="16"/>
        <v>1135.8759319250755</v>
      </c>
      <c r="EZ21" s="202">
        <f t="shared" si="16"/>
        <v>1135.8759319250755</v>
      </c>
      <c r="FA21" s="202">
        <f t="shared" si="16"/>
        <v>1135.8759319250755</v>
      </c>
      <c r="FB21" s="202">
        <f t="shared" si="16"/>
        <v>1135.8759319250755</v>
      </c>
      <c r="FC21" s="202">
        <f t="shared" si="16"/>
        <v>1135.8759319250755</v>
      </c>
      <c r="FD21" s="202">
        <f t="shared" si="16"/>
        <v>1135.8759319250755</v>
      </c>
      <c r="FE21" s="202">
        <f t="shared" si="16"/>
        <v>1135.8759319250755</v>
      </c>
      <c r="FF21" s="202">
        <f t="shared" si="16"/>
        <v>1135.8759319250755</v>
      </c>
      <c r="FG21" s="202">
        <f t="shared" ref="FG21:HR21" si="17">IF($E9*12&gt;=FG19,$E$13,0)</f>
        <v>1135.8759319250755</v>
      </c>
      <c r="FH21" s="202">
        <f t="shared" si="17"/>
        <v>1135.8759319250755</v>
      </c>
      <c r="FI21" s="202">
        <f t="shared" si="17"/>
        <v>1135.8759319250755</v>
      </c>
      <c r="FJ21" s="202">
        <f t="shared" si="17"/>
        <v>1135.8759319250755</v>
      </c>
      <c r="FK21" s="202">
        <f t="shared" si="17"/>
        <v>1135.8759319250755</v>
      </c>
      <c r="FL21" s="202">
        <f t="shared" si="17"/>
        <v>1135.8759319250755</v>
      </c>
      <c r="FM21" s="202">
        <f t="shared" si="17"/>
        <v>1135.8759319250755</v>
      </c>
      <c r="FN21" s="202">
        <f t="shared" si="17"/>
        <v>1135.8759319250755</v>
      </c>
      <c r="FO21" s="202">
        <f t="shared" si="17"/>
        <v>1135.8759319250755</v>
      </c>
      <c r="FP21" s="202">
        <f t="shared" si="17"/>
        <v>1135.8759319250755</v>
      </c>
      <c r="FQ21" s="202">
        <f t="shared" si="17"/>
        <v>1135.8759319250755</v>
      </c>
      <c r="FR21" s="202">
        <f t="shared" si="17"/>
        <v>1135.8759319250755</v>
      </c>
      <c r="FS21" s="202">
        <f t="shared" si="17"/>
        <v>1135.8759319250755</v>
      </c>
      <c r="FT21" s="202">
        <f t="shared" si="17"/>
        <v>1135.8759319250755</v>
      </c>
      <c r="FU21" s="202">
        <f t="shared" si="17"/>
        <v>1135.8759319250755</v>
      </c>
      <c r="FV21" s="202">
        <f t="shared" si="17"/>
        <v>1135.8759319250755</v>
      </c>
      <c r="FW21" s="202">
        <f t="shared" si="17"/>
        <v>1135.8759319250755</v>
      </c>
      <c r="FX21" s="202">
        <f t="shared" si="17"/>
        <v>1135.8759319250755</v>
      </c>
      <c r="FY21" s="202">
        <f t="shared" si="17"/>
        <v>1135.8759319250755</v>
      </c>
      <c r="FZ21" s="202">
        <f t="shared" si="17"/>
        <v>1135.8759319250755</v>
      </c>
      <c r="GA21" s="202">
        <f t="shared" si="17"/>
        <v>1135.8759319250755</v>
      </c>
      <c r="GB21" s="202">
        <f t="shared" si="17"/>
        <v>1135.8759319250755</v>
      </c>
      <c r="GC21" s="202">
        <f t="shared" si="17"/>
        <v>1135.8759319250755</v>
      </c>
      <c r="GD21" s="202">
        <f t="shared" si="17"/>
        <v>1135.8759319250755</v>
      </c>
      <c r="GE21" s="202">
        <f t="shared" si="17"/>
        <v>1135.8759319250755</v>
      </c>
      <c r="GF21" s="202">
        <f t="shared" si="17"/>
        <v>1135.8759319250755</v>
      </c>
      <c r="GG21" s="202">
        <f t="shared" si="17"/>
        <v>1135.8759319250755</v>
      </c>
      <c r="GH21" s="202">
        <f t="shared" si="17"/>
        <v>1135.8759319250755</v>
      </c>
      <c r="GI21" s="202">
        <f t="shared" si="17"/>
        <v>1135.8759319250755</v>
      </c>
      <c r="GJ21" s="202">
        <f t="shared" si="17"/>
        <v>1135.8759319250755</v>
      </c>
      <c r="GK21" s="202">
        <f t="shared" si="17"/>
        <v>1135.8759319250755</v>
      </c>
      <c r="GL21" s="202">
        <f t="shared" si="17"/>
        <v>1135.8759319250755</v>
      </c>
      <c r="GM21" s="202">
        <f t="shared" si="17"/>
        <v>1135.8759319250755</v>
      </c>
      <c r="GN21" s="202">
        <f t="shared" si="17"/>
        <v>1135.8759319250755</v>
      </c>
      <c r="GO21" s="202">
        <f t="shared" si="17"/>
        <v>1135.8759319250755</v>
      </c>
      <c r="GP21" s="202">
        <f t="shared" si="17"/>
        <v>1135.8759319250755</v>
      </c>
      <c r="GQ21" s="202">
        <f t="shared" si="17"/>
        <v>1135.8759319250755</v>
      </c>
      <c r="GR21" s="202">
        <f t="shared" si="17"/>
        <v>1135.8759319250755</v>
      </c>
      <c r="GS21" s="202">
        <f t="shared" si="17"/>
        <v>1135.8759319250755</v>
      </c>
      <c r="GT21" s="202">
        <f t="shared" si="17"/>
        <v>1135.8759319250755</v>
      </c>
      <c r="GU21" s="202">
        <f t="shared" si="17"/>
        <v>1135.8759319250755</v>
      </c>
      <c r="GV21" s="202">
        <f t="shared" si="17"/>
        <v>1135.8759319250755</v>
      </c>
      <c r="GW21" s="202">
        <f t="shared" si="17"/>
        <v>1135.8759319250755</v>
      </c>
      <c r="GX21" s="202">
        <f t="shared" si="17"/>
        <v>1135.8759319250755</v>
      </c>
      <c r="GY21" s="202">
        <f t="shared" si="17"/>
        <v>1135.8759319250755</v>
      </c>
      <c r="GZ21" s="202">
        <f t="shared" si="17"/>
        <v>1135.8759319250755</v>
      </c>
      <c r="HA21" s="202">
        <f t="shared" si="17"/>
        <v>1135.8759319250755</v>
      </c>
      <c r="HB21" s="202">
        <f t="shared" si="17"/>
        <v>1135.8759319250755</v>
      </c>
      <c r="HC21" s="202">
        <f t="shared" si="17"/>
        <v>1135.8759319250755</v>
      </c>
      <c r="HD21" s="202">
        <f t="shared" si="17"/>
        <v>1135.8759319250755</v>
      </c>
      <c r="HE21" s="202">
        <f t="shared" si="17"/>
        <v>1135.8759319250755</v>
      </c>
      <c r="HF21" s="202">
        <f t="shared" si="17"/>
        <v>1135.8759319250755</v>
      </c>
      <c r="HG21" s="202">
        <f t="shared" si="17"/>
        <v>1135.8759319250755</v>
      </c>
      <c r="HH21" s="202">
        <f t="shared" si="17"/>
        <v>1135.8759319250755</v>
      </c>
      <c r="HI21" s="202">
        <f t="shared" si="17"/>
        <v>1135.8759319250755</v>
      </c>
      <c r="HJ21" s="202">
        <f t="shared" si="17"/>
        <v>1135.8759319250755</v>
      </c>
      <c r="HK21" s="202">
        <f t="shared" si="17"/>
        <v>1135.8759319250755</v>
      </c>
      <c r="HL21" s="202">
        <f t="shared" si="17"/>
        <v>1135.8759319250755</v>
      </c>
      <c r="HM21" s="202">
        <f t="shared" si="17"/>
        <v>1135.8759319250755</v>
      </c>
      <c r="HN21" s="202">
        <f t="shared" si="17"/>
        <v>1135.8759319250755</v>
      </c>
      <c r="HO21" s="202">
        <f t="shared" si="17"/>
        <v>1135.8759319250755</v>
      </c>
      <c r="HP21" s="202">
        <f t="shared" si="17"/>
        <v>1135.8759319250755</v>
      </c>
      <c r="HQ21" s="202">
        <f t="shared" si="17"/>
        <v>1135.8759319250755</v>
      </c>
      <c r="HR21" s="202">
        <f t="shared" si="17"/>
        <v>1135.8759319250755</v>
      </c>
      <c r="HS21" s="202">
        <f t="shared" ref="HS21:KD21" si="18">IF($E9*12&gt;=HS19,$E$13,0)</f>
        <v>1135.8759319250755</v>
      </c>
      <c r="HT21" s="202">
        <f t="shared" si="18"/>
        <v>1135.8759319250755</v>
      </c>
      <c r="HU21" s="202">
        <f t="shared" si="18"/>
        <v>1135.8759319250755</v>
      </c>
      <c r="HV21" s="202">
        <f t="shared" si="18"/>
        <v>1135.8759319250755</v>
      </c>
      <c r="HW21" s="202">
        <f t="shared" si="18"/>
        <v>1135.8759319250755</v>
      </c>
      <c r="HX21" s="202">
        <f t="shared" si="18"/>
        <v>1135.8759319250755</v>
      </c>
      <c r="HY21" s="202">
        <f t="shared" si="18"/>
        <v>1135.8759319250755</v>
      </c>
      <c r="HZ21" s="202">
        <f t="shared" si="18"/>
        <v>1135.8759319250755</v>
      </c>
      <c r="IA21" s="202">
        <f t="shared" si="18"/>
        <v>1135.8759319250755</v>
      </c>
      <c r="IB21" s="202">
        <f t="shared" si="18"/>
        <v>1135.8759319250755</v>
      </c>
      <c r="IC21" s="202">
        <f t="shared" si="18"/>
        <v>1135.8759319250755</v>
      </c>
      <c r="ID21" s="202">
        <f t="shared" si="18"/>
        <v>1135.8759319250755</v>
      </c>
      <c r="IE21" s="202">
        <f t="shared" si="18"/>
        <v>1135.8759319250755</v>
      </c>
      <c r="IF21" s="202">
        <f t="shared" si="18"/>
        <v>1135.8759319250755</v>
      </c>
      <c r="IG21" s="202">
        <f t="shared" si="18"/>
        <v>1135.8759319250755</v>
      </c>
      <c r="IH21" s="202">
        <f t="shared" si="18"/>
        <v>1135.8759319250755</v>
      </c>
      <c r="II21" s="202">
        <f t="shared" si="18"/>
        <v>1135.8759319250755</v>
      </c>
      <c r="IJ21" s="202">
        <f t="shared" si="18"/>
        <v>1135.8759319250755</v>
      </c>
      <c r="IK21" s="202">
        <f t="shared" si="18"/>
        <v>1135.8759319250755</v>
      </c>
      <c r="IL21" s="202">
        <f t="shared" si="18"/>
        <v>1135.8759319250755</v>
      </c>
      <c r="IM21" s="202">
        <f t="shared" si="18"/>
        <v>1135.8759319250755</v>
      </c>
      <c r="IN21" s="202">
        <f t="shared" si="18"/>
        <v>1135.8759319250755</v>
      </c>
      <c r="IO21" s="202">
        <f t="shared" si="18"/>
        <v>1135.8759319250755</v>
      </c>
      <c r="IP21" s="202">
        <f t="shared" si="18"/>
        <v>1135.8759319250755</v>
      </c>
      <c r="IQ21" s="202">
        <f t="shared" si="18"/>
        <v>1135.8759319250755</v>
      </c>
      <c r="IR21" s="202">
        <f t="shared" si="18"/>
        <v>1135.8759319250755</v>
      </c>
      <c r="IS21" s="202">
        <f t="shared" si="18"/>
        <v>1135.8759319250755</v>
      </c>
      <c r="IT21" s="202">
        <f t="shared" si="18"/>
        <v>1135.8759319250755</v>
      </c>
      <c r="IU21" s="202">
        <f t="shared" si="18"/>
        <v>1135.8759319250755</v>
      </c>
      <c r="IV21" s="202">
        <f t="shared" si="18"/>
        <v>1135.8759319250755</v>
      </c>
      <c r="IW21" s="202">
        <f t="shared" si="18"/>
        <v>1135.8759319250755</v>
      </c>
      <c r="IX21" s="202">
        <f t="shared" si="18"/>
        <v>1135.8759319250755</v>
      </c>
      <c r="IY21" s="202">
        <f t="shared" si="18"/>
        <v>1135.8759319250755</v>
      </c>
      <c r="IZ21" s="202">
        <f t="shared" si="18"/>
        <v>1135.8759319250755</v>
      </c>
      <c r="JA21" s="202">
        <f t="shared" si="18"/>
        <v>1135.8759319250755</v>
      </c>
      <c r="JB21" s="202">
        <f t="shared" si="18"/>
        <v>1135.8759319250755</v>
      </c>
      <c r="JC21" s="202">
        <f t="shared" si="18"/>
        <v>1135.8759319250755</v>
      </c>
      <c r="JD21" s="202">
        <f t="shared" si="18"/>
        <v>1135.8759319250755</v>
      </c>
      <c r="JE21" s="202">
        <f t="shared" si="18"/>
        <v>1135.8759319250755</v>
      </c>
      <c r="JF21" s="202">
        <f t="shared" si="18"/>
        <v>1135.8759319250755</v>
      </c>
      <c r="JG21" s="202">
        <f t="shared" si="18"/>
        <v>1135.8759319250755</v>
      </c>
      <c r="JH21" s="202">
        <f t="shared" si="18"/>
        <v>1135.8759319250755</v>
      </c>
      <c r="JI21" s="202">
        <f t="shared" si="18"/>
        <v>1135.8759319250755</v>
      </c>
      <c r="JJ21" s="202">
        <f t="shared" si="18"/>
        <v>1135.8759319250755</v>
      </c>
      <c r="JK21" s="202">
        <f t="shared" si="18"/>
        <v>1135.8759319250755</v>
      </c>
      <c r="JL21" s="202">
        <f t="shared" si="18"/>
        <v>1135.8759319250755</v>
      </c>
      <c r="JM21" s="202">
        <f t="shared" si="18"/>
        <v>1135.8759319250755</v>
      </c>
      <c r="JN21" s="202">
        <f t="shared" si="18"/>
        <v>1135.8759319250755</v>
      </c>
      <c r="JO21" s="202">
        <f t="shared" si="18"/>
        <v>1135.8759319250755</v>
      </c>
      <c r="JP21" s="202">
        <f t="shared" si="18"/>
        <v>1135.8759319250755</v>
      </c>
      <c r="JQ21" s="202">
        <f t="shared" si="18"/>
        <v>1135.8759319250755</v>
      </c>
      <c r="JR21" s="202">
        <f t="shared" si="18"/>
        <v>1135.8759319250755</v>
      </c>
      <c r="JS21" s="202">
        <f t="shared" si="18"/>
        <v>1135.8759319250755</v>
      </c>
      <c r="JT21" s="202">
        <f t="shared" si="18"/>
        <v>1135.8759319250755</v>
      </c>
      <c r="JU21" s="202">
        <f t="shared" si="18"/>
        <v>1135.8759319250755</v>
      </c>
      <c r="JV21" s="202">
        <f t="shared" si="18"/>
        <v>1135.8759319250755</v>
      </c>
      <c r="JW21" s="202">
        <f t="shared" si="18"/>
        <v>1135.8759319250755</v>
      </c>
      <c r="JX21" s="202">
        <f t="shared" si="18"/>
        <v>1135.8759319250755</v>
      </c>
      <c r="JY21" s="202">
        <f t="shared" si="18"/>
        <v>1135.8759319250755</v>
      </c>
      <c r="JZ21" s="202">
        <f t="shared" si="18"/>
        <v>1135.8759319250755</v>
      </c>
      <c r="KA21" s="202">
        <f t="shared" si="18"/>
        <v>1135.8759319250755</v>
      </c>
      <c r="KB21" s="202">
        <f t="shared" si="18"/>
        <v>1135.8759319250755</v>
      </c>
      <c r="KC21" s="202">
        <f t="shared" si="18"/>
        <v>1135.8759319250755</v>
      </c>
      <c r="KD21" s="202">
        <f t="shared" si="18"/>
        <v>1135.8759319250755</v>
      </c>
      <c r="KE21" s="202">
        <f t="shared" ref="KE21:MP21" si="19">IF($E9*12&gt;=KE19,$E$13,0)</f>
        <v>1135.8759319250755</v>
      </c>
      <c r="KF21" s="202">
        <f t="shared" si="19"/>
        <v>1135.8759319250755</v>
      </c>
      <c r="KG21" s="202">
        <f t="shared" si="19"/>
        <v>1135.8759319250755</v>
      </c>
      <c r="KH21" s="202">
        <f t="shared" si="19"/>
        <v>1135.8759319250755</v>
      </c>
      <c r="KI21" s="202">
        <f t="shared" si="19"/>
        <v>1135.8759319250755</v>
      </c>
      <c r="KJ21" s="202">
        <f t="shared" si="19"/>
        <v>1135.8759319250755</v>
      </c>
      <c r="KK21" s="202">
        <f t="shared" si="19"/>
        <v>1135.8759319250755</v>
      </c>
      <c r="KL21" s="202">
        <f t="shared" si="19"/>
        <v>1135.8759319250755</v>
      </c>
      <c r="KM21" s="202">
        <f t="shared" si="19"/>
        <v>1135.8759319250755</v>
      </c>
      <c r="KN21" s="202">
        <f t="shared" si="19"/>
        <v>1135.8759319250755</v>
      </c>
      <c r="KO21" s="202">
        <f t="shared" si="19"/>
        <v>1135.8759319250755</v>
      </c>
      <c r="KP21" s="202">
        <f t="shared" si="19"/>
        <v>1135.8759319250755</v>
      </c>
      <c r="KQ21" s="202">
        <f t="shared" si="19"/>
        <v>1135.8759319250755</v>
      </c>
      <c r="KR21" s="202">
        <f t="shared" si="19"/>
        <v>1135.8759319250755</v>
      </c>
      <c r="KS21" s="202">
        <f t="shared" si="19"/>
        <v>1135.8759319250755</v>
      </c>
      <c r="KT21" s="202">
        <f t="shared" si="19"/>
        <v>1135.8759319250755</v>
      </c>
      <c r="KU21" s="202">
        <f t="shared" si="19"/>
        <v>1135.8759319250755</v>
      </c>
      <c r="KV21" s="202">
        <f t="shared" si="19"/>
        <v>1135.8759319250755</v>
      </c>
      <c r="KW21" s="202">
        <f t="shared" si="19"/>
        <v>1135.8759319250755</v>
      </c>
      <c r="KX21" s="202">
        <f t="shared" si="19"/>
        <v>1135.8759319250755</v>
      </c>
      <c r="KY21" s="202">
        <f t="shared" si="19"/>
        <v>1135.8759319250755</v>
      </c>
      <c r="KZ21" s="202">
        <f t="shared" si="19"/>
        <v>1135.8759319250755</v>
      </c>
      <c r="LA21" s="202">
        <f t="shared" si="19"/>
        <v>1135.8759319250755</v>
      </c>
      <c r="LB21" s="202">
        <f t="shared" si="19"/>
        <v>1135.8759319250755</v>
      </c>
      <c r="LC21" s="202">
        <f t="shared" si="19"/>
        <v>1135.8759319250755</v>
      </c>
      <c r="LD21" s="202">
        <f t="shared" si="19"/>
        <v>1135.8759319250755</v>
      </c>
      <c r="LE21" s="202">
        <f t="shared" si="19"/>
        <v>1135.8759319250755</v>
      </c>
      <c r="LF21" s="202">
        <f t="shared" si="19"/>
        <v>1135.8759319250755</v>
      </c>
      <c r="LG21" s="202">
        <f t="shared" si="19"/>
        <v>1135.8759319250755</v>
      </c>
      <c r="LH21" s="202">
        <f t="shared" si="19"/>
        <v>1135.8759319250755</v>
      </c>
      <c r="LI21" s="202">
        <f t="shared" si="19"/>
        <v>1135.8759319250755</v>
      </c>
      <c r="LJ21" s="202">
        <f t="shared" si="19"/>
        <v>1135.8759319250755</v>
      </c>
      <c r="LK21" s="202">
        <f t="shared" si="19"/>
        <v>1135.8759319250755</v>
      </c>
      <c r="LL21" s="202">
        <f t="shared" si="19"/>
        <v>1135.8759319250755</v>
      </c>
      <c r="LM21" s="202">
        <f t="shared" si="19"/>
        <v>1135.8759319250755</v>
      </c>
      <c r="LN21" s="202">
        <f t="shared" si="19"/>
        <v>1135.8759319250755</v>
      </c>
      <c r="LO21" s="202">
        <f t="shared" si="19"/>
        <v>1135.8759319250755</v>
      </c>
      <c r="LP21" s="202">
        <f t="shared" si="19"/>
        <v>1135.8759319250755</v>
      </c>
      <c r="LQ21" s="202">
        <f t="shared" si="19"/>
        <v>1135.8759319250755</v>
      </c>
      <c r="LR21" s="202">
        <f t="shared" si="19"/>
        <v>1135.8759319250755</v>
      </c>
      <c r="LS21" s="202">
        <f t="shared" si="19"/>
        <v>1135.8759319250755</v>
      </c>
      <c r="LT21" s="202">
        <f t="shared" si="19"/>
        <v>1135.8759319250755</v>
      </c>
      <c r="LU21" s="202">
        <f t="shared" si="19"/>
        <v>1135.8759319250755</v>
      </c>
      <c r="LV21" s="202">
        <f t="shared" si="19"/>
        <v>0</v>
      </c>
      <c r="LW21" s="202">
        <f t="shared" si="19"/>
        <v>0</v>
      </c>
      <c r="LX21" s="202">
        <f t="shared" si="19"/>
        <v>0</v>
      </c>
      <c r="LY21" s="202">
        <f t="shared" si="19"/>
        <v>0</v>
      </c>
      <c r="LZ21" s="202">
        <f t="shared" si="19"/>
        <v>0</v>
      </c>
      <c r="MA21" s="202">
        <f t="shared" si="19"/>
        <v>0</v>
      </c>
      <c r="MB21" s="202">
        <f t="shared" si="19"/>
        <v>0</v>
      </c>
      <c r="MC21" s="202">
        <f t="shared" si="19"/>
        <v>0</v>
      </c>
      <c r="MD21" s="202">
        <f t="shared" si="19"/>
        <v>0</v>
      </c>
      <c r="ME21" s="202">
        <f t="shared" si="19"/>
        <v>0</v>
      </c>
      <c r="MF21" s="202">
        <f t="shared" si="19"/>
        <v>0</v>
      </c>
      <c r="MG21" s="202">
        <f t="shared" si="19"/>
        <v>0</v>
      </c>
      <c r="MH21" s="202">
        <f t="shared" si="19"/>
        <v>0</v>
      </c>
      <c r="MI21" s="202">
        <f t="shared" si="19"/>
        <v>0</v>
      </c>
      <c r="MJ21" s="202">
        <f t="shared" si="19"/>
        <v>0</v>
      </c>
      <c r="MK21" s="202">
        <f t="shared" si="19"/>
        <v>0</v>
      </c>
      <c r="ML21" s="202">
        <f t="shared" si="19"/>
        <v>0</v>
      </c>
      <c r="MM21" s="202">
        <f t="shared" si="19"/>
        <v>0</v>
      </c>
      <c r="MN21" s="202">
        <f t="shared" si="19"/>
        <v>0</v>
      </c>
      <c r="MO21" s="202">
        <f t="shared" si="19"/>
        <v>0</v>
      </c>
      <c r="MP21" s="202">
        <f t="shared" si="19"/>
        <v>0</v>
      </c>
      <c r="MQ21" s="202">
        <f t="shared" ref="MQ21:OC21" si="20">IF($E9*12&gt;=MQ19,$E$13,0)</f>
        <v>0</v>
      </c>
      <c r="MR21" s="202">
        <f t="shared" si="20"/>
        <v>0</v>
      </c>
      <c r="MS21" s="202">
        <f t="shared" si="20"/>
        <v>0</v>
      </c>
      <c r="MT21" s="202">
        <f t="shared" si="20"/>
        <v>0</v>
      </c>
      <c r="MU21" s="202">
        <f t="shared" si="20"/>
        <v>0</v>
      </c>
      <c r="MV21" s="202">
        <f t="shared" si="20"/>
        <v>0</v>
      </c>
      <c r="MW21" s="202">
        <f t="shared" si="20"/>
        <v>0</v>
      </c>
      <c r="MX21" s="202">
        <f t="shared" si="20"/>
        <v>0</v>
      </c>
      <c r="MY21" s="202">
        <f t="shared" si="20"/>
        <v>0</v>
      </c>
      <c r="MZ21" s="202">
        <f t="shared" si="20"/>
        <v>0</v>
      </c>
      <c r="NA21" s="202">
        <f t="shared" si="20"/>
        <v>0</v>
      </c>
      <c r="NB21" s="202">
        <f t="shared" si="20"/>
        <v>0</v>
      </c>
      <c r="NC21" s="202">
        <f t="shared" si="20"/>
        <v>0</v>
      </c>
      <c r="ND21" s="202">
        <f t="shared" si="20"/>
        <v>0</v>
      </c>
      <c r="NE21" s="202">
        <f t="shared" si="20"/>
        <v>0</v>
      </c>
      <c r="NF21" s="202">
        <f t="shared" si="20"/>
        <v>0</v>
      </c>
      <c r="NG21" s="202">
        <f t="shared" si="20"/>
        <v>0</v>
      </c>
      <c r="NH21" s="202">
        <f t="shared" si="20"/>
        <v>0</v>
      </c>
      <c r="NI21" s="202">
        <f t="shared" si="20"/>
        <v>0</v>
      </c>
      <c r="NJ21" s="202">
        <f t="shared" si="20"/>
        <v>0</v>
      </c>
      <c r="NK21" s="202">
        <f t="shared" si="20"/>
        <v>0</v>
      </c>
      <c r="NL21" s="202">
        <f t="shared" si="20"/>
        <v>0</v>
      </c>
      <c r="NM21" s="202">
        <f t="shared" si="20"/>
        <v>0</v>
      </c>
      <c r="NN21" s="202">
        <f t="shared" si="20"/>
        <v>0</v>
      </c>
      <c r="NO21" s="202">
        <f t="shared" si="20"/>
        <v>0</v>
      </c>
      <c r="NP21" s="202">
        <f t="shared" si="20"/>
        <v>0</v>
      </c>
      <c r="NQ21" s="202">
        <f t="shared" si="20"/>
        <v>0</v>
      </c>
      <c r="NR21" s="202">
        <f t="shared" si="20"/>
        <v>0</v>
      </c>
      <c r="NS21" s="202">
        <f t="shared" si="20"/>
        <v>0</v>
      </c>
      <c r="NT21" s="202">
        <f t="shared" si="20"/>
        <v>0</v>
      </c>
      <c r="NU21" s="202">
        <f t="shared" si="20"/>
        <v>0</v>
      </c>
      <c r="NV21" s="202">
        <f t="shared" si="20"/>
        <v>0</v>
      </c>
      <c r="NW21" s="202">
        <f t="shared" si="20"/>
        <v>0</v>
      </c>
      <c r="NX21" s="202">
        <f t="shared" si="20"/>
        <v>0</v>
      </c>
      <c r="NY21" s="202">
        <f t="shared" si="20"/>
        <v>0</v>
      </c>
      <c r="NZ21" s="202">
        <f t="shared" si="20"/>
        <v>0</v>
      </c>
      <c r="OA21" s="202">
        <f t="shared" si="20"/>
        <v>0</v>
      </c>
      <c r="OB21" s="202">
        <f t="shared" si="20"/>
        <v>0</v>
      </c>
      <c r="OC21" s="202">
        <f t="shared" si="20"/>
        <v>0</v>
      </c>
    </row>
    <row r="22" spans="3:393" s="16" customFormat="1">
      <c r="D22" s="16">
        <v>3</v>
      </c>
      <c r="E22" s="158">
        <f t="shared" si="9"/>
        <v>122508.45553510569</v>
      </c>
      <c r="F22" s="158">
        <f t="shared" si="0"/>
        <v>13630.511183100905</v>
      </c>
      <c r="H22" s="158">
        <f>+SUM(U44:U55)</f>
        <v>12185.82098192358</v>
      </c>
      <c r="J22" s="158">
        <f t="shared" si="1"/>
        <v>1444.6902011773254</v>
      </c>
      <c r="L22" s="158">
        <f t="shared" si="2"/>
        <v>121063.76533392837</v>
      </c>
      <c r="N22" s="34"/>
      <c r="O22" s="16">
        <v>3</v>
      </c>
      <c r="Q22" s="158">
        <f t="shared" si="10"/>
        <v>124810.79639227269</v>
      </c>
      <c r="R22" s="41"/>
      <c r="S22" s="158">
        <f t="shared" si="11"/>
        <v>1135.8759319250755</v>
      </c>
      <c r="U22" s="158">
        <f t="shared" si="12"/>
        <v>1040.0899699356057</v>
      </c>
      <c r="W22" s="158">
        <f t="shared" si="13"/>
        <v>95.785961989469797</v>
      </c>
      <c r="Y22" s="158">
        <f t="shared" si="14"/>
        <v>124715.01043028322</v>
      </c>
      <c r="Z22" s="34">
        <v>1</v>
      </c>
      <c r="AF22" s="208"/>
      <c r="AG22" s="16" t="s">
        <v>308</v>
      </c>
      <c r="AH22" s="41">
        <f t="shared" ref="AH22:CS22" si="21">$E$8/12*AH20</f>
        <v>1041.6666666666667</v>
      </c>
      <c r="AI22" s="41">
        <f t="shared" si="21"/>
        <v>1040.8815894561799</v>
      </c>
      <c r="AJ22" s="41">
        <f t="shared" si="21"/>
        <v>1040.0899699356057</v>
      </c>
      <c r="AK22" s="41">
        <f t="shared" si="21"/>
        <v>1039.2917535856934</v>
      </c>
      <c r="AL22" s="41">
        <f t="shared" si="21"/>
        <v>1038.4868854328652</v>
      </c>
      <c r="AM22" s="41">
        <f t="shared" si="21"/>
        <v>1037.6753100454303</v>
      </c>
      <c r="AN22" s="41">
        <f t="shared" si="21"/>
        <v>1036.8569715297665</v>
      </c>
      <c r="AO22" s="41">
        <f t="shared" si="21"/>
        <v>1036.0318135264722</v>
      </c>
      <c r="AP22" s="41">
        <f t="shared" si="21"/>
        <v>1035.199779206484</v>
      </c>
      <c r="AQ22" s="41">
        <f t="shared" si="21"/>
        <v>1034.3608112671623</v>
      </c>
      <c r="AR22" s="41">
        <f t="shared" si="21"/>
        <v>1033.5148519283464</v>
      </c>
      <c r="AS22" s="41">
        <f t="shared" si="21"/>
        <v>1032.6618429283735</v>
      </c>
      <c r="AT22" s="41">
        <f t="shared" si="21"/>
        <v>1031.8017255200677</v>
      </c>
      <c r="AU22" s="41">
        <f t="shared" si="21"/>
        <v>1030.9344404666926</v>
      </c>
      <c r="AV22" s="41">
        <f t="shared" si="21"/>
        <v>1030.0599280378729</v>
      </c>
      <c r="AW22" s="41">
        <f t="shared" si="21"/>
        <v>1029.1781280054795</v>
      </c>
      <c r="AX22" s="41">
        <f t="shared" si="21"/>
        <v>1028.2889796394829</v>
      </c>
      <c r="AY22" s="41">
        <f t="shared" si="21"/>
        <v>1027.3924217037697</v>
      </c>
      <c r="AZ22" s="41">
        <f t="shared" si="21"/>
        <v>1026.4883924519254</v>
      </c>
      <c r="BA22" s="41">
        <f t="shared" si="21"/>
        <v>1025.5768296229826</v>
      </c>
      <c r="BB22" s="41">
        <f t="shared" si="21"/>
        <v>1024.6576704371319</v>
      </c>
      <c r="BC22" s="41">
        <f t="shared" si="21"/>
        <v>1023.730851591399</v>
      </c>
      <c r="BD22" s="41">
        <f t="shared" si="21"/>
        <v>1022.796309255285</v>
      </c>
      <c r="BE22" s="41">
        <f t="shared" si="21"/>
        <v>1021.85397906637</v>
      </c>
      <c r="BF22" s="41">
        <f t="shared" si="21"/>
        <v>1020.9037961258808</v>
      </c>
      <c r="BG22" s="41">
        <f t="shared" si="21"/>
        <v>1019.945694994221</v>
      </c>
      <c r="BH22" s="41">
        <f t="shared" si="21"/>
        <v>1018.9796096864637</v>
      </c>
      <c r="BI22" s="41">
        <f t="shared" si="21"/>
        <v>1018.0054736678087</v>
      </c>
      <c r="BJ22" s="41">
        <f t="shared" si="21"/>
        <v>1017.0232198489981</v>
      </c>
      <c r="BK22" s="41">
        <f t="shared" si="21"/>
        <v>1016.0327805816975</v>
      </c>
      <c r="BL22" s="41">
        <f t="shared" si="21"/>
        <v>1015.034087653836</v>
      </c>
      <c r="BM22" s="41">
        <f t="shared" si="21"/>
        <v>1014.027072284909</v>
      </c>
      <c r="BN22" s="41">
        <f t="shared" si="21"/>
        <v>1013.0116651212409</v>
      </c>
      <c r="BO22" s="41">
        <f t="shared" si="21"/>
        <v>1011.9877962312089</v>
      </c>
      <c r="BP22" s="41">
        <f t="shared" si="21"/>
        <v>1010.9553951004267</v>
      </c>
      <c r="BQ22" s="41">
        <f t="shared" si="21"/>
        <v>1009.9143906268879</v>
      </c>
      <c r="BR22" s="41">
        <f t="shared" si="21"/>
        <v>1008.8647111160697</v>
      </c>
      <c r="BS22" s="41">
        <f t="shared" si="21"/>
        <v>1007.8062842759946</v>
      </c>
      <c r="BT22" s="41">
        <f t="shared" si="21"/>
        <v>1006.7390372122522</v>
      </c>
      <c r="BU22" s="41">
        <f t="shared" si="21"/>
        <v>1005.6628964229787</v>
      </c>
      <c r="BV22" s="41">
        <f t="shared" si="21"/>
        <v>1004.5777877937946</v>
      </c>
      <c r="BW22" s="41">
        <f t="shared" si="21"/>
        <v>1003.4836365927006</v>
      </c>
      <c r="BX22" s="41">
        <f t="shared" si="21"/>
        <v>1002.3803674649307</v>
      </c>
      <c r="BY22" s="41">
        <f t="shared" si="21"/>
        <v>1001.2679044277629</v>
      </c>
      <c r="BZ22" s="41">
        <f t="shared" si="21"/>
        <v>1000.1461708652854</v>
      </c>
      <c r="CA22" s="41">
        <f t="shared" si="21"/>
        <v>999.01508952312042</v>
      </c>
      <c r="CB22" s="41">
        <f t="shared" si="21"/>
        <v>997.87458250310408</v>
      </c>
      <c r="CC22" s="41">
        <f t="shared" si="21"/>
        <v>996.72457125792096</v>
      </c>
      <c r="CD22" s="41">
        <f t="shared" si="21"/>
        <v>995.56497658569469</v>
      </c>
      <c r="CE22" s="41">
        <f t="shared" si="21"/>
        <v>994.39571862453317</v>
      </c>
      <c r="CF22" s="41">
        <f t="shared" si="21"/>
        <v>993.21671684702858</v>
      </c>
      <c r="CG22" s="41">
        <f t="shared" si="21"/>
        <v>992.02789005471152</v>
      </c>
      <c r="CH22" s="41">
        <f t="shared" si="21"/>
        <v>990.82915637245844</v>
      </c>
      <c r="CI22" s="41">
        <f t="shared" si="21"/>
        <v>989.62043324285332</v>
      </c>
      <c r="CJ22" s="41">
        <f t="shared" si="21"/>
        <v>988.40163742050152</v>
      </c>
      <c r="CK22" s="41">
        <f t="shared" si="21"/>
        <v>987.17268496629674</v>
      </c>
      <c r="CL22" s="41">
        <f t="shared" si="21"/>
        <v>985.93349124164024</v>
      </c>
      <c r="CM22" s="41">
        <f t="shared" si="21"/>
        <v>984.68397090261169</v>
      </c>
      <c r="CN22" s="41">
        <f t="shared" si="21"/>
        <v>983.42403789409116</v>
      </c>
      <c r="CO22" s="41">
        <f t="shared" si="21"/>
        <v>982.15360544383304</v>
      </c>
      <c r="CP22" s="41">
        <f t="shared" si="21"/>
        <v>980.87258605648924</v>
      </c>
      <c r="CQ22" s="41">
        <f t="shared" si="21"/>
        <v>979.58089150758451</v>
      </c>
      <c r="CR22" s="41">
        <f t="shared" si="21"/>
        <v>978.27843283743869</v>
      </c>
      <c r="CS22" s="41">
        <f t="shared" si="21"/>
        <v>976.96512034504167</v>
      </c>
      <c r="CT22" s="41">
        <f t="shared" ref="CT22:FE22" si="22">$E$8/12*CT20</f>
        <v>975.64086358187478</v>
      </c>
      <c r="CU22" s="41">
        <f t="shared" si="22"/>
        <v>974.30557134568141</v>
      </c>
      <c r="CV22" s="41">
        <f t="shared" si="22"/>
        <v>972.95915167418639</v>
      </c>
      <c r="CW22" s="41">
        <f t="shared" si="22"/>
        <v>971.60151183876235</v>
      </c>
      <c r="CX22" s="41">
        <f t="shared" si="22"/>
        <v>970.23255833804308</v>
      </c>
      <c r="CY22" s="41">
        <f t="shared" si="22"/>
        <v>968.85219689148448</v>
      </c>
      <c r="CZ22" s="41">
        <f t="shared" si="22"/>
        <v>967.46033243287116</v>
      </c>
      <c r="DA22" s="41">
        <f t="shared" si="22"/>
        <v>966.05686910376949</v>
      </c>
      <c r="DB22" s="41">
        <f t="shared" si="22"/>
        <v>964.6417102469253</v>
      </c>
      <c r="DC22" s="41">
        <f t="shared" si="22"/>
        <v>963.21475839960726</v>
      </c>
      <c r="DD22" s="41">
        <f t="shared" si="22"/>
        <v>961.77591528689504</v>
      </c>
      <c r="DE22" s="41">
        <f t="shared" si="22"/>
        <v>960.32508181491016</v>
      </c>
      <c r="DF22" s="41">
        <f t="shared" si="22"/>
        <v>958.86215806399207</v>
      </c>
      <c r="DG22" s="41">
        <f t="shared" si="22"/>
        <v>957.38704328181643</v>
      </c>
      <c r="DH22" s="41">
        <f t="shared" si="22"/>
        <v>955.89963587645593</v>
      </c>
      <c r="DI22" s="41">
        <f t="shared" si="22"/>
        <v>954.39983340938397</v>
      </c>
      <c r="DJ22" s="41">
        <f t="shared" si="22"/>
        <v>952.88753258841996</v>
      </c>
      <c r="DK22" s="41">
        <f t="shared" si="22"/>
        <v>951.36262926061454</v>
      </c>
      <c r="DL22" s="41">
        <f t="shared" si="22"/>
        <v>949.82501840507734</v>
      </c>
      <c r="DM22" s="41">
        <f t="shared" si="22"/>
        <v>948.27459412574399</v>
      </c>
      <c r="DN22" s="41">
        <f t="shared" si="22"/>
        <v>946.71124964408284</v>
      </c>
      <c r="DO22" s="41">
        <f t="shared" si="22"/>
        <v>945.13487729174119</v>
      </c>
      <c r="DP22" s="41">
        <f t="shared" si="22"/>
        <v>943.54536850313002</v>
      </c>
      <c r="DQ22" s="41">
        <f t="shared" si="22"/>
        <v>941.94261380794717</v>
      </c>
      <c r="DR22" s="41">
        <f t="shared" si="22"/>
        <v>940.32650282363784</v>
      </c>
      <c r="DS22" s="41">
        <f t="shared" si="22"/>
        <v>938.69692424779248</v>
      </c>
      <c r="DT22" s="41">
        <f t="shared" si="22"/>
        <v>937.0537658504818</v>
      </c>
      <c r="DU22" s="41">
        <f t="shared" si="22"/>
        <v>935.39691446652682</v>
      </c>
      <c r="DV22" s="41">
        <f t="shared" si="22"/>
        <v>933.7262559877056</v>
      </c>
      <c r="DW22" s="41">
        <f t="shared" si="22"/>
        <v>932.04167535489421</v>
      </c>
      <c r="DX22" s="41">
        <f t="shared" si="22"/>
        <v>930.34305655014271</v>
      </c>
      <c r="DY22" s="41">
        <f t="shared" si="22"/>
        <v>928.63028258868496</v>
      </c>
      <c r="DZ22" s="41">
        <f t="shared" si="22"/>
        <v>926.9032355108817</v>
      </c>
      <c r="EA22" s="41">
        <f t="shared" si="22"/>
        <v>925.16179637409687</v>
      </c>
      <c r="EB22" s="41">
        <f t="shared" si="22"/>
        <v>923.40584524450526</v>
      </c>
      <c r="EC22" s="41">
        <f t="shared" si="22"/>
        <v>921.63526118883397</v>
      </c>
      <c r="ED22" s="41">
        <f t="shared" si="22"/>
        <v>919.84992226603197</v>
      </c>
      <c r="EE22" s="41">
        <f t="shared" si="22"/>
        <v>918.04970551887322</v>
      </c>
      <c r="EF22" s="41">
        <f t="shared" si="22"/>
        <v>916.23448696548814</v>
      </c>
      <c r="EG22" s="41">
        <f t="shared" si="22"/>
        <v>914.40414159082491</v>
      </c>
      <c r="EH22" s="41">
        <f t="shared" si="22"/>
        <v>912.55854333803939</v>
      </c>
      <c r="EI22" s="41">
        <f t="shared" si="22"/>
        <v>910.69756509981414</v>
      </c>
      <c r="EJ22" s="41">
        <f t="shared" si="22"/>
        <v>908.82107870960363</v>
      </c>
      <c r="EK22" s="41">
        <f t="shared" si="22"/>
        <v>906.92895493280798</v>
      </c>
      <c r="EL22" s="41">
        <f t="shared" si="22"/>
        <v>905.0210634578724</v>
      </c>
      <c r="EM22" s="41">
        <f t="shared" si="22"/>
        <v>903.09727288731244</v>
      </c>
      <c r="EN22" s="41">
        <f t="shared" si="22"/>
        <v>901.15745072866434</v>
      </c>
      <c r="EO22" s="41">
        <f t="shared" si="22"/>
        <v>899.20146338536097</v>
      </c>
      <c r="EP22" s="41">
        <f t="shared" si="22"/>
        <v>897.22917614752998</v>
      </c>
      <c r="EQ22" s="41">
        <f t="shared" si="22"/>
        <v>895.24045318271703</v>
      </c>
      <c r="ER22" s="41">
        <f t="shared" si="22"/>
        <v>893.23515752653077</v>
      </c>
      <c r="ES22" s="41">
        <f t="shared" si="22"/>
        <v>891.21315107320947</v>
      </c>
      <c r="ET22" s="41">
        <f t="shared" si="22"/>
        <v>889.17429456611058</v>
      </c>
      <c r="EU22" s="41">
        <f t="shared" si="22"/>
        <v>887.11844758811924</v>
      </c>
      <c r="EV22" s="41">
        <f t="shared" si="22"/>
        <v>885.04546855197805</v>
      </c>
      <c r="EW22" s="41">
        <f t="shared" si="22"/>
        <v>882.95521469053551</v>
      </c>
      <c r="EX22" s="41">
        <f t="shared" si="22"/>
        <v>880.84754204691444</v>
      </c>
      <c r="EY22" s="41">
        <f t="shared" si="22"/>
        <v>878.72230546459639</v>
      </c>
      <c r="EZ22" s="41">
        <f t="shared" si="22"/>
        <v>876.57935857742575</v>
      </c>
      <c r="FA22" s="41">
        <f t="shared" si="22"/>
        <v>874.41855379952869</v>
      </c>
      <c r="FB22" s="41">
        <f t="shared" si="22"/>
        <v>872.2397423151491</v>
      </c>
      <c r="FC22" s="41">
        <f t="shared" si="22"/>
        <v>870.04277406839969</v>
      </c>
      <c r="FD22" s="41">
        <f t="shared" si="22"/>
        <v>867.82749775292746</v>
      </c>
      <c r="FE22" s="41">
        <f t="shared" si="22"/>
        <v>865.59376080149286</v>
      </c>
      <c r="FF22" s="41">
        <f t="shared" ref="FF22:HQ22" si="23">$E$8/12*FF20</f>
        <v>863.34140937546306</v>
      </c>
      <c r="FG22" s="41">
        <f t="shared" si="23"/>
        <v>861.07028835421625</v>
      </c>
      <c r="FH22" s="41">
        <f t="shared" si="23"/>
        <v>858.7802413244591</v>
      </c>
      <c r="FI22" s="41">
        <f t="shared" si="23"/>
        <v>856.47111056945391</v>
      </c>
      <c r="FJ22" s="41">
        <f t="shared" si="23"/>
        <v>854.14273705815708</v>
      </c>
      <c r="FK22" s="41">
        <f t="shared" si="23"/>
        <v>851.79496043426616</v>
      </c>
      <c r="FL22" s="41">
        <f t="shared" si="23"/>
        <v>849.42761900517598</v>
      </c>
      <c r="FM22" s="41">
        <f t="shared" si="23"/>
        <v>847.04054973084362</v>
      </c>
      <c r="FN22" s="41">
        <f t="shared" si="23"/>
        <v>844.63358821255838</v>
      </c>
      <c r="FO22" s="41">
        <f t="shared" si="23"/>
        <v>842.20656868162075</v>
      </c>
      <c r="FP22" s="41">
        <f t="shared" si="23"/>
        <v>839.7593239879252</v>
      </c>
      <c r="FQ22" s="41">
        <f t="shared" si="23"/>
        <v>837.29168558844901</v>
      </c>
      <c r="FR22" s="41">
        <f t="shared" si="23"/>
        <v>834.80348353564375</v>
      </c>
      <c r="FS22" s="41">
        <f t="shared" si="23"/>
        <v>832.29454646573186</v>
      </c>
      <c r="FT22" s="41">
        <f t="shared" si="23"/>
        <v>829.76470158690404</v>
      </c>
      <c r="FU22" s="41">
        <f t="shared" si="23"/>
        <v>827.21377466741933</v>
      </c>
      <c r="FV22" s="41">
        <f t="shared" si="23"/>
        <v>824.64159002360554</v>
      </c>
      <c r="FW22" s="41">
        <f t="shared" si="23"/>
        <v>822.04797050775994</v>
      </c>
      <c r="FX22" s="41">
        <f t="shared" si="23"/>
        <v>819.43273749594891</v>
      </c>
      <c r="FY22" s="41">
        <f t="shared" si="23"/>
        <v>816.79571087570616</v>
      </c>
      <c r="FZ22" s="41">
        <f t="shared" si="23"/>
        <v>814.13670903362811</v>
      </c>
      <c r="GA22" s="41">
        <f t="shared" si="23"/>
        <v>811.45554884286594</v>
      </c>
      <c r="GB22" s="41">
        <f t="shared" si="23"/>
        <v>808.75204565051422</v>
      </c>
      <c r="GC22" s="41">
        <f t="shared" si="23"/>
        <v>806.02601326489287</v>
      </c>
      <c r="GD22" s="41">
        <f t="shared" si="23"/>
        <v>803.27726394272463</v>
      </c>
      <c r="GE22" s="41">
        <f t="shared" si="23"/>
        <v>800.50560837620503</v>
      </c>
      <c r="GF22" s="41">
        <f t="shared" si="23"/>
        <v>797.71085567996454</v>
      </c>
      <c r="GG22" s="41">
        <f t="shared" si="23"/>
        <v>794.89281337792181</v>
      </c>
      <c r="GH22" s="41">
        <f t="shared" si="23"/>
        <v>792.05128739002885</v>
      </c>
      <c r="GI22" s="41">
        <f t="shared" si="23"/>
        <v>789.18608201890345</v>
      </c>
      <c r="GJ22" s="41">
        <f t="shared" si="23"/>
        <v>786.29699993635199</v>
      </c>
      <c r="GK22" s="41">
        <f t="shared" si="23"/>
        <v>783.3838421697792</v>
      </c>
      <c r="GL22" s="41">
        <f t="shared" si="23"/>
        <v>780.4464080884851</v>
      </c>
      <c r="GM22" s="41">
        <f t="shared" si="23"/>
        <v>777.48449538984687</v>
      </c>
      <c r="GN22" s="41">
        <f t="shared" si="23"/>
        <v>774.49790008538673</v>
      </c>
      <c r="GO22" s="41">
        <f t="shared" si="23"/>
        <v>771.48641648672265</v>
      </c>
      <c r="GP22" s="41">
        <f t="shared" si="23"/>
        <v>768.44983719140305</v>
      </c>
      <c r="GQ22" s="41">
        <f t="shared" si="23"/>
        <v>765.38795306862244</v>
      </c>
      <c r="GR22" s="41">
        <f t="shared" si="23"/>
        <v>762.30055324481862</v>
      </c>
      <c r="GS22" s="41">
        <f t="shared" si="23"/>
        <v>759.18742508914988</v>
      </c>
      <c r="GT22" s="41">
        <f t="shared" si="23"/>
        <v>756.04835419885046</v>
      </c>
      <c r="GU22" s="41">
        <f t="shared" si="23"/>
        <v>752.88312438446519</v>
      </c>
      <c r="GV22" s="41">
        <f t="shared" si="23"/>
        <v>749.69151765496008</v>
      </c>
      <c r="GW22" s="41">
        <f t="shared" si="23"/>
        <v>746.47331420270916</v>
      </c>
      <c r="GX22" s="41">
        <f t="shared" si="23"/>
        <v>743.22829238835607</v>
      </c>
      <c r="GY22" s="41">
        <f t="shared" si="23"/>
        <v>739.95622872555009</v>
      </c>
      <c r="GZ22" s="41">
        <f t="shared" si="23"/>
        <v>736.65689786555401</v>
      </c>
      <c r="HA22" s="41">
        <f t="shared" si="23"/>
        <v>733.33007258172461</v>
      </c>
      <c r="HB22" s="41">
        <f t="shared" si="23"/>
        <v>729.97552375386329</v>
      </c>
      <c r="HC22" s="41">
        <f t="shared" si="23"/>
        <v>726.5930203524365</v>
      </c>
      <c r="HD22" s="41">
        <f t="shared" si="23"/>
        <v>723.18232942266457</v>
      </c>
      <c r="HE22" s="41">
        <f t="shared" si="23"/>
        <v>719.74321606847786</v>
      </c>
      <c r="HF22" s="41">
        <f t="shared" si="23"/>
        <v>716.27544343633951</v>
      </c>
      <c r="HG22" s="41">
        <f t="shared" si="23"/>
        <v>712.77877269893338</v>
      </c>
      <c r="HH22" s="41">
        <f t="shared" si="23"/>
        <v>709.25296303871551</v>
      </c>
      <c r="HI22" s="41">
        <f t="shared" si="23"/>
        <v>705.69777163132915</v>
      </c>
      <c r="HJ22" s="41">
        <f t="shared" si="23"/>
        <v>702.11295362888131</v>
      </c>
      <c r="HK22" s="41">
        <f t="shared" si="23"/>
        <v>698.49826214307973</v>
      </c>
      <c r="HL22" s="41">
        <f t="shared" si="23"/>
        <v>694.85344822822981</v>
      </c>
      <c r="HM22" s="41">
        <f t="shared" si="23"/>
        <v>691.17826086408945</v>
      </c>
      <c r="HN22" s="41">
        <f t="shared" si="23"/>
        <v>687.47244693858124</v>
      </c>
      <c r="HO22" s="41">
        <f t="shared" si="23"/>
        <v>683.73575123036039</v>
      </c>
      <c r="HP22" s="41">
        <f t="shared" si="23"/>
        <v>679.96791639123774</v>
      </c>
      <c r="HQ22" s="41">
        <f t="shared" si="23"/>
        <v>676.16868292845584</v>
      </c>
      <c r="HR22" s="41">
        <f t="shared" ref="HR22:KC22" si="24">$E$8/12*HR20</f>
        <v>672.3377891868173</v>
      </c>
      <c r="HS22" s="41">
        <f t="shared" si="24"/>
        <v>668.4749713306652</v>
      </c>
      <c r="HT22" s="41">
        <f t="shared" si="24"/>
        <v>664.57996332571179</v>
      </c>
      <c r="HU22" s="41">
        <f t="shared" si="24"/>
        <v>660.652496920717</v>
      </c>
      <c r="HV22" s="41">
        <f t="shared" si="24"/>
        <v>656.69230162901408</v>
      </c>
      <c r="HW22" s="41">
        <f t="shared" si="24"/>
        <v>652.6991047098802</v>
      </c>
      <c r="HX22" s="41">
        <f t="shared" si="24"/>
        <v>648.67263114975356</v>
      </c>
      <c r="HY22" s="41">
        <f t="shared" si="24"/>
        <v>644.61260364329257</v>
      </c>
      <c r="HZ22" s="41">
        <f t="shared" si="24"/>
        <v>640.51874257427767</v>
      </c>
      <c r="IA22" s="41">
        <f t="shared" si="24"/>
        <v>636.3907659963545</v>
      </c>
      <c r="IB22" s="41">
        <f t="shared" si="24"/>
        <v>632.22838961361504</v>
      </c>
      <c r="IC22" s="41">
        <f t="shared" si="24"/>
        <v>628.03132676101961</v>
      </c>
      <c r="ID22" s="41">
        <f t="shared" si="24"/>
        <v>623.79928838465253</v>
      </c>
      <c r="IE22" s="41">
        <f t="shared" si="24"/>
        <v>619.53198302181568</v>
      </c>
      <c r="IF22" s="41">
        <f t="shared" si="24"/>
        <v>615.22911678095511</v>
      </c>
      <c r="IG22" s="41">
        <f t="shared" si="24"/>
        <v>610.89039332142079</v>
      </c>
      <c r="IH22" s="41">
        <f t="shared" si="24"/>
        <v>606.51551383305707</v>
      </c>
      <c r="II22" s="41">
        <f t="shared" si="24"/>
        <v>602.10417701562346</v>
      </c>
      <c r="IJ22" s="41">
        <f t="shared" si="24"/>
        <v>597.65607905804472</v>
      </c>
      <c r="IK22" s="41">
        <f t="shared" si="24"/>
        <v>593.17091361748624</v>
      </c>
      <c r="IL22" s="41">
        <f t="shared" si="24"/>
        <v>588.64837179825622</v>
      </c>
      <c r="IM22" s="41">
        <f t="shared" si="24"/>
        <v>584.08814213053279</v>
      </c>
      <c r="IN22" s="41">
        <f t="shared" si="24"/>
        <v>579.48991054891155</v>
      </c>
      <c r="IO22" s="41">
        <f t="shared" si="24"/>
        <v>574.85336037077684</v>
      </c>
      <c r="IP22" s="41">
        <f t="shared" si="24"/>
        <v>570.17817227449098</v>
      </c>
      <c r="IQ22" s="41">
        <f t="shared" si="24"/>
        <v>565.4640242774027</v>
      </c>
      <c r="IR22" s="41">
        <f t="shared" si="24"/>
        <v>560.7105917136721</v>
      </c>
      <c r="IS22" s="41">
        <f t="shared" si="24"/>
        <v>555.91754721191035</v>
      </c>
      <c r="IT22" s="41">
        <f t="shared" si="24"/>
        <v>551.0845606726341</v>
      </c>
      <c r="IU22" s="41">
        <f t="shared" si="24"/>
        <v>546.21129924553031</v>
      </c>
      <c r="IV22" s="41">
        <f t="shared" si="24"/>
        <v>541.29742730653413</v>
      </c>
      <c r="IW22" s="41">
        <f t="shared" si="24"/>
        <v>536.34260643471293</v>
      </c>
      <c r="IX22" s="41">
        <f t="shared" si="24"/>
        <v>531.34649538895997</v>
      </c>
      <c r="IY22" s="41">
        <f t="shared" si="24"/>
        <v>526.30875008449232</v>
      </c>
      <c r="IZ22" s="41">
        <f t="shared" si="24"/>
        <v>521.22902356915415</v>
      </c>
      <c r="JA22" s="41">
        <f t="shared" si="24"/>
        <v>516.10696599952144</v>
      </c>
      <c r="JB22" s="41">
        <f t="shared" si="24"/>
        <v>510.94222461680852</v>
      </c>
      <c r="JC22" s="41">
        <f t="shared" si="24"/>
        <v>505.73444372257296</v>
      </c>
      <c r="JD22" s="41">
        <f t="shared" si="24"/>
        <v>500.48326465421877</v>
      </c>
      <c r="JE22" s="41">
        <f t="shared" si="24"/>
        <v>495.18832576029496</v>
      </c>
      <c r="JF22" s="41">
        <f t="shared" si="24"/>
        <v>489.84926237558847</v>
      </c>
      <c r="JG22" s="41">
        <f t="shared" si="24"/>
        <v>484.46570679600944</v>
      </c>
      <c r="JH22" s="41">
        <f t="shared" si="24"/>
        <v>479.03728825326721</v>
      </c>
      <c r="JI22" s="41">
        <f t="shared" si="24"/>
        <v>473.56363288933545</v>
      </c>
      <c r="JJ22" s="41">
        <f t="shared" si="24"/>
        <v>468.04436373070433</v>
      </c>
      <c r="JK22" s="41">
        <f t="shared" si="24"/>
        <v>462.47910066241792</v>
      </c>
      <c r="JL22" s="41">
        <f t="shared" si="24"/>
        <v>456.8674604018957</v>
      </c>
      <c r="JM22" s="41">
        <f t="shared" si="24"/>
        <v>451.20905647253591</v>
      </c>
      <c r="JN22" s="41">
        <f t="shared" si="24"/>
        <v>445.50349917709809</v>
      </c>
      <c r="JO22" s="41">
        <f t="shared" si="24"/>
        <v>439.7503955708649</v>
      </c>
      <c r="JP22" s="41">
        <f t="shared" si="24"/>
        <v>433.94934943457986</v>
      </c>
      <c r="JQ22" s="41">
        <f t="shared" si="24"/>
        <v>428.09996124715906</v>
      </c>
      <c r="JR22" s="41">
        <f t="shared" si="24"/>
        <v>422.2018281581764</v>
      </c>
      <c r="JS22" s="41">
        <f t="shared" si="24"/>
        <v>416.25454396011895</v>
      </c>
      <c r="JT22" s="41">
        <f t="shared" si="24"/>
        <v>410.25769906041097</v>
      </c>
      <c r="JU22" s="41">
        <f t="shared" si="24"/>
        <v>404.21088045320539</v>
      </c>
      <c r="JV22" s="41">
        <f t="shared" si="24"/>
        <v>398.11367169093978</v>
      </c>
      <c r="JW22" s="41">
        <f t="shared" si="24"/>
        <v>391.96565285565532</v>
      </c>
      <c r="JX22" s="41">
        <f t="shared" si="24"/>
        <v>385.76640053007679</v>
      </c>
      <c r="JY22" s="41">
        <f t="shared" si="24"/>
        <v>379.51548776845181</v>
      </c>
      <c r="JZ22" s="41">
        <f t="shared" si="24"/>
        <v>373.21248406714665</v>
      </c>
      <c r="KA22" s="41">
        <f t="shared" si="24"/>
        <v>366.85695533499722</v>
      </c>
      <c r="KB22" s="41">
        <f t="shared" si="24"/>
        <v>360.44846386341322</v>
      </c>
      <c r="KC22" s="41">
        <f t="shared" si="24"/>
        <v>353.98656829623269</v>
      </c>
      <c r="KD22" s="41">
        <f t="shared" ref="KD22:MO22" si="25">$E$8/12*KD20</f>
        <v>347.47082359932568</v>
      </c>
      <c r="KE22" s="41">
        <f t="shared" si="25"/>
        <v>340.90078102994443</v>
      </c>
      <c r="KF22" s="41">
        <f t="shared" si="25"/>
        <v>334.27598810581833</v>
      </c>
      <c r="KG22" s="41">
        <f t="shared" si="25"/>
        <v>327.59598857399118</v>
      </c>
      <c r="KH22" s="41">
        <f t="shared" si="25"/>
        <v>320.86032237939884</v>
      </c>
      <c r="KI22" s="41">
        <f t="shared" si="25"/>
        <v>314.06852563318483</v>
      </c>
      <c r="KJ22" s="41">
        <f t="shared" si="25"/>
        <v>307.22013058075242</v>
      </c>
      <c r="KK22" s="41">
        <f t="shared" si="25"/>
        <v>300.31466556954979</v>
      </c>
      <c r="KL22" s="41">
        <f t="shared" si="25"/>
        <v>293.35165501658702</v>
      </c>
      <c r="KM22" s="41">
        <f t="shared" si="25"/>
        <v>286.33061937568294</v>
      </c>
      <c r="KN22" s="41">
        <f t="shared" si="25"/>
        <v>279.25107510443803</v>
      </c>
      <c r="KO22" s="41">
        <f t="shared" si="25"/>
        <v>272.11253463093271</v>
      </c>
      <c r="KP22" s="41">
        <f t="shared" si="25"/>
        <v>264.91450632014818</v>
      </c>
      <c r="KQ22" s="41">
        <f t="shared" si="25"/>
        <v>257.65649444010711</v>
      </c>
      <c r="KR22" s="41">
        <f t="shared" si="25"/>
        <v>250.33799912773239</v>
      </c>
      <c r="KS22" s="41">
        <f t="shared" si="25"/>
        <v>242.95851635442119</v>
      </c>
      <c r="KT22" s="41">
        <f t="shared" si="25"/>
        <v>235.51753789133241</v>
      </c>
      <c r="KU22" s="41">
        <f t="shared" si="25"/>
        <v>228.01455127438453</v>
      </c>
      <c r="KV22" s="41">
        <f t="shared" si="25"/>
        <v>220.44903976896211</v>
      </c>
      <c r="KW22" s="41">
        <f t="shared" si="25"/>
        <v>212.82048233432783</v>
      </c>
      <c r="KX22" s="41">
        <f t="shared" si="25"/>
        <v>205.12835358773827</v>
      </c>
      <c r="KY22" s="41">
        <f t="shared" si="25"/>
        <v>197.37212376826045</v>
      </c>
      <c r="KZ22" s="41">
        <f t="shared" si="25"/>
        <v>189.55125870028698</v>
      </c>
      <c r="LA22" s="41">
        <f t="shared" si="25"/>
        <v>181.66521975674706</v>
      </c>
      <c r="LB22" s="41">
        <f t="shared" si="25"/>
        <v>173.71346382201099</v>
      </c>
      <c r="LC22" s="41">
        <f t="shared" si="25"/>
        <v>165.69544325448544</v>
      </c>
      <c r="LD22" s="41">
        <f t="shared" si="25"/>
        <v>157.61060584889719</v>
      </c>
      <c r="LE22" s="41">
        <f t="shared" si="25"/>
        <v>149.45839479826236</v>
      </c>
      <c r="LF22" s="41">
        <f t="shared" si="25"/>
        <v>141.23824865553891</v>
      </c>
      <c r="LG22" s="41">
        <f t="shared" si="25"/>
        <v>132.94960129495945</v>
      </c>
      <c r="LH22" s="41">
        <f t="shared" si="25"/>
        <v>124.5918818730418</v>
      </c>
      <c r="LI22" s="41">
        <f t="shared" si="25"/>
        <v>116.16451478927485</v>
      </c>
      <c r="LJ22" s="41">
        <f t="shared" si="25"/>
        <v>107.66691964647652</v>
      </c>
      <c r="LK22" s="41">
        <f t="shared" si="25"/>
        <v>99.098511210821513</v>
      </c>
      <c r="LL22" s="41">
        <f t="shared" si="25"/>
        <v>90.458699371536071</v>
      </c>
      <c r="LM22" s="41">
        <f t="shared" si="25"/>
        <v>81.746889100256567</v>
      </c>
      <c r="LN22" s="41">
        <f t="shared" si="25"/>
        <v>72.962480410049736</v>
      </c>
      <c r="LO22" s="41">
        <f t="shared" si="25"/>
        <v>64.104868314091192</v>
      </c>
      <c r="LP22" s="41">
        <f t="shared" si="25"/>
        <v>55.173442783999661</v>
      </c>
      <c r="LQ22" s="41">
        <f t="shared" si="25"/>
        <v>46.167588707824031</v>
      </c>
      <c r="LR22" s="41">
        <f t="shared" si="25"/>
        <v>37.086685847680272</v>
      </c>
      <c r="LS22" s="41">
        <f t="shared" si="25"/>
        <v>27.930108797035306</v>
      </c>
      <c r="LT22" s="41">
        <f t="shared" si="25"/>
        <v>18.697226937634969</v>
      </c>
      <c r="LU22" s="41">
        <f t="shared" si="25"/>
        <v>9.387404396072963</v>
      </c>
      <c r="LV22" s="41">
        <f t="shared" si="25"/>
        <v>0</v>
      </c>
      <c r="LW22" s="41">
        <f t="shared" si="25"/>
        <v>0</v>
      </c>
      <c r="LX22" s="41">
        <f t="shared" si="25"/>
        <v>0</v>
      </c>
      <c r="LY22" s="41">
        <f t="shared" si="25"/>
        <v>0</v>
      </c>
      <c r="LZ22" s="41">
        <f t="shared" si="25"/>
        <v>0</v>
      </c>
      <c r="MA22" s="41">
        <f t="shared" si="25"/>
        <v>0</v>
      </c>
      <c r="MB22" s="41">
        <f t="shared" si="25"/>
        <v>0</v>
      </c>
      <c r="MC22" s="41">
        <f t="shared" si="25"/>
        <v>0</v>
      </c>
      <c r="MD22" s="41">
        <f t="shared" si="25"/>
        <v>0</v>
      </c>
      <c r="ME22" s="41">
        <f t="shared" si="25"/>
        <v>0</v>
      </c>
      <c r="MF22" s="41">
        <f t="shared" si="25"/>
        <v>0</v>
      </c>
      <c r="MG22" s="41">
        <f t="shared" si="25"/>
        <v>0</v>
      </c>
      <c r="MH22" s="41">
        <f t="shared" si="25"/>
        <v>0</v>
      </c>
      <c r="MI22" s="41">
        <f t="shared" si="25"/>
        <v>0</v>
      </c>
      <c r="MJ22" s="41">
        <f t="shared" si="25"/>
        <v>0</v>
      </c>
      <c r="MK22" s="41">
        <f t="shared" si="25"/>
        <v>0</v>
      </c>
      <c r="ML22" s="41">
        <f t="shared" si="25"/>
        <v>0</v>
      </c>
      <c r="MM22" s="41">
        <f t="shared" si="25"/>
        <v>0</v>
      </c>
      <c r="MN22" s="41">
        <f t="shared" si="25"/>
        <v>0</v>
      </c>
      <c r="MO22" s="41">
        <f t="shared" si="25"/>
        <v>0</v>
      </c>
      <c r="MP22" s="41">
        <f t="shared" ref="MP22:OC22" si="26">$E$8/12*MP20</f>
        <v>0</v>
      </c>
      <c r="MQ22" s="41">
        <f t="shared" si="26"/>
        <v>0</v>
      </c>
      <c r="MR22" s="41">
        <f t="shared" si="26"/>
        <v>0</v>
      </c>
      <c r="MS22" s="41">
        <f t="shared" si="26"/>
        <v>0</v>
      </c>
      <c r="MT22" s="41">
        <f t="shared" si="26"/>
        <v>0</v>
      </c>
      <c r="MU22" s="41">
        <f t="shared" si="26"/>
        <v>0</v>
      </c>
      <c r="MV22" s="41">
        <f t="shared" si="26"/>
        <v>0</v>
      </c>
      <c r="MW22" s="41">
        <f t="shared" si="26"/>
        <v>0</v>
      </c>
      <c r="MX22" s="41">
        <f t="shared" si="26"/>
        <v>0</v>
      </c>
      <c r="MY22" s="41">
        <f t="shared" si="26"/>
        <v>0</v>
      </c>
      <c r="MZ22" s="41">
        <f t="shared" si="26"/>
        <v>0</v>
      </c>
      <c r="NA22" s="41">
        <f t="shared" si="26"/>
        <v>0</v>
      </c>
      <c r="NB22" s="41">
        <f t="shared" si="26"/>
        <v>0</v>
      </c>
      <c r="NC22" s="41">
        <f t="shared" si="26"/>
        <v>0</v>
      </c>
      <c r="ND22" s="41">
        <f t="shared" si="26"/>
        <v>0</v>
      </c>
      <c r="NE22" s="41">
        <f t="shared" si="26"/>
        <v>0</v>
      </c>
      <c r="NF22" s="41">
        <f t="shared" si="26"/>
        <v>0</v>
      </c>
      <c r="NG22" s="41">
        <f t="shared" si="26"/>
        <v>0</v>
      </c>
      <c r="NH22" s="41">
        <f t="shared" si="26"/>
        <v>0</v>
      </c>
      <c r="NI22" s="41">
        <f t="shared" si="26"/>
        <v>0</v>
      </c>
      <c r="NJ22" s="41">
        <f t="shared" si="26"/>
        <v>0</v>
      </c>
      <c r="NK22" s="41">
        <f t="shared" si="26"/>
        <v>0</v>
      </c>
      <c r="NL22" s="41">
        <f t="shared" si="26"/>
        <v>0</v>
      </c>
      <c r="NM22" s="41">
        <f t="shared" si="26"/>
        <v>0</v>
      </c>
      <c r="NN22" s="41">
        <f t="shared" si="26"/>
        <v>0</v>
      </c>
      <c r="NO22" s="41">
        <f t="shared" si="26"/>
        <v>0</v>
      </c>
      <c r="NP22" s="41">
        <f t="shared" si="26"/>
        <v>0</v>
      </c>
      <c r="NQ22" s="41">
        <f t="shared" si="26"/>
        <v>0</v>
      </c>
      <c r="NR22" s="41">
        <f t="shared" si="26"/>
        <v>0</v>
      </c>
      <c r="NS22" s="41">
        <f t="shared" si="26"/>
        <v>0</v>
      </c>
      <c r="NT22" s="41">
        <f t="shared" si="26"/>
        <v>0</v>
      </c>
      <c r="NU22" s="41">
        <f t="shared" si="26"/>
        <v>0</v>
      </c>
      <c r="NV22" s="41">
        <f t="shared" si="26"/>
        <v>0</v>
      </c>
      <c r="NW22" s="41">
        <f t="shared" si="26"/>
        <v>0</v>
      </c>
      <c r="NX22" s="41">
        <f t="shared" si="26"/>
        <v>0</v>
      </c>
      <c r="NY22" s="41">
        <f t="shared" si="26"/>
        <v>0</v>
      </c>
      <c r="NZ22" s="41">
        <f t="shared" si="26"/>
        <v>0</v>
      </c>
      <c r="OA22" s="41">
        <f t="shared" si="26"/>
        <v>0</v>
      </c>
      <c r="OB22" s="41">
        <f t="shared" si="26"/>
        <v>0</v>
      </c>
      <c r="OC22" s="41">
        <f t="shared" si="26"/>
        <v>0</v>
      </c>
    </row>
    <row r="23" spans="3:393" s="16" customFormat="1">
      <c r="D23" s="16">
        <v>4</v>
      </c>
      <c r="E23" s="158">
        <f t="shared" si="9"/>
        <v>121063.76533392837</v>
      </c>
      <c r="F23" s="158">
        <f t="shared" si="0"/>
        <v>13630.511183100905</v>
      </c>
      <c r="H23" s="158">
        <f>+SUM(U56:U67)</f>
        <v>12034.543039455913</v>
      </c>
      <c r="J23" s="158">
        <f t="shared" si="1"/>
        <v>1595.9681436449919</v>
      </c>
      <c r="L23" s="158">
        <f t="shared" si="2"/>
        <v>119467.79719028338</v>
      </c>
      <c r="N23" s="34"/>
      <c r="O23" s="16">
        <v>4</v>
      </c>
      <c r="Q23" s="158">
        <f t="shared" si="10"/>
        <v>124715.01043028322</v>
      </c>
      <c r="R23" s="41"/>
      <c r="S23" s="158">
        <f t="shared" si="11"/>
        <v>1135.8759319250755</v>
      </c>
      <c r="U23" s="158">
        <f t="shared" si="12"/>
        <v>1039.2917535856934</v>
      </c>
      <c r="W23" s="158">
        <f t="shared" si="13"/>
        <v>96.584178339382106</v>
      </c>
      <c r="Y23" s="158">
        <f t="shared" si="14"/>
        <v>124618.42625194383</v>
      </c>
      <c r="Z23" s="34">
        <v>1</v>
      </c>
      <c r="AF23" s="208"/>
      <c r="AG23" s="16" t="s">
        <v>309</v>
      </c>
      <c r="AH23" s="202">
        <f t="shared" ref="AH23:CS23" si="27">AH21-AH22</f>
        <v>94.209265258408777</v>
      </c>
      <c r="AI23" s="202">
        <f t="shared" si="27"/>
        <v>94.994342468895638</v>
      </c>
      <c r="AJ23" s="202">
        <f t="shared" si="27"/>
        <v>95.785961989469797</v>
      </c>
      <c r="AK23" s="202">
        <f t="shared" si="27"/>
        <v>96.584178339382106</v>
      </c>
      <c r="AL23" s="202">
        <f t="shared" si="27"/>
        <v>97.389046492210355</v>
      </c>
      <c r="AM23" s="202">
        <f t="shared" si="27"/>
        <v>98.200621879645269</v>
      </c>
      <c r="AN23" s="202">
        <f t="shared" si="27"/>
        <v>99.018960395309023</v>
      </c>
      <c r="AO23" s="202">
        <f t="shared" si="27"/>
        <v>99.844118398603314</v>
      </c>
      <c r="AP23" s="202">
        <f t="shared" si="27"/>
        <v>100.67615271859154</v>
      </c>
      <c r="AQ23" s="202">
        <f t="shared" si="27"/>
        <v>101.51512065791326</v>
      </c>
      <c r="AR23" s="202">
        <f t="shared" si="27"/>
        <v>102.36107999672913</v>
      </c>
      <c r="AS23" s="202">
        <f t="shared" si="27"/>
        <v>103.214088996702</v>
      </c>
      <c r="AT23" s="202">
        <f t="shared" si="27"/>
        <v>104.07420640500777</v>
      </c>
      <c r="AU23" s="202">
        <f t="shared" si="27"/>
        <v>104.94149145838287</v>
      </c>
      <c r="AV23" s="202">
        <f t="shared" si="27"/>
        <v>105.81600388720267</v>
      </c>
      <c r="AW23" s="202">
        <f t="shared" si="27"/>
        <v>106.69780391959603</v>
      </c>
      <c r="AX23" s="202">
        <f t="shared" si="27"/>
        <v>107.58695228559259</v>
      </c>
      <c r="AY23" s="202">
        <f t="shared" si="27"/>
        <v>108.48351022130578</v>
      </c>
      <c r="AZ23" s="202">
        <f t="shared" si="27"/>
        <v>109.38753947315013</v>
      </c>
      <c r="BA23" s="202">
        <f t="shared" si="27"/>
        <v>110.29910230209293</v>
      </c>
      <c r="BB23" s="202">
        <f t="shared" si="27"/>
        <v>111.21826148794366</v>
      </c>
      <c r="BC23" s="202">
        <f t="shared" si="27"/>
        <v>112.14508033367656</v>
      </c>
      <c r="BD23" s="202">
        <f t="shared" si="27"/>
        <v>113.07962266979052</v>
      </c>
      <c r="BE23" s="202">
        <f t="shared" si="27"/>
        <v>114.0219528587055</v>
      </c>
      <c r="BF23" s="202">
        <f t="shared" si="27"/>
        <v>114.97213579919469</v>
      </c>
      <c r="BG23" s="202">
        <f t="shared" si="27"/>
        <v>115.93023693085456</v>
      </c>
      <c r="BH23" s="202">
        <f t="shared" si="27"/>
        <v>116.89632223861179</v>
      </c>
      <c r="BI23" s="202">
        <f t="shared" si="27"/>
        <v>117.87045825726682</v>
      </c>
      <c r="BJ23" s="202">
        <f t="shared" si="27"/>
        <v>118.85271207607741</v>
      </c>
      <c r="BK23" s="202">
        <f t="shared" si="27"/>
        <v>119.84315134337805</v>
      </c>
      <c r="BL23" s="202">
        <f t="shared" si="27"/>
        <v>120.84184427123955</v>
      </c>
      <c r="BM23" s="202">
        <f t="shared" si="27"/>
        <v>121.84885964016655</v>
      </c>
      <c r="BN23" s="202">
        <f t="shared" si="27"/>
        <v>122.86426680383465</v>
      </c>
      <c r="BO23" s="202">
        <f t="shared" si="27"/>
        <v>123.88813569386662</v>
      </c>
      <c r="BP23" s="202">
        <f t="shared" si="27"/>
        <v>124.92053682464882</v>
      </c>
      <c r="BQ23" s="202">
        <f t="shared" si="27"/>
        <v>125.96154129818763</v>
      </c>
      <c r="BR23" s="202">
        <f t="shared" si="27"/>
        <v>127.01122080900586</v>
      </c>
      <c r="BS23" s="202">
        <f t="shared" si="27"/>
        <v>128.06964764908093</v>
      </c>
      <c r="BT23" s="202">
        <f t="shared" si="27"/>
        <v>129.13689471282328</v>
      </c>
      <c r="BU23" s="202">
        <f t="shared" si="27"/>
        <v>130.21303550209677</v>
      </c>
      <c r="BV23" s="202">
        <f t="shared" si="27"/>
        <v>131.29814413128088</v>
      </c>
      <c r="BW23" s="202">
        <f t="shared" si="27"/>
        <v>132.39229533237494</v>
      </c>
      <c r="BX23" s="202">
        <f t="shared" si="27"/>
        <v>133.49556446014481</v>
      </c>
      <c r="BY23" s="202">
        <f t="shared" si="27"/>
        <v>134.60802749731261</v>
      </c>
      <c r="BZ23" s="202">
        <f t="shared" si="27"/>
        <v>135.72976105979012</v>
      </c>
      <c r="CA23" s="202">
        <f t="shared" si="27"/>
        <v>136.8608424019551</v>
      </c>
      <c r="CB23" s="202">
        <f t="shared" si="27"/>
        <v>138.00134942197144</v>
      </c>
      <c r="CC23" s="202">
        <f t="shared" si="27"/>
        <v>139.15136066715456</v>
      </c>
      <c r="CD23" s="202">
        <f t="shared" si="27"/>
        <v>140.31095533938083</v>
      </c>
      <c r="CE23" s="202">
        <f t="shared" si="27"/>
        <v>141.48021330054235</v>
      </c>
      <c r="CF23" s="202">
        <f t="shared" si="27"/>
        <v>142.65921507804694</v>
      </c>
      <c r="CG23" s="202">
        <f t="shared" si="27"/>
        <v>143.848041870364</v>
      </c>
      <c r="CH23" s="202">
        <f t="shared" si="27"/>
        <v>145.04677555261708</v>
      </c>
      <c r="CI23" s="202">
        <f t="shared" si="27"/>
        <v>146.2554986822222</v>
      </c>
      <c r="CJ23" s="202">
        <f t="shared" si="27"/>
        <v>147.474294504574</v>
      </c>
      <c r="CK23" s="202">
        <f t="shared" si="27"/>
        <v>148.70324695877878</v>
      </c>
      <c r="CL23" s="202">
        <f t="shared" si="27"/>
        <v>149.94244068343528</v>
      </c>
      <c r="CM23" s="202">
        <f t="shared" si="27"/>
        <v>151.19196102246383</v>
      </c>
      <c r="CN23" s="202">
        <f t="shared" si="27"/>
        <v>152.45189403098436</v>
      </c>
      <c r="CO23" s="202">
        <f t="shared" si="27"/>
        <v>153.72232648124248</v>
      </c>
      <c r="CP23" s="202">
        <f t="shared" si="27"/>
        <v>155.00334586858628</v>
      </c>
      <c r="CQ23" s="202">
        <f t="shared" si="27"/>
        <v>156.29504041749101</v>
      </c>
      <c r="CR23" s="202">
        <f t="shared" si="27"/>
        <v>157.59749908763683</v>
      </c>
      <c r="CS23" s="202">
        <f t="shared" si="27"/>
        <v>158.91081158003385</v>
      </c>
      <c r="CT23" s="202">
        <f t="shared" ref="CT23:FE23" si="28">CT21-CT22</f>
        <v>160.23506834320074</v>
      </c>
      <c r="CU23" s="202">
        <f t="shared" si="28"/>
        <v>161.57036057939411</v>
      </c>
      <c r="CV23" s="202">
        <f t="shared" si="28"/>
        <v>162.91678025088913</v>
      </c>
      <c r="CW23" s="202">
        <f t="shared" si="28"/>
        <v>164.27442008631317</v>
      </c>
      <c r="CX23" s="202">
        <f t="shared" si="28"/>
        <v>165.64337358703244</v>
      </c>
      <c r="CY23" s="202">
        <f t="shared" si="28"/>
        <v>167.02373503359104</v>
      </c>
      <c r="CZ23" s="202">
        <f t="shared" si="28"/>
        <v>168.41559949220436</v>
      </c>
      <c r="DA23" s="202">
        <f t="shared" si="28"/>
        <v>169.81906282130603</v>
      </c>
      <c r="DB23" s="202">
        <f t="shared" si="28"/>
        <v>171.23422167815022</v>
      </c>
      <c r="DC23" s="202">
        <f t="shared" si="28"/>
        <v>172.66117352546826</v>
      </c>
      <c r="DD23" s="202">
        <f t="shared" si="28"/>
        <v>174.10001663818048</v>
      </c>
      <c r="DE23" s="202">
        <f t="shared" si="28"/>
        <v>175.55085011016536</v>
      </c>
      <c r="DF23" s="202">
        <f t="shared" si="28"/>
        <v>177.01377386108345</v>
      </c>
      <c r="DG23" s="202">
        <f t="shared" si="28"/>
        <v>178.48888864325909</v>
      </c>
      <c r="DH23" s="202">
        <f t="shared" si="28"/>
        <v>179.97629604861959</v>
      </c>
      <c r="DI23" s="202">
        <f t="shared" si="28"/>
        <v>181.47609851569155</v>
      </c>
      <c r="DJ23" s="202">
        <f t="shared" si="28"/>
        <v>182.98839933665556</v>
      </c>
      <c r="DK23" s="202">
        <f t="shared" si="28"/>
        <v>184.51330266446098</v>
      </c>
      <c r="DL23" s="202">
        <f t="shared" si="28"/>
        <v>186.05091351999818</v>
      </c>
      <c r="DM23" s="202">
        <f t="shared" si="28"/>
        <v>187.60133779933153</v>
      </c>
      <c r="DN23" s="202">
        <f t="shared" si="28"/>
        <v>189.16468228099268</v>
      </c>
      <c r="DO23" s="202">
        <f t="shared" si="28"/>
        <v>190.74105463333433</v>
      </c>
      <c r="DP23" s="202">
        <f t="shared" si="28"/>
        <v>192.3305634219455</v>
      </c>
      <c r="DQ23" s="202">
        <f t="shared" si="28"/>
        <v>193.93331811712835</v>
      </c>
      <c r="DR23" s="202">
        <f t="shared" si="28"/>
        <v>195.54942910143768</v>
      </c>
      <c r="DS23" s="202">
        <f t="shared" si="28"/>
        <v>197.17900767728304</v>
      </c>
      <c r="DT23" s="202">
        <f t="shared" si="28"/>
        <v>198.82216607459372</v>
      </c>
      <c r="DU23" s="202">
        <f t="shared" si="28"/>
        <v>200.4790174585487</v>
      </c>
      <c r="DV23" s="202">
        <f t="shared" si="28"/>
        <v>202.14967593736992</v>
      </c>
      <c r="DW23" s="202">
        <f t="shared" si="28"/>
        <v>203.83425657018131</v>
      </c>
      <c r="DX23" s="202">
        <f t="shared" si="28"/>
        <v>205.53287537493281</v>
      </c>
      <c r="DY23" s="202">
        <f t="shared" si="28"/>
        <v>207.24564933639056</v>
      </c>
      <c r="DZ23" s="202">
        <f t="shared" si="28"/>
        <v>208.97269641419382</v>
      </c>
      <c r="EA23" s="202">
        <f t="shared" si="28"/>
        <v>210.71413555097865</v>
      </c>
      <c r="EB23" s="202">
        <f t="shared" si="28"/>
        <v>212.47008668057026</v>
      </c>
      <c r="EC23" s="202">
        <f t="shared" si="28"/>
        <v>214.24067073624155</v>
      </c>
      <c r="ED23" s="202">
        <f t="shared" si="28"/>
        <v>216.02600965904355</v>
      </c>
      <c r="EE23" s="202">
        <f t="shared" si="28"/>
        <v>217.8262264062023</v>
      </c>
      <c r="EF23" s="202">
        <f t="shared" si="28"/>
        <v>219.64144495958737</v>
      </c>
      <c r="EG23" s="202">
        <f t="shared" si="28"/>
        <v>221.47179033425061</v>
      </c>
      <c r="EH23" s="202">
        <f t="shared" si="28"/>
        <v>223.31738858703613</v>
      </c>
      <c r="EI23" s="202">
        <f t="shared" si="28"/>
        <v>225.17836682526138</v>
      </c>
      <c r="EJ23" s="202">
        <f t="shared" si="28"/>
        <v>227.05485321547189</v>
      </c>
      <c r="EK23" s="202">
        <f t="shared" si="28"/>
        <v>228.94697699226754</v>
      </c>
      <c r="EL23" s="202">
        <f t="shared" si="28"/>
        <v>230.85486846720312</v>
      </c>
      <c r="EM23" s="202">
        <f t="shared" si="28"/>
        <v>232.77865903776308</v>
      </c>
      <c r="EN23" s="202">
        <f t="shared" si="28"/>
        <v>234.71848119641118</v>
      </c>
      <c r="EO23" s="202">
        <f t="shared" si="28"/>
        <v>236.67446853971455</v>
      </c>
      <c r="EP23" s="202">
        <f t="shared" si="28"/>
        <v>238.64675577754554</v>
      </c>
      <c r="EQ23" s="202">
        <f t="shared" si="28"/>
        <v>240.63547874235849</v>
      </c>
      <c r="ER23" s="202">
        <f t="shared" si="28"/>
        <v>242.64077439854475</v>
      </c>
      <c r="ES23" s="202">
        <f t="shared" si="28"/>
        <v>244.66278085186605</v>
      </c>
      <c r="ET23" s="202">
        <f t="shared" si="28"/>
        <v>246.70163735896494</v>
      </c>
      <c r="EU23" s="202">
        <f t="shared" si="28"/>
        <v>248.75748433695628</v>
      </c>
      <c r="EV23" s="202">
        <f t="shared" si="28"/>
        <v>250.83046337309747</v>
      </c>
      <c r="EW23" s="202">
        <f t="shared" si="28"/>
        <v>252.92071723454001</v>
      </c>
      <c r="EX23" s="202">
        <f t="shared" si="28"/>
        <v>255.02838987816108</v>
      </c>
      <c r="EY23" s="202">
        <f t="shared" si="28"/>
        <v>257.15362646047913</v>
      </c>
      <c r="EZ23" s="202">
        <f t="shared" si="28"/>
        <v>259.29657334764977</v>
      </c>
      <c r="FA23" s="202">
        <f t="shared" si="28"/>
        <v>261.45737812554682</v>
      </c>
      <c r="FB23" s="202">
        <f t="shared" si="28"/>
        <v>263.63618960992642</v>
      </c>
      <c r="FC23" s="202">
        <f t="shared" si="28"/>
        <v>265.83315785667583</v>
      </c>
      <c r="FD23" s="202">
        <f t="shared" si="28"/>
        <v>268.04843417214806</v>
      </c>
      <c r="FE23" s="202">
        <f t="shared" si="28"/>
        <v>270.28217112358266</v>
      </c>
      <c r="FF23" s="202">
        <f t="shared" ref="FF23:HQ23" si="29">FF21-FF22</f>
        <v>272.53452254961246</v>
      </c>
      <c r="FG23" s="202">
        <f t="shared" si="29"/>
        <v>274.80564357085927</v>
      </c>
      <c r="FH23" s="202">
        <f t="shared" si="29"/>
        <v>277.09569060061642</v>
      </c>
      <c r="FI23" s="202">
        <f t="shared" si="29"/>
        <v>279.40482135562161</v>
      </c>
      <c r="FJ23" s="202">
        <f t="shared" si="29"/>
        <v>281.73319486691844</v>
      </c>
      <c r="FK23" s="202">
        <f t="shared" si="29"/>
        <v>284.08097149080936</v>
      </c>
      <c r="FL23" s="202">
        <f t="shared" si="29"/>
        <v>286.44831291989954</v>
      </c>
      <c r="FM23" s="202">
        <f t="shared" si="29"/>
        <v>288.8353821942319</v>
      </c>
      <c r="FN23" s="202">
        <f t="shared" si="29"/>
        <v>291.24234371251714</v>
      </c>
      <c r="FO23" s="202">
        <f t="shared" si="29"/>
        <v>293.66936324345477</v>
      </c>
      <c r="FP23" s="202">
        <f t="shared" si="29"/>
        <v>296.11660793715032</v>
      </c>
      <c r="FQ23" s="202">
        <f t="shared" si="29"/>
        <v>298.58424633662651</v>
      </c>
      <c r="FR23" s="202">
        <f t="shared" si="29"/>
        <v>301.07244838943177</v>
      </c>
      <c r="FS23" s="202">
        <f t="shared" si="29"/>
        <v>303.58138545934366</v>
      </c>
      <c r="FT23" s="202">
        <f t="shared" si="29"/>
        <v>306.11123033817148</v>
      </c>
      <c r="FU23" s="202">
        <f t="shared" si="29"/>
        <v>308.66215725765619</v>
      </c>
      <c r="FV23" s="202">
        <f t="shared" si="29"/>
        <v>311.23434190146997</v>
      </c>
      <c r="FW23" s="202">
        <f t="shared" si="29"/>
        <v>313.82796141731558</v>
      </c>
      <c r="FX23" s="202">
        <f t="shared" si="29"/>
        <v>316.44319442912661</v>
      </c>
      <c r="FY23" s="202">
        <f t="shared" si="29"/>
        <v>319.08022104936936</v>
      </c>
      <c r="FZ23" s="202">
        <f t="shared" si="29"/>
        <v>321.73922289144741</v>
      </c>
      <c r="GA23" s="202">
        <f t="shared" si="29"/>
        <v>324.42038308220958</v>
      </c>
      <c r="GB23" s="202">
        <f t="shared" si="29"/>
        <v>327.1238862745613</v>
      </c>
      <c r="GC23" s="202">
        <f t="shared" si="29"/>
        <v>329.84991866018265</v>
      </c>
      <c r="GD23" s="202">
        <f t="shared" si="29"/>
        <v>332.59866798235089</v>
      </c>
      <c r="GE23" s="202">
        <f t="shared" si="29"/>
        <v>335.37032354887049</v>
      </c>
      <c r="GF23" s="202">
        <f t="shared" si="29"/>
        <v>338.16507624511098</v>
      </c>
      <c r="GG23" s="202">
        <f t="shared" si="29"/>
        <v>340.98311854715371</v>
      </c>
      <c r="GH23" s="202">
        <f t="shared" si="29"/>
        <v>343.82464453504667</v>
      </c>
      <c r="GI23" s="202">
        <f t="shared" si="29"/>
        <v>346.68984990617207</v>
      </c>
      <c r="GJ23" s="202">
        <f t="shared" si="29"/>
        <v>349.57893198872353</v>
      </c>
      <c r="GK23" s="202">
        <f t="shared" si="29"/>
        <v>352.49208975529632</v>
      </c>
      <c r="GL23" s="202">
        <f t="shared" si="29"/>
        <v>355.42952383659042</v>
      </c>
      <c r="GM23" s="202">
        <f t="shared" si="29"/>
        <v>358.39143653522865</v>
      </c>
      <c r="GN23" s="202">
        <f t="shared" si="29"/>
        <v>361.37803183968879</v>
      </c>
      <c r="GO23" s="202">
        <f t="shared" si="29"/>
        <v>364.38951543835287</v>
      </c>
      <c r="GP23" s="202">
        <f t="shared" si="29"/>
        <v>367.42609473367247</v>
      </c>
      <c r="GQ23" s="202">
        <f t="shared" si="29"/>
        <v>370.48797885645308</v>
      </c>
      <c r="GR23" s="202">
        <f t="shared" si="29"/>
        <v>373.5753786802569</v>
      </c>
      <c r="GS23" s="202">
        <f t="shared" si="29"/>
        <v>376.68850683592564</v>
      </c>
      <c r="GT23" s="202">
        <f t="shared" si="29"/>
        <v>379.82757772622506</v>
      </c>
      <c r="GU23" s="202">
        <f t="shared" si="29"/>
        <v>382.99280754061033</v>
      </c>
      <c r="GV23" s="202">
        <f t="shared" si="29"/>
        <v>386.18441427011544</v>
      </c>
      <c r="GW23" s="202">
        <f t="shared" si="29"/>
        <v>389.40261772236636</v>
      </c>
      <c r="GX23" s="202">
        <f t="shared" si="29"/>
        <v>392.64763953671945</v>
      </c>
      <c r="GY23" s="202">
        <f t="shared" si="29"/>
        <v>395.91970319952543</v>
      </c>
      <c r="GZ23" s="202">
        <f t="shared" si="29"/>
        <v>399.2190340595215</v>
      </c>
      <c r="HA23" s="202">
        <f t="shared" si="29"/>
        <v>402.54585934335091</v>
      </c>
      <c r="HB23" s="202">
        <f t="shared" si="29"/>
        <v>405.90040817121223</v>
      </c>
      <c r="HC23" s="202">
        <f t="shared" si="29"/>
        <v>409.28291157263902</v>
      </c>
      <c r="HD23" s="202">
        <f t="shared" si="29"/>
        <v>412.69360250241095</v>
      </c>
      <c r="HE23" s="202">
        <f t="shared" si="29"/>
        <v>416.13271585659766</v>
      </c>
      <c r="HF23" s="202">
        <f t="shared" si="29"/>
        <v>419.600488488736</v>
      </c>
      <c r="HG23" s="202">
        <f t="shared" si="29"/>
        <v>423.09715922614214</v>
      </c>
      <c r="HH23" s="202">
        <f t="shared" si="29"/>
        <v>426.62296888636001</v>
      </c>
      <c r="HI23" s="202">
        <f t="shared" si="29"/>
        <v>430.17816029374637</v>
      </c>
      <c r="HJ23" s="202">
        <f t="shared" si="29"/>
        <v>433.76297829619421</v>
      </c>
      <c r="HK23" s="202">
        <f t="shared" si="29"/>
        <v>437.37766978199579</v>
      </c>
      <c r="HL23" s="202">
        <f t="shared" si="29"/>
        <v>441.02248369684571</v>
      </c>
      <c r="HM23" s="202">
        <f t="shared" si="29"/>
        <v>444.69767106098607</v>
      </c>
      <c r="HN23" s="202">
        <f t="shared" si="29"/>
        <v>448.40348498649428</v>
      </c>
      <c r="HO23" s="202">
        <f t="shared" si="29"/>
        <v>452.14018069471513</v>
      </c>
      <c r="HP23" s="202">
        <f t="shared" si="29"/>
        <v>455.90801553383778</v>
      </c>
      <c r="HQ23" s="202">
        <f t="shared" si="29"/>
        <v>459.70724899661968</v>
      </c>
      <c r="HR23" s="202">
        <f t="shared" ref="HR23:KC23" si="30">HR21-HR22</f>
        <v>463.53814273825822</v>
      </c>
      <c r="HS23" s="202">
        <f t="shared" si="30"/>
        <v>467.40096059441032</v>
      </c>
      <c r="HT23" s="202">
        <f t="shared" si="30"/>
        <v>471.29596859936373</v>
      </c>
      <c r="HU23" s="202">
        <f t="shared" si="30"/>
        <v>475.22343500435852</v>
      </c>
      <c r="HV23" s="202">
        <f t="shared" si="30"/>
        <v>479.18363029606144</v>
      </c>
      <c r="HW23" s="202">
        <f t="shared" si="30"/>
        <v>483.17682721519532</v>
      </c>
      <c r="HX23" s="202">
        <f t="shared" si="30"/>
        <v>487.20330077532196</v>
      </c>
      <c r="HY23" s="202">
        <f t="shared" si="30"/>
        <v>491.26332828178295</v>
      </c>
      <c r="HZ23" s="202">
        <f t="shared" si="30"/>
        <v>495.35718935079785</v>
      </c>
      <c r="IA23" s="202">
        <f t="shared" si="30"/>
        <v>499.48516592872102</v>
      </c>
      <c r="IB23" s="202">
        <f t="shared" si="30"/>
        <v>503.64754231146048</v>
      </c>
      <c r="IC23" s="202">
        <f t="shared" si="30"/>
        <v>507.84460516405591</v>
      </c>
      <c r="ID23" s="202">
        <f t="shared" si="30"/>
        <v>512.07664354042299</v>
      </c>
      <c r="IE23" s="202">
        <f t="shared" si="30"/>
        <v>516.34394890325984</v>
      </c>
      <c r="IF23" s="202">
        <f t="shared" si="30"/>
        <v>520.64681514412041</v>
      </c>
      <c r="IG23" s="202">
        <f t="shared" si="30"/>
        <v>524.98553860365473</v>
      </c>
      <c r="IH23" s="202">
        <f t="shared" si="30"/>
        <v>529.36041809201845</v>
      </c>
      <c r="II23" s="202">
        <f t="shared" si="30"/>
        <v>533.77175490945206</v>
      </c>
      <c r="IJ23" s="202">
        <f t="shared" si="30"/>
        <v>538.2198528670308</v>
      </c>
      <c r="IK23" s="202">
        <f t="shared" si="30"/>
        <v>542.70501830758928</v>
      </c>
      <c r="IL23" s="202">
        <f t="shared" si="30"/>
        <v>547.2275601268193</v>
      </c>
      <c r="IM23" s="202">
        <f t="shared" si="30"/>
        <v>551.78778979454273</v>
      </c>
      <c r="IN23" s="202">
        <f t="shared" si="30"/>
        <v>556.38602137616397</v>
      </c>
      <c r="IO23" s="202">
        <f t="shared" si="30"/>
        <v>561.02257155429868</v>
      </c>
      <c r="IP23" s="202">
        <f t="shared" si="30"/>
        <v>565.69775965058454</v>
      </c>
      <c r="IQ23" s="202">
        <f t="shared" si="30"/>
        <v>570.41190764767282</v>
      </c>
      <c r="IR23" s="202">
        <f t="shared" si="30"/>
        <v>575.16534021140342</v>
      </c>
      <c r="IS23" s="202">
        <f t="shared" si="30"/>
        <v>579.95838471316517</v>
      </c>
      <c r="IT23" s="202">
        <f t="shared" si="30"/>
        <v>584.79137125244142</v>
      </c>
      <c r="IU23" s="202">
        <f t="shared" si="30"/>
        <v>589.66463267954521</v>
      </c>
      <c r="IV23" s="202">
        <f t="shared" si="30"/>
        <v>594.57850461854139</v>
      </c>
      <c r="IW23" s="202">
        <f t="shared" si="30"/>
        <v>599.53332549036259</v>
      </c>
      <c r="IX23" s="202">
        <f t="shared" si="30"/>
        <v>604.52943653611555</v>
      </c>
      <c r="IY23" s="202">
        <f t="shared" si="30"/>
        <v>609.5671818405832</v>
      </c>
      <c r="IZ23" s="202">
        <f t="shared" si="30"/>
        <v>614.64690835592137</v>
      </c>
      <c r="JA23" s="202">
        <f t="shared" si="30"/>
        <v>619.76896592555408</v>
      </c>
      <c r="JB23" s="202">
        <f t="shared" si="30"/>
        <v>624.933707308267</v>
      </c>
      <c r="JC23" s="202">
        <f t="shared" si="30"/>
        <v>630.14148820250261</v>
      </c>
      <c r="JD23" s="202">
        <f t="shared" si="30"/>
        <v>635.39266727085669</v>
      </c>
      <c r="JE23" s="202">
        <f t="shared" si="30"/>
        <v>640.68760616478062</v>
      </c>
      <c r="JF23" s="202">
        <f t="shared" si="30"/>
        <v>646.026669549487</v>
      </c>
      <c r="JG23" s="202">
        <f t="shared" si="30"/>
        <v>651.41022512906602</v>
      </c>
      <c r="JH23" s="202">
        <f t="shared" si="30"/>
        <v>656.83864367180831</v>
      </c>
      <c r="JI23" s="202">
        <f t="shared" si="30"/>
        <v>662.31229903574012</v>
      </c>
      <c r="JJ23" s="202">
        <f t="shared" si="30"/>
        <v>667.83156819437113</v>
      </c>
      <c r="JK23" s="202">
        <f t="shared" si="30"/>
        <v>673.39683126265754</v>
      </c>
      <c r="JL23" s="202">
        <f t="shared" si="30"/>
        <v>679.00847152317988</v>
      </c>
      <c r="JM23" s="202">
        <f t="shared" si="30"/>
        <v>684.66687545253967</v>
      </c>
      <c r="JN23" s="202">
        <f t="shared" si="30"/>
        <v>690.37243274797743</v>
      </c>
      <c r="JO23" s="202">
        <f t="shared" si="30"/>
        <v>696.12553635421068</v>
      </c>
      <c r="JP23" s="202">
        <f t="shared" si="30"/>
        <v>701.92658249049566</v>
      </c>
      <c r="JQ23" s="202">
        <f t="shared" si="30"/>
        <v>707.77597067791646</v>
      </c>
      <c r="JR23" s="202">
        <f t="shared" si="30"/>
        <v>713.67410376689918</v>
      </c>
      <c r="JS23" s="202">
        <f t="shared" si="30"/>
        <v>719.62138796495651</v>
      </c>
      <c r="JT23" s="202">
        <f t="shared" si="30"/>
        <v>725.61823286466461</v>
      </c>
      <c r="JU23" s="202">
        <f t="shared" si="30"/>
        <v>731.66505147187013</v>
      </c>
      <c r="JV23" s="202">
        <f t="shared" si="30"/>
        <v>737.76226023413574</v>
      </c>
      <c r="JW23" s="202">
        <f t="shared" si="30"/>
        <v>743.9102790694202</v>
      </c>
      <c r="JX23" s="202">
        <f t="shared" si="30"/>
        <v>750.10953139499873</v>
      </c>
      <c r="JY23" s="202">
        <f t="shared" si="30"/>
        <v>756.36044415662377</v>
      </c>
      <c r="JZ23" s="202">
        <f t="shared" si="30"/>
        <v>762.66344785792887</v>
      </c>
      <c r="KA23" s="202">
        <f t="shared" si="30"/>
        <v>769.0189765900783</v>
      </c>
      <c r="KB23" s="202">
        <f t="shared" si="30"/>
        <v>775.42746806166224</v>
      </c>
      <c r="KC23" s="202">
        <f t="shared" si="30"/>
        <v>781.88936362884283</v>
      </c>
      <c r="KD23" s="202">
        <f t="shared" ref="KD23:MO23" si="31">KD21-KD22</f>
        <v>788.40510832574978</v>
      </c>
      <c r="KE23" s="202">
        <f t="shared" si="31"/>
        <v>794.97515089513104</v>
      </c>
      <c r="KF23" s="202">
        <f t="shared" si="31"/>
        <v>801.59994381925719</v>
      </c>
      <c r="KG23" s="202">
        <f t="shared" si="31"/>
        <v>808.27994335108428</v>
      </c>
      <c r="KH23" s="202">
        <f t="shared" si="31"/>
        <v>815.01560954567663</v>
      </c>
      <c r="KI23" s="202">
        <f t="shared" si="31"/>
        <v>821.80740629189063</v>
      </c>
      <c r="KJ23" s="202">
        <f t="shared" si="31"/>
        <v>828.65580134432309</v>
      </c>
      <c r="KK23" s="202">
        <f t="shared" si="31"/>
        <v>835.56126635552573</v>
      </c>
      <c r="KL23" s="202">
        <f t="shared" si="31"/>
        <v>842.52427690848845</v>
      </c>
      <c r="KM23" s="202">
        <f t="shared" si="31"/>
        <v>849.54531254939252</v>
      </c>
      <c r="KN23" s="202">
        <f t="shared" si="31"/>
        <v>856.62485682063743</v>
      </c>
      <c r="KO23" s="202">
        <f t="shared" si="31"/>
        <v>863.76339729414281</v>
      </c>
      <c r="KP23" s="202">
        <f t="shared" si="31"/>
        <v>870.9614256049274</v>
      </c>
      <c r="KQ23" s="202">
        <f t="shared" si="31"/>
        <v>878.21943748496847</v>
      </c>
      <c r="KR23" s="202">
        <f t="shared" si="31"/>
        <v>885.53793279734316</v>
      </c>
      <c r="KS23" s="202">
        <f t="shared" si="31"/>
        <v>892.91741557065438</v>
      </c>
      <c r="KT23" s="202">
        <f t="shared" si="31"/>
        <v>900.35839403374314</v>
      </c>
      <c r="KU23" s="202">
        <f t="shared" si="31"/>
        <v>907.86138065069099</v>
      </c>
      <c r="KV23" s="202">
        <f t="shared" si="31"/>
        <v>915.42689215611335</v>
      </c>
      <c r="KW23" s="202">
        <f t="shared" si="31"/>
        <v>923.05544959074768</v>
      </c>
      <c r="KX23" s="202">
        <f t="shared" si="31"/>
        <v>930.74757833733725</v>
      </c>
      <c r="KY23" s="202">
        <f t="shared" si="31"/>
        <v>938.50380815681501</v>
      </c>
      <c r="KZ23" s="202">
        <f t="shared" si="31"/>
        <v>946.32467322478851</v>
      </c>
      <c r="LA23" s="202">
        <f t="shared" si="31"/>
        <v>954.21071216832843</v>
      </c>
      <c r="LB23" s="202">
        <f t="shared" si="31"/>
        <v>962.1624681030645</v>
      </c>
      <c r="LC23" s="202">
        <f t="shared" si="31"/>
        <v>970.18048867059008</v>
      </c>
      <c r="LD23" s="202">
        <f t="shared" si="31"/>
        <v>978.26532607617833</v>
      </c>
      <c r="LE23" s="202">
        <f t="shared" si="31"/>
        <v>986.41753712681316</v>
      </c>
      <c r="LF23" s="202">
        <f t="shared" si="31"/>
        <v>994.63768326953664</v>
      </c>
      <c r="LG23" s="202">
        <f t="shared" si="31"/>
        <v>1002.9263306301161</v>
      </c>
      <c r="LH23" s="202">
        <f t="shared" si="31"/>
        <v>1011.2840500520338</v>
      </c>
      <c r="LI23" s="202">
        <f t="shared" si="31"/>
        <v>1019.7114171358007</v>
      </c>
      <c r="LJ23" s="202">
        <f t="shared" si="31"/>
        <v>1028.2090122785989</v>
      </c>
      <c r="LK23" s="202">
        <f t="shared" si="31"/>
        <v>1036.777420714254</v>
      </c>
      <c r="LL23" s="202">
        <f t="shared" si="31"/>
        <v>1045.4172325535394</v>
      </c>
      <c r="LM23" s="202">
        <f t="shared" si="31"/>
        <v>1054.129042824819</v>
      </c>
      <c r="LN23" s="202">
        <f t="shared" si="31"/>
        <v>1062.9134515150258</v>
      </c>
      <c r="LO23" s="202">
        <f t="shared" si="31"/>
        <v>1071.7710636109844</v>
      </c>
      <c r="LP23" s="202">
        <f t="shared" si="31"/>
        <v>1080.7024891410758</v>
      </c>
      <c r="LQ23" s="202">
        <f t="shared" si="31"/>
        <v>1089.7083432172515</v>
      </c>
      <c r="LR23" s="202">
        <f t="shared" si="31"/>
        <v>1098.7892460773953</v>
      </c>
      <c r="LS23" s="202">
        <f t="shared" si="31"/>
        <v>1107.9458231280403</v>
      </c>
      <c r="LT23" s="202">
        <f t="shared" si="31"/>
        <v>1117.1787049874406</v>
      </c>
      <c r="LU23" s="202">
        <f t="shared" si="31"/>
        <v>1126.4885275290026</v>
      </c>
      <c r="LV23" s="202">
        <f t="shared" si="31"/>
        <v>0</v>
      </c>
      <c r="LW23" s="202">
        <f t="shared" si="31"/>
        <v>0</v>
      </c>
      <c r="LX23" s="202">
        <f t="shared" si="31"/>
        <v>0</v>
      </c>
      <c r="LY23" s="202">
        <f t="shared" si="31"/>
        <v>0</v>
      </c>
      <c r="LZ23" s="202">
        <f t="shared" si="31"/>
        <v>0</v>
      </c>
      <c r="MA23" s="202">
        <f t="shared" si="31"/>
        <v>0</v>
      </c>
      <c r="MB23" s="202">
        <f t="shared" si="31"/>
        <v>0</v>
      </c>
      <c r="MC23" s="202">
        <f t="shared" si="31"/>
        <v>0</v>
      </c>
      <c r="MD23" s="202">
        <f t="shared" si="31"/>
        <v>0</v>
      </c>
      <c r="ME23" s="202">
        <f t="shared" si="31"/>
        <v>0</v>
      </c>
      <c r="MF23" s="202">
        <f t="shared" si="31"/>
        <v>0</v>
      </c>
      <c r="MG23" s="202">
        <f t="shared" si="31"/>
        <v>0</v>
      </c>
      <c r="MH23" s="202">
        <f t="shared" si="31"/>
        <v>0</v>
      </c>
      <c r="MI23" s="202">
        <f t="shared" si="31"/>
        <v>0</v>
      </c>
      <c r="MJ23" s="202">
        <f t="shared" si="31"/>
        <v>0</v>
      </c>
      <c r="MK23" s="202">
        <f t="shared" si="31"/>
        <v>0</v>
      </c>
      <c r="ML23" s="202">
        <f t="shared" si="31"/>
        <v>0</v>
      </c>
      <c r="MM23" s="202">
        <f t="shared" si="31"/>
        <v>0</v>
      </c>
      <c r="MN23" s="202">
        <f t="shared" si="31"/>
        <v>0</v>
      </c>
      <c r="MO23" s="202">
        <f t="shared" si="31"/>
        <v>0</v>
      </c>
      <c r="MP23" s="202">
        <f t="shared" ref="MP23:OC23" si="32">MP21-MP22</f>
        <v>0</v>
      </c>
      <c r="MQ23" s="202">
        <f t="shared" si="32"/>
        <v>0</v>
      </c>
      <c r="MR23" s="202">
        <f t="shared" si="32"/>
        <v>0</v>
      </c>
      <c r="MS23" s="202">
        <f t="shared" si="32"/>
        <v>0</v>
      </c>
      <c r="MT23" s="202">
        <f t="shared" si="32"/>
        <v>0</v>
      </c>
      <c r="MU23" s="202">
        <f t="shared" si="32"/>
        <v>0</v>
      </c>
      <c r="MV23" s="202">
        <f t="shared" si="32"/>
        <v>0</v>
      </c>
      <c r="MW23" s="202">
        <f t="shared" si="32"/>
        <v>0</v>
      </c>
      <c r="MX23" s="202">
        <f t="shared" si="32"/>
        <v>0</v>
      </c>
      <c r="MY23" s="202">
        <f t="shared" si="32"/>
        <v>0</v>
      </c>
      <c r="MZ23" s="202">
        <f t="shared" si="32"/>
        <v>0</v>
      </c>
      <c r="NA23" s="202">
        <f t="shared" si="32"/>
        <v>0</v>
      </c>
      <c r="NB23" s="202">
        <f t="shared" si="32"/>
        <v>0</v>
      </c>
      <c r="NC23" s="202">
        <f t="shared" si="32"/>
        <v>0</v>
      </c>
      <c r="ND23" s="202">
        <f t="shared" si="32"/>
        <v>0</v>
      </c>
      <c r="NE23" s="202">
        <f t="shared" si="32"/>
        <v>0</v>
      </c>
      <c r="NF23" s="202">
        <f t="shared" si="32"/>
        <v>0</v>
      </c>
      <c r="NG23" s="202">
        <f t="shared" si="32"/>
        <v>0</v>
      </c>
      <c r="NH23" s="202">
        <f t="shared" si="32"/>
        <v>0</v>
      </c>
      <c r="NI23" s="202">
        <f t="shared" si="32"/>
        <v>0</v>
      </c>
      <c r="NJ23" s="202">
        <f t="shared" si="32"/>
        <v>0</v>
      </c>
      <c r="NK23" s="202">
        <f t="shared" si="32"/>
        <v>0</v>
      </c>
      <c r="NL23" s="202">
        <f t="shared" si="32"/>
        <v>0</v>
      </c>
      <c r="NM23" s="202">
        <f t="shared" si="32"/>
        <v>0</v>
      </c>
      <c r="NN23" s="202">
        <f t="shared" si="32"/>
        <v>0</v>
      </c>
      <c r="NO23" s="202">
        <f t="shared" si="32"/>
        <v>0</v>
      </c>
      <c r="NP23" s="202">
        <f t="shared" si="32"/>
        <v>0</v>
      </c>
      <c r="NQ23" s="202">
        <f t="shared" si="32"/>
        <v>0</v>
      </c>
      <c r="NR23" s="202">
        <f t="shared" si="32"/>
        <v>0</v>
      </c>
      <c r="NS23" s="202">
        <f t="shared" si="32"/>
        <v>0</v>
      </c>
      <c r="NT23" s="202">
        <f t="shared" si="32"/>
        <v>0</v>
      </c>
      <c r="NU23" s="202">
        <f t="shared" si="32"/>
        <v>0</v>
      </c>
      <c r="NV23" s="202">
        <f t="shared" si="32"/>
        <v>0</v>
      </c>
      <c r="NW23" s="202">
        <f t="shared" si="32"/>
        <v>0</v>
      </c>
      <c r="NX23" s="202">
        <f t="shared" si="32"/>
        <v>0</v>
      </c>
      <c r="NY23" s="202">
        <f t="shared" si="32"/>
        <v>0</v>
      </c>
      <c r="NZ23" s="202">
        <f t="shared" si="32"/>
        <v>0</v>
      </c>
      <c r="OA23" s="202">
        <f t="shared" si="32"/>
        <v>0</v>
      </c>
      <c r="OB23" s="202">
        <f t="shared" si="32"/>
        <v>0</v>
      </c>
      <c r="OC23" s="202">
        <f t="shared" si="32"/>
        <v>0</v>
      </c>
    </row>
    <row r="24" spans="3:393" s="16" customFormat="1">
      <c r="D24" s="16">
        <v>5</v>
      </c>
      <c r="E24" s="158">
        <f t="shared" si="9"/>
        <v>119467.79719028338</v>
      </c>
      <c r="F24" s="158">
        <f t="shared" si="0"/>
        <v>13630.511183100905</v>
      </c>
      <c r="H24" s="158">
        <f>+SUM(U68:U79)</f>
        <v>11867.424319596255</v>
      </c>
      <c r="J24" s="158">
        <f t="shared" si="1"/>
        <v>1763.08686350465</v>
      </c>
      <c r="L24" s="158">
        <f t="shared" si="2"/>
        <v>117704.71032677873</v>
      </c>
      <c r="N24" s="34"/>
      <c r="O24" s="16">
        <v>5</v>
      </c>
      <c r="Q24" s="158">
        <f t="shared" si="10"/>
        <v>124618.42625194383</v>
      </c>
      <c r="R24" s="41"/>
      <c r="S24" s="158">
        <f t="shared" si="11"/>
        <v>1135.8759319250755</v>
      </c>
      <c r="U24" s="158">
        <f t="shared" si="12"/>
        <v>1038.4868854328654</v>
      </c>
      <c r="W24" s="158">
        <f t="shared" si="13"/>
        <v>97.389046492210127</v>
      </c>
      <c r="Y24" s="158">
        <f t="shared" si="14"/>
        <v>124521.03720545162</v>
      </c>
      <c r="Z24" s="34">
        <v>1</v>
      </c>
      <c r="AF24" s="208"/>
      <c r="AG24" s="16" t="s">
        <v>310</v>
      </c>
      <c r="AH24" s="41">
        <f t="shared" ref="AH24:CS24" si="33">AH20-AH23</f>
        <v>124905.79073474159</v>
      </c>
      <c r="AI24" s="41">
        <f t="shared" si="33"/>
        <v>124810.79639227269</v>
      </c>
      <c r="AJ24" s="41">
        <f t="shared" si="33"/>
        <v>124715.01043028322</v>
      </c>
      <c r="AK24" s="41">
        <f t="shared" si="33"/>
        <v>124618.42625194383</v>
      </c>
      <c r="AL24" s="41">
        <f t="shared" si="33"/>
        <v>124521.03720545162</v>
      </c>
      <c r="AM24" s="41">
        <f t="shared" si="33"/>
        <v>124422.83658357197</v>
      </c>
      <c r="AN24" s="41">
        <f t="shared" si="33"/>
        <v>124323.81762317667</v>
      </c>
      <c r="AO24" s="41">
        <f t="shared" si="33"/>
        <v>124223.97350477807</v>
      </c>
      <c r="AP24" s="41">
        <f t="shared" si="33"/>
        <v>124123.29735205948</v>
      </c>
      <c r="AQ24" s="41">
        <f t="shared" si="33"/>
        <v>124021.78223140156</v>
      </c>
      <c r="AR24" s="41">
        <f t="shared" si="33"/>
        <v>123919.42115140484</v>
      </c>
      <c r="AS24" s="41">
        <f t="shared" si="33"/>
        <v>123816.20706240814</v>
      </c>
      <c r="AT24" s="41">
        <f t="shared" si="33"/>
        <v>123712.13285600313</v>
      </c>
      <c r="AU24" s="41">
        <f t="shared" si="33"/>
        <v>123607.19136454475</v>
      </c>
      <c r="AV24" s="41">
        <f t="shared" si="33"/>
        <v>123501.37536065755</v>
      </c>
      <c r="AW24" s="41">
        <f t="shared" si="33"/>
        <v>123394.67755673795</v>
      </c>
      <c r="AX24" s="41">
        <f t="shared" si="33"/>
        <v>123287.09060445236</v>
      </c>
      <c r="AY24" s="41">
        <f t="shared" si="33"/>
        <v>123178.60709423105</v>
      </c>
      <c r="AZ24" s="41">
        <f t="shared" si="33"/>
        <v>123069.2195547579</v>
      </c>
      <c r="BA24" s="41">
        <f t="shared" si="33"/>
        <v>122958.92045245582</v>
      </c>
      <c r="BB24" s="41">
        <f t="shared" si="33"/>
        <v>122847.70219096787</v>
      </c>
      <c r="BC24" s="41">
        <f t="shared" si="33"/>
        <v>122735.5571106342</v>
      </c>
      <c r="BD24" s="41">
        <f t="shared" si="33"/>
        <v>122622.47748796441</v>
      </c>
      <c r="BE24" s="41">
        <f t="shared" si="33"/>
        <v>122508.45553510571</v>
      </c>
      <c r="BF24" s="41">
        <f t="shared" si="33"/>
        <v>122393.48339930651</v>
      </c>
      <c r="BG24" s="41">
        <f t="shared" si="33"/>
        <v>122277.55316237565</v>
      </c>
      <c r="BH24" s="41">
        <f t="shared" si="33"/>
        <v>122160.65684013705</v>
      </c>
      <c r="BI24" s="41">
        <f t="shared" si="33"/>
        <v>122042.78638187978</v>
      </c>
      <c r="BJ24" s="41">
        <f t="shared" si="33"/>
        <v>121923.93366980369</v>
      </c>
      <c r="BK24" s="41">
        <f t="shared" si="33"/>
        <v>121804.09051846032</v>
      </c>
      <c r="BL24" s="41">
        <f t="shared" si="33"/>
        <v>121683.24867418908</v>
      </c>
      <c r="BM24" s="41">
        <f t="shared" si="33"/>
        <v>121561.3998145489</v>
      </c>
      <c r="BN24" s="41">
        <f t="shared" si="33"/>
        <v>121438.53554774506</v>
      </c>
      <c r="BO24" s="41">
        <f t="shared" si="33"/>
        <v>121314.6474120512</v>
      </c>
      <c r="BP24" s="41">
        <f t="shared" si="33"/>
        <v>121189.72687522655</v>
      </c>
      <c r="BQ24" s="41">
        <f t="shared" si="33"/>
        <v>121063.76533392836</v>
      </c>
      <c r="BR24" s="41">
        <f t="shared" si="33"/>
        <v>120936.75411311936</v>
      </c>
      <c r="BS24" s="41">
        <f t="shared" si="33"/>
        <v>120808.68446547027</v>
      </c>
      <c r="BT24" s="41">
        <f t="shared" si="33"/>
        <v>120679.54757075745</v>
      </c>
      <c r="BU24" s="41">
        <f t="shared" si="33"/>
        <v>120549.33453525536</v>
      </c>
      <c r="BV24" s="41">
        <f t="shared" si="33"/>
        <v>120418.03639112407</v>
      </c>
      <c r="BW24" s="41">
        <f t="shared" si="33"/>
        <v>120285.64409579169</v>
      </c>
      <c r="BX24" s="41">
        <f t="shared" si="33"/>
        <v>120152.14853133155</v>
      </c>
      <c r="BY24" s="41">
        <f t="shared" si="33"/>
        <v>120017.54050383424</v>
      </c>
      <c r="BZ24" s="41">
        <f t="shared" si="33"/>
        <v>119881.81074277445</v>
      </c>
      <c r="CA24" s="41">
        <f t="shared" si="33"/>
        <v>119744.94990037249</v>
      </c>
      <c r="CB24" s="41">
        <f t="shared" si="33"/>
        <v>119606.94855095052</v>
      </c>
      <c r="CC24" s="41">
        <f t="shared" si="33"/>
        <v>119467.79719028337</v>
      </c>
      <c r="CD24" s="41">
        <f t="shared" si="33"/>
        <v>119327.48623494398</v>
      </c>
      <c r="CE24" s="41">
        <f t="shared" si="33"/>
        <v>119186.00602164344</v>
      </c>
      <c r="CF24" s="41">
        <f t="shared" si="33"/>
        <v>119043.34680656539</v>
      </c>
      <c r="CG24" s="41">
        <f t="shared" si="33"/>
        <v>118899.49876469502</v>
      </c>
      <c r="CH24" s="41">
        <f t="shared" si="33"/>
        <v>118754.4519891424</v>
      </c>
      <c r="CI24" s="41">
        <f t="shared" si="33"/>
        <v>118608.19649046018</v>
      </c>
      <c r="CJ24" s="41">
        <f t="shared" si="33"/>
        <v>118460.7221959556</v>
      </c>
      <c r="CK24" s="41">
        <f t="shared" si="33"/>
        <v>118312.01894899683</v>
      </c>
      <c r="CL24" s="41">
        <f t="shared" si="33"/>
        <v>118162.0765083134</v>
      </c>
      <c r="CM24" s="41">
        <f t="shared" si="33"/>
        <v>118010.88454729095</v>
      </c>
      <c r="CN24" s="41">
        <f t="shared" si="33"/>
        <v>117858.43265325997</v>
      </c>
      <c r="CO24" s="41">
        <f t="shared" si="33"/>
        <v>117704.71032677872</v>
      </c>
      <c r="CP24" s="41">
        <f t="shared" si="33"/>
        <v>117549.70698091014</v>
      </c>
      <c r="CQ24" s="41">
        <f t="shared" si="33"/>
        <v>117393.41194049265</v>
      </c>
      <c r="CR24" s="41">
        <f t="shared" si="33"/>
        <v>117235.814441405</v>
      </c>
      <c r="CS24" s="41">
        <f t="shared" si="33"/>
        <v>117076.90362982497</v>
      </c>
      <c r="CT24" s="41">
        <f t="shared" ref="CT24:FE24" si="34">CT20-CT23</f>
        <v>116916.66856148177</v>
      </c>
      <c r="CU24" s="41">
        <f t="shared" si="34"/>
        <v>116755.09820090237</v>
      </c>
      <c r="CV24" s="41">
        <f t="shared" si="34"/>
        <v>116592.18142065148</v>
      </c>
      <c r="CW24" s="41">
        <f t="shared" si="34"/>
        <v>116427.90700056517</v>
      </c>
      <c r="CX24" s="41">
        <f t="shared" si="34"/>
        <v>116262.26362697814</v>
      </c>
      <c r="CY24" s="41">
        <f t="shared" si="34"/>
        <v>116095.23989194454</v>
      </c>
      <c r="CZ24" s="41">
        <f t="shared" si="34"/>
        <v>115926.82429245234</v>
      </c>
      <c r="DA24" s="41">
        <f t="shared" si="34"/>
        <v>115757.00522963103</v>
      </c>
      <c r="DB24" s="41">
        <f t="shared" si="34"/>
        <v>115585.77100795288</v>
      </c>
      <c r="DC24" s="41">
        <f t="shared" si="34"/>
        <v>115413.10983442741</v>
      </c>
      <c r="DD24" s="41">
        <f t="shared" si="34"/>
        <v>115239.00981778922</v>
      </c>
      <c r="DE24" s="41">
        <f t="shared" si="34"/>
        <v>115063.45896767905</v>
      </c>
      <c r="DF24" s="41">
        <f t="shared" si="34"/>
        <v>114886.44519381797</v>
      </c>
      <c r="DG24" s="41">
        <f t="shared" si="34"/>
        <v>114707.95630517471</v>
      </c>
      <c r="DH24" s="41">
        <f t="shared" si="34"/>
        <v>114527.98000912608</v>
      </c>
      <c r="DI24" s="41">
        <f t="shared" si="34"/>
        <v>114346.50391061039</v>
      </c>
      <c r="DJ24" s="41">
        <f t="shared" si="34"/>
        <v>114163.51551127374</v>
      </c>
      <c r="DK24" s="41">
        <f t="shared" si="34"/>
        <v>113979.00220860928</v>
      </c>
      <c r="DL24" s="41">
        <f t="shared" si="34"/>
        <v>113792.95129508928</v>
      </c>
      <c r="DM24" s="41">
        <f t="shared" si="34"/>
        <v>113605.34995728995</v>
      </c>
      <c r="DN24" s="41">
        <f t="shared" si="34"/>
        <v>113416.18527500895</v>
      </c>
      <c r="DO24" s="41">
        <f t="shared" si="34"/>
        <v>113225.4442203756</v>
      </c>
      <c r="DP24" s="41">
        <f t="shared" si="34"/>
        <v>113033.11365695366</v>
      </c>
      <c r="DQ24" s="41">
        <f t="shared" si="34"/>
        <v>112839.18033883654</v>
      </c>
      <c r="DR24" s="41">
        <f t="shared" si="34"/>
        <v>112643.6309097351</v>
      </c>
      <c r="DS24" s="41">
        <f t="shared" si="34"/>
        <v>112446.45190205782</v>
      </c>
      <c r="DT24" s="41">
        <f t="shared" si="34"/>
        <v>112247.62973598322</v>
      </c>
      <c r="DU24" s="41">
        <f t="shared" si="34"/>
        <v>112047.15071852467</v>
      </c>
      <c r="DV24" s="41">
        <f t="shared" si="34"/>
        <v>111845.0010425873</v>
      </c>
      <c r="DW24" s="41">
        <f t="shared" si="34"/>
        <v>111641.16678601713</v>
      </c>
      <c r="DX24" s="41">
        <f t="shared" si="34"/>
        <v>111435.63391064219</v>
      </c>
      <c r="DY24" s="41">
        <f t="shared" si="34"/>
        <v>111228.38826130581</v>
      </c>
      <c r="DZ24" s="41">
        <f t="shared" si="34"/>
        <v>111019.41556489162</v>
      </c>
      <c r="EA24" s="41">
        <f t="shared" si="34"/>
        <v>110808.70142934064</v>
      </c>
      <c r="EB24" s="41">
        <f t="shared" si="34"/>
        <v>110596.23134266007</v>
      </c>
      <c r="EC24" s="41">
        <f t="shared" si="34"/>
        <v>110381.99067192384</v>
      </c>
      <c r="ED24" s="41">
        <f t="shared" si="34"/>
        <v>110165.96466226479</v>
      </c>
      <c r="EE24" s="41">
        <f t="shared" si="34"/>
        <v>109948.13843585858</v>
      </c>
      <c r="EF24" s="41">
        <f t="shared" si="34"/>
        <v>109728.49699089899</v>
      </c>
      <c r="EG24" s="41">
        <f t="shared" si="34"/>
        <v>109507.02520056473</v>
      </c>
      <c r="EH24" s="41">
        <f t="shared" si="34"/>
        <v>109283.7078119777</v>
      </c>
      <c r="EI24" s="41">
        <f t="shared" si="34"/>
        <v>109058.52944515244</v>
      </c>
      <c r="EJ24" s="41">
        <f t="shared" si="34"/>
        <v>108831.47459193696</v>
      </c>
      <c r="EK24" s="41">
        <f t="shared" si="34"/>
        <v>108602.52761494469</v>
      </c>
      <c r="EL24" s="41">
        <f t="shared" si="34"/>
        <v>108371.67274647749</v>
      </c>
      <c r="EM24" s="41">
        <f t="shared" si="34"/>
        <v>108138.89408743972</v>
      </c>
      <c r="EN24" s="41">
        <f t="shared" si="34"/>
        <v>107904.17560624331</v>
      </c>
      <c r="EO24" s="41">
        <f t="shared" si="34"/>
        <v>107667.5011377036</v>
      </c>
      <c r="EP24" s="41">
        <f t="shared" si="34"/>
        <v>107428.85438192605</v>
      </c>
      <c r="EQ24" s="41">
        <f t="shared" si="34"/>
        <v>107188.21890318369</v>
      </c>
      <c r="ER24" s="41">
        <f t="shared" si="34"/>
        <v>106945.57812878514</v>
      </c>
      <c r="ES24" s="41">
        <f t="shared" si="34"/>
        <v>106700.91534793327</v>
      </c>
      <c r="ET24" s="41">
        <f t="shared" si="34"/>
        <v>106454.21371057432</v>
      </c>
      <c r="EU24" s="41">
        <f t="shared" si="34"/>
        <v>106205.45622623737</v>
      </c>
      <c r="EV24" s="41">
        <f t="shared" si="34"/>
        <v>105954.62576286426</v>
      </c>
      <c r="EW24" s="41">
        <f t="shared" si="34"/>
        <v>105701.70504562973</v>
      </c>
      <c r="EX24" s="41">
        <f t="shared" si="34"/>
        <v>105446.67665575157</v>
      </c>
      <c r="EY24" s="41">
        <f t="shared" si="34"/>
        <v>105189.52302929109</v>
      </c>
      <c r="EZ24" s="41">
        <f t="shared" si="34"/>
        <v>104930.22645594344</v>
      </c>
      <c r="FA24" s="41">
        <f t="shared" si="34"/>
        <v>104668.76907781789</v>
      </c>
      <c r="FB24" s="41">
        <f t="shared" si="34"/>
        <v>104405.13288820797</v>
      </c>
      <c r="FC24" s="41">
        <f t="shared" si="34"/>
        <v>104139.2997303513</v>
      </c>
      <c r="FD24" s="41">
        <f t="shared" si="34"/>
        <v>103871.25129617915</v>
      </c>
      <c r="FE24" s="41">
        <f t="shared" si="34"/>
        <v>103600.96912505556</v>
      </c>
      <c r="FF24" s="41">
        <f t="shared" ref="FF24:HQ24" si="35">FF20-FF23</f>
        <v>103328.43460250595</v>
      </c>
      <c r="FG24" s="41">
        <f t="shared" si="35"/>
        <v>103053.62895893509</v>
      </c>
      <c r="FH24" s="41">
        <f t="shared" si="35"/>
        <v>102776.53326833447</v>
      </c>
      <c r="FI24" s="41">
        <f t="shared" si="35"/>
        <v>102497.12844697885</v>
      </c>
      <c r="FJ24" s="41">
        <f t="shared" si="35"/>
        <v>102215.39525211194</v>
      </c>
      <c r="FK24" s="41">
        <f t="shared" si="35"/>
        <v>101931.31428062113</v>
      </c>
      <c r="FL24" s="41">
        <f t="shared" si="35"/>
        <v>101644.86596770123</v>
      </c>
      <c r="FM24" s="41">
        <f t="shared" si="35"/>
        <v>101356.030585507</v>
      </c>
      <c r="FN24" s="41">
        <f t="shared" si="35"/>
        <v>101064.78824179449</v>
      </c>
      <c r="FO24" s="41">
        <f t="shared" si="35"/>
        <v>100771.11887855103</v>
      </c>
      <c r="FP24" s="41">
        <f t="shared" si="35"/>
        <v>100475.00227061388</v>
      </c>
      <c r="FQ24" s="41">
        <f t="shared" si="35"/>
        <v>100176.41802427726</v>
      </c>
      <c r="FR24" s="41">
        <f t="shared" si="35"/>
        <v>99875.345575887826</v>
      </c>
      <c r="FS24" s="41">
        <f t="shared" si="35"/>
        <v>99571.764190428483</v>
      </c>
      <c r="FT24" s="41">
        <f t="shared" si="35"/>
        <v>99265.652960090316</v>
      </c>
      <c r="FU24" s="41">
        <f t="shared" si="35"/>
        <v>98956.990802832661</v>
      </c>
      <c r="FV24" s="41">
        <f t="shared" si="35"/>
        <v>98645.756460931196</v>
      </c>
      <c r="FW24" s="41">
        <f t="shared" si="35"/>
        <v>98331.928499513873</v>
      </c>
      <c r="FX24" s="41">
        <f t="shared" si="35"/>
        <v>98015.485305084745</v>
      </c>
      <c r="FY24" s="41">
        <f t="shared" si="35"/>
        <v>97696.405084035374</v>
      </c>
      <c r="FZ24" s="41">
        <f t="shared" si="35"/>
        <v>97374.66586114392</v>
      </c>
      <c r="GA24" s="41">
        <f t="shared" si="35"/>
        <v>97050.245478061712</v>
      </c>
      <c r="GB24" s="41">
        <f t="shared" si="35"/>
        <v>96723.121591787145</v>
      </c>
      <c r="GC24" s="41">
        <f t="shared" si="35"/>
        <v>96393.271673126961</v>
      </c>
      <c r="GD24" s="41">
        <f t="shared" si="35"/>
        <v>96060.673005144607</v>
      </c>
      <c r="GE24" s="41">
        <f t="shared" si="35"/>
        <v>95725.302681595742</v>
      </c>
      <c r="GF24" s="41">
        <f t="shared" si="35"/>
        <v>95387.137605350625</v>
      </c>
      <c r="GG24" s="41">
        <f t="shared" si="35"/>
        <v>95046.154486803469</v>
      </c>
      <c r="GH24" s="41">
        <f t="shared" si="35"/>
        <v>94702.329842268417</v>
      </c>
      <c r="GI24" s="41">
        <f t="shared" si="35"/>
        <v>94355.639992362238</v>
      </c>
      <c r="GJ24" s="41">
        <f t="shared" si="35"/>
        <v>94006.061060373511</v>
      </c>
      <c r="GK24" s="41">
        <f t="shared" si="35"/>
        <v>93653.568970618217</v>
      </c>
      <c r="GL24" s="41">
        <f t="shared" si="35"/>
        <v>93298.139446781628</v>
      </c>
      <c r="GM24" s="41">
        <f t="shared" si="35"/>
        <v>92939.748010246403</v>
      </c>
      <c r="GN24" s="41">
        <f t="shared" si="35"/>
        <v>92578.369978406714</v>
      </c>
      <c r="GO24" s="41">
        <f t="shared" si="35"/>
        <v>92213.980462968364</v>
      </c>
      <c r="GP24" s="41">
        <f t="shared" si="35"/>
        <v>91846.554368234691</v>
      </c>
      <c r="GQ24" s="41">
        <f t="shared" si="35"/>
        <v>91476.066389378233</v>
      </c>
      <c r="GR24" s="41">
        <f t="shared" si="35"/>
        <v>91102.491010697981</v>
      </c>
      <c r="GS24" s="41">
        <f t="shared" si="35"/>
        <v>90725.802503862054</v>
      </c>
      <c r="GT24" s="41">
        <f t="shared" si="35"/>
        <v>90345.974926135823</v>
      </c>
      <c r="GU24" s="41">
        <f t="shared" si="35"/>
        <v>89962.982118595217</v>
      </c>
      <c r="GV24" s="41">
        <f t="shared" si="35"/>
        <v>89576.797704325101</v>
      </c>
      <c r="GW24" s="41">
        <f t="shared" si="35"/>
        <v>89187.39508660273</v>
      </c>
      <c r="GX24" s="41">
        <f t="shared" si="35"/>
        <v>88794.747447066009</v>
      </c>
      <c r="GY24" s="41">
        <f t="shared" si="35"/>
        <v>88398.827743866481</v>
      </c>
      <c r="GZ24" s="41">
        <f t="shared" si="35"/>
        <v>87999.608709806955</v>
      </c>
      <c r="HA24" s="41">
        <f t="shared" si="35"/>
        <v>87597.062850463597</v>
      </c>
      <c r="HB24" s="41">
        <f t="shared" si="35"/>
        <v>87191.162442292378</v>
      </c>
      <c r="HC24" s="41">
        <f t="shared" si="35"/>
        <v>86781.879530719743</v>
      </c>
      <c r="HD24" s="41">
        <f t="shared" si="35"/>
        <v>86369.185928217339</v>
      </c>
      <c r="HE24" s="41">
        <f t="shared" si="35"/>
        <v>85953.053212360741</v>
      </c>
      <c r="HF24" s="41">
        <f t="shared" si="35"/>
        <v>85533.452723872004</v>
      </c>
      <c r="HG24" s="41">
        <f t="shared" si="35"/>
        <v>85110.355564645855</v>
      </c>
      <c r="HH24" s="41">
        <f t="shared" si="35"/>
        <v>84683.732595759502</v>
      </c>
      <c r="HI24" s="41">
        <f t="shared" si="35"/>
        <v>84253.554435465761</v>
      </c>
      <c r="HJ24" s="41">
        <f t="shared" si="35"/>
        <v>83819.791457169573</v>
      </c>
      <c r="HK24" s="41">
        <f t="shared" si="35"/>
        <v>83382.413787387573</v>
      </c>
      <c r="HL24" s="41">
        <f t="shared" si="35"/>
        <v>82941.391303690732</v>
      </c>
      <c r="HM24" s="41">
        <f t="shared" si="35"/>
        <v>82496.693632629744</v>
      </c>
      <c r="HN24" s="41">
        <f t="shared" si="35"/>
        <v>82048.290147643245</v>
      </c>
      <c r="HO24" s="41">
        <f t="shared" si="35"/>
        <v>81596.149966948535</v>
      </c>
      <c r="HP24" s="41">
        <f t="shared" si="35"/>
        <v>81140.241951414704</v>
      </c>
      <c r="HQ24" s="41">
        <f t="shared" si="35"/>
        <v>80680.534702418081</v>
      </c>
      <c r="HR24" s="41">
        <f t="shared" ref="HR24:KC24" si="36">HR20-HR23</f>
        <v>80216.996559679828</v>
      </c>
      <c r="HS24" s="41">
        <f t="shared" si="36"/>
        <v>79749.595599085413</v>
      </c>
      <c r="HT24" s="41">
        <f t="shared" si="36"/>
        <v>79278.299630486043</v>
      </c>
      <c r="HU24" s="41">
        <f t="shared" si="36"/>
        <v>78803.076195481684</v>
      </c>
      <c r="HV24" s="41">
        <f t="shared" si="36"/>
        <v>78323.892565185626</v>
      </c>
      <c r="HW24" s="41">
        <f t="shared" si="36"/>
        <v>77840.715737970429</v>
      </c>
      <c r="HX24" s="41">
        <f t="shared" si="36"/>
        <v>77353.51243719511</v>
      </c>
      <c r="HY24" s="41">
        <f t="shared" si="36"/>
        <v>76862.249108913325</v>
      </c>
      <c r="HZ24" s="41">
        <f t="shared" si="36"/>
        <v>76366.891919562535</v>
      </c>
      <c r="IA24" s="41">
        <f t="shared" si="36"/>
        <v>75867.406753633812</v>
      </c>
      <c r="IB24" s="41">
        <f t="shared" si="36"/>
        <v>75363.759211322351</v>
      </c>
      <c r="IC24" s="41">
        <f t="shared" si="36"/>
        <v>74855.914606158301</v>
      </c>
      <c r="ID24" s="41">
        <f t="shared" si="36"/>
        <v>74343.837962617879</v>
      </c>
      <c r="IE24" s="41">
        <f t="shared" si="36"/>
        <v>73827.494013714619</v>
      </c>
      <c r="IF24" s="41">
        <f t="shared" si="36"/>
        <v>73306.847198570496</v>
      </c>
      <c r="IG24" s="41">
        <f t="shared" si="36"/>
        <v>72781.861659966846</v>
      </c>
      <c r="IH24" s="41">
        <f t="shared" si="36"/>
        <v>72252.501241874823</v>
      </c>
      <c r="II24" s="41">
        <f t="shared" si="36"/>
        <v>71718.729486965371</v>
      </c>
      <c r="IJ24" s="41">
        <f t="shared" si="36"/>
        <v>71180.509634098344</v>
      </c>
      <c r="IK24" s="41">
        <f t="shared" si="36"/>
        <v>70637.804615790752</v>
      </c>
      <c r="IL24" s="41">
        <f t="shared" si="36"/>
        <v>70090.577055663933</v>
      </c>
      <c r="IM24" s="41">
        <f t="shared" si="36"/>
        <v>69538.789265869389</v>
      </c>
      <c r="IN24" s="41">
        <f t="shared" si="36"/>
        <v>68982.403244493224</v>
      </c>
      <c r="IO24" s="41">
        <f t="shared" si="36"/>
        <v>68421.380672938918</v>
      </c>
      <c r="IP24" s="41">
        <f t="shared" si="36"/>
        <v>67855.682913288329</v>
      </c>
      <c r="IQ24" s="41">
        <f t="shared" si="36"/>
        <v>67285.27100564065</v>
      </c>
      <c r="IR24" s="41">
        <f t="shared" si="36"/>
        <v>66710.105665429248</v>
      </c>
      <c r="IS24" s="41">
        <f t="shared" si="36"/>
        <v>66130.14728071609</v>
      </c>
      <c r="IT24" s="41">
        <f t="shared" si="36"/>
        <v>65545.355909463644</v>
      </c>
      <c r="IU24" s="41">
        <f t="shared" si="36"/>
        <v>64955.691276784099</v>
      </c>
      <c r="IV24" s="41">
        <f t="shared" si="36"/>
        <v>64361.112772165558</v>
      </c>
      <c r="IW24" s="41">
        <f t="shared" si="36"/>
        <v>63761.579446675198</v>
      </c>
      <c r="IX24" s="41">
        <f t="shared" si="36"/>
        <v>63157.050010139079</v>
      </c>
      <c r="IY24" s="41">
        <f t="shared" si="36"/>
        <v>62547.482828298496</v>
      </c>
      <c r="IZ24" s="41">
        <f t="shared" si="36"/>
        <v>61932.835919942576</v>
      </c>
      <c r="JA24" s="41">
        <f t="shared" si="36"/>
        <v>61313.06695401702</v>
      </c>
      <c r="JB24" s="41">
        <f t="shared" si="36"/>
        <v>60688.133246708756</v>
      </c>
      <c r="JC24" s="41">
        <f t="shared" si="36"/>
        <v>60057.99175850625</v>
      </c>
      <c r="JD24" s="41">
        <f t="shared" si="36"/>
        <v>59422.599091235395</v>
      </c>
      <c r="JE24" s="41">
        <f t="shared" si="36"/>
        <v>58781.911485070617</v>
      </c>
      <c r="JF24" s="41">
        <f t="shared" si="36"/>
        <v>58135.884815521131</v>
      </c>
      <c r="JG24" s="41">
        <f t="shared" si="36"/>
        <v>57484.474590392063</v>
      </c>
      <c r="JH24" s="41">
        <f t="shared" si="36"/>
        <v>56827.635946720256</v>
      </c>
      <c r="JI24" s="41">
        <f t="shared" si="36"/>
        <v>56165.32364768452</v>
      </c>
      <c r="JJ24" s="41">
        <f t="shared" si="36"/>
        <v>55497.492079490148</v>
      </c>
      <c r="JK24" s="41">
        <f t="shared" si="36"/>
        <v>54824.095248227488</v>
      </c>
      <c r="JL24" s="41">
        <f t="shared" si="36"/>
        <v>54145.086776704309</v>
      </c>
      <c r="JM24" s="41">
        <f t="shared" si="36"/>
        <v>53460.419901251771</v>
      </c>
      <c r="JN24" s="41">
        <f t="shared" si="36"/>
        <v>52770.047468503792</v>
      </c>
      <c r="JO24" s="41">
        <f t="shared" si="36"/>
        <v>52073.921932149584</v>
      </c>
      <c r="JP24" s="41">
        <f t="shared" si="36"/>
        <v>51371.99534965909</v>
      </c>
      <c r="JQ24" s="41">
        <f t="shared" si="36"/>
        <v>50664.219378981172</v>
      </c>
      <c r="JR24" s="41">
        <f t="shared" si="36"/>
        <v>49950.545275214274</v>
      </c>
      <c r="JS24" s="41">
        <f t="shared" si="36"/>
        <v>49230.923887249315</v>
      </c>
      <c r="JT24" s="41">
        <f t="shared" si="36"/>
        <v>48505.305654384647</v>
      </c>
      <c r="JU24" s="41">
        <f t="shared" si="36"/>
        <v>47773.640602912776</v>
      </c>
      <c r="JV24" s="41">
        <f t="shared" si="36"/>
        <v>47035.878342678639</v>
      </c>
      <c r="JW24" s="41">
        <f t="shared" si="36"/>
        <v>46291.968063609216</v>
      </c>
      <c r="JX24" s="41">
        <f t="shared" si="36"/>
        <v>45541.858532214217</v>
      </c>
      <c r="JY24" s="41">
        <f t="shared" si="36"/>
        <v>44785.498088057597</v>
      </c>
      <c r="JZ24" s="41">
        <f t="shared" si="36"/>
        <v>44022.834640199668</v>
      </c>
      <c r="KA24" s="41">
        <f t="shared" si="36"/>
        <v>43253.815663609588</v>
      </c>
      <c r="KB24" s="41">
        <f t="shared" si="36"/>
        <v>42478.388195547923</v>
      </c>
      <c r="KC24" s="41">
        <f t="shared" si="36"/>
        <v>41696.498831919082</v>
      </c>
      <c r="KD24" s="41">
        <f t="shared" ref="KD24:MO24" si="37">KD20-KD23</f>
        <v>40908.093723593331</v>
      </c>
      <c r="KE24" s="41">
        <f t="shared" si="37"/>
        <v>40113.1185726982</v>
      </c>
      <c r="KF24" s="41">
        <f t="shared" si="37"/>
        <v>39311.518628878941</v>
      </c>
      <c r="KG24" s="41">
        <f t="shared" si="37"/>
        <v>38503.23868552786</v>
      </c>
      <c r="KH24" s="41">
        <f t="shared" si="37"/>
        <v>37688.223075982183</v>
      </c>
      <c r="KI24" s="41">
        <f t="shared" si="37"/>
        <v>36866.415669690294</v>
      </c>
      <c r="KJ24" s="41">
        <f t="shared" si="37"/>
        <v>36037.759868345973</v>
      </c>
      <c r="KK24" s="41">
        <f t="shared" si="37"/>
        <v>35202.198601990443</v>
      </c>
      <c r="KL24" s="41">
        <f t="shared" si="37"/>
        <v>34359.674325081956</v>
      </c>
      <c r="KM24" s="41">
        <f t="shared" si="37"/>
        <v>33510.129012532561</v>
      </c>
      <c r="KN24" s="41">
        <f t="shared" si="37"/>
        <v>32653.504155711926</v>
      </c>
      <c r="KO24" s="41">
        <f t="shared" si="37"/>
        <v>31789.740758417782</v>
      </c>
      <c r="KP24" s="41">
        <f t="shared" si="37"/>
        <v>30918.779332812854</v>
      </c>
      <c r="KQ24" s="41">
        <f t="shared" si="37"/>
        <v>30040.559895327886</v>
      </c>
      <c r="KR24" s="41">
        <f t="shared" si="37"/>
        <v>29155.021962530544</v>
      </c>
      <c r="KS24" s="41">
        <f t="shared" si="37"/>
        <v>28262.10454695989</v>
      </c>
      <c r="KT24" s="41">
        <f t="shared" si="37"/>
        <v>27361.746152926145</v>
      </c>
      <c r="KU24" s="41">
        <f t="shared" si="37"/>
        <v>26453.884772275454</v>
      </c>
      <c r="KV24" s="41">
        <f t="shared" si="37"/>
        <v>25538.457880119342</v>
      </c>
      <c r="KW24" s="41">
        <f t="shared" si="37"/>
        <v>24615.402430528593</v>
      </c>
      <c r="KX24" s="41">
        <f t="shared" si="37"/>
        <v>23684.654852191255</v>
      </c>
      <c r="KY24" s="41">
        <f t="shared" si="37"/>
        <v>22746.151044034439</v>
      </c>
      <c r="KZ24" s="41">
        <f t="shared" si="37"/>
        <v>21799.826370809649</v>
      </c>
      <c r="LA24" s="41">
        <f t="shared" si="37"/>
        <v>20845.61565864132</v>
      </c>
      <c r="LB24" s="41">
        <f t="shared" si="37"/>
        <v>19883.453190538254</v>
      </c>
      <c r="LC24" s="41">
        <f t="shared" si="37"/>
        <v>18913.272701867663</v>
      </c>
      <c r="LD24" s="41">
        <f t="shared" si="37"/>
        <v>17935.007375791483</v>
      </c>
      <c r="LE24" s="41">
        <f t="shared" si="37"/>
        <v>16948.58983866467</v>
      </c>
      <c r="LF24" s="41">
        <f t="shared" si="37"/>
        <v>15953.952155395133</v>
      </c>
      <c r="LG24" s="41">
        <f t="shared" si="37"/>
        <v>14951.025824765016</v>
      </c>
      <c r="LH24" s="41">
        <f t="shared" si="37"/>
        <v>13939.741774712982</v>
      </c>
      <c r="LI24" s="41">
        <f t="shared" si="37"/>
        <v>12920.030357577181</v>
      </c>
      <c r="LJ24" s="41">
        <f t="shared" si="37"/>
        <v>11891.821345298582</v>
      </c>
      <c r="LK24" s="41">
        <f t="shared" si="37"/>
        <v>10855.043924584328</v>
      </c>
      <c r="LL24" s="41">
        <f t="shared" si="37"/>
        <v>9809.626692030788</v>
      </c>
      <c r="LM24" s="41">
        <f t="shared" si="37"/>
        <v>8755.4976492059686</v>
      </c>
      <c r="LN24" s="41">
        <f t="shared" si="37"/>
        <v>7692.5841976909433</v>
      </c>
      <c r="LO24" s="41">
        <f t="shared" si="37"/>
        <v>6620.8131340799591</v>
      </c>
      <c r="LP24" s="41">
        <f t="shared" si="37"/>
        <v>5540.1106449388835</v>
      </c>
      <c r="LQ24" s="41">
        <f t="shared" si="37"/>
        <v>4450.4023017216323</v>
      </c>
      <c r="LR24" s="41">
        <f t="shared" si="37"/>
        <v>3351.6130556442367</v>
      </c>
      <c r="LS24" s="41">
        <f t="shared" si="37"/>
        <v>2243.6672325161962</v>
      </c>
      <c r="LT24" s="41">
        <f t="shared" si="37"/>
        <v>1126.4885275287556</v>
      </c>
      <c r="LU24" s="41">
        <f t="shared" si="37"/>
        <v>-2.4692781153135002E-10</v>
      </c>
      <c r="LV24" s="41">
        <f t="shared" si="37"/>
        <v>0</v>
      </c>
      <c r="LW24" s="41">
        <f t="shared" si="37"/>
        <v>0</v>
      </c>
      <c r="LX24" s="41">
        <f t="shared" si="37"/>
        <v>0</v>
      </c>
      <c r="LY24" s="41">
        <f t="shared" si="37"/>
        <v>0</v>
      </c>
      <c r="LZ24" s="41">
        <f t="shared" si="37"/>
        <v>0</v>
      </c>
      <c r="MA24" s="41">
        <f t="shared" si="37"/>
        <v>0</v>
      </c>
      <c r="MB24" s="41">
        <f t="shared" si="37"/>
        <v>0</v>
      </c>
      <c r="MC24" s="41">
        <f t="shared" si="37"/>
        <v>0</v>
      </c>
      <c r="MD24" s="41">
        <f t="shared" si="37"/>
        <v>0</v>
      </c>
      <c r="ME24" s="41">
        <f t="shared" si="37"/>
        <v>0</v>
      </c>
      <c r="MF24" s="41">
        <f t="shared" si="37"/>
        <v>0</v>
      </c>
      <c r="MG24" s="41">
        <f t="shared" si="37"/>
        <v>0</v>
      </c>
      <c r="MH24" s="41">
        <f t="shared" si="37"/>
        <v>0</v>
      </c>
      <c r="MI24" s="41">
        <f t="shared" si="37"/>
        <v>0</v>
      </c>
      <c r="MJ24" s="41">
        <f t="shared" si="37"/>
        <v>0</v>
      </c>
      <c r="MK24" s="41">
        <f t="shared" si="37"/>
        <v>0</v>
      </c>
      <c r="ML24" s="41">
        <f t="shared" si="37"/>
        <v>0</v>
      </c>
      <c r="MM24" s="41">
        <f t="shared" si="37"/>
        <v>0</v>
      </c>
      <c r="MN24" s="41">
        <f t="shared" si="37"/>
        <v>0</v>
      </c>
      <c r="MO24" s="41">
        <f t="shared" si="37"/>
        <v>0</v>
      </c>
      <c r="MP24" s="41">
        <f t="shared" ref="MP24:OC24" si="38">MP20-MP23</f>
        <v>0</v>
      </c>
      <c r="MQ24" s="41">
        <f t="shared" si="38"/>
        <v>0</v>
      </c>
      <c r="MR24" s="41">
        <f t="shared" si="38"/>
        <v>0</v>
      </c>
      <c r="MS24" s="41">
        <f t="shared" si="38"/>
        <v>0</v>
      </c>
      <c r="MT24" s="41">
        <f t="shared" si="38"/>
        <v>0</v>
      </c>
      <c r="MU24" s="41">
        <f t="shared" si="38"/>
        <v>0</v>
      </c>
      <c r="MV24" s="41">
        <f t="shared" si="38"/>
        <v>0</v>
      </c>
      <c r="MW24" s="41">
        <f t="shared" si="38"/>
        <v>0</v>
      </c>
      <c r="MX24" s="41">
        <f t="shared" si="38"/>
        <v>0</v>
      </c>
      <c r="MY24" s="41">
        <f t="shared" si="38"/>
        <v>0</v>
      </c>
      <c r="MZ24" s="41">
        <f t="shared" si="38"/>
        <v>0</v>
      </c>
      <c r="NA24" s="41">
        <f t="shared" si="38"/>
        <v>0</v>
      </c>
      <c r="NB24" s="41">
        <f t="shared" si="38"/>
        <v>0</v>
      </c>
      <c r="NC24" s="41">
        <f t="shared" si="38"/>
        <v>0</v>
      </c>
      <c r="ND24" s="41">
        <f t="shared" si="38"/>
        <v>0</v>
      </c>
      <c r="NE24" s="41">
        <f t="shared" si="38"/>
        <v>0</v>
      </c>
      <c r="NF24" s="41">
        <f t="shared" si="38"/>
        <v>0</v>
      </c>
      <c r="NG24" s="41">
        <f t="shared" si="38"/>
        <v>0</v>
      </c>
      <c r="NH24" s="41">
        <f t="shared" si="38"/>
        <v>0</v>
      </c>
      <c r="NI24" s="41">
        <f t="shared" si="38"/>
        <v>0</v>
      </c>
      <c r="NJ24" s="41">
        <f t="shared" si="38"/>
        <v>0</v>
      </c>
      <c r="NK24" s="41">
        <f t="shared" si="38"/>
        <v>0</v>
      </c>
      <c r="NL24" s="41">
        <f t="shared" si="38"/>
        <v>0</v>
      </c>
      <c r="NM24" s="41">
        <f t="shared" si="38"/>
        <v>0</v>
      </c>
      <c r="NN24" s="41">
        <f t="shared" si="38"/>
        <v>0</v>
      </c>
      <c r="NO24" s="41">
        <f t="shared" si="38"/>
        <v>0</v>
      </c>
      <c r="NP24" s="41">
        <f t="shared" si="38"/>
        <v>0</v>
      </c>
      <c r="NQ24" s="41">
        <f t="shared" si="38"/>
        <v>0</v>
      </c>
      <c r="NR24" s="41">
        <f t="shared" si="38"/>
        <v>0</v>
      </c>
      <c r="NS24" s="41">
        <f t="shared" si="38"/>
        <v>0</v>
      </c>
      <c r="NT24" s="41">
        <f t="shared" si="38"/>
        <v>0</v>
      </c>
      <c r="NU24" s="41">
        <f t="shared" si="38"/>
        <v>0</v>
      </c>
      <c r="NV24" s="41">
        <f t="shared" si="38"/>
        <v>0</v>
      </c>
      <c r="NW24" s="41">
        <f t="shared" si="38"/>
        <v>0</v>
      </c>
      <c r="NX24" s="41">
        <f t="shared" si="38"/>
        <v>0</v>
      </c>
      <c r="NY24" s="41">
        <f t="shared" si="38"/>
        <v>0</v>
      </c>
      <c r="NZ24" s="41">
        <f t="shared" si="38"/>
        <v>0</v>
      </c>
      <c r="OA24" s="41">
        <f t="shared" si="38"/>
        <v>0</v>
      </c>
      <c r="OB24" s="41">
        <f t="shared" si="38"/>
        <v>0</v>
      </c>
      <c r="OC24" s="41">
        <f t="shared" si="38"/>
        <v>0</v>
      </c>
    </row>
    <row r="25" spans="3:393" s="16" customFormat="1">
      <c r="D25" s="16">
        <v>6</v>
      </c>
      <c r="E25" s="158">
        <f t="shared" si="9"/>
        <v>117704.71032677873</v>
      </c>
      <c r="F25" s="158">
        <f t="shared" si="0"/>
        <v>13630.511183100905</v>
      </c>
      <c r="H25" s="158">
        <f>+SUM(U80:U91)</f>
        <v>11682.806085953229</v>
      </c>
      <c r="J25" s="158">
        <f t="shared" si="1"/>
        <v>1947.7050971476765</v>
      </c>
      <c r="L25" s="158">
        <f t="shared" si="2"/>
        <v>115757.00522963106</v>
      </c>
      <c r="N25" s="34"/>
      <c r="O25" s="16">
        <v>6</v>
      </c>
      <c r="Q25" s="158">
        <f t="shared" si="10"/>
        <v>124521.03720545162</v>
      </c>
      <c r="R25" s="41"/>
      <c r="S25" s="158">
        <f t="shared" si="11"/>
        <v>1135.8759319250755</v>
      </c>
      <c r="U25" s="158">
        <f t="shared" si="12"/>
        <v>1037.6753100454303</v>
      </c>
      <c r="W25" s="158">
        <f t="shared" si="13"/>
        <v>98.200621879645269</v>
      </c>
      <c r="Y25" s="158">
        <f t="shared" si="14"/>
        <v>124422.83658357197</v>
      </c>
      <c r="Z25" s="34">
        <v>1</v>
      </c>
      <c r="AF25" s="208"/>
    </row>
    <row r="26" spans="3:393" s="16" customFormat="1">
      <c r="D26" s="16">
        <v>7</v>
      </c>
      <c r="E26" s="158">
        <f t="shared" si="9"/>
        <v>115757.00522963106</v>
      </c>
      <c r="F26" s="158">
        <f t="shared" si="0"/>
        <v>13630.511183100905</v>
      </c>
      <c r="H26" s="158">
        <f>+SUM(U92:U103)</f>
        <v>11478.855910759843</v>
      </c>
      <c r="J26" s="158">
        <f t="shared" si="1"/>
        <v>2151.6552723410623</v>
      </c>
      <c r="L26" s="158">
        <f t="shared" si="2"/>
        <v>113605.34995729</v>
      </c>
      <c r="N26" s="34"/>
      <c r="O26" s="16">
        <v>7</v>
      </c>
      <c r="Q26" s="158">
        <f t="shared" si="10"/>
        <v>124422.83658357197</v>
      </c>
      <c r="R26" s="41"/>
      <c r="S26" s="158">
        <f t="shared" si="11"/>
        <v>1135.8759319250755</v>
      </c>
      <c r="U26" s="158">
        <f t="shared" si="12"/>
        <v>1036.8569715297665</v>
      </c>
      <c r="W26" s="158">
        <f t="shared" si="13"/>
        <v>99.018960395309023</v>
      </c>
      <c r="Y26" s="158">
        <f t="shared" si="14"/>
        <v>124323.81762317667</v>
      </c>
      <c r="Z26" s="34">
        <v>1</v>
      </c>
      <c r="AF26" s="208"/>
    </row>
    <row r="27" spans="3:393" s="16" customFormat="1">
      <c r="D27" s="16">
        <v>8</v>
      </c>
      <c r="E27" s="158">
        <f t="shared" si="9"/>
        <v>113605.34995729</v>
      </c>
      <c r="F27" s="158">
        <f t="shared" si="0"/>
        <v>13630.511183100905</v>
      </c>
      <c r="H27" s="158">
        <f>+SUM(U104:U115)</f>
        <v>11253.549487116768</v>
      </c>
      <c r="J27" s="158">
        <f t="shared" si="1"/>
        <v>2376.9616959841369</v>
      </c>
      <c r="L27" s="158">
        <f t="shared" si="2"/>
        <v>111228.38826130587</v>
      </c>
      <c r="N27" s="34"/>
      <c r="O27" s="16">
        <v>8</v>
      </c>
      <c r="Q27" s="158">
        <f t="shared" si="10"/>
        <v>124323.81762317667</v>
      </c>
      <c r="R27" s="41"/>
      <c r="S27" s="158">
        <f t="shared" si="11"/>
        <v>1135.8759319250755</v>
      </c>
      <c r="U27" s="158">
        <f t="shared" si="12"/>
        <v>1036.0318135264722</v>
      </c>
      <c r="W27" s="158">
        <f t="shared" si="13"/>
        <v>99.844118398603314</v>
      </c>
      <c r="Y27" s="158">
        <f t="shared" si="14"/>
        <v>124223.97350477807</v>
      </c>
      <c r="Z27" s="34">
        <v>1</v>
      </c>
      <c r="AF27" s="208"/>
    </row>
    <row r="28" spans="3:393" s="16" customFormat="1">
      <c r="D28" s="16">
        <v>9</v>
      </c>
      <c r="E28" s="158">
        <f t="shared" si="9"/>
        <v>111228.38826130587</v>
      </c>
      <c r="F28" s="158">
        <f t="shared" si="0"/>
        <v>13630.511183100905</v>
      </c>
      <c r="H28" s="158">
        <f>+SUM(U116:U127)</f>
        <v>11004.650536739802</v>
      </c>
      <c r="J28" s="158">
        <f t="shared" si="1"/>
        <v>2625.8606463611031</v>
      </c>
      <c r="L28" s="158">
        <f t="shared" si="2"/>
        <v>108602.52761494476</v>
      </c>
      <c r="N28" s="34"/>
      <c r="O28" s="16">
        <v>9</v>
      </c>
      <c r="Q28" s="158">
        <f t="shared" si="10"/>
        <v>124223.97350477807</v>
      </c>
      <c r="R28" s="41"/>
      <c r="S28" s="158">
        <f t="shared" si="11"/>
        <v>1135.8759319250755</v>
      </c>
      <c r="U28" s="158">
        <f t="shared" si="12"/>
        <v>1035.199779206484</v>
      </c>
      <c r="W28" s="158">
        <f t="shared" si="13"/>
        <v>100.67615271859154</v>
      </c>
      <c r="Y28" s="158">
        <f t="shared" si="14"/>
        <v>124123.29735205948</v>
      </c>
      <c r="Z28" s="34">
        <v>1</v>
      </c>
      <c r="AF28" s="208"/>
    </row>
    <row r="29" spans="3:393" s="16" customFormat="1">
      <c r="D29" s="16">
        <v>10</v>
      </c>
      <c r="E29" s="158">
        <f t="shared" si="9"/>
        <v>108602.52761494476</v>
      </c>
      <c r="F29" s="158">
        <f t="shared" si="0"/>
        <v>13630.511183100905</v>
      </c>
      <c r="H29" s="158">
        <f>+SUM(U128:U139)</f>
        <v>10729.688613785942</v>
      </c>
      <c r="J29" s="158">
        <f t="shared" si="1"/>
        <v>2900.8225693149634</v>
      </c>
      <c r="L29" s="158">
        <f t="shared" si="2"/>
        <v>105701.7050456298</v>
      </c>
      <c r="N29" s="34"/>
      <c r="O29" s="16">
        <v>10</v>
      </c>
      <c r="Q29" s="158">
        <f t="shared" si="10"/>
        <v>124123.29735205948</v>
      </c>
      <c r="R29" s="41"/>
      <c r="S29" s="158">
        <f t="shared" si="11"/>
        <v>1135.8759319250755</v>
      </c>
      <c r="U29" s="158">
        <f t="shared" si="12"/>
        <v>1034.3608112671625</v>
      </c>
      <c r="W29" s="158">
        <f t="shared" si="13"/>
        <v>101.51512065791303</v>
      </c>
      <c r="Y29" s="158">
        <f t="shared" si="14"/>
        <v>124021.78223140156</v>
      </c>
      <c r="Z29" s="34">
        <v>1</v>
      </c>
      <c r="AF29" s="208"/>
    </row>
    <row r="30" spans="3:393" s="16" customFormat="1">
      <c r="D30" s="16">
        <v>11</v>
      </c>
      <c r="E30" s="158">
        <f t="shared" si="9"/>
        <v>105701.7050456298</v>
      </c>
      <c r="F30" s="158">
        <f t="shared" si="0"/>
        <v>13630.511183100905</v>
      </c>
      <c r="H30" s="158">
        <f>+SUM(U140:U151)</f>
        <v>10425.934584450026</v>
      </c>
      <c r="J30" s="158">
        <f t="shared" si="1"/>
        <v>3204.5765986508795</v>
      </c>
      <c r="L30" s="158">
        <f t="shared" si="2"/>
        <v>102497.12844697892</v>
      </c>
      <c r="N30" s="34"/>
      <c r="O30" s="16">
        <v>11</v>
      </c>
      <c r="Q30" s="158">
        <f t="shared" si="10"/>
        <v>124021.78223140156</v>
      </c>
      <c r="R30" s="41"/>
      <c r="S30" s="158">
        <f t="shared" si="11"/>
        <v>1135.8759319250755</v>
      </c>
      <c r="U30" s="158">
        <f t="shared" si="12"/>
        <v>1033.5148519283464</v>
      </c>
      <c r="W30" s="158">
        <f t="shared" si="13"/>
        <v>102.36107999672913</v>
      </c>
      <c r="Y30" s="158">
        <f t="shared" si="14"/>
        <v>123919.42115140484</v>
      </c>
      <c r="Z30" s="34">
        <v>1</v>
      </c>
      <c r="AF30" s="208"/>
    </row>
    <row r="31" spans="3:393" s="16" customFormat="1">
      <c r="D31" s="16">
        <v>12</v>
      </c>
      <c r="E31" s="158">
        <f t="shared" si="9"/>
        <v>102497.12844697892</v>
      </c>
      <c r="F31" s="158">
        <f t="shared" si="0"/>
        <v>13630.511183100905</v>
      </c>
      <c r="H31" s="158">
        <f>+SUM(U152:U163)</f>
        <v>10090.373538954698</v>
      </c>
      <c r="J31" s="158">
        <f t="shared" si="1"/>
        <v>3540.1376441462071</v>
      </c>
      <c r="L31" s="158">
        <f t="shared" si="2"/>
        <v>98956.990802832719</v>
      </c>
      <c r="N31" s="34"/>
      <c r="O31" s="16">
        <v>12</v>
      </c>
      <c r="Q31" s="158">
        <f t="shared" si="10"/>
        <v>123919.42115140484</v>
      </c>
      <c r="R31" s="41"/>
      <c r="S31" s="158">
        <f t="shared" si="11"/>
        <v>1135.8759319250755</v>
      </c>
      <c r="U31" s="158">
        <f t="shared" si="12"/>
        <v>1032.6618429283737</v>
      </c>
      <c r="W31" s="158">
        <f t="shared" si="13"/>
        <v>103.21408899670178</v>
      </c>
      <c r="Y31" s="158">
        <f t="shared" si="14"/>
        <v>123816.20706240814</v>
      </c>
      <c r="Z31" s="34">
        <v>1</v>
      </c>
      <c r="AF31" s="208"/>
    </row>
    <row r="32" spans="3:393" s="16" customFormat="1">
      <c r="D32" s="16">
        <v>13</v>
      </c>
      <c r="E32" s="158">
        <f t="shared" si="9"/>
        <v>98956.990802832719</v>
      </c>
      <c r="F32" s="158">
        <f t="shared" si="0"/>
        <v>13630.511183100905</v>
      </c>
      <c r="H32" s="158">
        <f>+SUM(U164:U175)</f>
        <v>9719.6748670717407</v>
      </c>
      <c r="J32" s="158">
        <f t="shared" si="1"/>
        <v>3910.8363160291647</v>
      </c>
      <c r="L32" s="158">
        <f t="shared" si="2"/>
        <v>95046.154486803556</v>
      </c>
      <c r="N32" s="34"/>
      <c r="O32" s="16">
        <v>13</v>
      </c>
      <c r="Q32" s="158">
        <f t="shared" si="10"/>
        <v>123816.20706240814</v>
      </c>
      <c r="R32" s="41"/>
      <c r="S32" s="158">
        <f t="shared" si="11"/>
        <v>1135.8759319250755</v>
      </c>
      <c r="U32" s="158">
        <f t="shared" si="12"/>
        <v>1031.8017255200677</v>
      </c>
      <c r="W32" s="158">
        <f t="shared" si="13"/>
        <v>104.07420640500777</v>
      </c>
      <c r="Y32" s="158">
        <f t="shared" si="14"/>
        <v>123712.13285600313</v>
      </c>
      <c r="Z32" s="34">
        <v>2</v>
      </c>
      <c r="AF32" s="208"/>
    </row>
    <row r="33" spans="4:32" s="16" customFormat="1">
      <c r="D33" s="16">
        <v>14</v>
      </c>
      <c r="E33" s="158">
        <f t="shared" si="9"/>
        <v>95046.154486803556</v>
      </c>
      <c r="F33" s="158">
        <f t="shared" si="0"/>
        <v>13630.511183100905</v>
      </c>
      <c r="H33" s="158">
        <f>+SUM(U176:U187)</f>
        <v>9310.1592001595</v>
      </c>
      <c r="J33" s="158">
        <f t="shared" si="1"/>
        <v>4320.3519829414054</v>
      </c>
      <c r="L33" s="158">
        <f t="shared" si="2"/>
        <v>90725.802503862156</v>
      </c>
      <c r="N33" s="34"/>
      <c r="O33" s="16">
        <v>14</v>
      </c>
      <c r="Q33" s="158">
        <f t="shared" si="10"/>
        <v>123712.13285600313</v>
      </c>
      <c r="R33" s="41"/>
      <c r="S33" s="158">
        <f t="shared" si="11"/>
        <v>1135.8759319250755</v>
      </c>
      <c r="U33" s="158">
        <f t="shared" si="12"/>
        <v>1030.9344404666929</v>
      </c>
      <c r="W33" s="158">
        <f t="shared" si="13"/>
        <v>104.94149145838264</v>
      </c>
      <c r="Y33" s="158">
        <f t="shared" si="14"/>
        <v>123607.19136454475</v>
      </c>
      <c r="Z33" s="34">
        <v>2</v>
      </c>
      <c r="AF33" s="208"/>
    </row>
    <row r="34" spans="4:32" s="16" customFormat="1">
      <c r="D34" s="16">
        <v>15</v>
      </c>
      <c r="E34" s="158">
        <f t="shared" si="9"/>
        <v>90725.802503862156</v>
      </c>
      <c r="F34" s="158">
        <f t="shared" si="0"/>
        <v>13630.511183100905</v>
      </c>
      <c r="H34" s="158">
        <f>+SUM(U188:U199)</f>
        <v>8857.7618915996118</v>
      </c>
      <c r="J34" s="158">
        <f t="shared" si="1"/>
        <v>4772.7492915012936</v>
      </c>
      <c r="L34" s="158">
        <f t="shared" si="2"/>
        <v>85953.053212360857</v>
      </c>
      <c r="N34" s="34"/>
      <c r="O34" s="16">
        <v>15</v>
      </c>
      <c r="Q34" s="158">
        <f t="shared" si="10"/>
        <v>123607.19136454475</v>
      </c>
      <c r="R34" s="41"/>
      <c r="S34" s="158">
        <f t="shared" si="11"/>
        <v>1135.8759319250755</v>
      </c>
      <c r="U34" s="158">
        <f t="shared" si="12"/>
        <v>1030.0599280378731</v>
      </c>
      <c r="W34" s="158">
        <f t="shared" si="13"/>
        <v>105.81600388720244</v>
      </c>
      <c r="Y34" s="158">
        <f t="shared" si="14"/>
        <v>123501.37536065755</v>
      </c>
      <c r="Z34" s="34">
        <v>2</v>
      </c>
      <c r="AF34" s="208"/>
    </row>
    <row r="35" spans="4:32" s="16" customFormat="1">
      <c r="D35" s="16">
        <v>16</v>
      </c>
      <c r="E35" s="158">
        <f t="shared" si="9"/>
        <v>85953.053212360857</v>
      </c>
      <c r="F35" s="158">
        <f t="shared" si="0"/>
        <v>13630.511183100905</v>
      </c>
      <c r="H35" s="158">
        <f>+SUM(U200:U211)</f>
        <v>8357.9926731582327</v>
      </c>
      <c r="J35" s="158">
        <f t="shared" si="1"/>
        <v>5272.5185099426726</v>
      </c>
      <c r="L35" s="158">
        <f t="shared" si="2"/>
        <v>80680.534702418183</v>
      </c>
      <c r="N35" s="34"/>
      <c r="O35" s="16">
        <v>16</v>
      </c>
      <c r="Q35" s="158">
        <f t="shared" si="10"/>
        <v>123501.37536065755</v>
      </c>
      <c r="R35" s="41"/>
      <c r="S35" s="158">
        <f t="shared" si="11"/>
        <v>1135.8759319250755</v>
      </c>
      <c r="U35" s="158">
        <f t="shared" si="12"/>
        <v>1029.1781280054795</v>
      </c>
      <c r="W35" s="158">
        <f t="shared" si="13"/>
        <v>106.69780391959603</v>
      </c>
      <c r="Y35" s="158">
        <f t="shared" si="14"/>
        <v>123394.67755673795</v>
      </c>
      <c r="Z35" s="34">
        <v>2</v>
      </c>
      <c r="AF35" s="208"/>
    </row>
    <row r="36" spans="4:32" s="16" customFormat="1">
      <c r="D36" s="16">
        <v>17</v>
      </c>
      <c r="E36" s="158">
        <f t="shared" si="9"/>
        <v>80680.534702418183</v>
      </c>
      <c r="F36" s="158">
        <f t="shared" si="0"/>
        <v>13630.511183100905</v>
      </c>
      <c r="H36" s="158">
        <f>+SUM(U212:U223)</f>
        <v>7805.8910868411194</v>
      </c>
      <c r="J36" s="158">
        <f t="shared" si="1"/>
        <v>5824.6200962597859</v>
      </c>
      <c r="L36" s="158">
        <f t="shared" si="2"/>
        <v>74855.914606158403</v>
      </c>
      <c r="N36" s="34"/>
      <c r="O36" s="16">
        <v>17</v>
      </c>
      <c r="Q36" s="158">
        <f t="shared" si="10"/>
        <v>123394.67755673795</v>
      </c>
      <c r="R36" s="41"/>
      <c r="S36" s="158">
        <f t="shared" si="11"/>
        <v>1135.8759319250755</v>
      </c>
      <c r="U36" s="158">
        <f t="shared" si="12"/>
        <v>1028.2889796394829</v>
      </c>
      <c r="W36" s="158">
        <f t="shared" si="13"/>
        <v>107.58695228559259</v>
      </c>
      <c r="Y36" s="158">
        <f t="shared" si="14"/>
        <v>123287.09060445236</v>
      </c>
      <c r="Z36" s="34">
        <v>2</v>
      </c>
      <c r="AF36" s="208"/>
    </row>
    <row r="37" spans="4:32" s="16" customFormat="1">
      <c r="D37" s="16">
        <v>18</v>
      </c>
      <c r="E37" s="158">
        <f t="shared" si="9"/>
        <v>74855.914606158403</v>
      </c>
      <c r="F37" s="158">
        <f t="shared" si="0"/>
        <v>13630.511183100905</v>
      </c>
      <c r="H37" s="158">
        <f>+SUM(U224:U235)</f>
        <v>7195.9772498815328</v>
      </c>
      <c r="J37" s="158">
        <f t="shared" si="1"/>
        <v>6434.5339332193726</v>
      </c>
      <c r="L37" s="158">
        <f t="shared" si="2"/>
        <v>68421.380672939034</v>
      </c>
      <c r="N37" s="34"/>
      <c r="O37" s="16">
        <v>18</v>
      </c>
      <c r="Q37" s="158">
        <f t="shared" si="10"/>
        <v>123287.09060445236</v>
      </c>
      <c r="R37" s="41"/>
      <c r="S37" s="158">
        <f t="shared" si="11"/>
        <v>1135.8759319250755</v>
      </c>
      <c r="U37" s="158">
        <f t="shared" si="12"/>
        <v>1027.3924217037697</v>
      </c>
      <c r="W37" s="158">
        <f t="shared" si="13"/>
        <v>108.48351022130578</v>
      </c>
      <c r="Y37" s="158">
        <f t="shared" si="14"/>
        <v>123178.60709423105</v>
      </c>
      <c r="Z37" s="34">
        <v>2</v>
      </c>
      <c r="AF37" s="208"/>
    </row>
    <row r="38" spans="4:32" s="16" customFormat="1">
      <c r="D38" s="16">
        <v>19</v>
      </c>
      <c r="E38" s="158">
        <f t="shared" si="9"/>
        <v>68421.380672939034</v>
      </c>
      <c r="F38" s="158">
        <f t="shared" si="0"/>
        <v>13630.511183100905</v>
      </c>
      <c r="H38" s="158">
        <f>+SUM(U236:U247)</f>
        <v>6522.1974641790157</v>
      </c>
      <c r="J38" s="158">
        <f t="shared" si="1"/>
        <v>7108.3137189218896</v>
      </c>
      <c r="L38" s="158">
        <f t="shared" si="2"/>
        <v>61313.066954017144</v>
      </c>
      <c r="N38" s="34"/>
      <c r="O38" s="16">
        <v>19</v>
      </c>
      <c r="Q38" s="158">
        <f t="shared" si="10"/>
        <v>123178.60709423105</v>
      </c>
      <c r="R38" s="41"/>
      <c r="S38" s="158">
        <f t="shared" si="11"/>
        <v>1135.8759319250755</v>
      </c>
      <c r="U38" s="158">
        <f t="shared" si="12"/>
        <v>1026.4883924519254</v>
      </c>
      <c r="W38" s="158">
        <f t="shared" si="13"/>
        <v>109.38753947315013</v>
      </c>
      <c r="Y38" s="158">
        <f t="shared" si="14"/>
        <v>123069.2195547579</v>
      </c>
      <c r="Z38" s="34">
        <v>2</v>
      </c>
      <c r="AF38" s="208"/>
    </row>
    <row r="39" spans="4:32" s="16" customFormat="1">
      <c r="D39" s="16">
        <v>20</v>
      </c>
      <c r="E39" s="158">
        <f t="shared" si="9"/>
        <v>61313.066954017144</v>
      </c>
      <c r="F39" s="158">
        <f t="shared" si="0"/>
        <v>13630.511183100905</v>
      </c>
      <c r="H39" s="158">
        <f>+SUM(U248:U259)</f>
        <v>5777.8641303356499</v>
      </c>
      <c r="J39" s="158">
        <f t="shared" si="1"/>
        <v>7852.6470527652555</v>
      </c>
      <c r="L39" s="158">
        <f t="shared" si="2"/>
        <v>53460.419901251887</v>
      </c>
      <c r="N39" s="34"/>
      <c r="O39" s="16">
        <v>20</v>
      </c>
      <c r="Q39" s="158">
        <f t="shared" si="10"/>
        <v>123069.2195547579</v>
      </c>
      <c r="R39" s="41"/>
      <c r="S39" s="158">
        <f t="shared" si="11"/>
        <v>1135.8759319250755</v>
      </c>
      <c r="U39" s="158">
        <f t="shared" si="12"/>
        <v>1025.5768296229826</v>
      </c>
      <c r="W39" s="158">
        <f t="shared" si="13"/>
        <v>110.29910230209293</v>
      </c>
      <c r="Y39" s="158">
        <f t="shared" si="14"/>
        <v>122958.92045245582</v>
      </c>
      <c r="Z39" s="34">
        <v>2</v>
      </c>
      <c r="AF39" s="208"/>
    </row>
    <row r="40" spans="4:32" s="16" customFormat="1">
      <c r="D40" s="16">
        <v>21</v>
      </c>
      <c r="E40" s="158">
        <f t="shared" si="9"/>
        <v>53460.419901251887</v>
      </c>
      <c r="F40" s="158">
        <f t="shared" si="0"/>
        <v>13630.511183100905</v>
      </c>
      <c r="H40" s="158">
        <f>+SUM(U260:U271)</f>
        <v>4955.5893699067374</v>
      </c>
      <c r="J40" s="158">
        <f t="shared" si="1"/>
        <v>8674.921813194167</v>
      </c>
      <c r="L40" s="158">
        <f t="shared" si="2"/>
        <v>44785.49808805772</v>
      </c>
      <c r="N40" s="34"/>
      <c r="O40" s="16">
        <v>21</v>
      </c>
      <c r="Q40" s="158">
        <f t="shared" si="10"/>
        <v>122958.92045245582</v>
      </c>
      <c r="R40" s="41"/>
      <c r="S40" s="158">
        <f t="shared" si="11"/>
        <v>1135.8759319250755</v>
      </c>
      <c r="U40" s="158">
        <f t="shared" si="12"/>
        <v>1024.6576704371319</v>
      </c>
      <c r="W40" s="158">
        <f t="shared" si="13"/>
        <v>111.21826148794366</v>
      </c>
      <c r="Y40" s="158">
        <f t="shared" si="14"/>
        <v>122847.70219096787</v>
      </c>
      <c r="Z40" s="34">
        <v>2</v>
      </c>
      <c r="AF40" s="208"/>
    </row>
    <row r="41" spans="4:32" s="16" customFormat="1">
      <c r="D41" s="16">
        <v>22</v>
      </c>
      <c r="E41" s="158">
        <f t="shared" si="9"/>
        <v>44785.49808805772</v>
      </c>
      <c r="F41" s="158">
        <f t="shared" si="0"/>
        <v>13630.511183100905</v>
      </c>
      <c r="H41" s="158">
        <f>+SUM(U272:U283)</f>
        <v>4047.2116970337556</v>
      </c>
      <c r="J41" s="158">
        <f t="shared" si="1"/>
        <v>9583.2994860671497</v>
      </c>
      <c r="L41" s="158">
        <f t="shared" si="2"/>
        <v>35202.198601990574</v>
      </c>
      <c r="N41" s="34"/>
      <c r="O41" s="16">
        <v>22</v>
      </c>
      <c r="Q41" s="158">
        <f t="shared" si="10"/>
        <v>122847.70219096787</v>
      </c>
      <c r="R41" s="41"/>
      <c r="S41" s="158">
        <f t="shared" si="11"/>
        <v>1135.8759319250755</v>
      </c>
      <c r="U41" s="158">
        <f t="shared" si="12"/>
        <v>1023.7308515913991</v>
      </c>
      <c r="W41" s="158">
        <f t="shared" si="13"/>
        <v>112.14508033367645</v>
      </c>
      <c r="Y41" s="158">
        <f t="shared" si="14"/>
        <v>122735.5571106342</v>
      </c>
      <c r="Z41" s="34">
        <v>2</v>
      </c>
      <c r="AF41" s="208"/>
    </row>
    <row r="42" spans="4:32" s="16" customFormat="1">
      <c r="D42" s="16">
        <v>23</v>
      </c>
      <c r="E42" s="158">
        <f t="shared" si="9"/>
        <v>35202.198601990574</v>
      </c>
      <c r="F42" s="158">
        <f t="shared" si="0"/>
        <v>13630.511183100905</v>
      </c>
      <c r="H42" s="158">
        <f>+SUM(U284:U295)</f>
        <v>3043.7150116390567</v>
      </c>
      <c r="J42" s="158">
        <f t="shared" si="1"/>
        <v>10586.796171461849</v>
      </c>
      <c r="L42" s="158">
        <f t="shared" si="2"/>
        <v>24615.402430528724</v>
      </c>
      <c r="N42" s="34"/>
      <c r="O42" s="16">
        <v>23</v>
      </c>
      <c r="Q42" s="158">
        <f t="shared" si="10"/>
        <v>122735.5571106342</v>
      </c>
      <c r="R42" s="41"/>
      <c r="S42" s="158">
        <f t="shared" si="11"/>
        <v>1135.8759319250755</v>
      </c>
      <c r="U42" s="158">
        <f t="shared" si="12"/>
        <v>1022.796309255285</v>
      </c>
      <c r="W42" s="158">
        <f t="shared" si="13"/>
        <v>113.07962266979052</v>
      </c>
      <c r="Y42" s="158">
        <f t="shared" si="14"/>
        <v>122622.47748796441</v>
      </c>
      <c r="Z42" s="34">
        <v>2</v>
      </c>
      <c r="AF42" s="208"/>
    </row>
    <row r="43" spans="4:32" s="16" customFormat="1">
      <c r="D43" s="16">
        <v>24</v>
      </c>
      <c r="E43" s="158">
        <f t="shared" si="9"/>
        <v>24615.402430528724</v>
      </c>
      <c r="F43" s="158">
        <f t="shared" si="0"/>
        <v>13630.511183100905</v>
      </c>
      <c r="H43" s="158">
        <f>+SUM(U296:U307)</f>
        <v>1935.1391101495037</v>
      </c>
      <c r="J43" s="158">
        <f t="shared" si="1"/>
        <v>11695.372072951403</v>
      </c>
      <c r="L43" s="158">
        <f t="shared" si="2"/>
        <v>12920.030357577321</v>
      </c>
      <c r="N43" s="34"/>
      <c r="O43" s="16">
        <v>24</v>
      </c>
      <c r="Q43" s="158">
        <f t="shared" si="10"/>
        <v>122622.47748796441</v>
      </c>
      <c r="R43" s="41"/>
      <c r="S43" s="158">
        <f t="shared" si="11"/>
        <v>1135.8759319250755</v>
      </c>
      <c r="U43" s="158">
        <f t="shared" si="12"/>
        <v>1021.8539790663702</v>
      </c>
      <c r="W43" s="158">
        <f t="shared" si="13"/>
        <v>114.02195285870528</v>
      </c>
      <c r="Y43" s="158">
        <f t="shared" si="14"/>
        <v>122508.45553510571</v>
      </c>
      <c r="Z43" s="34">
        <v>2</v>
      </c>
      <c r="AF43" s="208"/>
    </row>
    <row r="44" spans="4:32" s="16" customFormat="1">
      <c r="D44" s="16">
        <v>25</v>
      </c>
      <c r="E44" s="158">
        <f t="shared" si="9"/>
        <v>12920.030357577321</v>
      </c>
      <c r="F44" s="158">
        <f t="shared" si="0"/>
        <v>13630.511183100905</v>
      </c>
      <c r="H44" s="158">
        <f>+SUM(U308:U319)</f>
        <v>710.48082552347887</v>
      </c>
      <c r="J44" s="158">
        <f t="shared" si="1"/>
        <v>12920.030357577427</v>
      </c>
      <c r="L44" s="158">
        <f t="shared" si="2"/>
        <v>-1.0550138540565968E-10</v>
      </c>
      <c r="N44" s="34"/>
      <c r="O44" s="16">
        <v>25</v>
      </c>
      <c r="Q44" s="158">
        <f t="shared" si="10"/>
        <v>122508.45553510571</v>
      </c>
      <c r="R44" s="41"/>
      <c r="S44" s="158">
        <f t="shared" si="11"/>
        <v>1135.8759319250755</v>
      </c>
      <c r="U44" s="158">
        <f t="shared" si="12"/>
        <v>1020.9037961258809</v>
      </c>
      <c r="W44" s="158">
        <f t="shared" si="13"/>
        <v>114.97213579919458</v>
      </c>
      <c r="Y44" s="158">
        <f t="shared" si="14"/>
        <v>122393.48339930651</v>
      </c>
      <c r="Z44" s="34">
        <v>3</v>
      </c>
      <c r="AF44" s="208"/>
    </row>
    <row r="45" spans="4:32" s="16" customFormat="1">
      <c r="N45" s="34"/>
      <c r="O45" s="16">
        <v>26</v>
      </c>
      <c r="Q45" s="158">
        <f t="shared" si="10"/>
        <v>122393.48339930651</v>
      </c>
      <c r="R45" s="41"/>
      <c r="S45" s="158">
        <f t="shared" si="11"/>
        <v>1135.8759319250755</v>
      </c>
      <c r="U45" s="158">
        <f t="shared" si="12"/>
        <v>1019.945694994221</v>
      </c>
      <c r="W45" s="158">
        <f t="shared" si="13"/>
        <v>115.93023693085456</v>
      </c>
      <c r="Y45" s="158">
        <f t="shared" si="14"/>
        <v>122277.55316237565</v>
      </c>
      <c r="Z45" s="34">
        <v>3</v>
      </c>
    </row>
    <row r="46" spans="4:32" s="16" customFormat="1">
      <c r="N46" s="34"/>
      <c r="O46" s="16">
        <v>27</v>
      </c>
      <c r="Q46" s="158">
        <f t="shared" si="10"/>
        <v>122277.55316237565</v>
      </c>
      <c r="R46" s="41"/>
      <c r="S46" s="158">
        <f t="shared" si="11"/>
        <v>1135.8759319250755</v>
      </c>
      <c r="U46" s="158">
        <f t="shared" si="12"/>
        <v>1018.9796096864638</v>
      </c>
      <c r="W46" s="158">
        <f t="shared" si="13"/>
        <v>116.89632223861167</v>
      </c>
      <c r="Y46" s="158">
        <f t="shared" si="14"/>
        <v>122160.65684013705</v>
      </c>
      <c r="Z46" s="34">
        <v>3</v>
      </c>
    </row>
    <row r="47" spans="4:32" s="16" customFormat="1">
      <c r="N47" s="34"/>
      <c r="O47" s="16">
        <v>28</v>
      </c>
      <c r="Q47" s="158">
        <f t="shared" si="10"/>
        <v>122160.65684013705</v>
      </c>
      <c r="R47" s="41"/>
      <c r="S47" s="158">
        <f t="shared" si="11"/>
        <v>1135.8759319250755</v>
      </c>
      <c r="U47" s="158">
        <f t="shared" si="12"/>
        <v>1018.0054736678088</v>
      </c>
      <c r="W47" s="158">
        <f t="shared" si="13"/>
        <v>117.87045825726671</v>
      </c>
      <c r="Y47" s="158">
        <f t="shared" si="14"/>
        <v>122042.78638187978</v>
      </c>
      <c r="Z47" s="34">
        <v>3</v>
      </c>
    </row>
    <row r="48" spans="4:32" s="16" customFormat="1">
      <c r="N48" s="34"/>
      <c r="O48" s="16">
        <v>29</v>
      </c>
      <c r="Q48" s="158">
        <f t="shared" si="10"/>
        <v>122042.78638187978</v>
      </c>
      <c r="R48" s="41"/>
      <c r="S48" s="158">
        <f t="shared" si="11"/>
        <v>1135.8759319250755</v>
      </c>
      <c r="U48" s="158">
        <f t="shared" si="12"/>
        <v>1017.0232198489981</v>
      </c>
      <c r="W48" s="158">
        <f t="shared" si="13"/>
        <v>118.85271207607741</v>
      </c>
      <c r="Y48" s="158">
        <f t="shared" si="14"/>
        <v>121923.93366980369</v>
      </c>
      <c r="Z48" s="34">
        <v>3</v>
      </c>
    </row>
    <row r="49" spans="14:32" s="16" customFormat="1">
      <c r="N49" s="34"/>
      <c r="O49" s="16">
        <v>30</v>
      </c>
      <c r="Q49" s="158">
        <f t="shared" si="10"/>
        <v>121923.93366980369</v>
      </c>
      <c r="R49" s="41"/>
      <c r="S49" s="158">
        <f t="shared" si="11"/>
        <v>1135.8759319250755</v>
      </c>
      <c r="U49" s="158">
        <f t="shared" si="12"/>
        <v>1016.0327805816975</v>
      </c>
      <c r="W49" s="158">
        <f t="shared" si="13"/>
        <v>119.84315134337805</v>
      </c>
      <c r="Y49" s="158">
        <f t="shared" si="14"/>
        <v>121804.09051846032</v>
      </c>
      <c r="Z49" s="34">
        <v>3</v>
      </c>
    </row>
    <row r="50" spans="14:32" s="16" customFormat="1">
      <c r="N50" s="34"/>
      <c r="O50" s="16">
        <v>31</v>
      </c>
      <c r="Q50" s="158">
        <f t="shared" si="10"/>
        <v>121804.09051846032</v>
      </c>
      <c r="R50" s="41"/>
      <c r="S50" s="158">
        <f t="shared" si="11"/>
        <v>1135.8759319250755</v>
      </c>
      <c r="U50" s="158">
        <f t="shared" si="12"/>
        <v>1015.0340876538361</v>
      </c>
      <c r="W50" s="158">
        <f t="shared" si="13"/>
        <v>120.84184427123944</v>
      </c>
      <c r="Y50" s="158">
        <f t="shared" si="14"/>
        <v>121683.24867418908</v>
      </c>
      <c r="Z50" s="34">
        <v>3</v>
      </c>
    </row>
    <row r="51" spans="14:32" s="16" customFormat="1">
      <c r="N51" s="34"/>
      <c r="O51" s="16">
        <v>32</v>
      </c>
      <c r="Q51" s="158">
        <f t="shared" si="10"/>
        <v>121683.24867418908</v>
      </c>
      <c r="R51" s="41"/>
      <c r="S51" s="158">
        <f t="shared" si="11"/>
        <v>1135.8759319250755</v>
      </c>
      <c r="U51" s="158">
        <f t="shared" si="12"/>
        <v>1014.0270722849091</v>
      </c>
      <c r="W51" s="158">
        <f t="shared" si="13"/>
        <v>121.84885964016644</v>
      </c>
      <c r="Y51" s="158">
        <f t="shared" si="14"/>
        <v>121561.3998145489</v>
      </c>
      <c r="Z51" s="34">
        <v>3</v>
      </c>
    </row>
    <row r="52" spans="14:32" s="16" customFormat="1">
      <c r="N52" s="34"/>
      <c r="O52" s="16">
        <v>33</v>
      </c>
      <c r="Q52" s="158">
        <f t="shared" si="10"/>
        <v>121561.3998145489</v>
      </c>
      <c r="R52" s="41"/>
      <c r="S52" s="158">
        <f t="shared" si="11"/>
        <v>1135.8759319250755</v>
      </c>
      <c r="U52" s="158">
        <f t="shared" si="12"/>
        <v>1013.011665121241</v>
      </c>
      <c r="W52" s="158">
        <f t="shared" si="13"/>
        <v>122.86426680383454</v>
      </c>
      <c r="Y52" s="158">
        <f t="shared" si="14"/>
        <v>121438.53554774506</v>
      </c>
      <c r="Z52" s="34">
        <v>3</v>
      </c>
    </row>
    <row r="53" spans="14:32" s="16" customFormat="1">
      <c r="N53" s="34"/>
      <c r="O53" s="16">
        <v>34</v>
      </c>
      <c r="Q53" s="158">
        <f t="shared" si="10"/>
        <v>121438.53554774506</v>
      </c>
      <c r="R53" s="41"/>
      <c r="S53" s="158">
        <f t="shared" si="11"/>
        <v>1135.8759319250755</v>
      </c>
      <c r="U53" s="158">
        <f t="shared" si="12"/>
        <v>1011.9877962312089</v>
      </c>
      <c r="W53" s="158">
        <f t="shared" si="13"/>
        <v>123.88813569386662</v>
      </c>
      <c r="Y53" s="158">
        <f t="shared" si="14"/>
        <v>121314.6474120512</v>
      </c>
      <c r="Z53" s="34">
        <v>3</v>
      </c>
    </row>
    <row r="54" spans="14:32" s="16" customFormat="1">
      <c r="N54" s="34"/>
      <c r="O54" s="16">
        <v>35</v>
      </c>
      <c r="Q54" s="158">
        <f t="shared" si="10"/>
        <v>121314.6474120512</v>
      </c>
      <c r="R54" s="41"/>
      <c r="S54" s="158">
        <f t="shared" si="11"/>
        <v>1135.8759319250755</v>
      </c>
      <c r="U54" s="158">
        <f t="shared" si="12"/>
        <v>1010.9553951004267</v>
      </c>
      <c r="W54" s="158">
        <f t="shared" si="13"/>
        <v>124.92053682464882</v>
      </c>
      <c r="Y54" s="158">
        <f t="shared" si="14"/>
        <v>121189.72687522655</v>
      </c>
      <c r="Z54" s="34">
        <v>3</v>
      </c>
    </row>
    <row r="55" spans="14:32" s="16" customFormat="1">
      <c r="N55" s="34"/>
      <c r="O55" s="16">
        <v>36</v>
      </c>
      <c r="Q55" s="158">
        <f t="shared" si="10"/>
        <v>121189.72687522655</v>
      </c>
      <c r="R55" s="41"/>
      <c r="S55" s="158">
        <f t="shared" si="11"/>
        <v>1135.8759319250755</v>
      </c>
      <c r="U55" s="158">
        <f t="shared" si="12"/>
        <v>1009.9143906268879</v>
      </c>
      <c r="W55" s="158">
        <f t="shared" si="13"/>
        <v>125.96154129818763</v>
      </c>
      <c r="Y55" s="158">
        <f t="shared" si="14"/>
        <v>121063.76533392836</v>
      </c>
      <c r="Z55" s="34">
        <v>3</v>
      </c>
    </row>
    <row r="56" spans="14:32" s="16" customFormat="1">
      <c r="N56" s="34"/>
      <c r="O56" s="16">
        <v>37</v>
      </c>
      <c r="Q56" s="158">
        <f t="shared" si="10"/>
        <v>121063.76533392836</v>
      </c>
      <c r="R56" s="41"/>
      <c r="S56" s="158">
        <f t="shared" si="11"/>
        <v>1135.8759319250755</v>
      </c>
      <c r="U56" s="158">
        <f t="shared" si="12"/>
        <v>1008.8647111160698</v>
      </c>
      <c r="W56" s="158">
        <f t="shared" si="13"/>
        <v>127.01122080900575</v>
      </c>
      <c r="Y56" s="158">
        <f t="shared" si="14"/>
        <v>120936.75411311936</v>
      </c>
      <c r="Z56" s="34">
        <v>4</v>
      </c>
      <c r="AF56" s="158"/>
    </row>
    <row r="57" spans="14:32" s="16" customFormat="1">
      <c r="N57" s="34"/>
      <c r="O57" s="16">
        <v>38</v>
      </c>
      <c r="Q57" s="158">
        <f t="shared" si="10"/>
        <v>120936.75411311936</v>
      </c>
      <c r="R57" s="41"/>
      <c r="S57" s="158">
        <f t="shared" si="11"/>
        <v>1135.8759319250755</v>
      </c>
      <c r="U57" s="158">
        <f t="shared" si="12"/>
        <v>1007.8062842759947</v>
      </c>
      <c r="W57" s="158">
        <f t="shared" si="13"/>
        <v>128.06964764908082</v>
      </c>
      <c r="Y57" s="158">
        <f t="shared" si="14"/>
        <v>120808.68446547027</v>
      </c>
      <c r="Z57" s="34">
        <v>4</v>
      </c>
    </row>
    <row r="58" spans="14:32" s="16" customFormat="1">
      <c r="N58" s="34"/>
      <c r="O58" s="16">
        <v>39</v>
      </c>
      <c r="Q58" s="158">
        <f t="shared" si="10"/>
        <v>120808.68446547027</v>
      </c>
      <c r="R58" s="41"/>
      <c r="S58" s="158">
        <f t="shared" si="11"/>
        <v>1135.8759319250755</v>
      </c>
      <c r="U58" s="158">
        <f t="shared" si="12"/>
        <v>1006.7390372122524</v>
      </c>
      <c r="W58" s="158">
        <f t="shared" si="13"/>
        <v>129.13689471282316</v>
      </c>
      <c r="Y58" s="158">
        <f t="shared" si="14"/>
        <v>120679.54757075745</v>
      </c>
      <c r="Z58" s="34">
        <v>4</v>
      </c>
    </row>
    <row r="59" spans="14:32" s="16" customFormat="1">
      <c r="N59" s="34"/>
      <c r="O59" s="16">
        <v>40</v>
      </c>
      <c r="Q59" s="158">
        <f t="shared" si="10"/>
        <v>120679.54757075745</v>
      </c>
      <c r="R59" s="41"/>
      <c r="S59" s="158">
        <f t="shared" si="11"/>
        <v>1135.8759319250755</v>
      </c>
      <c r="U59" s="158">
        <f t="shared" si="12"/>
        <v>1005.6628964229789</v>
      </c>
      <c r="W59" s="158">
        <f t="shared" si="13"/>
        <v>130.21303550209666</v>
      </c>
      <c r="Y59" s="158">
        <f t="shared" si="14"/>
        <v>120549.33453525536</v>
      </c>
      <c r="Z59" s="34">
        <v>4</v>
      </c>
    </row>
    <row r="60" spans="14:32" s="16" customFormat="1">
      <c r="N60" s="34"/>
      <c r="O60" s="16">
        <v>41</v>
      </c>
      <c r="Q60" s="158">
        <f t="shared" si="10"/>
        <v>120549.33453525536</v>
      </c>
      <c r="R60" s="41"/>
      <c r="S60" s="158">
        <f t="shared" si="11"/>
        <v>1135.8759319250755</v>
      </c>
      <c r="U60" s="158">
        <f t="shared" si="12"/>
        <v>1004.5777877937948</v>
      </c>
      <c r="W60" s="158">
        <f t="shared" si="13"/>
        <v>131.29814413128076</v>
      </c>
      <c r="Y60" s="158">
        <f t="shared" si="14"/>
        <v>120418.03639112407</v>
      </c>
      <c r="Z60" s="34">
        <v>4</v>
      </c>
    </row>
    <row r="61" spans="14:32" s="16" customFormat="1">
      <c r="N61" s="34"/>
      <c r="O61" s="16">
        <v>42</v>
      </c>
      <c r="Q61" s="158">
        <f t="shared" si="10"/>
        <v>120418.03639112407</v>
      </c>
      <c r="R61" s="41"/>
      <c r="S61" s="158">
        <f t="shared" si="11"/>
        <v>1135.8759319250755</v>
      </c>
      <c r="U61" s="158">
        <f t="shared" si="12"/>
        <v>1003.4836365927007</v>
      </c>
      <c r="W61" s="158">
        <f t="shared" si="13"/>
        <v>132.39229533237483</v>
      </c>
      <c r="Y61" s="158">
        <f t="shared" si="14"/>
        <v>120285.64409579169</v>
      </c>
      <c r="Z61" s="34">
        <v>4</v>
      </c>
    </row>
    <row r="62" spans="14:32" s="16" customFormat="1">
      <c r="N62" s="34"/>
      <c r="O62" s="16">
        <v>43</v>
      </c>
      <c r="Q62" s="158">
        <f t="shared" si="10"/>
        <v>120285.64409579169</v>
      </c>
      <c r="R62" s="41"/>
      <c r="S62" s="158">
        <f t="shared" si="11"/>
        <v>1135.8759319250755</v>
      </c>
      <c r="U62" s="158">
        <f t="shared" si="12"/>
        <v>1002.3803674649308</v>
      </c>
      <c r="W62" s="158">
        <f t="shared" si="13"/>
        <v>133.49556446014469</v>
      </c>
      <c r="Y62" s="158">
        <f t="shared" si="14"/>
        <v>120152.14853133155</v>
      </c>
      <c r="Z62" s="34">
        <v>4</v>
      </c>
    </row>
    <row r="63" spans="14:32" s="16" customFormat="1">
      <c r="N63" s="34"/>
      <c r="O63" s="16">
        <v>44</v>
      </c>
      <c r="Q63" s="158">
        <f t="shared" si="10"/>
        <v>120152.14853133155</v>
      </c>
      <c r="R63" s="41"/>
      <c r="S63" s="158">
        <f t="shared" si="11"/>
        <v>1135.8759319250755</v>
      </c>
      <c r="U63" s="158">
        <f t="shared" si="12"/>
        <v>1001.2679044277629</v>
      </c>
      <c r="W63" s="158">
        <f t="shared" si="13"/>
        <v>134.60802749731261</v>
      </c>
      <c r="Y63" s="158">
        <f t="shared" si="14"/>
        <v>120017.54050383424</v>
      </c>
      <c r="Z63" s="34">
        <v>4</v>
      </c>
    </row>
    <row r="64" spans="14:32" s="16" customFormat="1">
      <c r="N64" s="34"/>
      <c r="O64" s="16">
        <v>45</v>
      </c>
      <c r="Q64" s="158">
        <f t="shared" si="10"/>
        <v>120017.54050383424</v>
      </c>
      <c r="R64" s="41"/>
      <c r="S64" s="158">
        <f t="shared" si="11"/>
        <v>1135.8759319250755</v>
      </c>
      <c r="U64" s="158">
        <f t="shared" si="12"/>
        <v>1000.1461708652854</v>
      </c>
      <c r="W64" s="158">
        <f t="shared" si="13"/>
        <v>135.72976105979012</v>
      </c>
      <c r="Y64" s="158">
        <f t="shared" si="14"/>
        <v>119881.81074277445</v>
      </c>
      <c r="Z64" s="34">
        <v>4</v>
      </c>
    </row>
    <row r="65" spans="14:32" s="16" customFormat="1">
      <c r="N65" s="34"/>
      <c r="O65" s="16">
        <v>46</v>
      </c>
      <c r="Q65" s="158">
        <f t="shared" si="10"/>
        <v>119881.81074277445</v>
      </c>
      <c r="R65" s="41"/>
      <c r="S65" s="158">
        <f t="shared" si="11"/>
        <v>1135.8759319250755</v>
      </c>
      <c r="U65" s="158">
        <f t="shared" si="12"/>
        <v>999.01508952312054</v>
      </c>
      <c r="W65" s="158">
        <f t="shared" si="13"/>
        <v>136.86084240195498</v>
      </c>
      <c r="Y65" s="158">
        <f t="shared" si="14"/>
        <v>119744.94990037249</v>
      </c>
      <c r="Z65" s="34">
        <v>4</v>
      </c>
    </row>
    <row r="66" spans="14:32" s="16" customFormat="1">
      <c r="N66" s="34"/>
      <c r="O66" s="16">
        <v>47</v>
      </c>
      <c r="Q66" s="158">
        <f t="shared" si="10"/>
        <v>119744.94990037249</v>
      </c>
      <c r="R66" s="41"/>
      <c r="S66" s="158">
        <f t="shared" si="11"/>
        <v>1135.8759319250755</v>
      </c>
      <c r="U66" s="158">
        <f t="shared" si="12"/>
        <v>997.87458250310419</v>
      </c>
      <c r="W66" s="158">
        <f t="shared" si="13"/>
        <v>138.00134942197133</v>
      </c>
      <c r="Y66" s="158">
        <f t="shared" si="14"/>
        <v>119606.94855095052</v>
      </c>
      <c r="Z66" s="34">
        <v>4</v>
      </c>
    </row>
    <row r="67" spans="14:32" s="16" customFormat="1">
      <c r="N67" s="34"/>
      <c r="O67" s="16">
        <v>48</v>
      </c>
      <c r="Q67" s="158">
        <f t="shared" si="10"/>
        <v>119606.94855095052</v>
      </c>
      <c r="R67" s="41"/>
      <c r="S67" s="158">
        <f t="shared" si="11"/>
        <v>1135.8759319250755</v>
      </c>
      <c r="U67" s="158">
        <f t="shared" si="12"/>
        <v>996.72457125792107</v>
      </c>
      <c r="W67" s="158">
        <f t="shared" si="13"/>
        <v>139.15136066715445</v>
      </c>
      <c r="Y67" s="158">
        <f t="shared" si="14"/>
        <v>119467.79719028337</v>
      </c>
      <c r="Z67" s="34">
        <v>4</v>
      </c>
    </row>
    <row r="68" spans="14:32" s="16" customFormat="1">
      <c r="N68" s="34"/>
      <c r="O68" s="16">
        <v>49</v>
      </c>
      <c r="Q68" s="158">
        <f t="shared" si="10"/>
        <v>119467.79719028337</v>
      </c>
      <c r="R68" s="41"/>
      <c r="S68" s="158">
        <f t="shared" si="11"/>
        <v>1135.8759319250755</v>
      </c>
      <c r="U68" s="158">
        <f t="shared" si="12"/>
        <v>995.56497658569481</v>
      </c>
      <c r="W68" s="158">
        <f t="shared" si="13"/>
        <v>140.31095533938071</v>
      </c>
      <c r="Y68" s="158">
        <f t="shared" si="14"/>
        <v>119327.48623494398</v>
      </c>
      <c r="Z68" s="34">
        <v>5</v>
      </c>
      <c r="AF68" s="158"/>
    </row>
    <row r="69" spans="14:32" s="16" customFormat="1">
      <c r="N69" s="34"/>
      <c r="O69" s="16">
        <v>50</v>
      </c>
      <c r="Q69" s="158">
        <f t="shared" si="10"/>
        <v>119327.48623494398</v>
      </c>
      <c r="R69" s="41"/>
      <c r="S69" s="158">
        <f t="shared" si="11"/>
        <v>1135.8759319250755</v>
      </c>
      <c r="U69" s="158">
        <f t="shared" si="12"/>
        <v>994.39571862453329</v>
      </c>
      <c r="W69" s="158">
        <f t="shared" si="13"/>
        <v>141.48021330054223</v>
      </c>
      <c r="Y69" s="158">
        <f t="shared" si="14"/>
        <v>119186.00602164344</v>
      </c>
      <c r="Z69" s="34">
        <v>5</v>
      </c>
    </row>
    <row r="70" spans="14:32" s="16" customFormat="1">
      <c r="N70" s="34"/>
      <c r="O70" s="16">
        <v>51</v>
      </c>
      <c r="Q70" s="158">
        <f t="shared" si="10"/>
        <v>119186.00602164344</v>
      </c>
      <c r="R70" s="41"/>
      <c r="S70" s="158">
        <f t="shared" si="11"/>
        <v>1135.8759319250755</v>
      </c>
      <c r="U70" s="158">
        <f t="shared" si="12"/>
        <v>993.21671684702869</v>
      </c>
      <c r="W70" s="158">
        <f t="shared" si="13"/>
        <v>142.65921507804683</v>
      </c>
      <c r="Y70" s="158">
        <f t="shared" si="14"/>
        <v>119043.34680656539</v>
      </c>
      <c r="Z70" s="34">
        <v>5</v>
      </c>
    </row>
    <row r="71" spans="14:32" s="16" customFormat="1">
      <c r="N71" s="34"/>
      <c r="O71" s="16">
        <v>52</v>
      </c>
      <c r="Q71" s="158">
        <f t="shared" si="10"/>
        <v>119043.34680656539</v>
      </c>
      <c r="R71" s="41"/>
      <c r="S71" s="158">
        <f t="shared" si="11"/>
        <v>1135.8759319250755</v>
      </c>
      <c r="U71" s="158">
        <f t="shared" si="12"/>
        <v>992.02789005471152</v>
      </c>
      <c r="W71" s="158">
        <f t="shared" si="13"/>
        <v>143.848041870364</v>
      </c>
      <c r="Y71" s="158">
        <f t="shared" si="14"/>
        <v>118899.49876469502</v>
      </c>
      <c r="Z71" s="34">
        <v>5</v>
      </c>
    </row>
    <row r="72" spans="14:32" s="16" customFormat="1">
      <c r="N72" s="34"/>
      <c r="O72" s="16">
        <v>53</v>
      </c>
      <c r="Q72" s="158">
        <f t="shared" si="10"/>
        <v>118899.49876469502</v>
      </c>
      <c r="R72" s="41"/>
      <c r="S72" s="158">
        <f t="shared" si="11"/>
        <v>1135.8759319250755</v>
      </c>
      <c r="U72" s="158">
        <f t="shared" si="12"/>
        <v>990.82915637245844</v>
      </c>
      <c r="W72" s="158">
        <f t="shared" si="13"/>
        <v>145.04677555261708</v>
      </c>
      <c r="Y72" s="158">
        <f t="shared" si="14"/>
        <v>118754.4519891424</v>
      </c>
      <c r="Z72" s="34">
        <v>5</v>
      </c>
    </row>
    <row r="73" spans="14:32" s="16" customFormat="1">
      <c r="N73" s="34"/>
      <c r="O73" s="16">
        <v>54</v>
      </c>
      <c r="Q73" s="158">
        <f t="shared" si="10"/>
        <v>118754.4519891424</v>
      </c>
      <c r="R73" s="41"/>
      <c r="S73" s="158">
        <f t="shared" si="11"/>
        <v>1135.8759319250755</v>
      </c>
      <c r="U73" s="158">
        <f t="shared" si="12"/>
        <v>989.62043324285332</v>
      </c>
      <c r="W73" s="158">
        <f t="shared" si="13"/>
        <v>146.2554986822222</v>
      </c>
      <c r="Y73" s="158">
        <f t="shared" si="14"/>
        <v>118608.19649046018</v>
      </c>
      <c r="Z73" s="34">
        <v>5</v>
      </c>
    </row>
    <row r="74" spans="14:32" s="16" customFormat="1">
      <c r="N74" s="34"/>
      <c r="O74" s="16">
        <v>55</v>
      </c>
      <c r="Q74" s="158">
        <f t="shared" si="10"/>
        <v>118608.19649046018</v>
      </c>
      <c r="R74" s="41"/>
      <c r="S74" s="158">
        <f t="shared" si="11"/>
        <v>1135.8759319250755</v>
      </c>
      <c r="U74" s="158">
        <f t="shared" si="12"/>
        <v>988.40163742050152</v>
      </c>
      <c r="W74" s="158">
        <f t="shared" si="13"/>
        <v>147.474294504574</v>
      </c>
      <c r="Y74" s="158">
        <f t="shared" si="14"/>
        <v>118460.7221959556</v>
      </c>
      <c r="Z74" s="34">
        <v>5</v>
      </c>
    </row>
    <row r="75" spans="14:32" s="16" customFormat="1">
      <c r="N75" s="34"/>
      <c r="O75" s="16">
        <v>56</v>
      </c>
      <c r="Q75" s="158">
        <f t="shared" si="10"/>
        <v>118460.7221959556</v>
      </c>
      <c r="R75" s="41"/>
      <c r="S75" s="158">
        <f t="shared" si="11"/>
        <v>1135.8759319250755</v>
      </c>
      <c r="U75" s="158">
        <f t="shared" si="12"/>
        <v>987.17268496629674</v>
      </c>
      <c r="W75" s="158">
        <f t="shared" si="13"/>
        <v>148.70324695877878</v>
      </c>
      <c r="Y75" s="158">
        <f t="shared" si="14"/>
        <v>118312.01894899683</v>
      </c>
      <c r="Z75" s="34">
        <v>5</v>
      </c>
    </row>
    <row r="76" spans="14:32" s="16" customFormat="1">
      <c r="N76" s="34"/>
      <c r="O76" s="16">
        <v>57</v>
      </c>
      <c r="Q76" s="158">
        <f t="shared" si="10"/>
        <v>118312.01894899683</v>
      </c>
      <c r="R76" s="41"/>
      <c r="S76" s="158">
        <f t="shared" si="11"/>
        <v>1135.8759319250755</v>
      </c>
      <c r="U76" s="158">
        <f t="shared" si="12"/>
        <v>985.93349124164035</v>
      </c>
      <c r="W76" s="158">
        <f t="shared" si="13"/>
        <v>149.94244068343517</v>
      </c>
      <c r="Y76" s="158">
        <f t="shared" si="14"/>
        <v>118162.0765083134</v>
      </c>
      <c r="Z76" s="34">
        <v>5</v>
      </c>
    </row>
    <row r="77" spans="14:32" s="16" customFormat="1">
      <c r="N77" s="34"/>
      <c r="O77" s="16">
        <v>58</v>
      </c>
      <c r="Q77" s="158">
        <f t="shared" si="10"/>
        <v>118162.0765083134</v>
      </c>
      <c r="R77" s="41"/>
      <c r="S77" s="158">
        <f t="shared" si="11"/>
        <v>1135.8759319250755</v>
      </c>
      <c r="U77" s="158">
        <f t="shared" si="12"/>
        <v>984.68397090261169</v>
      </c>
      <c r="W77" s="158">
        <f t="shared" si="13"/>
        <v>151.19196102246383</v>
      </c>
      <c r="Y77" s="158">
        <f t="shared" si="14"/>
        <v>118010.88454729095</v>
      </c>
      <c r="Z77" s="34">
        <v>5</v>
      </c>
    </row>
    <row r="78" spans="14:32" s="16" customFormat="1">
      <c r="N78" s="34"/>
      <c r="O78" s="16">
        <v>59</v>
      </c>
      <c r="Q78" s="158">
        <f t="shared" si="10"/>
        <v>118010.88454729095</v>
      </c>
      <c r="R78" s="41"/>
      <c r="S78" s="158">
        <f t="shared" si="11"/>
        <v>1135.8759319250755</v>
      </c>
      <c r="U78" s="158">
        <f t="shared" si="12"/>
        <v>983.42403789409127</v>
      </c>
      <c r="W78" s="158">
        <f t="shared" si="13"/>
        <v>152.45189403098425</v>
      </c>
      <c r="Y78" s="158">
        <f t="shared" si="14"/>
        <v>117858.43265325997</v>
      </c>
      <c r="Z78" s="34">
        <v>5</v>
      </c>
    </row>
    <row r="79" spans="14:32" s="16" customFormat="1">
      <c r="N79" s="34"/>
      <c r="O79" s="16">
        <v>60</v>
      </c>
      <c r="Q79" s="158">
        <f t="shared" si="10"/>
        <v>117858.43265325997</v>
      </c>
      <c r="R79" s="41"/>
      <c r="S79" s="158">
        <f t="shared" si="11"/>
        <v>1135.8759319250755</v>
      </c>
      <c r="U79" s="158">
        <f t="shared" si="12"/>
        <v>982.15360544383304</v>
      </c>
      <c r="W79" s="158">
        <f t="shared" si="13"/>
        <v>153.72232648124248</v>
      </c>
      <c r="Y79" s="158">
        <f t="shared" si="14"/>
        <v>117704.71032677872</v>
      </c>
      <c r="Z79" s="34">
        <v>5</v>
      </c>
    </row>
    <row r="80" spans="14:32" s="16" customFormat="1">
      <c r="N80" s="34"/>
      <c r="O80" s="16">
        <v>61</v>
      </c>
      <c r="Q80" s="158">
        <f t="shared" si="10"/>
        <v>117704.71032677872</v>
      </c>
      <c r="R80" s="41"/>
      <c r="S80" s="158">
        <f t="shared" si="11"/>
        <v>1135.8759319250755</v>
      </c>
      <c r="U80" s="158">
        <f t="shared" si="12"/>
        <v>980.87258605648947</v>
      </c>
      <c r="W80" s="158">
        <f t="shared" si="13"/>
        <v>155.00334586858605</v>
      </c>
      <c r="Y80" s="158">
        <f t="shared" si="14"/>
        <v>117549.70698091014</v>
      </c>
      <c r="Z80" s="34">
        <v>6</v>
      </c>
      <c r="AF80" s="158"/>
    </row>
    <row r="81" spans="14:26" s="16" customFormat="1">
      <c r="N81" s="34"/>
      <c r="O81" s="16">
        <v>62</v>
      </c>
      <c r="Q81" s="158">
        <f t="shared" si="10"/>
        <v>117549.70698091014</v>
      </c>
      <c r="R81" s="41"/>
      <c r="S81" s="158">
        <f t="shared" si="11"/>
        <v>1135.8759319250755</v>
      </c>
      <c r="U81" s="158">
        <f t="shared" si="12"/>
        <v>979.58089150758451</v>
      </c>
      <c r="W81" s="158">
        <f t="shared" si="13"/>
        <v>156.29504041749101</v>
      </c>
      <c r="Y81" s="158">
        <f t="shared" si="14"/>
        <v>117393.41194049265</v>
      </c>
      <c r="Z81" s="34">
        <v>6</v>
      </c>
    </row>
    <row r="82" spans="14:26" s="16" customFormat="1">
      <c r="N82" s="34"/>
      <c r="O82" s="16">
        <v>63</v>
      </c>
      <c r="Q82" s="158">
        <f t="shared" si="10"/>
        <v>117393.41194049265</v>
      </c>
      <c r="R82" s="41"/>
      <c r="S82" s="158">
        <f t="shared" si="11"/>
        <v>1135.8759319250755</v>
      </c>
      <c r="U82" s="158">
        <f t="shared" si="12"/>
        <v>978.2784328374388</v>
      </c>
      <c r="W82" s="158">
        <f t="shared" si="13"/>
        <v>157.59749908763672</v>
      </c>
      <c r="Y82" s="158">
        <f t="shared" si="14"/>
        <v>117235.814441405</v>
      </c>
      <c r="Z82" s="34">
        <v>6</v>
      </c>
    </row>
    <row r="83" spans="14:26" s="16" customFormat="1">
      <c r="N83" s="34"/>
      <c r="O83" s="16">
        <v>64</v>
      </c>
      <c r="Q83" s="158">
        <f t="shared" si="10"/>
        <v>117235.814441405</v>
      </c>
      <c r="R83" s="41"/>
      <c r="S83" s="158">
        <f t="shared" si="11"/>
        <v>1135.8759319250755</v>
      </c>
      <c r="U83" s="158">
        <f t="shared" si="12"/>
        <v>976.96512034504178</v>
      </c>
      <c r="W83" s="158">
        <f t="shared" si="13"/>
        <v>158.91081158003374</v>
      </c>
      <c r="Y83" s="158">
        <f t="shared" si="14"/>
        <v>117076.90362982497</v>
      </c>
      <c r="Z83" s="34">
        <v>6</v>
      </c>
    </row>
    <row r="84" spans="14:26" s="16" customFormat="1">
      <c r="N84" s="34"/>
      <c r="O84" s="16">
        <v>65</v>
      </c>
      <c r="Q84" s="158">
        <f t="shared" si="10"/>
        <v>117076.90362982497</v>
      </c>
      <c r="R84" s="41"/>
      <c r="S84" s="158">
        <f t="shared" si="11"/>
        <v>1135.8759319250755</v>
      </c>
      <c r="U84" s="158">
        <f t="shared" si="12"/>
        <v>975.64086358187478</v>
      </c>
      <c r="W84" s="158">
        <f t="shared" si="13"/>
        <v>160.23506834320074</v>
      </c>
      <c r="Y84" s="158">
        <f t="shared" si="14"/>
        <v>116916.66856148177</v>
      </c>
      <c r="Z84" s="34">
        <v>6</v>
      </c>
    </row>
    <row r="85" spans="14:26" s="16" customFormat="1">
      <c r="N85" s="34"/>
      <c r="O85" s="16">
        <v>66</v>
      </c>
      <c r="Q85" s="158">
        <f t="shared" ref="Q85:Q148" si="39">IF(O85&lt;=$E$9*12,Y84,0)</f>
        <v>116916.66856148177</v>
      </c>
      <c r="R85" s="41"/>
      <c r="S85" s="158">
        <f t="shared" ref="S85:S148" si="40">IF(O85&lt;=$E$9*12,SUM(U85,W85),0)</f>
        <v>1135.8759319250755</v>
      </c>
      <c r="U85" s="158">
        <f t="shared" ref="U85:U148" si="41">IF(O85&lt;=$E$9*12,Q85*$E$8/12,0)</f>
        <v>974.30557134568153</v>
      </c>
      <c r="W85" s="158">
        <f t="shared" ref="W85:W148" si="42">IF(O85&lt;=$E$9*12,$E$13-U85,0)</f>
        <v>161.57036057939399</v>
      </c>
      <c r="Y85" s="158">
        <f t="shared" ref="Y85:Y148" si="43">IF(O85&lt;=$E$9*12,Q85-W85,0)</f>
        <v>116755.09820090237</v>
      </c>
      <c r="Z85" s="34">
        <v>6</v>
      </c>
    </row>
    <row r="86" spans="14:26" s="16" customFormat="1">
      <c r="N86" s="34"/>
      <c r="O86" s="16">
        <v>67</v>
      </c>
      <c r="Q86" s="158">
        <f t="shared" si="39"/>
        <v>116755.09820090237</v>
      </c>
      <c r="R86" s="41"/>
      <c r="S86" s="158">
        <f t="shared" si="40"/>
        <v>1135.8759319250755</v>
      </c>
      <c r="U86" s="158">
        <f t="shared" si="41"/>
        <v>972.9591516741865</v>
      </c>
      <c r="W86" s="158">
        <f t="shared" si="42"/>
        <v>162.91678025088902</v>
      </c>
      <c r="Y86" s="158">
        <f t="shared" si="43"/>
        <v>116592.18142065148</v>
      </c>
      <c r="Z86" s="34">
        <v>6</v>
      </c>
    </row>
    <row r="87" spans="14:26" s="16" customFormat="1">
      <c r="N87" s="34"/>
      <c r="O87" s="16">
        <v>68</v>
      </c>
      <c r="Q87" s="158">
        <f t="shared" si="39"/>
        <v>116592.18142065148</v>
      </c>
      <c r="R87" s="41"/>
      <c r="S87" s="158">
        <f t="shared" si="40"/>
        <v>1135.8759319250755</v>
      </c>
      <c r="U87" s="158">
        <f t="shared" si="41"/>
        <v>971.60151183876235</v>
      </c>
      <c r="W87" s="158">
        <f t="shared" si="42"/>
        <v>164.27442008631317</v>
      </c>
      <c r="Y87" s="158">
        <f t="shared" si="43"/>
        <v>116427.90700056517</v>
      </c>
      <c r="Z87" s="34">
        <v>6</v>
      </c>
    </row>
    <row r="88" spans="14:26" s="16" customFormat="1">
      <c r="N88" s="34"/>
      <c r="O88" s="16">
        <v>69</v>
      </c>
      <c r="Q88" s="158">
        <f t="shared" si="39"/>
        <v>116427.90700056517</v>
      </c>
      <c r="R88" s="41"/>
      <c r="S88" s="158">
        <f t="shared" si="40"/>
        <v>1135.8759319250755</v>
      </c>
      <c r="U88" s="158">
        <f t="shared" si="41"/>
        <v>970.23255833804308</v>
      </c>
      <c r="W88" s="158">
        <f t="shared" si="42"/>
        <v>165.64337358703244</v>
      </c>
      <c r="Y88" s="158">
        <f t="shared" si="43"/>
        <v>116262.26362697814</v>
      </c>
      <c r="Z88" s="34">
        <v>6</v>
      </c>
    </row>
    <row r="89" spans="14:26" s="16" customFormat="1">
      <c r="N89" s="34"/>
      <c r="O89" s="16">
        <v>70</v>
      </c>
      <c r="Q89" s="158">
        <f t="shared" si="39"/>
        <v>116262.26362697814</v>
      </c>
      <c r="R89" s="41"/>
      <c r="S89" s="158">
        <f t="shared" si="40"/>
        <v>1135.8759319250755</v>
      </c>
      <c r="U89" s="158">
        <f t="shared" si="41"/>
        <v>968.8521968914846</v>
      </c>
      <c r="W89" s="158">
        <f t="shared" si="42"/>
        <v>167.02373503359092</v>
      </c>
      <c r="Y89" s="158">
        <f t="shared" si="43"/>
        <v>116095.23989194454</v>
      </c>
      <c r="Z89" s="34">
        <v>6</v>
      </c>
    </row>
    <row r="90" spans="14:26" s="16" customFormat="1">
      <c r="N90" s="34"/>
      <c r="O90" s="16">
        <v>71</v>
      </c>
      <c r="Q90" s="158">
        <f t="shared" si="39"/>
        <v>116095.23989194454</v>
      </c>
      <c r="R90" s="41"/>
      <c r="S90" s="158">
        <f t="shared" si="40"/>
        <v>1135.8759319250755</v>
      </c>
      <c r="U90" s="158">
        <f t="shared" si="41"/>
        <v>967.46033243287127</v>
      </c>
      <c r="W90" s="158">
        <f t="shared" si="42"/>
        <v>168.41559949220425</v>
      </c>
      <c r="Y90" s="158">
        <f t="shared" si="43"/>
        <v>115926.82429245234</v>
      </c>
      <c r="Z90" s="34">
        <v>6</v>
      </c>
    </row>
    <row r="91" spans="14:26" s="16" customFormat="1">
      <c r="N91" s="34"/>
      <c r="O91" s="16">
        <v>72</v>
      </c>
      <c r="Q91" s="158">
        <f t="shared" si="39"/>
        <v>115926.82429245234</v>
      </c>
      <c r="R91" s="41"/>
      <c r="S91" s="158">
        <f t="shared" si="40"/>
        <v>1135.8759319250755</v>
      </c>
      <c r="U91" s="158">
        <f t="shared" si="41"/>
        <v>966.0568691037696</v>
      </c>
      <c r="W91" s="158">
        <f t="shared" si="42"/>
        <v>169.81906282130592</v>
      </c>
      <c r="Y91" s="158">
        <f t="shared" si="43"/>
        <v>115757.00522963103</v>
      </c>
      <c r="Z91" s="34">
        <v>6</v>
      </c>
    </row>
    <row r="92" spans="14:26" s="16" customFormat="1">
      <c r="N92" s="34"/>
      <c r="O92" s="16">
        <v>73</v>
      </c>
      <c r="Q92" s="158">
        <f t="shared" si="39"/>
        <v>115757.00522963103</v>
      </c>
      <c r="R92" s="41"/>
      <c r="S92" s="158">
        <f t="shared" si="40"/>
        <v>1135.8759319250755</v>
      </c>
      <c r="U92" s="158">
        <f t="shared" si="41"/>
        <v>964.6417102469253</v>
      </c>
      <c r="W92" s="158">
        <f t="shared" si="42"/>
        <v>171.23422167815022</v>
      </c>
      <c r="Y92" s="158">
        <f t="shared" si="43"/>
        <v>115585.77100795288</v>
      </c>
      <c r="Z92" s="34">
        <v>7</v>
      </c>
    </row>
    <row r="93" spans="14:26" s="16" customFormat="1">
      <c r="N93" s="34"/>
      <c r="O93" s="16">
        <v>74</v>
      </c>
      <c r="Q93" s="158">
        <f t="shared" si="39"/>
        <v>115585.77100795288</v>
      </c>
      <c r="R93" s="41"/>
      <c r="S93" s="158">
        <f t="shared" si="40"/>
        <v>1135.8759319250755</v>
      </c>
      <c r="U93" s="158">
        <f t="shared" si="41"/>
        <v>963.21475839960738</v>
      </c>
      <c r="W93" s="158">
        <f t="shared" si="42"/>
        <v>172.66117352546814</v>
      </c>
      <c r="Y93" s="158">
        <f t="shared" si="43"/>
        <v>115413.10983442741</v>
      </c>
      <c r="Z93" s="34">
        <v>7</v>
      </c>
    </row>
    <row r="94" spans="14:26" s="16" customFormat="1">
      <c r="N94" s="34"/>
      <c r="O94" s="16">
        <v>75</v>
      </c>
      <c r="Q94" s="158">
        <f t="shared" si="39"/>
        <v>115413.10983442741</v>
      </c>
      <c r="R94" s="41"/>
      <c r="S94" s="158">
        <f t="shared" si="40"/>
        <v>1135.8759319250755</v>
      </c>
      <c r="U94" s="158">
        <f t="shared" si="41"/>
        <v>961.77591528689516</v>
      </c>
      <c r="W94" s="158">
        <f t="shared" si="42"/>
        <v>174.10001663818036</v>
      </c>
      <c r="Y94" s="158">
        <f t="shared" si="43"/>
        <v>115239.00981778922</v>
      </c>
      <c r="Z94" s="34">
        <v>7</v>
      </c>
    </row>
    <row r="95" spans="14:26" s="16" customFormat="1">
      <c r="N95" s="34"/>
      <c r="O95" s="16">
        <v>76</v>
      </c>
      <c r="Q95" s="158">
        <f t="shared" si="39"/>
        <v>115239.00981778922</v>
      </c>
      <c r="R95" s="41"/>
      <c r="S95" s="158">
        <f t="shared" si="40"/>
        <v>1135.8759319250755</v>
      </c>
      <c r="U95" s="158">
        <f t="shared" si="41"/>
        <v>960.32508181491028</v>
      </c>
      <c r="W95" s="158">
        <f t="shared" si="42"/>
        <v>175.55085011016524</v>
      </c>
      <c r="Y95" s="158">
        <f t="shared" si="43"/>
        <v>115063.45896767905</v>
      </c>
      <c r="Z95" s="34">
        <v>7</v>
      </c>
    </row>
    <row r="96" spans="14:26" s="16" customFormat="1">
      <c r="N96" s="34"/>
      <c r="O96" s="16">
        <v>77</v>
      </c>
      <c r="Q96" s="158">
        <f t="shared" si="39"/>
        <v>115063.45896767905</v>
      </c>
      <c r="R96" s="41"/>
      <c r="S96" s="158">
        <f t="shared" si="40"/>
        <v>1135.8759319250755</v>
      </c>
      <c r="U96" s="158">
        <f t="shared" si="41"/>
        <v>958.86215806399207</v>
      </c>
      <c r="W96" s="158">
        <f t="shared" si="42"/>
        <v>177.01377386108345</v>
      </c>
      <c r="Y96" s="158">
        <f t="shared" si="43"/>
        <v>114886.44519381797</v>
      </c>
      <c r="Z96" s="34">
        <v>7</v>
      </c>
    </row>
    <row r="97" spans="14:26" s="16" customFormat="1">
      <c r="N97" s="34"/>
      <c r="O97" s="16">
        <v>78</v>
      </c>
      <c r="Q97" s="158">
        <f t="shared" si="39"/>
        <v>114886.44519381797</v>
      </c>
      <c r="R97" s="41"/>
      <c r="S97" s="158">
        <f t="shared" si="40"/>
        <v>1135.8759319250755</v>
      </c>
      <c r="U97" s="158">
        <f t="shared" si="41"/>
        <v>957.38704328181655</v>
      </c>
      <c r="W97" s="158">
        <f t="shared" si="42"/>
        <v>178.48888864325897</v>
      </c>
      <c r="Y97" s="158">
        <f t="shared" si="43"/>
        <v>114707.95630517471</v>
      </c>
      <c r="Z97" s="34">
        <v>7</v>
      </c>
    </row>
    <row r="98" spans="14:26" s="16" customFormat="1">
      <c r="N98" s="34"/>
      <c r="O98" s="16">
        <v>79</v>
      </c>
      <c r="Q98" s="158">
        <f t="shared" si="39"/>
        <v>114707.95630517471</v>
      </c>
      <c r="R98" s="41"/>
      <c r="S98" s="158">
        <f t="shared" si="40"/>
        <v>1135.8759319250755</v>
      </c>
      <c r="U98" s="158">
        <f t="shared" si="41"/>
        <v>955.89963587645605</v>
      </c>
      <c r="W98" s="158">
        <f t="shared" si="42"/>
        <v>179.97629604861947</v>
      </c>
      <c r="Y98" s="158">
        <f t="shared" si="43"/>
        <v>114527.98000912608</v>
      </c>
      <c r="Z98" s="34">
        <v>7</v>
      </c>
    </row>
    <row r="99" spans="14:26" s="16" customFormat="1">
      <c r="N99" s="34"/>
      <c r="O99" s="16">
        <v>80</v>
      </c>
      <c r="Q99" s="158">
        <f t="shared" si="39"/>
        <v>114527.98000912608</v>
      </c>
      <c r="R99" s="41"/>
      <c r="S99" s="158">
        <f t="shared" si="40"/>
        <v>1135.8759319250755</v>
      </c>
      <c r="U99" s="158">
        <f t="shared" si="41"/>
        <v>954.39983340938409</v>
      </c>
      <c r="W99" s="158">
        <f t="shared" si="42"/>
        <v>181.47609851569143</v>
      </c>
      <c r="Y99" s="158">
        <f t="shared" si="43"/>
        <v>114346.50391061039</v>
      </c>
      <c r="Z99" s="34">
        <v>7</v>
      </c>
    </row>
    <row r="100" spans="14:26" s="16" customFormat="1">
      <c r="N100" s="34"/>
      <c r="O100" s="16">
        <v>81</v>
      </c>
      <c r="Q100" s="158">
        <f t="shared" si="39"/>
        <v>114346.50391061039</v>
      </c>
      <c r="R100" s="41"/>
      <c r="S100" s="158">
        <f t="shared" si="40"/>
        <v>1135.8759319250755</v>
      </c>
      <c r="U100" s="158">
        <f t="shared" si="41"/>
        <v>952.88753258842007</v>
      </c>
      <c r="W100" s="158">
        <f t="shared" si="42"/>
        <v>182.98839933665545</v>
      </c>
      <c r="Y100" s="158">
        <f t="shared" si="43"/>
        <v>114163.51551127374</v>
      </c>
      <c r="Z100" s="34">
        <v>7</v>
      </c>
    </row>
    <row r="101" spans="14:26" s="16" customFormat="1">
      <c r="N101" s="34"/>
      <c r="O101" s="16">
        <v>82</v>
      </c>
      <c r="Q101" s="158">
        <f t="shared" si="39"/>
        <v>114163.51551127374</v>
      </c>
      <c r="R101" s="41"/>
      <c r="S101" s="158">
        <f t="shared" si="40"/>
        <v>1135.8759319250755</v>
      </c>
      <c r="U101" s="158">
        <f t="shared" si="41"/>
        <v>951.36262926061454</v>
      </c>
      <c r="W101" s="158">
        <f t="shared" si="42"/>
        <v>184.51330266446098</v>
      </c>
      <c r="Y101" s="158">
        <f t="shared" si="43"/>
        <v>113979.00220860928</v>
      </c>
      <c r="Z101" s="34">
        <v>7</v>
      </c>
    </row>
    <row r="102" spans="14:26" s="16" customFormat="1">
      <c r="N102" s="34"/>
      <c r="O102" s="16">
        <v>83</v>
      </c>
      <c r="Q102" s="158">
        <f t="shared" si="39"/>
        <v>113979.00220860928</v>
      </c>
      <c r="R102" s="41"/>
      <c r="S102" s="158">
        <f t="shared" si="40"/>
        <v>1135.8759319250755</v>
      </c>
      <c r="U102" s="158">
        <f t="shared" si="41"/>
        <v>949.82501840507746</v>
      </c>
      <c r="W102" s="158">
        <f t="shared" si="42"/>
        <v>186.05091351999806</v>
      </c>
      <c r="Y102" s="158">
        <f t="shared" si="43"/>
        <v>113792.95129508928</v>
      </c>
      <c r="Z102" s="34">
        <v>7</v>
      </c>
    </row>
    <row r="103" spans="14:26" s="16" customFormat="1">
      <c r="N103" s="34"/>
      <c r="O103" s="16">
        <v>84</v>
      </c>
      <c r="Q103" s="158">
        <f t="shared" si="39"/>
        <v>113792.95129508928</v>
      </c>
      <c r="R103" s="41"/>
      <c r="S103" s="158">
        <f t="shared" si="40"/>
        <v>1135.8759319250755</v>
      </c>
      <c r="U103" s="158">
        <f t="shared" si="41"/>
        <v>948.2745941257441</v>
      </c>
      <c r="W103" s="158">
        <f t="shared" si="42"/>
        <v>187.60133779933142</v>
      </c>
      <c r="Y103" s="158">
        <f t="shared" si="43"/>
        <v>113605.34995728995</v>
      </c>
      <c r="Z103" s="34">
        <v>7</v>
      </c>
    </row>
    <row r="104" spans="14:26" s="16" customFormat="1">
      <c r="N104" s="34"/>
      <c r="O104" s="16">
        <v>85</v>
      </c>
      <c r="Q104" s="158">
        <f t="shared" si="39"/>
        <v>113605.34995728995</v>
      </c>
      <c r="R104" s="41"/>
      <c r="S104" s="158">
        <f t="shared" si="40"/>
        <v>1135.8759319250755</v>
      </c>
      <c r="U104" s="158">
        <f t="shared" si="41"/>
        <v>946.71124964408284</v>
      </c>
      <c r="W104" s="158">
        <f t="shared" si="42"/>
        <v>189.16468228099268</v>
      </c>
      <c r="Y104" s="158">
        <f t="shared" si="43"/>
        <v>113416.18527500895</v>
      </c>
      <c r="Z104" s="34">
        <v>8</v>
      </c>
    </row>
    <row r="105" spans="14:26" s="16" customFormat="1">
      <c r="N105" s="34"/>
      <c r="O105" s="16">
        <v>86</v>
      </c>
      <c r="Q105" s="158">
        <f t="shared" si="39"/>
        <v>113416.18527500895</v>
      </c>
      <c r="R105" s="41"/>
      <c r="S105" s="158">
        <f t="shared" si="40"/>
        <v>1135.8759319250755</v>
      </c>
      <c r="U105" s="158">
        <f t="shared" si="41"/>
        <v>945.1348772917413</v>
      </c>
      <c r="W105" s="158">
        <f t="shared" si="42"/>
        <v>190.74105463333422</v>
      </c>
      <c r="Y105" s="158">
        <f t="shared" si="43"/>
        <v>113225.4442203756</v>
      </c>
      <c r="Z105" s="34">
        <v>8</v>
      </c>
    </row>
    <row r="106" spans="14:26" s="16" customFormat="1">
      <c r="N106" s="34"/>
      <c r="O106" s="16">
        <v>87</v>
      </c>
      <c r="Q106" s="158">
        <f t="shared" si="39"/>
        <v>113225.4442203756</v>
      </c>
      <c r="R106" s="41"/>
      <c r="S106" s="158">
        <f t="shared" si="40"/>
        <v>1135.8759319250755</v>
      </c>
      <c r="U106" s="158">
        <f t="shared" si="41"/>
        <v>943.54536850313013</v>
      </c>
      <c r="W106" s="158">
        <f t="shared" si="42"/>
        <v>192.33056342194539</v>
      </c>
      <c r="Y106" s="158">
        <f t="shared" si="43"/>
        <v>113033.11365695366</v>
      </c>
      <c r="Z106" s="34">
        <v>8</v>
      </c>
    </row>
    <row r="107" spans="14:26" s="16" customFormat="1">
      <c r="N107" s="34"/>
      <c r="O107" s="16">
        <v>88</v>
      </c>
      <c r="Q107" s="158">
        <f t="shared" si="39"/>
        <v>113033.11365695366</v>
      </c>
      <c r="R107" s="41"/>
      <c r="S107" s="158">
        <f t="shared" si="40"/>
        <v>1135.8759319250755</v>
      </c>
      <c r="U107" s="158">
        <f t="shared" si="41"/>
        <v>941.94261380794717</v>
      </c>
      <c r="W107" s="158">
        <f t="shared" si="42"/>
        <v>193.93331811712835</v>
      </c>
      <c r="Y107" s="158">
        <f t="shared" si="43"/>
        <v>112839.18033883654</v>
      </c>
      <c r="Z107" s="34">
        <v>8</v>
      </c>
    </row>
    <row r="108" spans="14:26" s="16" customFormat="1">
      <c r="N108" s="34"/>
      <c r="O108" s="16">
        <v>89</v>
      </c>
      <c r="Q108" s="158">
        <f t="shared" si="39"/>
        <v>112839.18033883654</v>
      </c>
      <c r="R108" s="41"/>
      <c r="S108" s="158">
        <f t="shared" si="40"/>
        <v>1135.8759319250755</v>
      </c>
      <c r="U108" s="158">
        <f t="shared" si="41"/>
        <v>940.32650282363784</v>
      </c>
      <c r="W108" s="158">
        <f t="shared" si="42"/>
        <v>195.54942910143768</v>
      </c>
      <c r="Y108" s="158">
        <f t="shared" si="43"/>
        <v>112643.6309097351</v>
      </c>
      <c r="Z108" s="34">
        <v>8</v>
      </c>
    </row>
    <row r="109" spans="14:26" s="16" customFormat="1">
      <c r="N109" s="34"/>
      <c r="O109" s="16">
        <v>90</v>
      </c>
      <c r="Q109" s="158">
        <f t="shared" si="39"/>
        <v>112643.6309097351</v>
      </c>
      <c r="R109" s="41"/>
      <c r="S109" s="158">
        <f t="shared" si="40"/>
        <v>1135.8759319250755</v>
      </c>
      <c r="U109" s="158">
        <f t="shared" si="41"/>
        <v>938.69692424779259</v>
      </c>
      <c r="W109" s="158">
        <f t="shared" si="42"/>
        <v>197.17900767728293</v>
      </c>
      <c r="Y109" s="158">
        <f t="shared" si="43"/>
        <v>112446.45190205782</v>
      </c>
      <c r="Z109" s="34">
        <v>8</v>
      </c>
    </row>
    <row r="110" spans="14:26" s="16" customFormat="1">
      <c r="N110" s="34"/>
      <c r="O110" s="16">
        <v>91</v>
      </c>
      <c r="Q110" s="158">
        <f t="shared" si="39"/>
        <v>112446.45190205782</v>
      </c>
      <c r="R110" s="41"/>
      <c r="S110" s="158">
        <f t="shared" si="40"/>
        <v>1135.8759319250755</v>
      </c>
      <c r="U110" s="158">
        <f t="shared" si="41"/>
        <v>937.0537658504818</v>
      </c>
      <c r="W110" s="158">
        <f t="shared" si="42"/>
        <v>198.82216607459372</v>
      </c>
      <c r="Y110" s="158">
        <f t="shared" si="43"/>
        <v>112247.62973598322</v>
      </c>
      <c r="Z110" s="34">
        <v>8</v>
      </c>
    </row>
    <row r="111" spans="14:26" s="16" customFormat="1">
      <c r="N111" s="34"/>
      <c r="O111" s="16">
        <v>92</v>
      </c>
      <c r="Q111" s="158">
        <f t="shared" si="39"/>
        <v>112247.62973598322</v>
      </c>
      <c r="R111" s="41"/>
      <c r="S111" s="158">
        <f t="shared" si="40"/>
        <v>1135.8759319250755</v>
      </c>
      <c r="U111" s="158">
        <f t="shared" si="41"/>
        <v>935.39691446652694</v>
      </c>
      <c r="W111" s="158">
        <f t="shared" si="42"/>
        <v>200.47901745854858</v>
      </c>
      <c r="Y111" s="158">
        <f t="shared" si="43"/>
        <v>112047.15071852467</v>
      </c>
      <c r="Z111" s="34">
        <v>8</v>
      </c>
    </row>
    <row r="112" spans="14:26" s="16" customFormat="1">
      <c r="N112" s="34"/>
      <c r="O112" s="16">
        <v>93</v>
      </c>
      <c r="Q112" s="158">
        <f t="shared" si="39"/>
        <v>112047.15071852467</v>
      </c>
      <c r="R112" s="41"/>
      <c r="S112" s="158">
        <f t="shared" si="40"/>
        <v>1135.8759319250755</v>
      </c>
      <c r="U112" s="158">
        <f t="shared" si="41"/>
        <v>933.72625598770571</v>
      </c>
      <c r="W112" s="158">
        <f t="shared" si="42"/>
        <v>202.14967593736981</v>
      </c>
      <c r="Y112" s="158">
        <f t="shared" si="43"/>
        <v>111845.0010425873</v>
      </c>
      <c r="Z112" s="34">
        <v>8</v>
      </c>
    </row>
    <row r="113" spans="14:26" s="16" customFormat="1">
      <c r="N113" s="34"/>
      <c r="O113" s="16">
        <v>94</v>
      </c>
      <c r="Q113" s="158">
        <f t="shared" si="39"/>
        <v>111845.0010425873</v>
      </c>
      <c r="R113" s="41"/>
      <c r="S113" s="158">
        <f t="shared" si="40"/>
        <v>1135.8759319250755</v>
      </c>
      <c r="U113" s="158">
        <f t="shared" si="41"/>
        <v>932.04167535489432</v>
      </c>
      <c r="W113" s="158">
        <f t="shared" si="42"/>
        <v>203.8342565701812</v>
      </c>
      <c r="Y113" s="158">
        <f t="shared" si="43"/>
        <v>111641.16678601713</v>
      </c>
      <c r="Z113" s="34">
        <v>8</v>
      </c>
    </row>
    <row r="114" spans="14:26" s="16" customFormat="1">
      <c r="N114" s="34"/>
      <c r="O114" s="16">
        <v>95</v>
      </c>
      <c r="Q114" s="158">
        <f t="shared" si="39"/>
        <v>111641.16678601713</v>
      </c>
      <c r="R114" s="41"/>
      <c r="S114" s="158">
        <f t="shared" si="40"/>
        <v>1135.8759319250755</v>
      </c>
      <c r="U114" s="158">
        <f t="shared" si="41"/>
        <v>930.34305655014271</v>
      </c>
      <c r="W114" s="158">
        <f t="shared" si="42"/>
        <v>205.53287537493281</v>
      </c>
      <c r="Y114" s="158">
        <f t="shared" si="43"/>
        <v>111435.63391064219</v>
      </c>
      <c r="Z114" s="34">
        <v>8</v>
      </c>
    </row>
    <row r="115" spans="14:26" s="16" customFormat="1">
      <c r="N115" s="34"/>
      <c r="O115" s="16">
        <v>96</v>
      </c>
      <c r="Q115" s="158">
        <f t="shared" si="39"/>
        <v>111435.63391064219</v>
      </c>
      <c r="R115" s="41"/>
      <c r="S115" s="158">
        <f t="shared" si="40"/>
        <v>1135.8759319250755</v>
      </c>
      <c r="U115" s="158">
        <f t="shared" si="41"/>
        <v>928.63028258868508</v>
      </c>
      <c r="W115" s="158">
        <f t="shared" si="42"/>
        <v>207.24564933639044</v>
      </c>
      <c r="Y115" s="158">
        <f t="shared" si="43"/>
        <v>111228.38826130581</v>
      </c>
      <c r="Z115" s="34">
        <v>8</v>
      </c>
    </row>
    <row r="116" spans="14:26" s="16" customFormat="1">
      <c r="N116" s="34"/>
      <c r="O116" s="16">
        <v>97</v>
      </c>
      <c r="Q116" s="158">
        <f t="shared" si="39"/>
        <v>111228.38826130581</v>
      </c>
      <c r="R116" s="41"/>
      <c r="S116" s="158">
        <f t="shared" si="40"/>
        <v>1135.8759319250755</v>
      </c>
      <c r="U116" s="158">
        <f t="shared" si="41"/>
        <v>926.9032355108817</v>
      </c>
      <c r="W116" s="158">
        <f t="shared" si="42"/>
        <v>208.97269641419382</v>
      </c>
      <c r="Y116" s="158">
        <f t="shared" si="43"/>
        <v>111019.41556489162</v>
      </c>
      <c r="Z116" s="34">
        <v>9</v>
      </c>
    </row>
    <row r="117" spans="14:26" s="16" customFormat="1">
      <c r="N117" s="34"/>
      <c r="O117" s="16">
        <v>98</v>
      </c>
      <c r="Q117" s="158">
        <f t="shared" si="39"/>
        <v>111019.41556489162</v>
      </c>
      <c r="R117" s="41"/>
      <c r="S117" s="158">
        <f t="shared" si="40"/>
        <v>1135.8759319250755</v>
      </c>
      <c r="U117" s="158">
        <f t="shared" si="41"/>
        <v>925.16179637409687</v>
      </c>
      <c r="W117" s="158">
        <f t="shared" si="42"/>
        <v>210.71413555097865</v>
      </c>
      <c r="Y117" s="158">
        <f t="shared" si="43"/>
        <v>110808.70142934064</v>
      </c>
      <c r="Z117" s="34">
        <v>9</v>
      </c>
    </row>
    <row r="118" spans="14:26" s="16" customFormat="1">
      <c r="N118" s="34"/>
      <c r="O118" s="16">
        <v>99</v>
      </c>
      <c r="Q118" s="158">
        <f t="shared" si="39"/>
        <v>110808.70142934064</v>
      </c>
      <c r="R118" s="41"/>
      <c r="S118" s="158">
        <f t="shared" si="40"/>
        <v>1135.8759319250755</v>
      </c>
      <c r="U118" s="158">
        <f t="shared" si="41"/>
        <v>923.40584524450549</v>
      </c>
      <c r="W118" s="158">
        <f t="shared" si="42"/>
        <v>212.47008668057003</v>
      </c>
      <c r="Y118" s="158">
        <f t="shared" si="43"/>
        <v>110596.23134266007</v>
      </c>
      <c r="Z118" s="34">
        <v>9</v>
      </c>
    </row>
    <row r="119" spans="14:26" s="16" customFormat="1">
      <c r="N119" s="34"/>
      <c r="O119" s="16">
        <v>100</v>
      </c>
      <c r="Q119" s="158">
        <f t="shared" si="39"/>
        <v>110596.23134266007</v>
      </c>
      <c r="R119" s="41"/>
      <c r="S119" s="158">
        <f t="shared" si="40"/>
        <v>1135.8759319250755</v>
      </c>
      <c r="U119" s="158">
        <f t="shared" si="41"/>
        <v>921.63526118883408</v>
      </c>
      <c r="W119" s="158">
        <f t="shared" si="42"/>
        <v>214.24067073624144</v>
      </c>
      <c r="Y119" s="158">
        <f t="shared" si="43"/>
        <v>110381.99067192384</v>
      </c>
      <c r="Z119" s="34">
        <v>9</v>
      </c>
    </row>
    <row r="120" spans="14:26" s="16" customFormat="1">
      <c r="N120" s="34"/>
      <c r="O120" s="16">
        <v>101</v>
      </c>
      <c r="Q120" s="158">
        <f t="shared" si="39"/>
        <v>110381.99067192384</v>
      </c>
      <c r="R120" s="41"/>
      <c r="S120" s="158">
        <f t="shared" si="40"/>
        <v>1135.8759319250755</v>
      </c>
      <c r="U120" s="158">
        <f t="shared" si="41"/>
        <v>919.84992226603208</v>
      </c>
      <c r="W120" s="158">
        <f t="shared" si="42"/>
        <v>216.02600965904344</v>
      </c>
      <c r="Y120" s="158">
        <f t="shared" si="43"/>
        <v>110165.96466226479</v>
      </c>
      <c r="Z120" s="34">
        <v>9</v>
      </c>
    </row>
    <row r="121" spans="14:26" s="16" customFormat="1">
      <c r="N121" s="34"/>
      <c r="O121" s="16">
        <v>102</v>
      </c>
      <c r="Q121" s="158">
        <f t="shared" si="39"/>
        <v>110165.96466226479</v>
      </c>
      <c r="R121" s="41"/>
      <c r="S121" s="158">
        <f t="shared" si="40"/>
        <v>1135.8759319250755</v>
      </c>
      <c r="U121" s="158">
        <f t="shared" si="41"/>
        <v>918.04970551887334</v>
      </c>
      <c r="W121" s="158">
        <f t="shared" si="42"/>
        <v>217.82622640620218</v>
      </c>
      <c r="Y121" s="158">
        <f t="shared" si="43"/>
        <v>109948.13843585858</v>
      </c>
      <c r="Z121" s="34">
        <v>9</v>
      </c>
    </row>
    <row r="122" spans="14:26" s="16" customFormat="1">
      <c r="N122" s="34"/>
      <c r="O122" s="16">
        <v>103</v>
      </c>
      <c r="Q122" s="158">
        <f t="shared" si="39"/>
        <v>109948.13843585858</v>
      </c>
      <c r="R122" s="41"/>
      <c r="S122" s="158">
        <f t="shared" si="40"/>
        <v>1135.8759319250755</v>
      </c>
      <c r="U122" s="158">
        <f t="shared" si="41"/>
        <v>916.23448696548814</v>
      </c>
      <c r="W122" s="158">
        <f t="shared" si="42"/>
        <v>219.64144495958737</v>
      </c>
      <c r="Y122" s="158">
        <f t="shared" si="43"/>
        <v>109728.49699089899</v>
      </c>
      <c r="Z122" s="34">
        <v>9</v>
      </c>
    </row>
    <row r="123" spans="14:26" s="16" customFormat="1">
      <c r="N123" s="34"/>
      <c r="O123" s="16">
        <v>104</v>
      </c>
      <c r="Q123" s="158">
        <f t="shared" si="39"/>
        <v>109728.49699089899</v>
      </c>
      <c r="R123" s="41"/>
      <c r="S123" s="158">
        <f t="shared" si="40"/>
        <v>1135.8759319250755</v>
      </c>
      <c r="U123" s="158">
        <f t="shared" si="41"/>
        <v>914.40414159082502</v>
      </c>
      <c r="W123" s="158">
        <f t="shared" si="42"/>
        <v>221.4717903342505</v>
      </c>
      <c r="Y123" s="158">
        <f t="shared" si="43"/>
        <v>109507.02520056473</v>
      </c>
      <c r="Z123" s="34">
        <v>9</v>
      </c>
    </row>
    <row r="124" spans="14:26" s="16" customFormat="1">
      <c r="N124" s="34"/>
      <c r="O124" s="16">
        <v>105</v>
      </c>
      <c r="Q124" s="158">
        <f t="shared" si="39"/>
        <v>109507.02520056473</v>
      </c>
      <c r="R124" s="41"/>
      <c r="S124" s="158">
        <f t="shared" si="40"/>
        <v>1135.8759319250755</v>
      </c>
      <c r="U124" s="158">
        <f t="shared" si="41"/>
        <v>912.55854333803961</v>
      </c>
      <c r="W124" s="158">
        <f t="shared" si="42"/>
        <v>223.31738858703591</v>
      </c>
      <c r="Y124" s="158">
        <f t="shared" si="43"/>
        <v>109283.7078119777</v>
      </c>
      <c r="Z124" s="34">
        <v>9</v>
      </c>
    </row>
    <row r="125" spans="14:26" s="16" customFormat="1">
      <c r="N125" s="34"/>
      <c r="O125" s="16">
        <v>106</v>
      </c>
      <c r="Q125" s="158">
        <f t="shared" si="39"/>
        <v>109283.7078119777</v>
      </c>
      <c r="R125" s="41"/>
      <c r="S125" s="158">
        <f t="shared" si="40"/>
        <v>1135.8759319250755</v>
      </c>
      <c r="U125" s="158">
        <f t="shared" si="41"/>
        <v>910.69756509981426</v>
      </c>
      <c r="W125" s="158">
        <f t="shared" si="42"/>
        <v>225.17836682526126</v>
      </c>
      <c r="Y125" s="158">
        <f t="shared" si="43"/>
        <v>109058.52944515244</v>
      </c>
      <c r="Z125" s="34">
        <v>9</v>
      </c>
    </row>
    <row r="126" spans="14:26" s="16" customFormat="1">
      <c r="N126" s="34"/>
      <c r="O126" s="16">
        <v>107</v>
      </c>
      <c r="Q126" s="158">
        <f t="shared" si="39"/>
        <v>109058.52944515244</v>
      </c>
      <c r="R126" s="41"/>
      <c r="S126" s="158">
        <f t="shared" si="40"/>
        <v>1135.8759319250755</v>
      </c>
      <c r="U126" s="158">
        <f t="shared" si="41"/>
        <v>908.82107870960374</v>
      </c>
      <c r="W126" s="158">
        <f t="shared" si="42"/>
        <v>227.05485321547178</v>
      </c>
      <c r="Y126" s="158">
        <f t="shared" si="43"/>
        <v>108831.47459193696</v>
      </c>
      <c r="Z126" s="34">
        <v>9</v>
      </c>
    </row>
    <row r="127" spans="14:26" s="16" customFormat="1">
      <c r="N127" s="34"/>
      <c r="O127" s="16">
        <v>108</v>
      </c>
      <c r="Q127" s="158">
        <f t="shared" si="39"/>
        <v>108831.47459193696</v>
      </c>
      <c r="R127" s="41"/>
      <c r="S127" s="158">
        <f t="shared" si="40"/>
        <v>1135.8759319250755</v>
      </c>
      <c r="U127" s="158">
        <f t="shared" si="41"/>
        <v>906.9289549328081</v>
      </c>
      <c r="W127" s="158">
        <f t="shared" si="42"/>
        <v>228.94697699226742</v>
      </c>
      <c r="Y127" s="158">
        <f t="shared" si="43"/>
        <v>108602.52761494469</v>
      </c>
      <c r="Z127" s="34">
        <v>9</v>
      </c>
    </row>
    <row r="128" spans="14:26" s="16" customFormat="1">
      <c r="N128" s="34"/>
      <c r="O128" s="16">
        <v>109</v>
      </c>
      <c r="Q128" s="158">
        <f t="shared" si="39"/>
        <v>108602.52761494469</v>
      </c>
      <c r="R128" s="41"/>
      <c r="S128" s="158">
        <f t="shared" si="40"/>
        <v>1135.8759319250755</v>
      </c>
      <c r="U128" s="158">
        <f t="shared" si="41"/>
        <v>905.02106345787251</v>
      </c>
      <c r="W128" s="158">
        <f t="shared" si="42"/>
        <v>230.854868467203</v>
      </c>
      <c r="Y128" s="158">
        <f t="shared" si="43"/>
        <v>108371.67274647749</v>
      </c>
      <c r="Z128" s="34">
        <v>10</v>
      </c>
    </row>
    <row r="129" spans="14:32" s="16" customFormat="1">
      <c r="N129" s="34"/>
      <c r="O129" s="16">
        <v>110</v>
      </c>
      <c r="Q129" s="158">
        <f t="shared" si="39"/>
        <v>108371.67274647749</v>
      </c>
      <c r="R129" s="41"/>
      <c r="S129" s="158">
        <f t="shared" si="40"/>
        <v>1135.8759319250755</v>
      </c>
      <c r="U129" s="158">
        <f t="shared" si="41"/>
        <v>903.09727288731244</v>
      </c>
      <c r="W129" s="158">
        <f t="shared" si="42"/>
        <v>232.77865903776308</v>
      </c>
      <c r="Y129" s="158">
        <f t="shared" si="43"/>
        <v>108138.89408743972</v>
      </c>
      <c r="Z129" s="34">
        <v>10</v>
      </c>
    </row>
    <row r="130" spans="14:32" s="16" customFormat="1">
      <c r="N130" s="34"/>
      <c r="O130" s="16">
        <v>111</v>
      </c>
      <c r="Q130" s="158">
        <f t="shared" si="39"/>
        <v>108138.89408743972</v>
      </c>
      <c r="R130" s="41"/>
      <c r="S130" s="158">
        <f t="shared" si="40"/>
        <v>1135.8759319250755</v>
      </c>
      <c r="U130" s="158">
        <f t="shared" si="41"/>
        <v>901.15745072866446</v>
      </c>
      <c r="W130" s="158">
        <f t="shared" si="42"/>
        <v>234.71848119641106</v>
      </c>
      <c r="Y130" s="158">
        <f t="shared" si="43"/>
        <v>107904.17560624331</v>
      </c>
      <c r="Z130" s="34">
        <v>10</v>
      </c>
    </row>
    <row r="131" spans="14:32" s="16" customFormat="1">
      <c r="N131" s="34"/>
      <c r="O131" s="16">
        <v>112</v>
      </c>
      <c r="Q131" s="158">
        <f t="shared" si="39"/>
        <v>107904.17560624331</v>
      </c>
      <c r="R131" s="41"/>
      <c r="S131" s="158">
        <f t="shared" si="40"/>
        <v>1135.8759319250755</v>
      </c>
      <c r="U131" s="158">
        <f t="shared" si="41"/>
        <v>899.20146338536097</v>
      </c>
      <c r="W131" s="158">
        <f t="shared" si="42"/>
        <v>236.67446853971455</v>
      </c>
      <c r="Y131" s="158">
        <f t="shared" si="43"/>
        <v>107667.5011377036</v>
      </c>
      <c r="Z131" s="34">
        <v>10</v>
      </c>
    </row>
    <row r="132" spans="14:32" s="16" customFormat="1">
      <c r="N132" s="34"/>
      <c r="O132" s="16">
        <v>113</v>
      </c>
      <c r="Q132" s="158">
        <f t="shared" si="39"/>
        <v>107667.5011377036</v>
      </c>
      <c r="R132" s="41"/>
      <c r="S132" s="158">
        <f t="shared" si="40"/>
        <v>1135.8759319250755</v>
      </c>
      <c r="U132" s="158">
        <f t="shared" si="41"/>
        <v>897.22917614752998</v>
      </c>
      <c r="W132" s="158">
        <f t="shared" si="42"/>
        <v>238.64675577754554</v>
      </c>
      <c r="Y132" s="158">
        <f t="shared" si="43"/>
        <v>107428.85438192605</v>
      </c>
      <c r="Z132" s="34">
        <v>10</v>
      </c>
    </row>
    <row r="133" spans="14:32" s="16" customFormat="1">
      <c r="N133" s="34"/>
      <c r="O133" s="16">
        <v>114</v>
      </c>
      <c r="Q133" s="158">
        <f t="shared" si="39"/>
        <v>107428.85438192605</v>
      </c>
      <c r="R133" s="41"/>
      <c r="S133" s="158">
        <f t="shared" si="40"/>
        <v>1135.8759319250755</v>
      </c>
      <c r="U133" s="158">
        <f t="shared" si="41"/>
        <v>895.24045318271726</v>
      </c>
      <c r="W133" s="158">
        <f t="shared" si="42"/>
        <v>240.63547874235826</v>
      </c>
      <c r="Y133" s="158">
        <f t="shared" si="43"/>
        <v>107188.21890318369</v>
      </c>
      <c r="Z133" s="34">
        <v>10</v>
      </c>
    </row>
    <row r="134" spans="14:32" s="16" customFormat="1">
      <c r="N134" s="34"/>
      <c r="O134" s="16">
        <v>115</v>
      </c>
      <c r="Q134" s="158">
        <f t="shared" si="39"/>
        <v>107188.21890318369</v>
      </c>
      <c r="R134" s="41"/>
      <c r="S134" s="158">
        <f t="shared" si="40"/>
        <v>1135.8759319250755</v>
      </c>
      <c r="U134" s="158">
        <f t="shared" si="41"/>
        <v>893.23515752653077</v>
      </c>
      <c r="W134" s="158">
        <f t="shared" si="42"/>
        <v>242.64077439854475</v>
      </c>
      <c r="Y134" s="158">
        <f t="shared" si="43"/>
        <v>106945.57812878514</v>
      </c>
      <c r="Z134" s="34">
        <v>10</v>
      </c>
    </row>
    <row r="135" spans="14:32" s="16" customFormat="1">
      <c r="N135" s="34"/>
      <c r="O135" s="16">
        <v>116</v>
      </c>
      <c r="Q135" s="158">
        <f t="shared" si="39"/>
        <v>106945.57812878514</v>
      </c>
      <c r="R135" s="41"/>
      <c r="S135" s="158">
        <f t="shared" si="40"/>
        <v>1135.8759319250755</v>
      </c>
      <c r="U135" s="158">
        <f t="shared" si="41"/>
        <v>891.21315107320959</v>
      </c>
      <c r="W135" s="158">
        <f t="shared" si="42"/>
        <v>244.66278085186593</v>
      </c>
      <c r="Y135" s="158">
        <f t="shared" si="43"/>
        <v>106700.91534793327</v>
      </c>
      <c r="Z135" s="34">
        <v>10</v>
      </c>
    </row>
    <row r="136" spans="14:32" s="16" customFormat="1">
      <c r="N136" s="34"/>
      <c r="O136" s="16">
        <v>117</v>
      </c>
      <c r="Q136" s="158">
        <f t="shared" si="39"/>
        <v>106700.91534793327</v>
      </c>
      <c r="R136" s="41"/>
      <c r="S136" s="158">
        <f t="shared" si="40"/>
        <v>1135.8759319250755</v>
      </c>
      <c r="U136" s="158">
        <f t="shared" si="41"/>
        <v>889.17429456611069</v>
      </c>
      <c r="W136" s="158">
        <f t="shared" si="42"/>
        <v>246.70163735896483</v>
      </c>
      <c r="Y136" s="158">
        <f t="shared" si="43"/>
        <v>106454.21371057432</v>
      </c>
      <c r="Z136" s="34">
        <v>10</v>
      </c>
      <c r="AF136" s="158"/>
    </row>
    <row r="137" spans="14:32" s="16" customFormat="1">
      <c r="N137" s="34"/>
      <c r="O137" s="16">
        <v>118</v>
      </c>
      <c r="Q137" s="158">
        <f t="shared" si="39"/>
        <v>106454.21371057432</v>
      </c>
      <c r="R137" s="41"/>
      <c r="S137" s="158">
        <f t="shared" si="40"/>
        <v>1135.8759319250755</v>
      </c>
      <c r="U137" s="158">
        <f t="shared" si="41"/>
        <v>887.11844758811947</v>
      </c>
      <c r="W137" s="158">
        <f t="shared" si="42"/>
        <v>248.75748433695605</v>
      </c>
      <c r="Y137" s="158">
        <f t="shared" si="43"/>
        <v>106205.45622623737</v>
      </c>
      <c r="Z137" s="34">
        <v>10</v>
      </c>
    </row>
    <row r="138" spans="14:32" s="16" customFormat="1">
      <c r="N138" s="34"/>
      <c r="O138" s="16">
        <v>119</v>
      </c>
      <c r="Q138" s="158">
        <f t="shared" si="39"/>
        <v>106205.45622623737</v>
      </c>
      <c r="R138" s="41"/>
      <c r="S138" s="158">
        <f t="shared" si="40"/>
        <v>1135.8759319250755</v>
      </c>
      <c r="U138" s="158">
        <f t="shared" si="41"/>
        <v>885.04546855197805</v>
      </c>
      <c r="W138" s="158">
        <f t="shared" si="42"/>
        <v>250.83046337309747</v>
      </c>
      <c r="Y138" s="158">
        <f t="shared" si="43"/>
        <v>105954.62576286426</v>
      </c>
      <c r="Z138" s="34">
        <v>10</v>
      </c>
    </row>
    <row r="139" spans="14:32" s="16" customFormat="1">
      <c r="N139" s="34"/>
      <c r="O139" s="16">
        <v>120</v>
      </c>
      <c r="Q139" s="158">
        <f t="shared" si="39"/>
        <v>105954.62576286426</v>
      </c>
      <c r="R139" s="41"/>
      <c r="S139" s="158">
        <f t="shared" si="40"/>
        <v>1135.8759319250755</v>
      </c>
      <c r="U139" s="158">
        <f t="shared" si="41"/>
        <v>882.95521469053563</v>
      </c>
      <c r="W139" s="158">
        <f t="shared" si="42"/>
        <v>252.92071723453989</v>
      </c>
      <c r="Y139" s="158">
        <f t="shared" si="43"/>
        <v>105701.70504562973</v>
      </c>
      <c r="Z139" s="34">
        <v>10</v>
      </c>
    </row>
    <row r="140" spans="14:32" s="16" customFormat="1">
      <c r="N140" s="34"/>
      <c r="O140" s="16">
        <v>121</v>
      </c>
      <c r="Q140" s="158">
        <f t="shared" si="39"/>
        <v>105701.70504562973</v>
      </c>
      <c r="R140" s="41"/>
      <c r="S140" s="158">
        <f t="shared" si="40"/>
        <v>1135.8759319250755</v>
      </c>
      <c r="U140" s="158">
        <f t="shared" si="41"/>
        <v>880.84754204691444</v>
      </c>
      <c r="W140" s="158">
        <f t="shared" si="42"/>
        <v>255.02838987816108</v>
      </c>
      <c r="Y140" s="158">
        <f t="shared" si="43"/>
        <v>105446.67665575157</v>
      </c>
      <c r="Z140" s="34">
        <v>11</v>
      </c>
    </row>
    <row r="141" spans="14:32" s="16" customFormat="1">
      <c r="N141" s="34"/>
      <c r="O141" s="16">
        <v>122</v>
      </c>
      <c r="Q141" s="158">
        <f t="shared" si="39"/>
        <v>105446.67665575157</v>
      </c>
      <c r="R141" s="41"/>
      <c r="S141" s="158">
        <f t="shared" si="40"/>
        <v>1135.8759319250755</v>
      </c>
      <c r="U141" s="158">
        <f t="shared" si="41"/>
        <v>878.7223054645965</v>
      </c>
      <c r="W141" s="158">
        <f t="shared" si="42"/>
        <v>257.15362646047902</v>
      </c>
      <c r="Y141" s="158">
        <f t="shared" si="43"/>
        <v>105189.52302929109</v>
      </c>
      <c r="Z141" s="34">
        <v>11</v>
      </c>
    </row>
    <row r="142" spans="14:32" s="16" customFormat="1">
      <c r="N142" s="34"/>
      <c r="O142" s="16">
        <v>123</v>
      </c>
      <c r="Q142" s="158">
        <f t="shared" si="39"/>
        <v>105189.52302929109</v>
      </c>
      <c r="R142" s="41"/>
      <c r="S142" s="158">
        <f t="shared" si="40"/>
        <v>1135.8759319250755</v>
      </c>
      <c r="U142" s="158">
        <f t="shared" si="41"/>
        <v>876.57935857742575</v>
      </c>
      <c r="W142" s="158">
        <f t="shared" si="42"/>
        <v>259.29657334764977</v>
      </c>
      <c r="Y142" s="158">
        <f t="shared" si="43"/>
        <v>104930.22645594344</v>
      </c>
      <c r="Z142" s="34">
        <v>11</v>
      </c>
    </row>
    <row r="143" spans="14:32" s="16" customFormat="1">
      <c r="N143" s="34"/>
      <c r="O143" s="16">
        <v>124</v>
      </c>
      <c r="Q143" s="158">
        <f t="shared" si="39"/>
        <v>104930.22645594344</v>
      </c>
      <c r="R143" s="41"/>
      <c r="S143" s="158">
        <f t="shared" si="40"/>
        <v>1135.8759319250755</v>
      </c>
      <c r="U143" s="158">
        <f t="shared" si="41"/>
        <v>874.41855379952869</v>
      </c>
      <c r="W143" s="158">
        <f t="shared" si="42"/>
        <v>261.45737812554682</v>
      </c>
      <c r="Y143" s="158">
        <f t="shared" si="43"/>
        <v>104668.76907781789</v>
      </c>
      <c r="Z143" s="34">
        <v>11</v>
      </c>
    </row>
    <row r="144" spans="14:32" s="16" customFormat="1">
      <c r="N144" s="34"/>
      <c r="O144" s="16">
        <v>125</v>
      </c>
      <c r="Q144" s="158">
        <f t="shared" si="39"/>
        <v>104668.76907781789</v>
      </c>
      <c r="R144" s="41"/>
      <c r="S144" s="158">
        <f t="shared" si="40"/>
        <v>1135.8759319250755</v>
      </c>
      <c r="U144" s="158">
        <f t="shared" si="41"/>
        <v>872.23974231514921</v>
      </c>
      <c r="W144" s="158">
        <f t="shared" si="42"/>
        <v>263.6361896099263</v>
      </c>
      <c r="Y144" s="158">
        <f t="shared" si="43"/>
        <v>104405.13288820797</v>
      </c>
      <c r="Z144" s="34">
        <v>11</v>
      </c>
    </row>
    <row r="145" spans="14:26" s="16" customFormat="1">
      <c r="N145" s="34"/>
      <c r="O145" s="16">
        <v>126</v>
      </c>
      <c r="Q145" s="158">
        <f t="shared" si="39"/>
        <v>104405.13288820797</v>
      </c>
      <c r="R145" s="41"/>
      <c r="S145" s="158">
        <f t="shared" si="40"/>
        <v>1135.8759319250755</v>
      </c>
      <c r="U145" s="158">
        <f t="shared" si="41"/>
        <v>870.04277406839981</v>
      </c>
      <c r="W145" s="158">
        <f t="shared" si="42"/>
        <v>265.83315785667571</v>
      </c>
      <c r="Y145" s="158">
        <f t="shared" si="43"/>
        <v>104139.2997303513</v>
      </c>
      <c r="Z145" s="34">
        <v>11</v>
      </c>
    </row>
    <row r="146" spans="14:26" s="16" customFormat="1">
      <c r="N146" s="34"/>
      <c r="O146" s="16">
        <v>127</v>
      </c>
      <c r="Q146" s="158">
        <f t="shared" si="39"/>
        <v>104139.2997303513</v>
      </c>
      <c r="R146" s="41"/>
      <c r="S146" s="158">
        <f t="shared" si="40"/>
        <v>1135.8759319250755</v>
      </c>
      <c r="U146" s="158">
        <f t="shared" si="41"/>
        <v>867.82749775292757</v>
      </c>
      <c r="W146" s="158">
        <f t="shared" si="42"/>
        <v>268.04843417214795</v>
      </c>
      <c r="Y146" s="158">
        <f t="shared" si="43"/>
        <v>103871.25129617915</v>
      </c>
      <c r="Z146" s="34">
        <v>11</v>
      </c>
    </row>
    <row r="147" spans="14:26" s="16" customFormat="1">
      <c r="N147" s="34"/>
      <c r="O147" s="16">
        <v>128</v>
      </c>
      <c r="Q147" s="158">
        <f t="shared" si="39"/>
        <v>103871.25129617915</v>
      </c>
      <c r="R147" s="41"/>
      <c r="S147" s="158">
        <f t="shared" si="40"/>
        <v>1135.8759319250755</v>
      </c>
      <c r="U147" s="158">
        <f t="shared" si="41"/>
        <v>865.59376080149298</v>
      </c>
      <c r="W147" s="158">
        <f t="shared" si="42"/>
        <v>270.28217112358254</v>
      </c>
      <c r="Y147" s="158">
        <f t="shared" si="43"/>
        <v>103600.96912505556</v>
      </c>
      <c r="Z147" s="34">
        <v>11</v>
      </c>
    </row>
    <row r="148" spans="14:26" s="16" customFormat="1">
      <c r="N148" s="34"/>
      <c r="O148" s="16">
        <v>129</v>
      </c>
      <c r="Q148" s="158">
        <f t="shared" si="39"/>
        <v>103600.96912505556</v>
      </c>
      <c r="R148" s="41"/>
      <c r="S148" s="158">
        <f t="shared" si="40"/>
        <v>1135.8759319250755</v>
      </c>
      <c r="U148" s="158">
        <f t="shared" si="41"/>
        <v>863.34140937546306</v>
      </c>
      <c r="W148" s="158">
        <f t="shared" si="42"/>
        <v>272.53452254961246</v>
      </c>
      <c r="Y148" s="158">
        <f t="shared" si="43"/>
        <v>103328.43460250595</v>
      </c>
      <c r="Z148" s="34">
        <v>11</v>
      </c>
    </row>
    <row r="149" spans="14:26" s="16" customFormat="1">
      <c r="N149" s="34"/>
      <c r="O149" s="16">
        <v>130</v>
      </c>
      <c r="Q149" s="158">
        <f t="shared" ref="Q149:Q212" si="44">IF(O149&lt;=$E$9*12,Y148,0)</f>
        <v>103328.43460250595</v>
      </c>
      <c r="R149" s="41"/>
      <c r="S149" s="158">
        <f t="shared" ref="S149:S212" si="45">IF(O149&lt;=$E$9*12,SUM(U149,W149),0)</f>
        <v>1135.8759319250755</v>
      </c>
      <c r="U149" s="158">
        <f t="shared" ref="U149:U212" si="46">IF(O149&lt;=$E$9*12,Q149*$E$8/12,0)</f>
        <v>861.07028835421625</v>
      </c>
      <c r="W149" s="158">
        <f t="shared" ref="W149:W212" si="47">IF(O149&lt;=$E$9*12,$E$13-U149,0)</f>
        <v>274.80564357085927</v>
      </c>
      <c r="Y149" s="158">
        <f t="shared" ref="Y149:Y212" si="48">IF(O149&lt;=$E$9*12,Q149-W149,0)</f>
        <v>103053.62895893509</v>
      </c>
      <c r="Z149" s="34">
        <v>11</v>
      </c>
    </row>
    <row r="150" spans="14:26" s="16" customFormat="1">
      <c r="N150" s="34"/>
      <c r="O150" s="16">
        <v>131</v>
      </c>
      <c r="Q150" s="158">
        <f t="shared" si="44"/>
        <v>103053.62895893509</v>
      </c>
      <c r="R150" s="41"/>
      <c r="S150" s="158">
        <f t="shared" si="45"/>
        <v>1135.8759319250755</v>
      </c>
      <c r="U150" s="158">
        <f t="shared" si="46"/>
        <v>858.7802413244591</v>
      </c>
      <c r="W150" s="158">
        <f t="shared" si="47"/>
        <v>277.09569060061642</v>
      </c>
      <c r="Y150" s="158">
        <f t="shared" si="48"/>
        <v>102776.53326833447</v>
      </c>
      <c r="Z150" s="34">
        <v>11</v>
      </c>
    </row>
    <row r="151" spans="14:26" s="16" customFormat="1">
      <c r="N151" s="34"/>
      <c r="O151" s="16">
        <v>132</v>
      </c>
      <c r="Q151" s="158">
        <f t="shared" si="44"/>
        <v>102776.53326833447</v>
      </c>
      <c r="R151" s="41"/>
      <c r="S151" s="158">
        <f t="shared" si="45"/>
        <v>1135.8759319250755</v>
      </c>
      <c r="U151" s="158">
        <f t="shared" si="46"/>
        <v>856.47111056945403</v>
      </c>
      <c r="W151" s="158">
        <f t="shared" si="47"/>
        <v>279.40482135562149</v>
      </c>
      <c r="Y151" s="158">
        <f t="shared" si="48"/>
        <v>102497.12844697885</v>
      </c>
      <c r="Z151" s="34">
        <v>11</v>
      </c>
    </row>
    <row r="152" spans="14:26" s="16" customFormat="1">
      <c r="N152" s="34"/>
      <c r="O152" s="16">
        <v>133</v>
      </c>
      <c r="Q152" s="158">
        <f t="shared" si="44"/>
        <v>102497.12844697885</v>
      </c>
      <c r="R152" s="41"/>
      <c r="S152" s="158">
        <f t="shared" si="45"/>
        <v>1135.8759319250755</v>
      </c>
      <c r="U152" s="158">
        <f t="shared" si="46"/>
        <v>854.14273705815719</v>
      </c>
      <c r="W152" s="158">
        <f t="shared" si="47"/>
        <v>281.73319486691832</v>
      </c>
      <c r="Y152" s="158">
        <f t="shared" si="48"/>
        <v>102215.39525211194</v>
      </c>
      <c r="Z152" s="34">
        <v>12</v>
      </c>
    </row>
    <row r="153" spans="14:26" s="16" customFormat="1">
      <c r="N153" s="34"/>
      <c r="O153" s="16">
        <v>134</v>
      </c>
      <c r="Q153" s="158">
        <f t="shared" si="44"/>
        <v>102215.39525211194</v>
      </c>
      <c r="R153" s="41"/>
      <c r="S153" s="158">
        <f t="shared" si="45"/>
        <v>1135.8759319250755</v>
      </c>
      <c r="U153" s="158">
        <f t="shared" si="46"/>
        <v>851.79496043426616</v>
      </c>
      <c r="W153" s="158">
        <f t="shared" si="47"/>
        <v>284.08097149080936</v>
      </c>
      <c r="Y153" s="158">
        <f t="shared" si="48"/>
        <v>101931.31428062113</v>
      </c>
      <c r="Z153" s="34">
        <v>12</v>
      </c>
    </row>
    <row r="154" spans="14:26" s="16" customFormat="1">
      <c r="N154" s="34"/>
      <c r="O154" s="16">
        <v>135</v>
      </c>
      <c r="Q154" s="158">
        <f t="shared" si="44"/>
        <v>101931.31428062113</v>
      </c>
      <c r="R154" s="41"/>
      <c r="S154" s="158">
        <f t="shared" si="45"/>
        <v>1135.8759319250755</v>
      </c>
      <c r="U154" s="158">
        <f t="shared" si="46"/>
        <v>849.4276190051761</v>
      </c>
      <c r="W154" s="158">
        <f t="shared" si="47"/>
        <v>286.44831291989942</v>
      </c>
      <c r="Y154" s="158">
        <f t="shared" si="48"/>
        <v>101644.86596770123</v>
      </c>
      <c r="Z154" s="34">
        <v>12</v>
      </c>
    </row>
    <row r="155" spans="14:26" s="16" customFormat="1">
      <c r="N155" s="34"/>
      <c r="O155" s="16">
        <v>136</v>
      </c>
      <c r="Q155" s="158">
        <f t="shared" si="44"/>
        <v>101644.86596770123</v>
      </c>
      <c r="R155" s="41"/>
      <c r="S155" s="158">
        <f t="shared" si="45"/>
        <v>1135.8759319250755</v>
      </c>
      <c r="U155" s="158">
        <f t="shared" si="46"/>
        <v>847.04054973084374</v>
      </c>
      <c r="W155" s="158">
        <f t="shared" si="47"/>
        <v>288.83538219423178</v>
      </c>
      <c r="Y155" s="158">
        <f t="shared" si="48"/>
        <v>101356.030585507</v>
      </c>
      <c r="Z155" s="34">
        <v>12</v>
      </c>
    </row>
    <row r="156" spans="14:26" s="16" customFormat="1">
      <c r="N156" s="34"/>
      <c r="O156" s="16">
        <v>137</v>
      </c>
      <c r="Q156" s="158">
        <f t="shared" si="44"/>
        <v>101356.030585507</v>
      </c>
      <c r="R156" s="41"/>
      <c r="S156" s="158">
        <f t="shared" si="45"/>
        <v>1135.8759319250755</v>
      </c>
      <c r="U156" s="158">
        <f t="shared" si="46"/>
        <v>844.63358821255849</v>
      </c>
      <c r="W156" s="158">
        <f t="shared" si="47"/>
        <v>291.24234371251703</v>
      </c>
      <c r="Y156" s="158">
        <f t="shared" si="48"/>
        <v>101064.78824179449</v>
      </c>
      <c r="Z156" s="34">
        <v>12</v>
      </c>
    </row>
    <row r="157" spans="14:26" s="16" customFormat="1">
      <c r="N157" s="34"/>
      <c r="O157" s="16">
        <v>138</v>
      </c>
      <c r="Q157" s="158">
        <f t="shared" si="44"/>
        <v>101064.78824179449</v>
      </c>
      <c r="R157" s="41"/>
      <c r="S157" s="158">
        <f t="shared" si="45"/>
        <v>1135.8759319250755</v>
      </c>
      <c r="U157" s="158">
        <f t="shared" si="46"/>
        <v>842.20656868162087</v>
      </c>
      <c r="W157" s="158">
        <f t="shared" si="47"/>
        <v>293.66936324345465</v>
      </c>
      <c r="Y157" s="158">
        <f t="shared" si="48"/>
        <v>100771.11887855103</v>
      </c>
      <c r="Z157" s="34">
        <v>12</v>
      </c>
    </row>
    <row r="158" spans="14:26" s="16" customFormat="1">
      <c r="N158" s="34"/>
      <c r="O158" s="16">
        <v>139</v>
      </c>
      <c r="Q158" s="158">
        <f t="shared" si="44"/>
        <v>100771.11887855103</v>
      </c>
      <c r="R158" s="41"/>
      <c r="S158" s="158">
        <f t="shared" si="45"/>
        <v>1135.8759319250755</v>
      </c>
      <c r="U158" s="158">
        <f t="shared" si="46"/>
        <v>839.75932398792531</v>
      </c>
      <c r="W158" s="158">
        <f t="shared" si="47"/>
        <v>296.11660793715021</v>
      </c>
      <c r="Y158" s="158">
        <f t="shared" si="48"/>
        <v>100475.00227061388</v>
      </c>
      <c r="Z158" s="34">
        <v>12</v>
      </c>
    </row>
    <row r="159" spans="14:26" s="16" customFormat="1">
      <c r="N159" s="34"/>
      <c r="O159" s="16">
        <v>140</v>
      </c>
      <c r="Q159" s="158">
        <f t="shared" si="44"/>
        <v>100475.00227061388</v>
      </c>
      <c r="R159" s="41"/>
      <c r="S159" s="158">
        <f t="shared" si="45"/>
        <v>1135.8759319250755</v>
      </c>
      <c r="U159" s="158">
        <f t="shared" si="46"/>
        <v>837.29168558844913</v>
      </c>
      <c r="W159" s="158">
        <f t="shared" si="47"/>
        <v>298.58424633662639</v>
      </c>
      <c r="Y159" s="158">
        <f t="shared" si="48"/>
        <v>100176.41802427726</v>
      </c>
      <c r="Z159" s="34">
        <v>12</v>
      </c>
    </row>
    <row r="160" spans="14:26" s="16" customFormat="1">
      <c r="N160" s="34"/>
      <c r="O160" s="16">
        <v>141</v>
      </c>
      <c r="Q160" s="158">
        <f t="shared" si="44"/>
        <v>100176.41802427726</v>
      </c>
      <c r="R160" s="41"/>
      <c r="S160" s="158">
        <f t="shared" si="45"/>
        <v>1135.8759319250755</v>
      </c>
      <c r="U160" s="158">
        <f t="shared" si="46"/>
        <v>834.80348353564386</v>
      </c>
      <c r="W160" s="158">
        <f t="shared" si="47"/>
        <v>301.07244838943166</v>
      </c>
      <c r="Y160" s="158">
        <f t="shared" si="48"/>
        <v>99875.345575887826</v>
      </c>
      <c r="Z160" s="34">
        <v>12</v>
      </c>
    </row>
    <row r="161" spans="14:26" s="16" customFormat="1">
      <c r="N161" s="34"/>
      <c r="O161" s="16">
        <v>142</v>
      </c>
      <c r="Q161" s="158">
        <f t="shared" si="44"/>
        <v>99875.345575887826</v>
      </c>
      <c r="R161" s="41"/>
      <c r="S161" s="158">
        <f t="shared" si="45"/>
        <v>1135.8759319250755</v>
      </c>
      <c r="U161" s="158">
        <f t="shared" si="46"/>
        <v>832.29454646573197</v>
      </c>
      <c r="W161" s="158">
        <f t="shared" si="47"/>
        <v>303.58138545934355</v>
      </c>
      <c r="Y161" s="158">
        <f t="shared" si="48"/>
        <v>99571.764190428483</v>
      </c>
      <c r="Z161" s="34">
        <v>12</v>
      </c>
    </row>
    <row r="162" spans="14:26" s="16" customFormat="1">
      <c r="N162" s="34"/>
      <c r="O162" s="16">
        <v>143</v>
      </c>
      <c r="Q162" s="158">
        <f t="shared" si="44"/>
        <v>99571.764190428483</v>
      </c>
      <c r="R162" s="41"/>
      <c r="S162" s="158">
        <f t="shared" si="45"/>
        <v>1135.8759319250755</v>
      </c>
      <c r="U162" s="158">
        <f t="shared" si="46"/>
        <v>829.76470158690415</v>
      </c>
      <c r="W162" s="158">
        <f t="shared" si="47"/>
        <v>306.11123033817137</v>
      </c>
      <c r="Y162" s="158">
        <f t="shared" si="48"/>
        <v>99265.652960090316</v>
      </c>
      <c r="Z162" s="34">
        <v>12</v>
      </c>
    </row>
    <row r="163" spans="14:26" s="16" customFormat="1">
      <c r="N163" s="34"/>
      <c r="O163" s="16">
        <v>144</v>
      </c>
      <c r="Q163" s="158">
        <f t="shared" si="44"/>
        <v>99265.652960090316</v>
      </c>
      <c r="R163" s="41"/>
      <c r="S163" s="158">
        <f t="shared" si="45"/>
        <v>1135.8759319250755</v>
      </c>
      <c r="U163" s="158">
        <f t="shared" si="46"/>
        <v>827.21377466741933</v>
      </c>
      <c r="W163" s="158">
        <f t="shared" si="47"/>
        <v>308.66215725765619</v>
      </c>
      <c r="Y163" s="158">
        <f t="shared" si="48"/>
        <v>98956.990802832661</v>
      </c>
      <c r="Z163" s="34">
        <v>12</v>
      </c>
    </row>
    <row r="164" spans="14:26" s="16" customFormat="1">
      <c r="N164" s="34"/>
      <c r="O164" s="16">
        <v>145</v>
      </c>
      <c r="Q164" s="158">
        <f t="shared" si="44"/>
        <v>98956.990802832661</v>
      </c>
      <c r="R164" s="41"/>
      <c r="S164" s="158">
        <f t="shared" si="45"/>
        <v>1135.8759319250755</v>
      </c>
      <c r="U164" s="158">
        <f t="shared" si="46"/>
        <v>824.64159002360554</v>
      </c>
      <c r="W164" s="158">
        <f t="shared" si="47"/>
        <v>311.23434190146997</v>
      </c>
      <c r="Y164" s="158">
        <f t="shared" si="48"/>
        <v>98645.756460931196</v>
      </c>
      <c r="Z164" s="34">
        <v>13</v>
      </c>
    </row>
    <row r="165" spans="14:26" s="16" customFormat="1">
      <c r="N165" s="34"/>
      <c r="O165" s="16">
        <v>146</v>
      </c>
      <c r="Q165" s="158">
        <f t="shared" si="44"/>
        <v>98645.756460931196</v>
      </c>
      <c r="R165" s="41"/>
      <c r="S165" s="158">
        <f t="shared" si="45"/>
        <v>1135.8759319250755</v>
      </c>
      <c r="U165" s="158">
        <f t="shared" si="46"/>
        <v>822.04797050776006</v>
      </c>
      <c r="W165" s="158">
        <f t="shared" si="47"/>
        <v>313.82796141731546</v>
      </c>
      <c r="Y165" s="158">
        <f t="shared" si="48"/>
        <v>98331.928499513873</v>
      </c>
      <c r="Z165" s="34">
        <v>13</v>
      </c>
    </row>
    <row r="166" spans="14:26" s="16" customFormat="1">
      <c r="N166" s="34"/>
      <c r="O166" s="16">
        <v>147</v>
      </c>
      <c r="Q166" s="158">
        <f t="shared" si="44"/>
        <v>98331.928499513873</v>
      </c>
      <c r="R166" s="41"/>
      <c r="S166" s="158">
        <f t="shared" si="45"/>
        <v>1135.8759319250755</v>
      </c>
      <c r="U166" s="158">
        <f t="shared" si="46"/>
        <v>819.43273749594903</v>
      </c>
      <c r="W166" s="158">
        <f t="shared" si="47"/>
        <v>316.44319442912649</v>
      </c>
      <c r="Y166" s="158">
        <f t="shared" si="48"/>
        <v>98015.485305084745</v>
      </c>
      <c r="Z166" s="34">
        <v>13</v>
      </c>
    </row>
    <row r="167" spans="14:26" s="16" customFormat="1">
      <c r="N167" s="34"/>
      <c r="O167" s="16">
        <v>148</v>
      </c>
      <c r="Q167" s="158">
        <f t="shared" si="44"/>
        <v>98015.485305084745</v>
      </c>
      <c r="R167" s="41"/>
      <c r="S167" s="158">
        <f t="shared" si="45"/>
        <v>1135.8759319250755</v>
      </c>
      <c r="U167" s="158">
        <f t="shared" si="46"/>
        <v>816.79571087570628</v>
      </c>
      <c r="W167" s="158">
        <f t="shared" si="47"/>
        <v>319.08022104936924</v>
      </c>
      <c r="Y167" s="158">
        <f t="shared" si="48"/>
        <v>97696.405084035374</v>
      </c>
      <c r="Z167" s="34">
        <v>13</v>
      </c>
    </row>
    <row r="168" spans="14:26" s="16" customFormat="1">
      <c r="N168" s="34"/>
      <c r="O168" s="16">
        <v>149</v>
      </c>
      <c r="Q168" s="158">
        <f t="shared" si="44"/>
        <v>97696.405084035374</v>
      </c>
      <c r="R168" s="41"/>
      <c r="S168" s="158">
        <f t="shared" si="45"/>
        <v>1135.8759319250755</v>
      </c>
      <c r="U168" s="158">
        <f t="shared" si="46"/>
        <v>814.13670903362811</v>
      </c>
      <c r="W168" s="158">
        <f t="shared" si="47"/>
        <v>321.73922289144741</v>
      </c>
      <c r="Y168" s="158">
        <f t="shared" si="48"/>
        <v>97374.66586114392</v>
      </c>
      <c r="Z168" s="34">
        <v>13</v>
      </c>
    </row>
    <row r="169" spans="14:26" s="16" customFormat="1">
      <c r="N169" s="34"/>
      <c r="O169" s="16">
        <v>150</v>
      </c>
      <c r="Q169" s="158">
        <f t="shared" si="44"/>
        <v>97374.66586114392</v>
      </c>
      <c r="R169" s="41"/>
      <c r="S169" s="158">
        <f t="shared" si="45"/>
        <v>1135.8759319250755</v>
      </c>
      <c r="U169" s="158">
        <f t="shared" si="46"/>
        <v>811.45554884286605</v>
      </c>
      <c r="W169" s="158">
        <f t="shared" si="47"/>
        <v>324.42038308220947</v>
      </c>
      <c r="Y169" s="158">
        <f t="shared" si="48"/>
        <v>97050.245478061712</v>
      </c>
      <c r="Z169" s="34">
        <v>13</v>
      </c>
    </row>
    <row r="170" spans="14:26" s="16" customFormat="1">
      <c r="N170" s="34"/>
      <c r="O170" s="16">
        <v>151</v>
      </c>
      <c r="Q170" s="158">
        <f t="shared" si="44"/>
        <v>97050.245478061712</v>
      </c>
      <c r="R170" s="41"/>
      <c r="S170" s="158">
        <f t="shared" si="45"/>
        <v>1135.8759319250755</v>
      </c>
      <c r="U170" s="158">
        <f t="shared" si="46"/>
        <v>808.75204565051433</v>
      </c>
      <c r="W170" s="158">
        <f t="shared" si="47"/>
        <v>327.12388627456119</v>
      </c>
      <c r="Y170" s="158">
        <f t="shared" si="48"/>
        <v>96723.121591787145</v>
      </c>
      <c r="Z170" s="34">
        <v>13</v>
      </c>
    </row>
    <row r="171" spans="14:26" s="16" customFormat="1">
      <c r="N171" s="34"/>
      <c r="O171" s="16">
        <v>152</v>
      </c>
      <c r="Q171" s="158">
        <f t="shared" si="44"/>
        <v>96723.121591787145</v>
      </c>
      <c r="R171" s="41"/>
      <c r="S171" s="158">
        <f t="shared" si="45"/>
        <v>1135.8759319250755</v>
      </c>
      <c r="U171" s="158">
        <f t="shared" si="46"/>
        <v>806.02601326489287</v>
      </c>
      <c r="W171" s="158">
        <f t="shared" si="47"/>
        <v>329.84991866018265</v>
      </c>
      <c r="Y171" s="158">
        <f t="shared" si="48"/>
        <v>96393.271673126961</v>
      </c>
      <c r="Z171" s="34">
        <v>13</v>
      </c>
    </row>
    <row r="172" spans="14:26" s="16" customFormat="1">
      <c r="N172" s="34"/>
      <c r="O172" s="16">
        <v>153</v>
      </c>
      <c r="Q172" s="158">
        <f t="shared" si="44"/>
        <v>96393.271673126961</v>
      </c>
      <c r="R172" s="41"/>
      <c r="S172" s="158">
        <f t="shared" si="45"/>
        <v>1135.8759319250755</v>
      </c>
      <c r="U172" s="158">
        <f t="shared" si="46"/>
        <v>803.27726394272474</v>
      </c>
      <c r="W172" s="158">
        <f t="shared" si="47"/>
        <v>332.59866798235078</v>
      </c>
      <c r="Y172" s="158">
        <f t="shared" si="48"/>
        <v>96060.673005144607</v>
      </c>
      <c r="Z172" s="34">
        <v>13</v>
      </c>
    </row>
    <row r="173" spans="14:26" s="16" customFormat="1">
      <c r="N173" s="34"/>
      <c r="O173" s="16">
        <v>154</v>
      </c>
      <c r="Q173" s="158">
        <f t="shared" si="44"/>
        <v>96060.673005144607</v>
      </c>
      <c r="R173" s="41"/>
      <c r="S173" s="158">
        <f t="shared" si="45"/>
        <v>1135.8759319250755</v>
      </c>
      <c r="U173" s="158">
        <f t="shared" si="46"/>
        <v>800.50560837620515</v>
      </c>
      <c r="W173" s="158">
        <f t="shared" si="47"/>
        <v>335.37032354887037</v>
      </c>
      <c r="Y173" s="158">
        <f t="shared" si="48"/>
        <v>95725.302681595742</v>
      </c>
      <c r="Z173" s="34">
        <v>13</v>
      </c>
    </row>
    <row r="174" spans="14:26" s="16" customFormat="1">
      <c r="N174" s="34"/>
      <c r="O174" s="16">
        <v>155</v>
      </c>
      <c r="Q174" s="158">
        <f t="shared" si="44"/>
        <v>95725.302681595742</v>
      </c>
      <c r="R174" s="41"/>
      <c r="S174" s="158">
        <f t="shared" si="45"/>
        <v>1135.8759319250755</v>
      </c>
      <c r="U174" s="158">
        <f t="shared" si="46"/>
        <v>797.71085567996454</v>
      </c>
      <c r="W174" s="158">
        <f t="shared" si="47"/>
        <v>338.16507624511098</v>
      </c>
      <c r="Y174" s="158">
        <f t="shared" si="48"/>
        <v>95387.137605350625</v>
      </c>
      <c r="Z174" s="34">
        <v>13</v>
      </c>
    </row>
    <row r="175" spans="14:26" s="16" customFormat="1">
      <c r="N175" s="34"/>
      <c r="O175" s="16">
        <v>156</v>
      </c>
      <c r="Q175" s="158">
        <f t="shared" si="44"/>
        <v>95387.137605350625</v>
      </c>
      <c r="R175" s="41"/>
      <c r="S175" s="158">
        <f t="shared" si="45"/>
        <v>1135.8759319250755</v>
      </c>
      <c r="U175" s="158">
        <f t="shared" si="46"/>
        <v>794.89281337792193</v>
      </c>
      <c r="W175" s="158">
        <f t="shared" si="47"/>
        <v>340.98311854715359</v>
      </c>
      <c r="Y175" s="158">
        <f t="shared" si="48"/>
        <v>95046.154486803469</v>
      </c>
      <c r="Z175" s="34">
        <v>13</v>
      </c>
    </row>
    <row r="176" spans="14:26" s="16" customFormat="1">
      <c r="N176" s="34"/>
      <c r="O176" s="16">
        <v>157</v>
      </c>
      <c r="Q176" s="158">
        <f t="shared" si="44"/>
        <v>95046.154486803469</v>
      </c>
      <c r="R176" s="41"/>
      <c r="S176" s="158">
        <f t="shared" si="45"/>
        <v>1135.8759319250755</v>
      </c>
      <c r="U176" s="158">
        <f t="shared" si="46"/>
        <v>792.05128739002896</v>
      </c>
      <c r="W176" s="158">
        <f t="shared" si="47"/>
        <v>343.82464453504656</v>
      </c>
      <c r="Y176" s="158">
        <f t="shared" si="48"/>
        <v>94702.329842268417</v>
      </c>
      <c r="Z176" s="34">
        <v>14</v>
      </c>
    </row>
    <row r="177" spans="14:26" s="16" customFormat="1">
      <c r="N177" s="34"/>
      <c r="O177" s="16">
        <v>158</v>
      </c>
      <c r="Q177" s="158">
        <f t="shared" si="44"/>
        <v>94702.329842268417</v>
      </c>
      <c r="R177" s="41"/>
      <c r="S177" s="158">
        <f t="shared" si="45"/>
        <v>1135.8759319250755</v>
      </c>
      <c r="U177" s="158">
        <f t="shared" si="46"/>
        <v>789.18608201890356</v>
      </c>
      <c r="W177" s="158">
        <f t="shared" si="47"/>
        <v>346.68984990617196</v>
      </c>
      <c r="Y177" s="158">
        <f t="shared" si="48"/>
        <v>94355.639992362238</v>
      </c>
      <c r="Z177" s="34">
        <v>14</v>
      </c>
    </row>
    <row r="178" spans="14:26" s="16" customFormat="1">
      <c r="N178" s="34"/>
      <c r="O178" s="16">
        <v>159</v>
      </c>
      <c r="Q178" s="158">
        <f t="shared" si="44"/>
        <v>94355.639992362238</v>
      </c>
      <c r="R178" s="41"/>
      <c r="S178" s="158">
        <f t="shared" si="45"/>
        <v>1135.8759319250755</v>
      </c>
      <c r="U178" s="158">
        <f t="shared" si="46"/>
        <v>786.29699993635211</v>
      </c>
      <c r="W178" s="158">
        <f t="shared" si="47"/>
        <v>349.57893198872341</v>
      </c>
      <c r="Y178" s="158">
        <f t="shared" si="48"/>
        <v>94006.061060373511</v>
      </c>
      <c r="Z178" s="34">
        <v>14</v>
      </c>
    </row>
    <row r="179" spans="14:26" s="16" customFormat="1">
      <c r="N179" s="34"/>
      <c r="O179" s="16">
        <v>160</v>
      </c>
      <c r="Q179" s="158">
        <f t="shared" si="44"/>
        <v>94006.061060373511</v>
      </c>
      <c r="R179" s="41"/>
      <c r="S179" s="158">
        <f t="shared" si="45"/>
        <v>1135.8759319250755</v>
      </c>
      <c r="U179" s="158">
        <f t="shared" si="46"/>
        <v>783.38384216977931</v>
      </c>
      <c r="W179" s="158">
        <f t="shared" si="47"/>
        <v>352.49208975529621</v>
      </c>
      <c r="Y179" s="158">
        <f t="shared" si="48"/>
        <v>93653.568970618217</v>
      </c>
      <c r="Z179" s="34">
        <v>14</v>
      </c>
    </row>
    <row r="180" spans="14:26" s="16" customFormat="1">
      <c r="N180" s="34"/>
      <c r="O180" s="16">
        <v>161</v>
      </c>
      <c r="Q180" s="158">
        <f t="shared" si="44"/>
        <v>93653.568970618217</v>
      </c>
      <c r="R180" s="41"/>
      <c r="S180" s="158">
        <f t="shared" si="45"/>
        <v>1135.8759319250755</v>
      </c>
      <c r="U180" s="158">
        <f t="shared" si="46"/>
        <v>780.4464080884851</v>
      </c>
      <c r="W180" s="158">
        <f t="shared" si="47"/>
        <v>355.42952383659042</v>
      </c>
      <c r="Y180" s="158">
        <f t="shared" si="48"/>
        <v>93298.139446781628</v>
      </c>
      <c r="Z180" s="34">
        <v>14</v>
      </c>
    </row>
    <row r="181" spans="14:26" s="16" customFormat="1">
      <c r="N181" s="34"/>
      <c r="O181" s="16">
        <v>162</v>
      </c>
      <c r="Q181" s="158">
        <f t="shared" si="44"/>
        <v>93298.139446781628</v>
      </c>
      <c r="R181" s="41"/>
      <c r="S181" s="158">
        <f t="shared" si="45"/>
        <v>1135.8759319250755</v>
      </c>
      <c r="U181" s="158">
        <f t="shared" si="46"/>
        <v>777.48449538984687</v>
      </c>
      <c r="W181" s="158">
        <f t="shared" si="47"/>
        <v>358.39143653522865</v>
      </c>
      <c r="Y181" s="158">
        <f t="shared" si="48"/>
        <v>92939.748010246403</v>
      </c>
      <c r="Z181" s="34">
        <v>14</v>
      </c>
    </row>
    <row r="182" spans="14:26" s="16" customFormat="1">
      <c r="N182" s="34"/>
      <c r="O182" s="16">
        <v>163</v>
      </c>
      <c r="Q182" s="158">
        <f t="shared" si="44"/>
        <v>92939.748010246403</v>
      </c>
      <c r="R182" s="41"/>
      <c r="S182" s="158">
        <f t="shared" si="45"/>
        <v>1135.8759319250755</v>
      </c>
      <c r="U182" s="158">
        <f t="shared" si="46"/>
        <v>774.49790008538673</v>
      </c>
      <c r="W182" s="158">
        <f t="shared" si="47"/>
        <v>361.37803183968879</v>
      </c>
      <c r="Y182" s="158">
        <f t="shared" si="48"/>
        <v>92578.369978406714</v>
      </c>
      <c r="Z182" s="34">
        <v>14</v>
      </c>
    </row>
    <row r="183" spans="14:26" s="16" customFormat="1">
      <c r="N183" s="34"/>
      <c r="O183" s="16">
        <v>164</v>
      </c>
      <c r="Q183" s="158">
        <f t="shared" si="44"/>
        <v>92578.369978406714</v>
      </c>
      <c r="R183" s="41"/>
      <c r="S183" s="158">
        <f t="shared" si="45"/>
        <v>1135.8759319250755</v>
      </c>
      <c r="U183" s="158">
        <f t="shared" si="46"/>
        <v>771.48641648672265</v>
      </c>
      <c r="W183" s="158">
        <f t="shared" si="47"/>
        <v>364.38951543835287</v>
      </c>
      <c r="Y183" s="158">
        <f t="shared" si="48"/>
        <v>92213.980462968364</v>
      </c>
      <c r="Z183" s="34">
        <v>14</v>
      </c>
    </row>
    <row r="184" spans="14:26" s="16" customFormat="1">
      <c r="N184" s="34"/>
      <c r="O184" s="16">
        <v>165</v>
      </c>
      <c r="Q184" s="158">
        <f t="shared" si="44"/>
        <v>92213.980462968364</v>
      </c>
      <c r="R184" s="41"/>
      <c r="S184" s="158">
        <f t="shared" si="45"/>
        <v>1135.8759319250755</v>
      </c>
      <c r="U184" s="158">
        <f t="shared" si="46"/>
        <v>768.44983719140316</v>
      </c>
      <c r="W184" s="158">
        <f t="shared" si="47"/>
        <v>367.42609473367236</v>
      </c>
      <c r="Y184" s="158">
        <f t="shared" si="48"/>
        <v>91846.554368234691</v>
      </c>
      <c r="Z184" s="34">
        <v>14</v>
      </c>
    </row>
    <row r="185" spans="14:26" s="16" customFormat="1">
      <c r="N185" s="34"/>
      <c r="O185" s="16">
        <v>166</v>
      </c>
      <c r="Q185" s="158">
        <f t="shared" si="44"/>
        <v>91846.554368234691</v>
      </c>
      <c r="R185" s="41"/>
      <c r="S185" s="158">
        <f t="shared" si="45"/>
        <v>1135.8759319250755</v>
      </c>
      <c r="U185" s="158">
        <f t="shared" si="46"/>
        <v>765.38795306862255</v>
      </c>
      <c r="W185" s="158">
        <f t="shared" si="47"/>
        <v>370.48797885645297</v>
      </c>
      <c r="Y185" s="158">
        <f t="shared" si="48"/>
        <v>91476.066389378233</v>
      </c>
      <c r="Z185" s="34">
        <v>14</v>
      </c>
    </row>
    <row r="186" spans="14:26" s="16" customFormat="1">
      <c r="N186" s="34"/>
      <c r="O186" s="16">
        <v>167</v>
      </c>
      <c r="Q186" s="158">
        <f t="shared" si="44"/>
        <v>91476.066389378233</v>
      </c>
      <c r="R186" s="41"/>
      <c r="S186" s="158">
        <f t="shared" si="45"/>
        <v>1135.8759319250755</v>
      </c>
      <c r="U186" s="158">
        <f t="shared" si="46"/>
        <v>762.30055324481862</v>
      </c>
      <c r="W186" s="158">
        <f t="shared" si="47"/>
        <v>373.5753786802569</v>
      </c>
      <c r="Y186" s="158">
        <f t="shared" si="48"/>
        <v>91102.491010697981</v>
      </c>
      <c r="Z186" s="34">
        <v>14</v>
      </c>
    </row>
    <row r="187" spans="14:26" s="16" customFormat="1">
      <c r="N187" s="34"/>
      <c r="O187" s="16">
        <v>168</v>
      </c>
      <c r="Q187" s="158">
        <f t="shared" si="44"/>
        <v>91102.491010697981</v>
      </c>
      <c r="R187" s="41"/>
      <c r="S187" s="158">
        <f t="shared" si="45"/>
        <v>1135.8759319250755</v>
      </c>
      <c r="U187" s="158">
        <f t="shared" si="46"/>
        <v>759.18742508914977</v>
      </c>
      <c r="W187" s="158">
        <f t="shared" si="47"/>
        <v>376.68850683592575</v>
      </c>
      <c r="Y187" s="158">
        <f t="shared" si="48"/>
        <v>90725.802503862054</v>
      </c>
      <c r="Z187" s="34">
        <v>14</v>
      </c>
    </row>
    <row r="188" spans="14:26" s="16" customFormat="1">
      <c r="N188" s="34"/>
      <c r="O188" s="16">
        <v>169</v>
      </c>
      <c r="Q188" s="158">
        <f t="shared" si="44"/>
        <v>90725.802503862054</v>
      </c>
      <c r="R188" s="41"/>
      <c r="S188" s="158">
        <f t="shared" si="45"/>
        <v>1135.8759319250755</v>
      </c>
      <c r="U188" s="158">
        <f t="shared" si="46"/>
        <v>756.04835419885046</v>
      </c>
      <c r="W188" s="158">
        <f t="shared" si="47"/>
        <v>379.82757772622506</v>
      </c>
      <c r="Y188" s="158">
        <f t="shared" si="48"/>
        <v>90345.974926135823</v>
      </c>
      <c r="Z188" s="34">
        <v>15</v>
      </c>
    </row>
    <row r="189" spans="14:26" s="16" customFormat="1">
      <c r="N189" s="34"/>
      <c r="O189" s="16">
        <v>170</v>
      </c>
      <c r="Q189" s="158">
        <f t="shared" si="44"/>
        <v>90345.974926135823</v>
      </c>
      <c r="R189" s="41"/>
      <c r="S189" s="158">
        <f t="shared" si="45"/>
        <v>1135.8759319250755</v>
      </c>
      <c r="U189" s="158">
        <f t="shared" si="46"/>
        <v>752.88312438446519</v>
      </c>
      <c r="W189" s="158">
        <f t="shared" si="47"/>
        <v>382.99280754061033</v>
      </c>
      <c r="Y189" s="158">
        <f t="shared" si="48"/>
        <v>89962.982118595217</v>
      </c>
      <c r="Z189" s="34">
        <v>15</v>
      </c>
    </row>
    <row r="190" spans="14:26" s="16" customFormat="1">
      <c r="N190" s="34"/>
      <c r="O190" s="16">
        <v>171</v>
      </c>
      <c r="Q190" s="158">
        <f t="shared" si="44"/>
        <v>89962.982118595217</v>
      </c>
      <c r="R190" s="41"/>
      <c r="S190" s="158">
        <f t="shared" si="45"/>
        <v>1135.8759319250755</v>
      </c>
      <c r="U190" s="158">
        <f t="shared" si="46"/>
        <v>749.69151765496019</v>
      </c>
      <c r="W190" s="158">
        <f t="shared" si="47"/>
        <v>386.18441427011533</v>
      </c>
      <c r="Y190" s="158">
        <f t="shared" si="48"/>
        <v>89576.797704325101</v>
      </c>
      <c r="Z190" s="34">
        <v>15</v>
      </c>
    </row>
    <row r="191" spans="14:26" s="16" customFormat="1">
      <c r="N191" s="34"/>
      <c r="O191" s="16">
        <v>172</v>
      </c>
      <c r="Q191" s="158">
        <f t="shared" si="44"/>
        <v>89576.797704325101</v>
      </c>
      <c r="R191" s="41"/>
      <c r="S191" s="158">
        <f t="shared" si="45"/>
        <v>1135.8759319250755</v>
      </c>
      <c r="U191" s="158">
        <f t="shared" si="46"/>
        <v>746.47331420270928</v>
      </c>
      <c r="W191" s="158">
        <f t="shared" si="47"/>
        <v>389.40261772236624</v>
      </c>
      <c r="Y191" s="158">
        <f t="shared" si="48"/>
        <v>89187.39508660273</v>
      </c>
      <c r="Z191" s="34">
        <v>15</v>
      </c>
    </row>
    <row r="192" spans="14:26" s="16" customFormat="1">
      <c r="N192" s="34"/>
      <c r="O192" s="16">
        <v>173</v>
      </c>
      <c r="Q192" s="158">
        <f t="shared" si="44"/>
        <v>89187.39508660273</v>
      </c>
      <c r="R192" s="41"/>
      <c r="S192" s="158">
        <f t="shared" si="45"/>
        <v>1135.8759319250755</v>
      </c>
      <c r="U192" s="158">
        <f t="shared" si="46"/>
        <v>743.22829238835618</v>
      </c>
      <c r="W192" s="158">
        <f t="shared" si="47"/>
        <v>392.64763953671934</v>
      </c>
      <c r="Y192" s="158">
        <f t="shared" si="48"/>
        <v>88794.747447066009</v>
      </c>
      <c r="Z192" s="34">
        <v>15</v>
      </c>
    </row>
    <row r="193" spans="14:26" s="16" customFormat="1">
      <c r="N193" s="34"/>
      <c r="O193" s="16">
        <v>174</v>
      </c>
      <c r="Q193" s="158">
        <f t="shared" si="44"/>
        <v>88794.747447066009</v>
      </c>
      <c r="R193" s="41"/>
      <c r="S193" s="158">
        <f t="shared" si="45"/>
        <v>1135.8759319250755</v>
      </c>
      <c r="U193" s="158">
        <f t="shared" si="46"/>
        <v>739.9562287255502</v>
      </c>
      <c r="W193" s="158">
        <f t="shared" si="47"/>
        <v>395.91970319952532</v>
      </c>
      <c r="Y193" s="158">
        <f t="shared" si="48"/>
        <v>88398.827743866481</v>
      </c>
      <c r="Z193" s="34">
        <v>15</v>
      </c>
    </row>
    <row r="194" spans="14:26" s="16" customFormat="1">
      <c r="N194" s="34"/>
      <c r="O194" s="16">
        <v>175</v>
      </c>
      <c r="Q194" s="158">
        <f t="shared" si="44"/>
        <v>88398.827743866481</v>
      </c>
      <c r="R194" s="41"/>
      <c r="S194" s="158">
        <f t="shared" si="45"/>
        <v>1135.8759319250755</v>
      </c>
      <c r="U194" s="158">
        <f t="shared" si="46"/>
        <v>736.65689786555401</v>
      </c>
      <c r="W194" s="158">
        <f t="shared" si="47"/>
        <v>399.2190340595215</v>
      </c>
      <c r="Y194" s="158">
        <f t="shared" si="48"/>
        <v>87999.608709806955</v>
      </c>
      <c r="Z194" s="34">
        <v>15</v>
      </c>
    </row>
    <row r="195" spans="14:26" s="16" customFormat="1">
      <c r="N195" s="34"/>
      <c r="O195" s="16">
        <v>176</v>
      </c>
      <c r="Q195" s="158">
        <f t="shared" si="44"/>
        <v>87999.608709806955</v>
      </c>
      <c r="R195" s="41"/>
      <c r="S195" s="158">
        <f t="shared" si="45"/>
        <v>1135.8759319250755</v>
      </c>
      <c r="U195" s="158">
        <f t="shared" si="46"/>
        <v>733.33007258172472</v>
      </c>
      <c r="W195" s="158">
        <f t="shared" si="47"/>
        <v>402.5458593433508</v>
      </c>
      <c r="Y195" s="158">
        <f t="shared" si="48"/>
        <v>87597.062850463597</v>
      </c>
      <c r="Z195" s="34">
        <v>15</v>
      </c>
    </row>
    <row r="196" spans="14:26" s="16" customFormat="1">
      <c r="N196" s="34"/>
      <c r="O196" s="16">
        <v>177</v>
      </c>
      <c r="Q196" s="158">
        <f t="shared" si="44"/>
        <v>87597.062850463597</v>
      </c>
      <c r="R196" s="41"/>
      <c r="S196" s="158">
        <f t="shared" si="45"/>
        <v>1135.8759319250755</v>
      </c>
      <c r="U196" s="158">
        <f t="shared" si="46"/>
        <v>729.9755237538634</v>
      </c>
      <c r="W196" s="158">
        <f t="shared" si="47"/>
        <v>405.90040817121212</v>
      </c>
      <c r="Y196" s="158">
        <f t="shared" si="48"/>
        <v>87191.162442292378</v>
      </c>
      <c r="Z196" s="34">
        <v>15</v>
      </c>
    </row>
    <row r="197" spans="14:26" s="16" customFormat="1">
      <c r="N197" s="34"/>
      <c r="O197" s="16">
        <v>178</v>
      </c>
      <c r="Q197" s="158">
        <f t="shared" si="44"/>
        <v>87191.162442292378</v>
      </c>
      <c r="R197" s="41"/>
      <c r="S197" s="158">
        <f t="shared" si="45"/>
        <v>1135.8759319250755</v>
      </c>
      <c r="U197" s="158">
        <f t="shared" si="46"/>
        <v>726.59302035243661</v>
      </c>
      <c r="W197" s="158">
        <f t="shared" si="47"/>
        <v>409.28291157263891</v>
      </c>
      <c r="Y197" s="158">
        <f t="shared" si="48"/>
        <v>86781.879530719743</v>
      </c>
      <c r="Z197" s="34">
        <v>15</v>
      </c>
    </row>
    <row r="198" spans="14:26" s="16" customFormat="1">
      <c r="N198" s="34"/>
      <c r="O198" s="16">
        <v>179</v>
      </c>
      <c r="Q198" s="158">
        <f t="shared" si="44"/>
        <v>86781.879530719743</v>
      </c>
      <c r="R198" s="41"/>
      <c r="S198" s="158">
        <f t="shared" si="45"/>
        <v>1135.8759319250755</v>
      </c>
      <c r="U198" s="158">
        <f t="shared" si="46"/>
        <v>723.18232942266457</v>
      </c>
      <c r="W198" s="158">
        <f t="shared" si="47"/>
        <v>412.69360250241095</v>
      </c>
      <c r="Y198" s="158">
        <f t="shared" si="48"/>
        <v>86369.185928217339</v>
      </c>
      <c r="Z198" s="34">
        <v>15</v>
      </c>
    </row>
    <row r="199" spans="14:26" s="16" customFormat="1">
      <c r="N199" s="34"/>
      <c r="O199" s="16">
        <v>180</v>
      </c>
      <c r="Q199" s="158">
        <f t="shared" si="44"/>
        <v>86369.185928217339</v>
      </c>
      <c r="R199" s="41"/>
      <c r="S199" s="158">
        <f t="shared" si="45"/>
        <v>1135.8759319250755</v>
      </c>
      <c r="U199" s="158">
        <f t="shared" si="46"/>
        <v>719.74321606847786</v>
      </c>
      <c r="W199" s="158">
        <f t="shared" si="47"/>
        <v>416.13271585659766</v>
      </c>
      <c r="Y199" s="158">
        <f t="shared" si="48"/>
        <v>85953.053212360741</v>
      </c>
      <c r="Z199" s="34">
        <v>15</v>
      </c>
    </row>
    <row r="200" spans="14:26" s="16" customFormat="1">
      <c r="N200" s="34"/>
      <c r="O200" s="16">
        <v>181</v>
      </c>
      <c r="Q200" s="158">
        <f t="shared" si="44"/>
        <v>85953.053212360741</v>
      </c>
      <c r="R200" s="41"/>
      <c r="S200" s="158">
        <f t="shared" si="45"/>
        <v>1135.8759319250755</v>
      </c>
      <c r="U200" s="158">
        <f t="shared" si="46"/>
        <v>716.27544343633951</v>
      </c>
      <c r="W200" s="158">
        <f t="shared" si="47"/>
        <v>419.600488488736</v>
      </c>
      <c r="Y200" s="158">
        <f t="shared" si="48"/>
        <v>85533.452723872004</v>
      </c>
      <c r="Z200" s="34">
        <v>16</v>
      </c>
    </row>
    <row r="201" spans="14:26" s="16" customFormat="1">
      <c r="N201" s="34"/>
      <c r="O201" s="16">
        <v>182</v>
      </c>
      <c r="Q201" s="158">
        <f t="shared" si="44"/>
        <v>85533.452723872004</v>
      </c>
      <c r="R201" s="41"/>
      <c r="S201" s="158">
        <f t="shared" si="45"/>
        <v>1135.8759319250755</v>
      </c>
      <c r="U201" s="158">
        <f t="shared" si="46"/>
        <v>712.77877269893349</v>
      </c>
      <c r="W201" s="158">
        <f t="shared" si="47"/>
        <v>423.09715922614203</v>
      </c>
      <c r="Y201" s="158">
        <f t="shared" si="48"/>
        <v>85110.355564645855</v>
      </c>
      <c r="Z201" s="34">
        <v>16</v>
      </c>
    </row>
    <row r="202" spans="14:26" s="16" customFormat="1">
      <c r="N202" s="34"/>
      <c r="O202" s="16">
        <v>183</v>
      </c>
      <c r="Q202" s="158">
        <f t="shared" si="44"/>
        <v>85110.355564645855</v>
      </c>
      <c r="R202" s="41"/>
      <c r="S202" s="158">
        <f t="shared" si="45"/>
        <v>1135.8759319250755</v>
      </c>
      <c r="U202" s="158">
        <f t="shared" si="46"/>
        <v>709.25296303871539</v>
      </c>
      <c r="W202" s="158">
        <f t="shared" si="47"/>
        <v>426.62296888636013</v>
      </c>
      <c r="Y202" s="158">
        <f t="shared" si="48"/>
        <v>84683.732595759502</v>
      </c>
      <c r="Z202" s="34">
        <v>16</v>
      </c>
    </row>
    <row r="203" spans="14:26" s="16" customFormat="1">
      <c r="N203" s="34"/>
      <c r="O203" s="16">
        <v>184</v>
      </c>
      <c r="Q203" s="158">
        <f t="shared" si="44"/>
        <v>84683.732595759502</v>
      </c>
      <c r="R203" s="41"/>
      <c r="S203" s="158">
        <f t="shared" si="45"/>
        <v>1135.8759319250755</v>
      </c>
      <c r="U203" s="158">
        <f t="shared" si="46"/>
        <v>705.69777163132915</v>
      </c>
      <c r="W203" s="158">
        <f t="shared" si="47"/>
        <v>430.17816029374637</v>
      </c>
      <c r="Y203" s="158">
        <f t="shared" si="48"/>
        <v>84253.554435465761</v>
      </c>
      <c r="Z203" s="34">
        <v>16</v>
      </c>
    </row>
    <row r="204" spans="14:26" s="16" customFormat="1">
      <c r="N204" s="34"/>
      <c r="O204" s="16">
        <v>185</v>
      </c>
      <c r="Q204" s="158">
        <f t="shared" si="44"/>
        <v>84253.554435465761</v>
      </c>
      <c r="R204" s="41"/>
      <c r="S204" s="158">
        <f t="shared" si="45"/>
        <v>1135.8759319250755</v>
      </c>
      <c r="U204" s="158">
        <f t="shared" si="46"/>
        <v>702.11295362888131</v>
      </c>
      <c r="W204" s="158">
        <f t="shared" si="47"/>
        <v>433.76297829619421</v>
      </c>
      <c r="Y204" s="158">
        <f t="shared" si="48"/>
        <v>83819.791457169573</v>
      </c>
      <c r="Z204" s="34">
        <v>16</v>
      </c>
    </row>
    <row r="205" spans="14:26" s="16" customFormat="1">
      <c r="N205" s="34"/>
      <c r="O205" s="16">
        <v>186</v>
      </c>
      <c r="Q205" s="158">
        <f t="shared" si="44"/>
        <v>83819.791457169573</v>
      </c>
      <c r="R205" s="41"/>
      <c r="S205" s="158">
        <f t="shared" si="45"/>
        <v>1135.8759319250755</v>
      </c>
      <c r="U205" s="158">
        <f t="shared" si="46"/>
        <v>698.49826214307984</v>
      </c>
      <c r="W205" s="158">
        <f t="shared" si="47"/>
        <v>437.37766978199568</v>
      </c>
      <c r="Y205" s="158">
        <f t="shared" si="48"/>
        <v>83382.413787387573</v>
      </c>
      <c r="Z205" s="34">
        <v>16</v>
      </c>
    </row>
    <row r="206" spans="14:26" s="16" customFormat="1">
      <c r="N206" s="34"/>
      <c r="O206" s="16">
        <v>187</v>
      </c>
      <c r="Q206" s="158">
        <f t="shared" si="44"/>
        <v>83382.413787387573</v>
      </c>
      <c r="R206" s="41"/>
      <c r="S206" s="158">
        <f t="shared" si="45"/>
        <v>1135.8759319250755</v>
      </c>
      <c r="U206" s="158">
        <f t="shared" si="46"/>
        <v>694.85344822822981</v>
      </c>
      <c r="W206" s="158">
        <f t="shared" si="47"/>
        <v>441.02248369684571</v>
      </c>
      <c r="Y206" s="158">
        <f t="shared" si="48"/>
        <v>82941.391303690732</v>
      </c>
      <c r="Z206" s="34">
        <v>16</v>
      </c>
    </row>
    <row r="207" spans="14:26" s="16" customFormat="1">
      <c r="N207" s="34"/>
      <c r="O207" s="16">
        <v>188</v>
      </c>
      <c r="Q207" s="158">
        <f t="shared" si="44"/>
        <v>82941.391303690732</v>
      </c>
      <c r="R207" s="41"/>
      <c r="S207" s="158">
        <f t="shared" si="45"/>
        <v>1135.8759319250755</v>
      </c>
      <c r="U207" s="158">
        <f t="shared" si="46"/>
        <v>691.17826086408957</v>
      </c>
      <c r="W207" s="158">
        <f t="shared" si="47"/>
        <v>444.69767106098595</v>
      </c>
      <c r="Y207" s="158">
        <f t="shared" si="48"/>
        <v>82496.693632629744</v>
      </c>
      <c r="Z207" s="34">
        <v>16</v>
      </c>
    </row>
    <row r="208" spans="14:26" s="16" customFormat="1">
      <c r="N208" s="34"/>
      <c r="O208" s="16">
        <v>189</v>
      </c>
      <c r="Q208" s="158">
        <f t="shared" si="44"/>
        <v>82496.693632629744</v>
      </c>
      <c r="R208" s="41"/>
      <c r="S208" s="158">
        <f t="shared" si="45"/>
        <v>1135.8759319250755</v>
      </c>
      <c r="U208" s="158">
        <f t="shared" si="46"/>
        <v>687.47244693858113</v>
      </c>
      <c r="W208" s="158">
        <f t="shared" si="47"/>
        <v>448.40348498649439</v>
      </c>
      <c r="Y208" s="158">
        <f t="shared" si="48"/>
        <v>82048.290147643245</v>
      </c>
      <c r="Z208" s="34">
        <v>16</v>
      </c>
    </row>
    <row r="209" spans="14:26" s="16" customFormat="1">
      <c r="N209" s="34"/>
      <c r="O209" s="16">
        <v>190</v>
      </c>
      <c r="Q209" s="158">
        <f t="shared" si="44"/>
        <v>82048.290147643245</v>
      </c>
      <c r="R209" s="41"/>
      <c r="S209" s="158">
        <f t="shared" si="45"/>
        <v>1135.8759319250755</v>
      </c>
      <c r="U209" s="158">
        <f t="shared" si="46"/>
        <v>683.73575123036051</v>
      </c>
      <c r="W209" s="158">
        <f t="shared" si="47"/>
        <v>452.14018069471501</v>
      </c>
      <c r="Y209" s="158">
        <f t="shared" si="48"/>
        <v>81596.149966948535</v>
      </c>
      <c r="Z209" s="34">
        <v>16</v>
      </c>
    </row>
    <row r="210" spans="14:26" s="16" customFormat="1">
      <c r="N210" s="34"/>
      <c r="O210" s="16">
        <v>191</v>
      </c>
      <c r="Q210" s="158">
        <f t="shared" si="44"/>
        <v>81596.149966948535</v>
      </c>
      <c r="R210" s="41"/>
      <c r="S210" s="158">
        <f t="shared" si="45"/>
        <v>1135.8759319250755</v>
      </c>
      <c r="U210" s="158">
        <f t="shared" si="46"/>
        <v>679.96791639123785</v>
      </c>
      <c r="W210" s="158">
        <f t="shared" si="47"/>
        <v>455.90801553383767</v>
      </c>
      <c r="Y210" s="158">
        <f t="shared" si="48"/>
        <v>81140.241951414704</v>
      </c>
      <c r="Z210" s="34">
        <v>16</v>
      </c>
    </row>
    <row r="211" spans="14:26" s="16" customFormat="1">
      <c r="N211" s="34"/>
      <c r="O211" s="16">
        <v>192</v>
      </c>
      <c r="Q211" s="158">
        <f t="shared" si="44"/>
        <v>81140.241951414704</v>
      </c>
      <c r="R211" s="41"/>
      <c r="S211" s="158">
        <f t="shared" si="45"/>
        <v>1135.8759319250755</v>
      </c>
      <c r="U211" s="158">
        <f t="shared" si="46"/>
        <v>676.16868292845595</v>
      </c>
      <c r="W211" s="158">
        <f t="shared" si="47"/>
        <v>459.70724899661957</v>
      </c>
      <c r="Y211" s="158">
        <f t="shared" si="48"/>
        <v>80680.534702418081</v>
      </c>
      <c r="Z211" s="34">
        <v>16</v>
      </c>
    </row>
    <row r="212" spans="14:26" s="16" customFormat="1">
      <c r="N212" s="34"/>
      <c r="O212" s="16">
        <v>193</v>
      </c>
      <c r="Q212" s="158">
        <f t="shared" si="44"/>
        <v>80680.534702418081</v>
      </c>
      <c r="R212" s="41"/>
      <c r="S212" s="158">
        <f t="shared" si="45"/>
        <v>1135.8759319250755</v>
      </c>
      <c r="U212" s="158">
        <f t="shared" si="46"/>
        <v>672.3377891868173</v>
      </c>
      <c r="W212" s="158">
        <f t="shared" si="47"/>
        <v>463.53814273825822</v>
      </c>
      <c r="Y212" s="158">
        <f t="shared" si="48"/>
        <v>80216.996559679828</v>
      </c>
      <c r="Z212" s="34">
        <v>17</v>
      </c>
    </row>
    <row r="213" spans="14:26" s="16" customFormat="1">
      <c r="N213" s="34"/>
      <c r="O213" s="16">
        <v>194</v>
      </c>
      <c r="Q213" s="158">
        <f t="shared" ref="Q213:Q276" si="49">IF(O213&lt;=$E$9*12,Y212,0)</f>
        <v>80216.996559679828</v>
      </c>
      <c r="R213" s="41"/>
      <c r="S213" s="158">
        <f t="shared" ref="S213:S276" si="50">IF(O213&lt;=$E$9*12,SUM(U213,W213),0)</f>
        <v>1135.8759319250755</v>
      </c>
      <c r="U213" s="158">
        <f t="shared" ref="U213:U276" si="51">IF(O213&lt;=$E$9*12,Q213*$E$8/12,0)</f>
        <v>668.4749713306652</v>
      </c>
      <c r="W213" s="158">
        <f t="shared" ref="W213:W276" si="52">IF(O213&lt;=$E$9*12,$E$13-U213,0)</f>
        <v>467.40096059441032</v>
      </c>
      <c r="Y213" s="158">
        <f t="shared" ref="Y213:Y276" si="53">IF(O213&lt;=$E$9*12,Q213-W213,0)</f>
        <v>79749.595599085413</v>
      </c>
      <c r="Z213" s="34">
        <v>17</v>
      </c>
    </row>
    <row r="214" spans="14:26" s="16" customFormat="1">
      <c r="N214" s="34"/>
      <c r="O214" s="16">
        <v>195</v>
      </c>
      <c r="Q214" s="158">
        <f t="shared" si="49"/>
        <v>79749.595599085413</v>
      </c>
      <c r="R214" s="41"/>
      <c r="S214" s="158">
        <f t="shared" si="50"/>
        <v>1135.8759319250755</v>
      </c>
      <c r="U214" s="158">
        <f t="shared" si="51"/>
        <v>664.57996332571179</v>
      </c>
      <c r="W214" s="158">
        <f t="shared" si="52"/>
        <v>471.29596859936373</v>
      </c>
      <c r="Y214" s="158">
        <f t="shared" si="53"/>
        <v>79278.299630486043</v>
      </c>
      <c r="Z214" s="34">
        <v>17</v>
      </c>
    </row>
    <row r="215" spans="14:26" s="16" customFormat="1">
      <c r="N215" s="34"/>
      <c r="O215" s="16">
        <v>196</v>
      </c>
      <c r="Q215" s="158">
        <f t="shared" si="49"/>
        <v>79278.299630486043</v>
      </c>
      <c r="R215" s="41"/>
      <c r="S215" s="158">
        <f t="shared" si="50"/>
        <v>1135.8759319250755</v>
      </c>
      <c r="U215" s="158">
        <f t="shared" si="51"/>
        <v>660.652496920717</v>
      </c>
      <c r="W215" s="158">
        <f t="shared" si="52"/>
        <v>475.22343500435852</v>
      </c>
      <c r="Y215" s="158">
        <f t="shared" si="53"/>
        <v>78803.076195481684</v>
      </c>
      <c r="Z215" s="34">
        <v>17</v>
      </c>
    </row>
    <row r="216" spans="14:26" s="16" customFormat="1">
      <c r="N216" s="34"/>
      <c r="O216" s="16">
        <v>197</v>
      </c>
      <c r="Q216" s="158">
        <f t="shared" si="49"/>
        <v>78803.076195481684</v>
      </c>
      <c r="R216" s="41"/>
      <c r="S216" s="158">
        <f t="shared" si="50"/>
        <v>1135.8759319250755</v>
      </c>
      <c r="U216" s="158">
        <f t="shared" si="51"/>
        <v>656.69230162901408</v>
      </c>
      <c r="W216" s="158">
        <f t="shared" si="52"/>
        <v>479.18363029606144</v>
      </c>
      <c r="Y216" s="158">
        <f t="shared" si="53"/>
        <v>78323.892565185626</v>
      </c>
      <c r="Z216" s="34">
        <v>17</v>
      </c>
    </row>
    <row r="217" spans="14:26" s="16" customFormat="1">
      <c r="N217" s="34"/>
      <c r="O217" s="16">
        <v>198</v>
      </c>
      <c r="Q217" s="158">
        <f t="shared" si="49"/>
        <v>78323.892565185626</v>
      </c>
      <c r="R217" s="41"/>
      <c r="S217" s="158">
        <f t="shared" si="50"/>
        <v>1135.8759319250755</v>
      </c>
      <c r="U217" s="158">
        <f t="shared" si="51"/>
        <v>652.69910470988032</v>
      </c>
      <c r="W217" s="158">
        <f t="shared" si="52"/>
        <v>483.1768272151952</v>
      </c>
      <c r="Y217" s="158">
        <f t="shared" si="53"/>
        <v>77840.715737970429</v>
      </c>
      <c r="Z217" s="34">
        <v>17</v>
      </c>
    </row>
    <row r="218" spans="14:26" s="16" customFormat="1">
      <c r="N218" s="34"/>
      <c r="O218" s="16">
        <v>199</v>
      </c>
      <c r="Q218" s="158">
        <f t="shared" si="49"/>
        <v>77840.715737970429</v>
      </c>
      <c r="R218" s="41"/>
      <c r="S218" s="158">
        <f t="shared" si="50"/>
        <v>1135.8759319250755</v>
      </c>
      <c r="U218" s="158">
        <f t="shared" si="51"/>
        <v>648.67263114975356</v>
      </c>
      <c r="W218" s="158">
        <f t="shared" si="52"/>
        <v>487.20330077532196</v>
      </c>
      <c r="Y218" s="158">
        <f t="shared" si="53"/>
        <v>77353.51243719511</v>
      </c>
      <c r="Z218" s="34">
        <v>17</v>
      </c>
    </row>
    <row r="219" spans="14:26" s="16" customFormat="1">
      <c r="N219" s="34"/>
      <c r="O219" s="16">
        <v>200</v>
      </c>
      <c r="Q219" s="158">
        <f t="shared" si="49"/>
        <v>77353.51243719511</v>
      </c>
      <c r="R219" s="41"/>
      <c r="S219" s="158">
        <f t="shared" si="50"/>
        <v>1135.8759319250755</v>
      </c>
      <c r="U219" s="158">
        <f t="shared" si="51"/>
        <v>644.61260364329257</v>
      </c>
      <c r="W219" s="158">
        <f t="shared" si="52"/>
        <v>491.26332828178295</v>
      </c>
      <c r="Y219" s="158">
        <f t="shared" si="53"/>
        <v>76862.249108913325</v>
      </c>
      <c r="Z219" s="34">
        <v>17</v>
      </c>
    </row>
    <row r="220" spans="14:26" s="16" customFormat="1">
      <c r="N220" s="34"/>
      <c r="O220" s="16">
        <v>201</v>
      </c>
      <c r="Q220" s="158">
        <f t="shared" si="49"/>
        <v>76862.249108913325</v>
      </c>
      <c r="R220" s="41"/>
      <c r="S220" s="158">
        <f t="shared" si="50"/>
        <v>1135.8759319250755</v>
      </c>
      <c r="U220" s="158">
        <f t="shared" si="51"/>
        <v>640.51874257427778</v>
      </c>
      <c r="W220" s="158">
        <f t="shared" si="52"/>
        <v>495.35718935079774</v>
      </c>
      <c r="Y220" s="158">
        <f t="shared" si="53"/>
        <v>76366.891919562535</v>
      </c>
      <c r="Z220" s="34">
        <v>17</v>
      </c>
    </row>
    <row r="221" spans="14:26" s="16" customFormat="1">
      <c r="N221" s="34"/>
      <c r="O221" s="16">
        <v>202</v>
      </c>
      <c r="Q221" s="158">
        <f t="shared" si="49"/>
        <v>76366.891919562535</v>
      </c>
      <c r="R221" s="41"/>
      <c r="S221" s="158">
        <f t="shared" si="50"/>
        <v>1135.8759319250755</v>
      </c>
      <c r="U221" s="158">
        <f t="shared" si="51"/>
        <v>636.3907659963545</v>
      </c>
      <c r="W221" s="158">
        <f t="shared" si="52"/>
        <v>499.48516592872102</v>
      </c>
      <c r="Y221" s="158">
        <f t="shared" si="53"/>
        <v>75867.406753633812</v>
      </c>
      <c r="Z221" s="34">
        <v>17</v>
      </c>
    </row>
    <row r="222" spans="14:26" s="16" customFormat="1">
      <c r="N222" s="34"/>
      <c r="O222" s="16">
        <v>203</v>
      </c>
      <c r="Q222" s="158">
        <f t="shared" si="49"/>
        <v>75867.406753633812</v>
      </c>
      <c r="R222" s="41"/>
      <c r="S222" s="158">
        <f t="shared" si="50"/>
        <v>1135.8759319250755</v>
      </c>
      <c r="U222" s="158">
        <f t="shared" si="51"/>
        <v>632.22838961361515</v>
      </c>
      <c r="W222" s="158">
        <f t="shared" si="52"/>
        <v>503.64754231146037</v>
      </c>
      <c r="Y222" s="158">
        <f t="shared" si="53"/>
        <v>75363.759211322351</v>
      </c>
      <c r="Z222" s="34">
        <v>17</v>
      </c>
    </row>
    <row r="223" spans="14:26" s="16" customFormat="1">
      <c r="N223" s="34"/>
      <c r="O223" s="16">
        <v>204</v>
      </c>
      <c r="Q223" s="158">
        <f t="shared" si="49"/>
        <v>75363.759211322351</v>
      </c>
      <c r="R223" s="41"/>
      <c r="S223" s="158">
        <f t="shared" si="50"/>
        <v>1135.8759319250755</v>
      </c>
      <c r="U223" s="158">
        <f t="shared" si="51"/>
        <v>628.03132676101961</v>
      </c>
      <c r="W223" s="158">
        <f t="shared" si="52"/>
        <v>507.84460516405591</v>
      </c>
      <c r="Y223" s="158">
        <f t="shared" si="53"/>
        <v>74855.914606158301</v>
      </c>
      <c r="Z223" s="34">
        <v>17</v>
      </c>
    </row>
    <row r="224" spans="14:26" s="16" customFormat="1">
      <c r="N224" s="34"/>
      <c r="O224" s="16">
        <v>205</v>
      </c>
      <c r="Q224" s="158">
        <f t="shared" si="49"/>
        <v>74855.914606158301</v>
      </c>
      <c r="R224" s="41"/>
      <c r="S224" s="158">
        <f t="shared" si="50"/>
        <v>1135.8759319250755</v>
      </c>
      <c r="U224" s="158">
        <f t="shared" si="51"/>
        <v>623.79928838465253</v>
      </c>
      <c r="W224" s="158">
        <f t="shared" si="52"/>
        <v>512.07664354042299</v>
      </c>
      <c r="Y224" s="158">
        <f t="shared" si="53"/>
        <v>74343.837962617879</v>
      </c>
      <c r="Z224" s="34">
        <v>18</v>
      </c>
    </row>
    <row r="225" spans="14:26" s="16" customFormat="1">
      <c r="N225" s="34"/>
      <c r="O225" s="16">
        <v>206</v>
      </c>
      <c r="Q225" s="158">
        <f t="shared" si="49"/>
        <v>74343.837962617879</v>
      </c>
      <c r="R225" s="41"/>
      <c r="S225" s="158">
        <f t="shared" si="50"/>
        <v>1135.8759319250755</v>
      </c>
      <c r="U225" s="158">
        <f t="shared" si="51"/>
        <v>619.53198302181568</v>
      </c>
      <c r="W225" s="158">
        <f t="shared" si="52"/>
        <v>516.34394890325984</v>
      </c>
      <c r="Y225" s="158">
        <f t="shared" si="53"/>
        <v>73827.494013714619</v>
      </c>
      <c r="Z225" s="34">
        <v>18</v>
      </c>
    </row>
    <row r="226" spans="14:26" s="16" customFormat="1">
      <c r="N226" s="34"/>
      <c r="O226" s="16">
        <v>207</v>
      </c>
      <c r="Q226" s="158">
        <f t="shared" si="49"/>
        <v>73827.494013714619</v>
      </c>
      <c r="R226" s="41"/>
      <c r="S226" s="158">
        <f t="shared" si="50"/>
        <v>1135.8759319250755</v>
      </c>
      <c r="U226" s="158">
        <f t="shared" si="51"/>
        <v>615.22911678095522</v>
      </c>
      <c r="W226" s="158">
        <f t="shared" si="52"/>
        <v>520.6468151441203</v>
      </c>
      <c r="Y226" s="158">
        <f t="shared" si="53"/>
        <v>73306.847198570496</v>
      </c>
      <c r="Z226" s="34">
        <v>18</v>
      </c>
    </row>
    <row r="227" spans="14:26" s="16" customFormat="1">
      <c r="N227" s="34"/>
      <c r="O227" s="16">
        <v>208</v>
      </c>
      <c r="Q227" s="158">
        <f t="shared" si="49"/>
        <v>73306.847198570496</v>
      </c>
      <c r="R227" s="41"/>
      <c r="S227" s="158">
        <f t="shared" si="50"/>
        <v>1135.8759319250755</v>
      </c>
      <c r="U227" s="158">
        <f t="shared" si="51"/>
        <v>610.8903933214209</v>
      </c>
      <c r="W227" s="158">
        <f t="shared" si="52"/>
        <v>524.98553860365462</v>
      </c>
      <c r="Y227" s="158">
        <f t="shared" si="53"/>
        <v>72781.861659966846</v>
      </c>
      <c r="Z227" s="34">
        <v>18</v>
      </c>
    </row>
    <row r="228" spans="14:26" s="16" customFormat="1">
      <c r="N228" s="34"/>
      <c r="O228" s="16">
        <v>209</v>
      </c>
      <c r="Q228" s="158">
        <f t="shared" si="49"/>
        <v>72781.861659966846</v>
      </c>
      <c r="R228" s="41"/>
      <c r="S228" s="158">
        <f t="shared" si="50"/>
        <v>1135.8759319250755</v>
      </c>
      <c r="U228" s="158">
        <f t="shared" si="51"/>
        <v>606.51551383305707</v>
      </c>
      <c r="W228" s="158">
        <f t="shared" si="52"/>
        <v>529.36041809201845</v>
      </c>
      <c r="Y228" s="158">
        <f t="shared" si="53"/>
        <v>72252.501241874823</v>
      </c>
      <c r="Z228" s="34">
        <v>18</v>
      </c>
    </row>
    <row r="229" spans="14:26" s="16" customFormat="1">
      <c r="N229" s="34"/>
      <c r="O229" s="16">
        <v>210</v>
      </c>
      <c r="Q229" s="158">
        <f t="shared" si="49"/>
        <v>72252.501241874823</v>
      </c>
      <c r="R229" s="41"/>
      <c r="S229" s="158">
        <f t="shared" si="50"/>
        <v>1135.8759319250755</v>
      </c>
      <c r="U229" s="158">
        <f t="shared" si="51"/>
        <v>602.10417701562358</v>
      </c>
      <c r="W229" s="158">
        <f t="shared" si="52"/>
        <v>533.77175490945194</v>
      </c>
      <c r="Y229" s="158">
        <f t="shared" si="53"/>
        <v>71718.729486965371</v>
      </c>
      <c r="Z229" s="34">
        <v>18</v>
      </c>
    </row>
    <row r="230" spans="14:26" s="16" customFormat="1">
      <c r="N230" s="34"/>
      <c r="O230" s="16">
        <v>211</v>
      </c>
      <c r="Q230" s="158">
        <f t="shared" si="49"/>
        <v>71718.729486965371</v>
      </c>
      <c r="R230" s="41"/>
      <c r="S230" s="158">
        <f t="shared" si="50"/>
        <v>1135.8759319250755</v>
      </c>
      <c r="U230" s="158">
        <f t="shared" si="51"/>
        <v>597.65607905804484</v>
      </c>
      <c r="W230" s="158">
        <f t="shared" si="52"/>
        <v>538.21985286703068</v>
      </c>
      <c r="Y230" s="158">
        <f t="shared" si="53"/>
        <v>71180.509634098344</v>
      </c>
      <c r="Z230" s="34">
        <v>18</v>
      </c>
    </row>
    <row r="231" spans="14:26" s="16" customFormat="1">
      <c r="N231" s="34"/>
      <c r="O231" s="16">
        <v>212</v>
      </c>
      <c r="Q231" s="158">
        <f t="shared" si="49"/>
        <v>71180.509634098344</v>
      </c>
      <c r="R231" s="41"/>
      <c r="S231" s="158">
        <f t="shared" si="50"/>
        <v>1135.8759319250755</v>
      </c>
      <c r="U231" s="158">
        <f t="shared" si="51"/>
        <v>593.17091361748624</v>
      </c>
      <c r="W231" s="158">
        <f t="shared" si="52"/>
        <v>542.70501830758928</v>
      </c>
      <c r="Y231" s="158">
        <f t="shared" si="53"/>
        <v>70637.804615790752</v>
      </c>
      <c r="Z231" s="34">
        <v>18</v>
      </c>
    </row>
    <row r="232" spans="14:26" s="16" customFormat="1">
      <c r="N232" s="34"/>
      <c r="O232" s="16">
        <v>213</v>
      </c>
      <c r="Q232" s="158">
        <f t="shared" si="49"/>
        <v>70637.804615790752</v>
      </c>
      <c r="R232" s="41"/>
      <c r="S232" s="158">
        <f t="shared" si="50"/>
        <v>1135.8759319250755</v>
      </c>
      <c r="U232" s="158">
        <f t="shared" si="51"/>
        <v>588.64837179825633</v>
      </c>
      <c r="W232" s="158">
        <f t="shared" si="52"/>
        <v>547.22756012681918</v>
      </c>
      <c r="Y232" s="158">
        <f t="shared" si="53"/>
        <v>70090.577055663933</v>
      </c>
      <c r="Z232" s="34">
        <v>18</v>
      </c>
    </row>
    <row r="233" spans="14:26" s="16" customFormat="1">
      <c r="N233" s="34"/>
      <c r="O233" s="16">
        <v>214</v>
      </c>
      <c r="Q233" s="158">
        <f t="shared" si="49"/>
        <v>70090.577055663933</v>
      </c>
      <c r="R233" s="41"/>
      <c r="S233" s="158">
        <f t="shared" si="50"/>
        <v>1135.8759319250755</v>
      </c>
      <c r="U233" s="158">
        <f t="shared" si="51"/>
        <v>584.08814213053279</v>
      </c>
      <c r="W233" s="158">
        <f t="shared" si="52"/>
        <v>551.78778979454273</v>
      </c>
      <c r="Y233" s="158">
        <f t="shared" si="53"/>
        <v>69538.789265869389</v>
      </c>
      <c r="Z233" s="34">
        <v>18</v>
      </c>
    </row>
    <row r="234" spans="14:26" s="16" customFormat="1">
      <c r="N234" s="34"/>
      <c r="O234" s="16">
        <v>215</v>
      </c>
      <c r="Q234" s="158">
        <f t="shared" si="49"/>
        <v>69538.789265869389</v>
      </c>
      <c r="R234" s="41"/>
      <c r="S234" s="158">
        <f t="shared" si="50"/>
        <v>1135.8759319250755</v>
      </c>
      <c r="U234" s="158">
        <f t="shared" si="51"/>
        <v>579.48991054891155</v>
      </c>
      <c r="W234" s="158">
        <f t="shared" si="52"/>
        <v>556.38602137616397</v>
      </c>
      <c r="Y234" s="158">
        <f t="shared" si="53"/>
        <v>68982.403244493224</v>
      </c>
      <c r="Z234" s="34">
        <v>18</v>
      </c>
    </row>
    <row r="235" spans="14:26" s="16" customFormat="1">
      <c r="N235" s="34"/>
      <c r="O235" s="16">
        <v>216</v>
      </c>
      <c r="Q235" s="158">
        <f t="shared" si="49"/>
        <v>68982.403244493224</v>
      </c>
      <c r="R235" s="41"/>
      <c r="S235" s="158">
        <f t="shared" si="50"/>
        <v>1135.8759319250755</v>
      </c>
      <c r="U235" s="158">
        <f t="shared" si="51"/>
        <v>574.85336037077684</v>
      </c>
      <c r="W235" s="158">
        <f t="shared" si="52"/>
        <v>561.02257155429868</v>
      </c>
      <c r="Y235" s="158">
        <f t="shared" si="53"/>
        <v>68421.380672938918</v>
      </c>
      <c r="Z235" s="34">
        <v>18</v>
      </c>
    </row>
    <row r="236" spans="14:26" s="16" customFormat="1">
      <c r="N236" s="34"/>
      <c r="O236" s="16">
        <v>217</v>
      </c>
      <c r="Q236" s="158">
        <f t="shared" si="49"/>
        <v>68421.380672938918</v>
      </c>
      <c r="R236" s="41"/>
      <c r="S236" s="158">
        <f t="shared" si="50"/>
        <v>1135.8759319250755</v>
      </c>
      <c r="U236" s="158">
        <f t="shared" si="51"/>
        <v>570.17817227449098</v>
      </c>
      <c r="W236" s="158">
        <f t="shared" si="52"/>
        <v>565.69775965058454</v>
      </c>
      <c r="Y236" s="158">
        <f t="shared" si="53"/>
        <v>67855.682913288329</v>
      </c>
      <c r="Z236" s="34">
        <v>19</v>
      </c>
    </row>
    <row r="237" spans="14:26" s="16" customFormat="1">
      <c r="N237" s="34"/>
      <c r="O237" s="16">
        <v>218</v>
      </c>
      <c r="Q237" s="158">
        <f t="shared" si="49"/>
        <v>67855.682913288329</v>
      </c>
      <c r="R237" s="41"/>
      <c r="S237" s="158">
        <f t="shared" si="50"/>
        <v>1135.8759319250755</v>
      </c>
      <c r="U237" s="158">
        <f t="shared" si="51"/>
        <v>565.4640242774027</v>
      </c>
      <c r="W237" s="158">
        <f t="shared" si="52"/>
        <v>570.41190764767282</v>
      </c>
      <c r="Y237" s="158">
        <f t="shared" si="53"/>
        <v>67285.27100564065</v>
      </c>
      <c r="Z237" s="34">
        <v>19</v>
      </c>
    </row>
    <row r="238" spans="14:26" s="16" customFormat="1">
      <c r="N238" s="34"/>
      <c r="O238" s="16">
        <v>219</v>
      </c>
      <c r="Q238" s="158">
        <f t="shared" si="49"/>
        <v>67285.27100564065</v>
      </c>
      <c r="R238" s="41"/>
      <c r="S238" s="158">
        <f t="shared" si="50"/>
        <v>1135.8759319250755</v>
      </c>
      <c r="U238" s="158">
        <f t="shared" si="51"/>
        <v>560.7105917136721</v>
      </c>
      <c r="W238" s="158">
        <f t="shared" si="52"/>
        <v>575.16534021140342</v>
      </c>
      <c r="Y238" s="158">
        <f t="shared" si="53"/>
        <v>66710.105665429248</v>
      </c>
      <c r="Z238" s="34">
        <v>19</v>
      </c>
    </row>
    <row r="239" spans="14:26" s="16" customFormat="1">
      <c r="N239" s="34"/>
      <c r="O239" s="16">
        <v>220</v>
      </c>
      <c r="Q239" s="158">
        <f t="shared" si="49"/>
        <v>66710.105665429248</v>
      </c>
      <c r="R239" s="41"/>
      <c r="S239" s="158">
        <f t="shared" si="50"/>
        <v>1135.8759319250755</v>
      </c>
      <c r="U239" s="158">
        <f t="shared" si="51"/>
        <v>555.91754721191046</v>
      </c>
      <c r="W239" s="158">
        <f t="shared" si="52"/>
        <v>579.95838471316506</v>
      </c>
      <c r="Y239" s="158">
        <f t="shared" si="53"/>
        <v>66130.14728071609</v>
      </c>
      <c r="Z239" s="34">
        <v>19</v>
      </c>
    </row>
    <row r="240" spans="14:26" s="16" customFormat="1">
      <c r="N240" s="34"/>
      <c r="O240" s="16">
        <v>221</v>
      </c>
      <c r="Q240" s="158">
        <f t="shared" si="49"/>
        <v>66130.14728071609</v>
      </c>
      <c r="R240" s="41"/>
      <c r="S240" s="158">
        <f t="shared" si="50"/>
        <v>1135.8759319250755</v>
      </c>
      <c r="U240" s="158">
        <f t="shared" si="51"/>
        <v>551.0845606726341</v>
      </c>
      <c r="W240" s="158">
        <f t="shared" si="52"/>
        <v>584.79137125244142</v>
      </c>
      <c r="Y240" s="158">
        <f t="shared" si="53"/>
        <v>65545.355909463644</v>
      </c>
      <c r="Z240" s="34">
        <v>19</v>
      </c>
    </row>
    <row r="241" spans="14:26" s="16" customFormat="1">
      <c r="N241" s="34"/>
      <c r="O241" s="16">
        <v>222</v>
      </c>
      <c r="Q241" s="158">
        <f t="shared" si="49"/>
        <v>65545.355909463644</v>
      </c>
      <c r="R241" s="41"/>
      <c r="S241" s="158">
        <f t="shared" si="50"/>
        <v>1135.8759319250755</v>
      </c>
      <c r="U241" s="158">
        <f t="shared" si="51"/>
        <v>546.21129924553043</v>
      </c>
      <c r="W241" s="158">
        <f t="shared" si="52"/>
        <v>589.66463267954509</v>
      </c>
      <c r="Y241" s="158">
        <f t="shared" si="53"/>
        <v>64955.691276784099</v>
      </c>
      <c r="Z241" s="34">
        <v>19</v>
      </c>
    </row>
    <row r="242" spans="14:26" s="16" customFormat="1">
      <c r="N242" s="34"/>
      <c r="O242" s="16">
        <v>223</v>
      </c>
      <c r="Q242" s="158">
        <f t="shared" si="49"/>
        <v>64955.691276784099</v>
      </c>
      <c r="R242" s="41"/>
      <c r="S242" s="158">
        <f t="shared" si="50"/>
        <v>1135.8759319250755</v>
      </c>
      <c r="U242" s="158">
        <f t="shared" si="51"/>
        <v>541.29742730653413</v>
      </c>
      <c r="W242" s="158">
        <f t="shared" si="52"/>
        <v>594.57850461854139</v>
      </c>
      <c r="Y242" s="158">
        <f t="shared" si="53"/>
        <v>64361.112772165558</v>
      </c>
      <c r="Z242" s="34">
        <v>19</v>
      </c>
    </row>
    <row r="243" spans="14:26" s="16" customFormat="1">
      <c r="N243" s="34"/>
      <c r="O243" s="16">
        <v>224</v>
      </c>
      <c r="Q243" s="158">
        <f t="shared" si="49"/>
        <v>64361.112772165558</v>
      </c>
      <c r="R243" s="41"/>
      <c r="S243" s="158">
        <f t="shared" si="50"/>
        <v>1135.8759319250755</v>
      </c>
      <c r="U243" s="158">
        <f t="shared" si="51"/>
        <v>536.34260643471305</v>
      </c>
      <c r="W243" s="158">
        <f t="shared" si="52"/>
        <v>599.53332549036247</v>
      </c>
      <c r="Y243" s="158">
        <f t="shared" si="53"/>
        <v>63761.579446675198</v>
      </c>
      <c r="Z243" s="34">
        <v>19</v>
      </c>
    </row>
    <row r="244" spans="14:26" s="16" customFormat="1">
      <c r="N244" s="34"/>
      <c r="O244" s="16">
        <v>225</v>
      </c>
      <c r="Q244" s="158">
        <f t="shared" si="49"/>
        <v>63761.579446675198</v>
      </c>
      <c r="R244" s="41"/>
      <c r="S244" s="158">
        <f t="shared" si="50"/>
        <v>1135.8759319250755</v>
      </c>
      <c r="U244" s="158">
        <f t="shared" si="51"/>
        <v>531.34649538896008</v>
      </c>
      <c r="W244" s="158">
        <f t="shared" si="52"/>
        <v>604.52943653611544</v>
      </c>
      <c r="Y244" s="158">
        <f t="shared" si="53"/>
        <v>63157.050010139079</v>
      </c>
      <c r="Z244" s="34">
        <v>19</v>
      </c>
    </row>
    <row r="245" spans="14:26" s="16" customFormat="1">
      <c r="N245" s="34"/>
      <c r="O245" s="16">
        <v>226</v>
      </c>
      <c r="Q245" s="158">
        <f t="shared" si="49"/>
        <v>63157.050010139079</v>
      </c>
      <c r="R245" s="41"/>
      <c r="S245" s="158">
        <f t="shared" si="50"/>
        <v>1135.8759319250755</v>
      </c>
      <c r="U245" s="158">
        <f t="shared" si="51"/>
        <v>526.30875008449232</v>
      </c>
      <c r="W245" s="158">
        <f t="shared" si="52"/>
        <v>609.5671818405832</v>
      </c>
      <c r="Y245" s="158">
        <f t="shared" si="53"/>
        <v>62547.482828298496</v>
      </c>
      <c r="Z245" s="34">
        <v>19</v>
      </c>
    </row>
    <row r="246" spans="14:26" s="16" customFormat="1">
      <c r="N246" s="34"/>
      <c r="O246" s="16">
        <v>227</v>
      </c>
      <c r="Q246" s="158">
        <f t="shared" si="49"/>
        <v>62547.482828298496</v>
      </c>
      <c r="R246" s="41"/>
      <c r="S246" s="158">
        <f t="shared" si="50"/>
        <v>1135.8759319250755</v>
      </c>
      <c r="U246" s="158">
        <f t="shared" si="51"/>
        <v>521.22902356915415</v>
      </c>
      <c r="W246" s="158">
        <f t="shared" si="52"/>
        <v>614.64690835592137</v>
      </c>
      <c r="Y246" s="158">
        <f t="shared" si="53"/>
        <v>61932.835919942576</v>
      </c>
      <c r="Z246" s="34">
        <v>19</v>
      </c>
    </row>
    <row r="247" spans="14:26" s="16" customFormat="1">
      <c r="N247" s="34"/>
      <c r="O247" s="16">
        <v>228</v>
      </c>
      <c r="Q247" s="158">
        <f t="shared" si="49"/>
        <v>61932.835919942576</v>
      </c>
      <c r="R247" s="41"/>
      <c r="S247" s="158">
        <f t="shared" si="50"/>
        <v>1135.8759319250755</v>
      </c>
      <c r="U247" s="158">
        <f t="shared" si="51"/>
        <v>516.10696599952155</v>
      </c>
      <c r="W247" s="158">
        <f t="shared" si="52"/>
        <v>619.76896592555397</v>
      </c>
      <c r="Y247" s="158">
        <f t="shared" si="53"/>
        <v>61313.06695401702</v>
      </c>
      <c r="Z247" s="34">
        <v>19</v>
      </c>
    </row>
    <row r="248" spans="14:26" s="16" customFormat="1">
      <c r="N248" s="34"/>
      <c r="O248" s="16">
        <v>229</v>
      </c>
      <c r="Q248" s="158">
        <f t="shared" si="49"/>
        <v>61313.06695401702</v>
      </c>
      <c r="R248" s="41"/>
      <c r="S248" s="158">
        <f t="shared" si="50"/>
        <v>1135.8759319250755</v>
      </c>
      <c r="U248" s="158">
        <f t="shared" si="51"/>
        <v>510.94222461680852</v>
      </c>
      <c r="W248" s="158">
        <f t="shared" si="52"/>
        <v>624.933707308267</v>
      </c>
      <c r="Y248" s="158">
        <f t="shared" si="53"/>
        <v>60688.133246708756</v>
      </c>
      <c r="Z248" s="34">
        <v>20</v>
      </c>
    </row>
    <row r="249" spans="14:26" s="16" customFormat="1">
      <c r="N249" s="34"/>
      <c r="O249" s="16">
        <v>230</v>
      </c>
      <c r="Q249" s="158">
        <f t="shared" si="49"/>
        <v>60688.133246708756</v>
      </c>
      <c r="R249" s="41"/>
      <c r="S249" s="158">
        <f t="shared" si="50"/>
        <v>1135.8759319250755</v>
      </c>
      <c r="U249" s="158">
        <f t="shared" si="51"/>
        <v>505.73444372257296</v>
      </c>
      <c r="W249" s="158">
        <f t="shared" si="52"/>
        <v>630.14148820250261</v>
      </c>
      <c r="Y249" s="158">
        <f t="shared" si="53"/>
        <v>60057.99175850625</v>
      </c>
      <c r="Z249" s="34">
        <v>20</v>
      </c>
    </row>
    <row r="250" spans="14:26" s="16" customFormat="1">
      <c r="N250" s="34"/>
      <c r="O250" s="16">
        <v>231</v>
      </c>
      <c r="Q250" s="158">
        <f t="shared" si="49"/>
        <v>60057.99175850625</v>
      </c>
      <c r="R250" s="41"/>
      <c r="S250" s="158">
        <f t="shared" si="50"/>
        <v>1135.8759319250755</v>
      </c>
      <c r="U250" s="158">
        <f t="shared" si="51"/>
        <v>500.48326465421877</v>
      </c>
      <c r="W250" s="158">
        <f t="shared" si="52"/>
        <v>635.39266727085669</v>
      </c>
      <c r="Y250" s="158">
        <f t="shared" si="53"/>
        <v>59422.599091235395</v>
      </c>
      <c r="Z250" s="34">
        <v>20</v>
      </c>
    </row>
    <row r="251" spans="14:26" s="16" customFormat="1">
      <c r="N251" s="34"/>
      <c r="O251" s="16">
        <v>232</v>
      </c>
      <c r="Q251" s="158">
        <f t="shared" si="49"/>
        <v>59422.599091235395</v>
      </c>
      <c r="R251" s="41"/>
      <c r="S251" s="158">
        <f t="shared" si="50"/>
        <v>1135.8759319250755</v>
      </c>
      <c r="U251" s="158">
        <f t="shared" si="51"/>
        <v>495.18832576029496</v>
      </c>
      <c r="W251" s="158">
        <f t="shared" si="52"/>
        <v>640.68760616478062</v>
      </c>
      <c r="Y251" s="158">
        <f t="shared" si="53"/>
        <v>58781.911485070617</v>
      </c>
      <c r="Z251" s="34">
        <v>20</v>
      </c>
    </row>
    <row r="252" spans="14:26" s="16" customFormat="1">
      <c r="N252" s="34"/>
      <c r="O252" s="16">
        <v>233</v>
      </c>
      <c r="Q252" s="158">
        <f t="shared" si="49"/>
        <v>58781.911485070617</v>
      </c>
      <c r="R252" s="41"/>
      <c r="S252" s="158">
        <f t="shared" si="50"/>
        <v>1135.8759319250755</v>
      </c>
      <c r="U252" s="158">
        <f t="shared" si="51"/>
        <v>489.84926237558852</v>
      </c>
      <c r="W252" s="158">
        <f t="shared" si="52"/>
        <v>646.026669549487</v>
      </c>
      <c r="Y252" s="158">
        <f t="shared" si="53"/>
        <v>58135.884815521131</v>
      </c>
      <c r="Z252" s="34">
        <v>20</v>
      </c>
    </row>
    <row r="253" spans="14:26" s="16" customFormat="1">
      <c r="N253" s="34"/>
      <c r="O253" s="16">
        <v>234</v>
      </c>
      <c r="Q253" s="158">
        <f t="shared" si="49"/>
        <v>58135.884815521131</v>
      </c>
      <c r="R253" s="41"/>
      <c r="S253" s="158">
        <f t="shared" si="50"/>
        <v>1135.8759319250755</v>
      </c>
      <c r="U253" s="158">
        <f t="shared" si="51"/>
        <v>484.46570679600944</v>
      </c>
      <c r="W253" s="158">
        <f t="shared" si="52"/>
        <v>651.41022512906602</v>
      </c>
      <c r="Y253" s="158">
        <f t="shared" si="53"/>
        <v>57484.474590392063</v>
      </c>
      <c r="Z253" s="34">
        <v>20</v>
      </c>
    </row>
    <row r="254" spans="14:26" s="16" customFormat="1">
      <c r="N254" s="34"/>
      <c r="O254" s="16">
        <v>235</v>
      </c>
      <c r="Q254" s="158">
        <f t="shared" si="49"/>
        <v>57484.474590392063</v>
      </c>
      <c r="R254" s="41"/>
      <c r="S254" s="158">
        <f t="shared" si="50"/>
        <v>1135.8759319250755</v>
      </c>
      <c r="U254" s="158">
        <f t="shared" si="51"/>
        <v>479.03728825326721</v>
      </c>
      <c r="W254" s="158">
        <f t="shared" si="52"/>
        <v>656.83864367180831</v>
      </c>
      <c r="Y254" s="158">
        <f t="shared" si="53"/>
        <v>56827.635946720256</v>
      </c>
      <c r="Z254" s="34">
        <v>20</v>
      </c>
    </row>
    <row r="255" spans="14:26" s="16" customFormat="1">
      <c r="N255" s="34"/>
      <c r="O255" s="16">
        <v>236</v>
      </c>
      <c r="Q255" s="158">
        <f t="shared" si="49"/>
        <v>56827.635946720256</v>
      </c>
      <c r="R255" s="41"/>
      <c r="S255" s="158">
        <f t="shared" si="50"/>
        <v>1135.8759319250755</v>
      </c>
      <c r="U255" s="158">
        <f t="shared" si="51"/>
        <v>473.56363288933545</v>
      </c>
      <c r="W255" s="158">
        <f t="shared" si="52"/>
        <v>662.31229903574012</v>
      </c>
      <c r="Y255" s="158">
        <f t="shared" si="53"/>
        <v>56165.32364768452</v>
      </c>
      <c r="Z255" s="34">
        <v>20</v>
      </c>
    </row>
    <row r="256" spans="14:26" s="16" customFormat="1">
      <c r="N256" s="34"/>
      <c r="O256" s="16">
        <v>237</v>
      </c>
      <c r="Q256" s="158">
        <f t="shared" si="49"/>
        <v>56165.32364768452</v>
      </c>
      <c r="R256" s="41"/>
      <c r="S256" s="158">
        <f t="shared" si="50"/>
        <v>1135.8759319250755</v>
      </c>
      <c r="U256" s="158">
        <f t="shared" si="51"/>
        <v>468.04436373070439</v>
      </c>
      <c r="W256" s="158">
        <f t="shared" si="52"/>
        <v>667.83156819437113</v>
      </c>
      <c r="Y256" s="158">
        <f t="shared" si="53"/>
        <v>55497.492079490148</v>
      </c>
      <c r="Z256" s="34">
        <v>20</v>
      </c>
    </row>
    <row r="257" spans="14:26" s="16" customFormat="1">
      <c r="N257" s="34"/>
      <c r="O257" s="16">
        <v>238</v>
      </c>
      <c r="Q257" s="158">
        <f t="shared" si="49"/>
        <v>55497.492079490148</v>
      </c>
      <c r="R257" s="41"/>
      <c r="S257" s="158">
        <f t="shared" si="50"/>
        <v>1135.8759319250755</v>
      </c>
      <c r="U257" s="158">
        <f t="shared" si="51"/>
        <v>462.47910066241792</v>
      </c>
      <c r="W257" s="158">
        <f t="shared" si="52"/>
        <v>673.39683126265754</v>
      </c>
      <c r="Y257" s="158">
        <f t="shared" si="53"/>
        <v>54824.095248227488</v>
      </c>
      <c r="Z257" s="34">
        <v>20</v>
      </c>
    </row>
    <row r="258" spans="14:26" s="16" customFormat="1">
      <c r="N258" s="34"/>
      <c r="O258" s="16">
        <v>239</v>
      </c>
      <c r="Q258" s="158">
        <f t="shared" si="49"/>
        <v>54824.095248227488</v>
      </c>
      <c r="R258" s="41"/>
      <c r="S258" s="158">
        <f t="shared" si="50"/>
        <v>1135.8759319250755</v>
      </c>
      <c r="U258" s="158">
        <f t="shared" si="51"/>
        <v>456.86746040189581</v>
      </c>
      <c r="W258" s="158">
        <f t="shared" si="52"/>
        <v>679.00847152317965</v>
      </c>
      <c r="Y258" s="158">
        <f t="shared" si="53"/>
        <v>54145.086776704309</v>
      </c>
      <c r="Z258" s="34">
        <v>20</v>
      </c>
    </row>
    <row r="259" spans="14:26" s="16" customFormat="1">
      <c r="N259" s="34"/>
      <c r="O259" s="16">
        <v>240</v>
      </c>
      <c r="Q259" s="158">
        <f t="shared" si="49"/>
        <v>54145.086776704309</v>
      </c>
      <c r="R259" s="41"/>
      <c r="S259" s="158">
        <f t="shared" si="50"/>
        <v>1135.8759319250755</v>
      </c>
      <c r="U259" s="158">
        <f t="shared" si="51"/>
        <v>451.20905647253591</v>
      </c>
      <c r="W259" s="158">
        <f t="shared" si="52"/>
        <v>684.66687545253967</v>
      </c>
      <c r="Y259" s="158">
        <f t="shared" si="53"/>
        <v>53460.419901251771</v>
      </c>
      <c r="Z259" s="34">
        <v>20</v>
      </c>
    </row>
    <row r="260" spans="14:26" s="16" customFormat="1">
      <c r="N260" s="34"/>
      <c r="O260" s="16">
        <v>241</v>
      </c>
      <c r="Q260" s="158">
        <f t="shared" si="49"/>
        <v>53460.419901251771</v>
      </c>
      <c r="R260" s="41"/>
      <c r="S260" s="158">
        <f t="shared" si="50"/>
        <v>1135.8759319250755</v>
      </c>
      <c r="U260" s="158">
        <f t="shared" si="51"/>
        <v>445.50349917709809</v>
      </c>
      <c r="W260" s="158">
        <f t="shared" si="52"/>
        <v>690.37243274797743</v>
      </c>
      <c r="Y260" s="158">
        <f t="shared" si="53"/>
        <v>52770.047468503792</v>
      </c>
      <c r="Z260" s="34">
        <v>21</v>
      </c>
    </row>
    <row r="261" spans="14:26" s="16" customFormat="1">
      <c r="N261" s="34"/>
      <c r="O261" s="16">
        <v>242</v>
      </c>
      <c r="Q261" s="158">
        <f t="shared" si="49"/>
        <v>52770.047468503792</v>
      </c>
      <c r="R261" s="41"/>
      <c r="S261" s="158">
        <f t="shared" si="50"/>
        <v>1135.8759319250755</v>
      </c>
      <c r="U261" s="158">
        <f t="shared" si="51"/>
        <v>439.75039557086501</v>
      </c>
      <c r="W261" s="158">
        <f t="shared" si="52"/>
        <v>696.12553635421045</v>
      </c>
      <c r="Y261" s="158">
        <f t="shared" si="53"/>
        <v>52073.921932149584</v>
      </c>
      <c r="Z261" s="34">
        <v>21</v>
      </c>
    </row>
    <row r="262" spans="14:26" s="16" customFormat="1">
      <c r="N262" s="34"/>
      <c r="O262" s="16">
        <v>243</v>
      </c>
      <c r="Q262" s="158">
        <f t="shared" si="49"/>
        <v>52073.921932149584</v>
      </c>
      <c r="R262" s="41"/>
      <c r="S262" s="158">
        <f t="shared" si="50"/>
        <v>1135.8759319250755</v>
      </c>
      <c r="U262" s="158">
        <f t="shared" si="51"/>
        <v>433.94934943457991</v>
      </c>
      <c r="W262" s="158">
        <f t="shared" si="52"/>
        <v>701.92658249049555</v>
      </c>
      <c r="Y262" s="158">
        <f t="shared" si="53"/>
        <v>51371.99534965909</v>
      </c>
      <c r="Z262" s="34">
        <v>21</v>
      </c>
    </row>
    <row r="263" spans="14:26" s="16" customFormat="1">
      <c r="N263" s="34"/>
      <c r="O263" s="16">
        <v>244</v>
      </c>
      <c r="Q263" s="158">
        <f t="shared" si="49"/>
        <v>51371.99534965909</v>
      </c>
      <c r="R263" s="41"/>
      <c r="S263" s="158">
        <f t="shared" si="50"/>
        <v>1135.8759319250755</v>
      </c>
      <c r="U263" s="158">
        <f t="shared" si="51"/>
        <v>428.09996124715911</v>
      </c>
      <c r="W263" s="158">
        <f t="shared" si="52"/>
        <v>707.77597067791635</v>
      </c>
      <c r="Y263" s="158">
        <f t="shared" si="53"/>
        <v>50664.219378981172</v>
      </c>
      <c r="Z263" s="34">
        <v>21</v>
      </c>
    </row>
    <row r="264" spans="14:26" s="16" customFormat="1">
      <c r="N264" s="34"/>
      <c r="O264" s="16">
        <v>245</v>
      </c>
      <c r="Q264" s="158">
        <f t="shared" si="49"/>
        <v>50664.219378981172</v>
      </c>
      <c r="R264" s="41"/>
      <c r="S264" s="158">
        <f t="shared" si="50"/>
        <v>1135.8759319250755</v>
      </c>
      <c r="U264" s="158">
        <f t="shared" si="51"/>
        <v>422.20182815817651</v>
      </c>
      <c r="W264" s="158">
        <f t="shared" si="52"/>
        <v>713.67410376689895</v>
      </c>
      <c r="Y264" s="158">
        <f t="shared" si="53"/>
        <v>49950.545275214274</v>
      </c>
      <c r="Z264" s="34">
        <v>21</v>
      </c>
    </row>
    <row r="265" spans="14:26" s="16" customFormat="1">
      <c r="N265" s="34"/>
      <c r="O265" s="16">
        <v>246</v>
      </c>
      <c r="Q265" s="158">
        <f t="shared" si="49"/>
        <v>49950.545275214274</v>
      </c>
      <c r="R265" s="41"/>
      <c r="S265" s="158">
        <f t="shared" si="50"/>
        <v>1135.8759319250755</v>
      </c>
      <c r="U265" s="158">
        <f t="shared" si="51"/>
        <v>416.25454396011901</v>
      </c>
      <c r="W265" s="158">
        <f t="shared" si="52"/>
        <v>719.62138796495651</v>
      </c>
      <c r="Y265" s="158">
        <f t="shared" si="53"/>
        <v>49230.923887249315</v>
      </c>
      <c r="Z265" s="34">
        <v>21</v>
      </c>
    </row>
    <row r="266" spans="14:26" s="16" customFormat="1">
      <c r="N266" s="34"/>
      <c r="O266" s="16">
        <v>247</v>
      </c>
      <c r="Q266" s="158">
        <f t="shared" si="49"/>
        <v>49230.923887249315</v>
      </c>
      <c r="R266" s="41"/>
      <c r="S266" s="158">
        <f t="shared" si="50"/>
        <v>1135.8759319250755</v>
      </c>
      <c r="U266" s="158">
        <f t="shared" si="51"/>
        <v>410.25769906041097</v>
      </c>
      <c r="W266" s="158">
        <f t="shared" si="52"/>
        <v>725.61823286466461</v>
      </c>
      <c r="Y266" s="158">
        <f t="shared" si="53"/>
        <v>48505.305654384647</v>
      </c>
      <c r="Z266" s="34">
        <v>21</v>
      </c>
    </row>
    <row r="267" spans="14:26" s="16" customFormat="1">
      <c r="N267" s="34"/>
      <c r="O267" s="16">
        <v>248</v>
      </c>
      <c r="Q267" s="158">
        <f t="shared" si="49"/>
        <v>48505.305654384647</v>
      </c>
      <c r="R267" s="41"/>
      <c r="S267" s="158">
        <f t="shared" si="50"/>
        <v>1135.8759319250755</v>
      </c>
      <c r="U267" s="158">
        <f t="shared" si="51"/>
        <v>404.21088045320539</v>
      </c>
      <c r="W267" s="158">
        <f t="shared" si="52"/>
        <v>731.66505147187013</v>
      </c>
      <c r="Y267" s="158">
        <f t="shared" si="53"/>
        <v>47773.640602912776</v>
      </c>
      <c r="Z267" s="34">
        <v>21</v>
      </c>
    </row>
    <row r="268" spans="14:26" s="16" customFormat="1">
      <c r="N268" s="34"/>
      <c r="O268" s="16">
        <v>249</v>
      </c>
      <c r="Q268" s="158">
        <f t="shared" si="49"/>
        <v>47773.640602912776</v>
      </c>
      <c r="R268" s="41"/>
      <c r="S268" s="158">
        <f t="shared" si="50"/>
        <v>1135.8759319250755</v>
      </c>
      <c r="U268" s="158">
        <f t="shared" si="51"/>
        <v>398.11367169093978</v>
      </c>
      <c r="W268" s="158">
        <f t="shared" si="52"/>
        <v>737.76226023413574</v>
      </c>
      <c r="Y268" s="158">
        <f t="shared" si="53"/>
        <v>47035.878342678639</v>
      </c>
      <c r="Z268" s="34">
        <v>21</v>
      </c>
    </row>
    <row r="269" spans="14:26" s="16" customFormat="1">
      <c r="N269" s="34"/>
      <c r="O269" s="16">
        <v>250</v>
      </c>
      <c r="Q269" s="158">
        <f t="shared" si="49"/>
        <v>47035.878342678639</v>
      </c>
      <c r="R269" s="41"/>
      <c r="S269" s="158">
        <f t="shared" si="50"/>
        <v>1135.8759319250755</v>
      </c>
      <c r="U269" s="158">
        <f t="shared" si="51"/>
        <v>391.96565285565538</v>
      </c>
      <c r="W269" s="158">
        <f t="shared" si="52"/>
        <v>743.91027906942008</v>
      </c>
      <c r="Y269" s="158">
        <f t="shared" si="53"/>
        <v>46291.968063609216</v>
      </c>
      <c r="Z269" s="34">
        <v>21</v>
      </c>
    </row>
    <row r="270" spans="14:26" s="16" customFormat="1">
      <c r="N270" s="34"/>
      <c r="O270" s="16">
        <v>251</v>
      </c>
      <c r="Q270" s="158">
        <f t="shared" si="49"/>
        <v>46291.968063609216</v>
      </c>
      <c r="R270" s="41"/>
      <c r="S270" s="158">
        <f t="shared" si="50"/>
        <v>1135.8759319250755</v>
      </c>
      <c r="U270" s="158">
        <f t="shared" si="51"/>
        <v>385.76640053007685</v>
      </c>
      <c r="W270" s="158">
        <f t="shared" si="52"/>
        <v>750.10953139499861</v>
      </c>
      <c r="Y270" s="158">
        <f t="shared" si="53"/>
        <v>45541.858532214217</v>
      </c>
      <c r="Z270" s="34">
        <v>21</v>
      </c>
    </row>
    <row r="271" spans="14:26" s="16" customFormat="1">
      <c r="N271" s="34"/>
      <c r="O271" s="16">
        <v>252</v>
      </c>
      <c r="Q271" s="158">
        <f t="shared" si="49"/>
        <v>45541.858532214217</v>
      </c>
      <c r="R271" s="41"/>
      <c r="S271" s="158">
        <f t="shared" si="50"/>
        <v>1135.8759319250755</v>
      </c>
      <c r="U271" s="158">
        <f t="shared" si="51"/>
        <v>379.51548776845181</v>
      </c>
      <c r="W271" s="158">
        <f t="shared" si="52"/>
        <v>756.36044415662377</v>
      </c>
      <c r="Y271" s="158">
        <f t="shared" si="53"/>
        <v>44785.498088057597</v>
      </c>
      <c r="Z271" s="34">
        <v>21</v>
      </c>
    </row>
    <row r="272" spans="14:26" s="16" customFormat="1">
      <c r="N272" s="34"/>
      <c r="O272" s="16">
        <v>253</v>
      </c>
      <c r="Q272" s="158">
        <f t="shared" si="49"/>
        <v>44785.498088057597</v>
      </c>
      <c r="R272" s="41"/>
      <c r="S272" s="158">
        <f t="shared" si="50"/>
        <v>1135.8759319250755</v>
      </c>
      <c r="U272" s="158">
        <f t="shared" si="51"/>
        <v>373.2124840671467</v>
      </c>
      <c r="W272" s="158">
        <f t="shared" si="52"/>
        <v>762.66344785792876</v>
      </c>
      <c r="Y272" s="158">
        <f t="shared" si="53"/>
        <v>44022.834640199668</v>
      </c>
      <c r="Z272" s="34">
        <v>22</v>
      </c>
    </row>
    <row r="273" spans="14:26" s="16" customFormat="1">
      <c r="N273" s="34"/>
      <c r="O273" s="16">
        <v>254</v>
      </c>
      <c r="Q273" s="158">
        <f t="shared" si="49"/>
        <v>44022.834640199668</v>
      </c>
      <c r="R273" s="41"/>
      <c r="S273" s="158">
        <f t="shared" si="50"/>
        <v>1135.8759319250755</v>
      </c>
      <c r="U273" s="158">
        <f t="shared" si="51"/>
        <v>366.85695533499728</v>
      </c>
      <c r="W273" s="158">
        <f t="shared" si="52"/>
        <v>769.01897659007818</v>
      </c>
      <c r="Y273" s="158">
        <f t="shared" si="53"/>
        <v>43253.815663609588</v>
      </c>
      <c r="Z273" s="34">
        <v>22</v>
      </c>
    </row>
    <row r="274" spans="14:26" s="16" customFormat="1">
      <c r="N274" s="34"/>
      <c r="O274" s="16">
        <v>255</v>
      </c>
      <c r="Q274" s="158">
        <f t="shared" si="49"/>
        <v>43253.815663609588</v>
      </c>
      <c r="R274" s="41"/>
      <c r="S274" s="158">
        <f t="shared" si="50"/>
        <v>1135.8759319250755</v>
      </c>
      <c r="U274" s="158">
        <f t="shared" si="51"/>
        <v>360.44846386341328</v>
      </c>
      <c r="W274" s="158">
        <f t="shared" si="52"/>
        <v>775.42746806166224</v>
      </c>
      <c r="Y274" s="158">
        <f t="shared" si="53"/>
        <v>42478.388195547923</v>
      </c>
      <c r="Z274" s="34">
        <v>22</v>
      </c>
    </row>
    <row r="275" spans="14:26" s="16" customFormat="1">
      <c r="N275" s="34"/>
      <c r="O275" s="16">
        <v>256</v>
      </c>
      <c r="Q275" s="158">
        <f t="shared" si="49"/>
        <v>42478.388195547923</v>
      </c>
      <c r="R275" s="41"/>
      <c r="S275" s="158">
        <f t="shared" si="50"/>
        <v>1135.8759319250755</v>
      </c>
      <c r="U275" s="158">
        <f t="shared" si="51"/>
        <v>353.98656829623269</v>
      </c>
      <c r="W275" s="158">
        <f t="shared" si="52"/>
        <v>781.88936362884283</v>
      </c>
      <c r="Y275" s="158">
        <f t="shared" si="53"/>
        <v>41696.498831919082</v>
      </c>
      <c r="Z275" s="34">
        <v>22</v>
      </c>
    </row>
    <row r="276" spans="14:26" s="16" customFormat="1">
      <c r="N276" s="34"/>
      <c r="O276" s="16">
        <v>257</v>
      </c>
      <c r="Q276" s="158">
        <f t="shared" si="49"/>
        <v>41696.498831919082</v>
      </c>
      <c r="R276" s="41"/>
      <c r="S276" s="158">
        <f t="shared" si="50"/>
        <v>1135.8759319250755</v>
      </c>
      <c r="U276" s="158">
        <f t="shared" si="51"/>
        <v>347.47082359932568</v>
      </c>
      <c r="W276" s="158">
        <f t="shared" si="52"/>
        <v>788.40510832574978</v>
      </c>
      <c r="Y276" s="158">
        <f t="shared" si="53"/>
        <v>40908.093723593331</v>
      </c>
      <c r="Z276" s="34">
        <v>22</v>
      </c>
    </row>
    <row r="277" spans="14:26" s="16" customFormat="1">
      <c r="N277" s="34"/>
      <c r="O277" s="16">
        <v>258</v>
      </c>
      <c r="Q277" s="158">
        <f t="shared" ref="Q277:Q319" si="54">IF(O277&lt;=$E$9*12,Y276,0)</f>
        <v>40908.093723593331</v>
      </c>
      <c r="R277" s="41"/>
      <c r="S277" s="158">
        <f t="shared" ref="S277:S319" si="55">IF(O277&lt;=$E$9*12,SUM(U277,W277),0)</f>
        <v>1135.8759319250755</v>
      </c>
      <c r="U277" s="158">
        <f t="shared" ref="U277:U319" si="56">IF(O277&lt;=$E$9*12,Q277*$E$8/12,0)</f>
        <v>340.90078102994443</v>
      </c>
      <c r="W277" s="158">
        <f t="shared" ref="W277:W319" si="57">IF(O277&lt;=$E$9*12,$E$13-U277,0)</f>
        <v>794.97515089513104</v>
      </c>
      <c r="Y277" s="158">
        <f t="shared" ref="Y277:Y319" si="58">IF(O277&lt;=$E$9*12,Q277-W277,0)</f>
        <v>40113.1185726982</v>
      </c>
      <c r="Z277" s="34">
        <v>22</v>
      </c>
    </row>
    <row r="278" spans="14:26" s="16" customFormat="1">
      <c r="N278" s="34"/>
      <c r="O278" s="16">
        <v>259</v>
      </c>
      <c r="Q278" s="158">
        <f t="shared" si="54"/>
        <v>40113.1185726982</v>
      </c>
      <c r="R278" s="41"/>
      <c r="S278" s="158">
        <f t="shared" si="55"/>
        <v>1135.8759319250755</v>
      </c>
      <c r="U278" s="158">
        <f t="shared" si="56"/>
        <v>334.27598810581839</v>
      </c>
      <c r="W278" s="158">
        <f t="shared" si="57"/>
        <v>801.59994381925708</v>
      </c>
      <c r="Y278" s="158">
        <f t="shared" si="58"/>
        <v>39311.518628878941</v>
      </c>
      <c r="Z278" s="34">
        <v>22</v>
      </c>
    </row>
    <row r="279" spans="14:26" s="16" customFormat="1">
      <c r="N279" s="34"/>
      <c r="O279" s="16">
        <v>260</v>
      </c>
      <c r="Q279" s="158">
        <f t="shared" si="54"/>
        <v>39311.518628878941</v>
      </c>
      <c r="R279" s="41"/>
      <c r="S279" s="158">
        <f t="shared" si="55"/>
        <v>1135.8759319250755</v>
      </c>
      <c r="U279" s="158">
        <f t="shared" si="56"/>
        <v>327.59598857399118</v>
      </c>
      <c r="W279" s="158">
        <f t="shared" si="57"/>
        <v>808.27994335108428</v>
      </c>
      <c r="Y279" s="158">
        <f t="shared" si="58"/>
        <v>38503.23868552786</v>
      </c>
      <c r="Z279" s="34">
        <v>22</v>
      </c>
    </row>
    <row r="280" spans="14:26" s="16" customFormat="1">
      <c r="N280" s="34"/>
      <c r="O280" s="16">
        <v>261</v>
      </c>
      <c r="Q280" s="158">
        <f t="shared" si="54"/>
        <v>38503.23868552786</v>
      </c>
      <c r="R280" s="41"/>
      <c r="S280" s="158">
        <f t="shared" si="55"/>
        <v>1135.8759319250755</v>
      </c>
      <c r="U280" s="158">
        <f t="shared" si="56"/>
        <v>320.86032237939884</v>
      </c>
      <c r="W280" s="158">
        <f t="shared" si="57"/>
        <v>815.01560954567663</v>
      </c>
      <c r="Y280" s="158">
        <f t="shared" si="58"/>
        <v>37688.223075982183</v>
      </c>
      <c r="Z280" s="34">
        <v>22</v>
      </c>
    </row>
    <row r="281" spans="14:26" s="16" customFormat="1">
      <c r="N281" s="34"/>
      <c r="O281" s="16">
        <v>262</v>
      </c>
      <c r="Q281" s="158">
        <f t="shared" si="54"/>
        <v>37688.223075982183</v>
      </c>
      <c r="R281" s="41"/>
      <c r="S281" s="158">
        <f t="shared" si="55"/>
        <v>1135.8759319250755</v>
      </c>
      <c r="U281" s="158">
        <f t="shared" si="56"/>
        <v>314.06852563318489</v>
      </c>
      <c r="W281" s="158">
        <f t="shared" si="57"/>
        <v>821.80740629189063</v>
      </c>
      <c r="Y281" s="158">
        <f t="shared" si="58"/>
        <v>36866.415669690294</v>
      </c>
      <c r="Z281" s="34">
        <v>22</v>
      </c>
    </row>
    <row r="282" spans="14:26" s="16" customFormat="1">
      <c r="N282" s="34"/>
      <c r="O282" s="16">
        <v>263</v>
      </c>
      <c r="Q282" s="158">
        <f t="shared" si="54"/>
        <v>36866.415669690294</v>
      </c>
      <c r="R282" s="41"/>
      <c r="S282" s="158">
        <f t="shared" si="55"/>
        <v>1135.8759319250755</v>
      </c>
      <c r="U282" s="158">
        <f t="shared" si="56"/>
        <v>307.22013058075248</v>
      </c>
      <c r="W282" s="158">
        <f t="shared" si="57"/>
        <v>828.65580134432298</v>
      </c>
      <c r="Y282" s="158">
        <f t="shared" si="58"/>
        <v>36037.759868345973</v>
      </c>
      <c r="Z282" s="34">
        <v>22</v>
      </c>
    </row>
    <row r="283" spans="14:26" s="16" customFormat="1">
      <c r="N283" s="34"/>
      <c r="O283" s="16">
        <v>264</v>
      </c>
      <c r="Q283" s="158">
        <f t="shared" si="54"/>
        <v>36037.759868345973</v>
      </c>
      <c r="R283" s="41"/>
      <c r="S283" s="158">
        <f t="shared" si="55"/>
        <v>1135.8759319250755</v>
      </c>
      <c r="U283" s="158">
        <f t="shared" si="56"/>
        <v>300.31466556954979</v>
      </c>
      <c r="W283" s="158">
        <f t="shared" si="57"/>
        <v>835.56126635552573</v>
      </c>
      <c r="Y283" s="158">
        <f t="shared" si="58"/>
        <v>35202.198601990443</v>
      </c>
      <c r="Z283" s="34">
        <v>22</v>
      </c>
    </row>
    <row r="284" spans="14:26" s="16" customFormat="1">
      <c r="N284" s="34"/>
      <c r="O284" s="16">
        <v>265</v>
      </c>
      <c r="Q284" s="158">
        <f t="shared" si="54"/>
        <v>35202.198601990443</v>
      </c>
      <c r="R284" s="41"/>
      <c r="S284" s="158">
        <f t="shared" si="55"/>
        <v>1135.8759319250755</v>
      </c>
      <c r="U284" s="158">
        <f t="shared" si="56"/>
        <v>293.35165501658702</v>
      </c>
      <c r="W284" s="158">
        <f t="shared" si="57"/>
        <v>842.52427690848845</v>
      </c>
      <c r="Y284" s="158">
        <f t="shared" si="58"/>
        <v>34359.674325081956</v>
      </c>
      <c r="Z284" s="34">
        <v>23</v>
      </c>
    </row>
    <row r="285" spans="14:26" s="16" customFormat="1">
      <c r="N285" s="34"/>
      <c r="O285" s="16">
        <v>266</v>
      </c>
      <c r="Q285" s="158">
        <f t="shared" si="54"/>
        <v>34359.674325081956</v>
      </c>
      <c r="R285" s="41"/>
      <c r="S285" s="158">
        <f t="shared" si="55"/>
        <v>1135.8759319250755</v>
      </c>
      <c r="U285" s="158">
        <f t="shared" si="56"/>
        <v>286.330619375683</v>
      </c>
      <c r="W285" s="158">
        <f t="shared" si="57"/>
        <v>849.54531254939252</v>
      </c>
      <c r="Y285" s="158">
        <f t="shared" si="58"/>
        <v>33510.129012532561</v>
      </c>
      <c r="Z285" s="34">
        <v>23</v>
      </c>
    </row>
    <row r="286" spans="14:26" s="16" customFormat="1">
      <c r="N286" s="34"/>
      <c r="O286" s="16">
        <v>267</v>
      </c>
      <c r="Q286" s="158">
        <f t="shared" si="54"/>
        <v>33510.129012532561</v>
      </c>
      <c r="R286" s="41"/>
      <c r="S286" s="158">
        <f t="shared" si="55"/>
        <v>1135.8759319250755</v>
      </c>
      <c r="U286" s="158">
        <f t="shared" si="56"/>
        <v>279.25107510443803</v>
      </c>
      <c r="W286" s="158">
        <f t="shared" si="57"/>
        <v>856.62485682063743</v>
      </c>
      <c r="Y286" s="158">
        <f t="shared" si="58"/>
        <v>32653.504155711926</v>
      </c>
      <c r="Z286" s="34">
        <v>23</v>
      </c>
    </row>
    <row r="287" spans="14:26" s="16" customFormat="1">
      <c r="N287" s="34"/>
      <c r="O287" s="16">
        <v>268</v>
      </c>
      <c r="Q287" s="158">
        <f t="shared" si="54"/>
        <v>32653.504155711926</v>
      </c>
      <c r="R287" s="41"/>
      <c r="S287" s="158">
        <f t="shared" si="55"/>
        <v>1135.8759319250755</v>
      </c>
      <c r="U287" s="158">
        <f t="shared" si="56"/>
        <v>272.11253463093271</v>
      </c>
      <c r="W287" s="158">
        <f t="shared" si="57"/>
        <v>863.76339729414281</v>
      </c>
      <c r="Y287" s="158">
        <f t="shared" si="58"/>
        <v>31789.740758417782</v>
      </c>
      <c r="Z287" s="34">
        <v>23</v>
      </c>
    </row>
    <row r="288" spans="14:26" s="16" customFormat="1">
      <c r="N288" s="34"/>
      <c r="O288" s="16">
        <v>269</v>
      </c>
      <c r="Q288" s="158">
        <f t="shared" si="54"/>
        <v>31789.740758417782</v>
      </c>
      <c r="R288" s="41"/>
      <c r="S288" s="158">
        <f t="shared" si="55"/>
        <v>1135.8759319250755</v>
      </c>
      <c r="U288" s="158">
        <f t="shared" si="56"/>
        <v>264.91450632014818</v>
      </c>
      <c r="W288" s="158">
        <f t="shared" si="57"/>
        <v>870.9614256049274</v>
      </c>
      <c r="Y288" s="158">
        <f t="shared" si="58"/>
        <v>30918.779332812854</v>
      </c>
      <c r="Z288" s="34">
        <v>23</v>
      </c>
    </row>
    <row r="289" spans="14:26" s="16" customFormat="1">
      <c r="N289" s="34"/>
      <c r="O289" s="16">
        <v>270</v>
      </c>
      <c r="Q289" s="158">
        <f t="shared" si="54"/>
        <v>30918.779332812854</v>
      </c>
      <c r="R289" s="41"/>
      <c r="S289" s="158">
        <f t="shared" si="55"/>
        <v>1135.8759319250755</v>
      </c>
      <c r="U289" s="158">
        <f t="shared" si="56"/>
        <v>257.65649444010711</v>
      </c>
      <c r="W289" s="158">
        <f t="shared" si="57"/>
        <v>878.21943748496847</v>
      </c>
      <c r="Y289" s="158">
        <f t="shared" si="58"/>
        <v>30040.559895327886</v>
      </c>
      <c r="Z289" s="34">
        <v>23</v>
      </c>
    </row>
    <row r="290" spans="14:26" s="16" customFormat="1">
      <c r="N290" s="34"/>
      <c r="O290" s="16">
        <v>271</v>
      </c>
      <c r="Q290" s="158">
        <f t="shared" si="54"/>
        <v>30040.559895327886</v>
      </c>
      <c r="R290" s="41"/>
      <c r="S290" s="158">
        <f t="shared" si="55"/>
        <v>1135.8759319250755</v>
      </c>
      <c r="U290" s="158">
        <f t="shared" si="56"/>
        <v>250.33799912773239</v>
      </c>
      <c r="W290" s="158">
        <f t="shared" si="57"/>
        <v>885.53793279734316</v>
      </c>
      <c r="Y290" s="158">
        <f t="shared" si="58"/>
        <v>29155.021962530544</v>
      </c>
      <c r="Z290" s="34">
        <v>23</v>
      </c>
    </row>
    <row r="291" spans="14:26" s="16" customFormat="1">
      <c r="N291" s="34"/>
      <c r="O291" s="16">
        <v>272</v>
      </c>
      <c r="Q291" s="158">
        <f t="shared" si="54"/>
        <v>29155.021962530544</v>
      </c>
      <c r="R291" s="41"/>
      <c r="S291" s="158">
        <f t="shared" si="55"/>
        <v>1135.8759319250755</v>
      </c>
      <c r="U291" s="158">
        <f t="shared" si="56"/>
        <v>242.95851635442122</v>
      </c>
      <c r="W291" s="158">
        <f t="shared" si="57"/>
        <v>892.91741557065427</v>
      </c>
      <c r="Y291" s="158">
        <f t="shared" si="58"/>
        <v>28262.10454695989</v>
      </c>
      <c r="Z291" s="34">
        <v>23</v>
      </c>
    </row>
    <row r="292" spans="14:26" s="16" customFormat="1">
      <c r="N292" s="34"/>
      <c r="O292" s="16">
        <v>273</v>
      </c>
      <c r="Q292" s="158">
        <f t="shared" si="54"/>
        <v>28262.10454695989</v>
      </c>
      <c r="R292" s="41"/>
      <c r="S292" s="158">
        <f t="shared" si="55"/>
        <v>1135.8759319250755</v>
      </c>
      <c r="U292" s="158">
        <f t="shared" si="56"/>
        <v>235.51753789133241</v>
      </c>
      <c r="W292" s="158">
        <f t="shared" si="57"/>
        <v>900.35839403374314</v>
      </c>
      <c r="Y292" s="158">
        <f t="shared" si="58"/>
        <v>27361.746152926145</v>
      </c>
      <c r="Z292" s="34">
        <v>23</v>
      </c>
    </row>
    <row r="293" spans="14:26" s="16" customFormat="1">
      <c r="N293" s="34"/>
      <c r="O293" s="16">
        <v>274</v>
      </c>
      <c r="Q293" s="158">
        <f t="shared" si="54"/>
        <v>27361.746152926145</v>
      </c>
      <c r="R293" s="41"/>
      <c r="S293" s="158">
        <f t="shared" si="55"/>
        <v>1135.8759319250755</v>
      </c>
      <c r="U293" s="158">
        <f t="shared" si="56"/>
        <v>228.01455127438456</v>
      </c>
      <c r="W293" s="158">
        <f t="shared" si="57"/>
        <v>907.86138065069099</v>
      </c>
      <c r="Y293" s="158">
        <f t="shared" si="58"/>
        <v>26453.884772275454</v>
      </c>
      <c r="Z293" s="34">
        <v>23</v>
      </c>
    </row>
    <row r="294" spans="14:26" s="16" customFormat="1">
      <c r="N294" s="34"/>
      <c r="O294" s="16">
        <v>275</v>
      </c>
      <c r="Q294" s="158">
        <f t="shared" si="54"/>
        <v>26453.884772275454</v>
      </c>
      <c r="R294" s="41"/>
      <c r="S294" s="158">
        <f t="shared" si="55"/>
        <v>1135.8759319250755</v>
      </c>
      <c r="U294" s="158">
        <f t="shared" si="56"/>
        <v>220.44903976896214</v>
      </c>
      <c r="W294" s="158">
        <f t="shared" si="57"/>
        <v>915.42689215611335</v>
      </c>
      <c r="Y294" s="158">
        <f t="shared" si="58"/>
        <v>25538.457880119342</v>
      </c>
      <c r="Z294" s="34">
        <v>23</v>
      </c>
    </row>
    <row r="295" spans="14:26" s="16" customFormat="1">
      <c r="N295" s="34"/>
      <c r="O295" s="16">
        <v>276</v>
      </c>
      <c r="Q295" s="158">
        <f t="shared" si="54"/>
        <v>25538.457880119342</v>
      </c>
      <c r="R295" s="41"/>
      <c r="S295" s="158">
        <f t="shared" si="55"/>
        <v>1135.8759319250755</v>
      </c>
      <c r="U295" s="158">
        <f t="shared" si="56"/>
        <v>212.82048233432786</v>
      </c>
      <c r="W295" s="158">
        <f t="shared" si="57"/>
        <v>923.05544959074768</v>
      </c>
      <c r="Y295" s="158">
        <f t="shared" si="58"/>
        <v>24615.402430528593</v>
      </c>
      <c r="Z295" s="34">
        <v>23</v>
      </c>
    </row>
    <row r="296" spans="14:26" s="16" customFormat="1">
      <c r="N296" s="34"/>
      <c r="O296" s="16">
        <v>277</v>
      </c>
      <c r="Q296" s="158">
        <f t="shared" si="54"/>
        <v>24615.402430528593</v>
      </c>
      <c r="R296" s="41"/>
      <c r="S296" s="158">
        <f t="shared" si="55"/>
        <v>1135.8759319250755</v>
      </c>
      <c r="U296" s="158">
        <f t="shared" si="56"/>
        <v>205.12835358773827</v>
      </c>
      <c r="W296" s="158">
        <f t="shared" si="57"/>
        <v>930.74757833733725</v>
      </c>
      <c r="Y296" s="158">
        <f t="shared" si="58"/>
        <v>23684.654852191255</v>
      </c>
      <c r="Z296" s="34">
        <v>24</v>
      </c>
    </row>
    <row r="297" spans="14:26" s="16" customFormat="1">
      <c r="N297" s="34"/>
      <c r="O297" s="16">
        <v>278</v>
      </c>
      <c r="Q297" s="158">
        <f t="shared" si="54"/>
        <v>23684.654852191255</v>
      </c>
      <c r="R297" s="41"/>
      <c r="S297" s="158">
        <f t="shared" si="55"/>
        <v>1135.8759319250755</v>
      </c>
      <c r="U297" s="158">
        <f t="shared" si="56"/>
        <v>197.37212376826048</v>
      </c>
      <c r="W297" s="158">
        <f t="shared" si="57"/>
        <v>938.50380815681501</v>
      </c>
      <c r="Y297" s="158">
        <f t="shared" si="58"/>
        <v>22746.151044034439</v>
      </c>
      <c r="Z297" s="34">
        <v>24</v>
      </c>
    </row>
    <row r="298" spans="14:26" s="16" customFormat="1">
      <c r="N298" s="34"/>
      <c r="O298" s="16">
        <v>279</v>
      </c>
      <c r="Q298" s="158">
        <f t="shared" si="54"/>
        <v>22746.151044034439</v>
      </c>
      <c r="R298" s="41"/>
      <c r="S298" s="158">
        <f t="shared" si="55"/>
        <v>1135.8759319250755</v>
      </c>
      <c r="U298" s="158">
        <f t="shared" si="56"/>
        <v>189.55125870028701</v>
      </c>
      <c r="W298" s="158">
        <f t="shared" si="57"/>
        <v>946.32467322478851</v>
      </c>
      <c r="Y298" s="158">
        <f t="shared" si="58"/>
        <v>21799.826370809649</v>
      </c>
      <c r="Z298" s="34">
        <v>24</v>
      </c>
    </row>
    <row r="299" spans="14:26" s="16" customFormat="1">
      <c r="N299" s="34"/>
      <c r="O299" s="16">
        <v>280</v>
      </c>
      <c r="Q299" s="158">
        <f t="shared" si="54"/>
        <v>21799.826370809649</v>
      </c>
      <c r="R299" s="41"/>
      <c r="S299" s="158">
        <f t="shared" si="55"/>
        <v>1135.8759319250755</v>
      </c>
      <c r="U299" s="158">
        <f t="shared" si="56"/>
        <v>181.66521975674709</v>
      </c>
      <c r="W299" s="158">
        <f t="shared" si="57"/>
        <v>954.21071216832843</v>
      </c>
      <c r="Y299" s="158">
        <f t="shared" si="58"/>
        <v>20845.61565864132</v>
      </c>
      <c r="Z299" s="34">
        <v>24</v>
      </c>
    </row>
    <row r="300" spans="14:26" s="16" customFormat="1">
      <c r="N300" s="34"/>
      <c r="O300" s="16">
        <v>281</v>
      </c>
      <c r="Q300" s="158">
        <f t="shared" si="54"/>
        <v>20845.61565864132</v>
      </c>
      <c r="R300" s="41"/>
      <c r="S300" s="158">
        <f t="shared" si="55"/>
        <v>1135.8759319250755</v>
      </c>
      <c r="U300" s="158">
        <f t="shared" si="56"/>
        <v>173.71346382201102</v>
      </c>
      <c r="W300" s="158">
        <f t="shared" si="57"/>
        <v>962.1624681030645</v>
      </c>
      <c r="Y300" s="158">
        <f t="shared" si="58"/>
        <v>19883.453190538254</v>
      </c>
      <c r="Z300" s="34">
        <v>24</v>
      </c>
    </row>
    <row r="301" spans="14:26" s="16" customFormat="1">
      <c r="N301" s="34"/>
      <c r="O301" s="16">
        <v>282</v>
      </c>
      <c r="Q301" s="158">
        <f t="shared" si="54"/>
        <v>19883.453190538254</v>
      </c>
      <c r="R301" s="41"/>
      <c r="S301" s="158">
        <f t="shared" si="55"/>
        <v>1135.8759319250755</v>
      </c>
      <c r="U301" s="158">
        <f t="shared" si="56"/>
        <v>165.69544325448547</v>
      </c>
      <c r="W301" s="158">
        <f t="shared" si="57"/>
        <v>970.18048867059008</v>
      </c>
      <c r="Y301" s="158">
        <f t="shared" si="58"/>
        <v>18913.272701867663</v>
      </c>
      <c r="Z301" s="34">
        <v>24</v>
      </c>
    </row>
    <row r="302" spans="14:26" s="16" customFormat="1">
      <c r="N302" s="34"/>
      <c r="O302" s="16">
        <v>283</v>
      </c>
      <c r="Q302" s="158">
        <f t="shared" si="54"/>
        <v>18913.272701867663</v>
      </c>
      <c r="R302" s="41"/>
      <c r="S302" s="158">
        <f t="shared" si="55"/>
        <v>1135.8759319250755</v>
      </c>
      <c r="U302" s="158">
        <f t="shared" si="56"/>
        <v>157.61060584889719</v>
      </c>
      <c r="W302" s="158">
        <f t="shared" si="57"/>
        <v>978.26532607617833</v>
      </c>
      <c r="Y302" s="158">
        <f t="shared" si="58"/>
        <v>17935.007375791483</v>
      </c>
      <c r="Z302" s="34">
        <v>24</v>
      </c>
    </row>
    <row r="303" spans="14:26" s="16" customFormat="1">
      <c r="N303" s="34"/>
      <c r="O303" s="16">
        <v>284</v>
      </c>
      <c r="Q303" s="158">
        <f t="shared" si="54"/>
        <v>17935.007375791483</v>
      </c>
      <c r="R303" s="41"/>
      <c r="S303" s="158">
        <f t="shared" si="55"/>
        <v>1135.8759319250755</v>
      </c>
      <c r="U303" s="158">
        <f t="shared" si="56"/>
        <v>149.45839479826236</v>
      </c>
      <c r="W303" s="158">
        <f t="shared" si="57"/>
        <v>986.41753712681316</v>
      </c>
      <c r="Y303" s="158">
        <f t="shared" si="58"/>
        <v>16948.58983866467</v>
      </c>
      <c r="Z303" s="34">
        <v>24</v>
      </c>
    </row>
    <row r="304" spans="14:26" s="16" customFormat="1">
      <c r="N304" s="34"/>
      <c r="O304" s="16">
        <v>285</v>
      </c>
      <c r="Q304" s="158">
        <f t="shared" si="54"/>
        <v>16948.58983866467</v>
      </c>
      <c r="R304" s="41"/>
      <c r="S304" s="158">
        <f t="shared" si="55"/>
        <v>1135.8759319250755</v>
      </c>
      <c r="U304" s="158">
        <f t="shared" si="56"/>
        <v>141.23824865553891</v>
      </c>
      <c r="W304" s="158">
        <f t="shared" si="57"/>
        <v>994.63768326953664</v>
      </c>
      <c r="Y304" s="158">
        <f t="shared" si="58"/>
        <v>15953.952155395133</v>
      </c>
      <c r="Z304" s="34">
        <v>24</v>
      </c>
    </row>
    <row r="305" spans="7:32" s="16" customFormat="1">
      <c r="N305" s="34"/>
      <c r="O305" s="16">
        <v>286</v>
      </c>
      <c r="Q305" s="158">
        <f t="shared" si="54"/>
        <v>15953.952155395133</v>
      </c>
      <c r="R305" s="41"/>
      <c r="S305" s="158">
        <f t="shared" si="55"/>
        <v>1135.8759319250755</v>
      </c>
      <c r="U305" s="158">
        <f t="shared" si="56"/>
        <v>132.94960129495945</v>
      </c>
      <c r="W305" s="158">
        <f t="shared" si="57"/>
        <v>1002.9263306301161</v>
      </c>
      <c r="Y305" s="158">
        <f t="shared" si="58"/>
        <v>14951.025824765016</v>
      </c>
      <c r="Z305" s="34">
        <v>24</v>
      </c>
    </row>
    <row r="306" spans="7:32" s="16" customFormat="1">
      <c r="N306" s="34"/>
      <c r="O306" s="16">
        <v>287</v>
      </c>
      <c r="Q306" s="158">
        <f t="shared" si="54"/>
        <v>14951.025824765016</v>
      </c>
      <c r="R306" s="41"/>
      <c r="S306" s="158">
        <f t="shared" si="55"/>
        <v>1135.8759319250755</v>
      </c>
      <c r="U306" s="158">
        <f t="shared" si="56"/>
        <v>124.59188187304181</v>
      </c>
      <c r="W306" s="158">
        <f t="shared" si="57"/>
        <v>1011.2840500520338</v>
      </c>
      <c r="Y306" s="158">
        <f t="shared" si="58"/>
        <v>13939.741774712982</v>
      </c>
      <c r="Z306" s="34">
        <v>24</v>
      </c>
    </row>
    <row r="307" spans="7:32" s="16" customFormat="1">
      <c r="N307" s="34"/>
      <c r="O307" s="16">
        <v>288</v>
      </c>
      <c r="Q307" s="158">
        <f t="shared" si="54"/>
        <v>13939.741774712982</v>
      </c>
      <c r="R307" s="41"/>
      <c r="S307" s="158">
        <f t="shared" si="55"/>
        <v>1135.8759319250755</v>
      </c>
      <c r="U307" s="158">
        <f t="shared" si="56"/>
        <v>116.16451478927486</v>
      </c>
      <c r="W307" s="158">
        <f t="shared" si="57"/>
        <v>1019.7114171358006</v>
      </c>
      <c r="Y307" s="158">
        <f t="shared" si="58"/>
        <v>12920.030357577181</v>
      </c>
      <c r="Z307" s="34">
        <v>24</v>
      </c>
    </row>
    <row r="308" spans="7:32" s="16" customFormat="1">
      <c r="N308" s="34"/>
      <c r="O308" s="16">
        <v>289</v>
      </c>
      <c r="Q308" s="158">
        <f t="shared" si="54"/>
        <v>12920.030357577181</v>
      </c>
      <c r="R308" s="41"/>
      <c r="S308" s="158">
        <f t="shared" si="55"/>
        <v>1135.8759319250755</v>
      </c>
      <c r="U308" s="158">
        <f t="shared" si="56"/>
        <v>107.66691964647652</v>
      </c>
      <c r="W308" s="158">
        <f t="shared" si="57"/>
        <v>1028.2090122785989</v>
      </c>
      <c r="Y308" s="158">
        <f t="shared" si="58"/>
        <v>11891.821345298582</v>
      </c>
      <c r="Z308" s="34">
        <v>25</v>
      </c>
    </row>
    <row r="309" spans="7:32" s="16" customFormat="1">
      <c r="N309" s="34"/>
      <c r="O309" s="16">
        <v>290</v>
      </c>
      <c r="Q309" s="158">
        <f t="shared" si="54"/>
        <v>11891.821345298582</v>
      </c>
      <c r="R309" s="41"/>
      <c r="S309" s="158">
        <f t="shared" si="55"/>
        <v>1135.8759319250755</v>
      </c>
      <c r="U309" s="158">
        <f t="shared" si="56"/>
        <v>99.098511210821528</v>
      </c>
      <c r="W309" s="158">
        <f t="shared" si="57"/>
        <v>1036.777420714254</v>
      </c>
      <c r="Y309" s="158">
        <f t="shared" si="58"/>
        <v>10855.043924584328</v>
      </c>
      <c r="Z309" s="34">
        <v>25</v>
      </c>
    </row>
    <row r="310" spans="7:32" s="16" customFormat="1">
      <c r="N310" s="34"/>
      <c r="O310" s="16">
        <v>291</v>
      </c>
      <c r="Q310" s="158">
        <f t="shared" si="54"/>
        <v>10855.043924584328</v>
      </c>
      <c r="R310" s="41"/>
      <c r="S310" s="158">
        <f t="shared" si="55"/>
        <v>1135.8759319250755</v>
      </c>
      <c r="U310" s="158">
        <f t="shared" si="56"/>
        <v>90.458699371536071</v>
      </c>
      <c r="W310" s="158">
        <f t="shared" si="57"/>
        <v>1045.4172325535394</v>
      </c>
      <c r="Y310" s="158">
        <f t="shared" si="58"/>
        <v>9809.626692030788</v>
      </c>
      <c r="Z310" s="34">
        <v>25</v>
      </c>
    </row>
    <row r="311" spans="7:32" s="16" customFormat="1">
      <c r="N311" s="34"/>
      <c r="O311" s="16">
        <v>292</v>
      </c>
      <c r="Q311" s="158">
        <f t="shared" si="54"/>
        <v>9809.626692030788</v>
      </c>
      <c r="R311" s="41"/>
      <c r="S311" s="158">
        <f t="shared" si="55"/>
        <v>1135.8759319250755</v>
      </c>
      <c r="U311" s="158">
        <f t="shared" si="56"/>
        <v>81.746889100256567</v>
      </c>
      <c r="W311" s="158">
        <f t="shared" si="57"/>
        <v>1054.129042824819</v>
      </c>
      <c r="Y311" s="158">
        <f t="shared" si="58"/>
        <v>8755.4976492059686</v>
      </c>
      <c r="Z311" s="34">
        <v>25</v>
      </c>
    </row>
    <row r="312" spans="7:32" s="16" customFormat="1">
      <c r="N312" s="34"/>
      <c r="O312" s="16">
        <v>293</v>
      </c>
      <c r="Q312" s="158">
        <f t="shared" si="54"/>
        <v>8755.4976492059686</v>
      </c>
      <c r="R312" s="41"/>
      <c r="S312" s="158">
        <f t="shared" si="55"/>
        <v>1135.8759319250755</v>
      </c>
      <c r="U312" s="158">
        <f t="shared" si="56"/>
        <v>72.962480410049736</v>
      </c>
      <c r="W312" s="158">
        <f t="shared" si="57"/>
        <v>1062.9134515150258</v>
      </c>
      <c r="Y312" s="158">
        <f t="shared" si="58"/>
        <v>7692.5841976909433</v>
      </c>
      <c r="Z312" s="34">
        <v>25</v>
      </c>
      <c r="AF312" s="158"/>
    </row>
    <row r="313" spans="7:32" s="16" customFormat="1">
      <c r="N313" s="34"/>
      <c r="O313" s="16">
        <v>294</v>
      </c>
      <c r="Q313" s="158">
        <f t="shared" si="54"/>
        <v>7692.5841976909433</v>
      </c>
      <c r="R313" s="41"/>
      <c r="S313" s="158">
        <f t="shared" si="55"/>
        <v>1135.8759319250755</v>
      </c>
      <c r="U313" s="158">
        <f t="shared" si="56"/>
        <v>64.104868314091206</v>
      </c>
      <c r="W313" s="158">
        <f t="shared" si="57"/>
        <v>1071.7710636109844</v>
      </c>
      <c r="Y313" s="158">
        <f t="shared" si="58"/>
        <v>6620.8131340799591</v>
      </c>
      <c r="Z313" s="34">
        <v>25</v>
      </c>
      <c r="AF313" s="158"/>
    </row>
    <row r="314" spans="7:32" s="16" customFormat="1">
      <c r="N314" s="34"/>
      <c r="O314" s="16">
        <v>295</v>
      </c>
      <c r="Q314" s="158">
        <f t="shared" si="54"/>
        <v>6620.8131340799591</v>
      </c>
      <c r="R314" s="41"/>
      <c r="S314" s="158">
        <f t="shared" si="55"/>
        <v>1135.8759319250755</v>
      </c>
      <c r="U314" s="158">
        <f t="shared" si="56"/>
        <v>55.173442783999661</v>
      </c>
      <c r="W314" s="158">
        <f t="shared" si="57"/>
        <v>1080.7024891410758</v>
      </c>
      <c r="Y314" s="158">
        <f t="shared" si="58"/>
        <v>5540.1106449388835</v>
      </c>
      <c r="Z314" s="34">
        <v>25</v>
      </c>
    </row>
    <row r="315" spans="7:32" s="16" customFormat="1">
      <c r="N315" s="34"/>
      <c r="O315" s="16">
        <v>296</v>
      </c>
      <c r="Q315" s="158">
        <f t="shared" si="54"/>
        <v>5540.1106449388835</v>
      </c>
      <c r="R315" s="41"/>
      <c r="S315" s="158">
        <f t="shared" si="55"/>
        <v>1135.8759319250755</v>
      </c>
      <c r="U315" s="158">
        <f t="shared" si="56"/>
        <v>46.167588707824031</v>
      </c>
      <c r="W315" s="158">
        <f t="shared" si="57"/>
        <v>1089.7083432172515</v>
      </c>
      <c r="Y315" s="158">
        <f t="shared" si="58"/>
        <v>4450.4023017216323</v>
      </c>
      <c r="Z315" s="34">
        <v>25</v>
      </c>
    </row>
    <row r="316" spans="7:32" s="16" customFormat="1">
      <c r="N316" s="34"/>
      <c r="O316" s="16">
        <v>297</v>
      </c>
      <c r="Q316" s="158">
        <f t="shared" si="54"/>
        <v>4450.4023017216323</v>
      </c>
      <c r="R316" s="41"/>
      <c r="S316" s="158">
        <f t="shared" si="55"/>
        <v>1135.8759319250755</v>
      </c>
      <c r="U316" s="158">
        <f t="shared" si="56"/>
        <v>37.086685847680272</v>
      </c>
      <c r="W316" s="158">
        <f t="shared" si="57"/>
        <v>1098.7892460773953</v>
      </c>
      <c r="Y316" s="158">
        <f t="shared" si="58"/>
        <v>3351.6130556442367</v>
      </c>
      <c r="Z316" s="34">
        <v>25</v>
      </c>
    </row>
    <row r="317" spans="7:32" s="16" customFormat="1">
      <c r="N317" s="34"/>
      <c r="O317" s="16">
        <v>298</v>
      </c>
      <c r="Q317" s="158">
        <f t="shared" si="54"/>
        <v>3351.6130556442367</v>
      </c>
      <c r="R317" s="41"/>
      <c r="S317" s="158">
        <f t="shared" si="55"/>
        <v>1135.8759319250755</v>
      </c>
      <c r="U317" s="158">
        <f t="shared" si="56"/>
        <v>27.930108797035306</v>
      </c>
      <c r="W317" s="158">
        <f t="shared" si="57"/>
        <v>1107.9458231280403</v>
      </c>
      <c r="Y317" s="158">
        <f t="shared" si="58"/>
        <v>2243.6672325161962</v>
      </c>
      <c r="Z317" s="34">
        <v>25</v>
      </c>
    </row>
    <row r="318" spans="7:32" s="16" customFormat="1">
      <c r="N318" s="34"/>
      <c r="O318" s="16">
        <v>299</v>
      </c>
      <c r="Q318" s="158">
        <f t="shared" si="54"/>
        <v>2243.6672325161962</v>
      </c>
      <c r="R318" s="41"/>
      <c r="S318" s="158">
        <f t="shared" si="55"/>
        <v>1135.8759319250755</v>
      </c>
      <c r="U318" s="158">
        <f t="shared" si="56"/>
        <v>18.697226937634969</v>
      </c>
      <c r="W318" s="158">
        <f t="shared" si="57"/>
        <v>1117.1787049874406</v>
      </c>
      <c r="Y318" s="158">
        <f t="shared" si="58"/>
        <v>1126.4885275287556</v>
      </c>
      <c r="Z318" s="34">
        <v>25</v>
      </c>
    </row>
    <row r="319" spans="7:32" s="16" customFormat="1">
      <c r="N319" s="34"/>
      <c r="O319" s="16">
        <v>300</v>
      </c>
      <c r="Q319" s="158">
        <f t="shared" si="54"/>
        <v>1126.4885275287556</v>
      </c>
      <c r="R319" s="41"/>
      <c r="S319" s="158">
        <f t="shared" si="55"/>
        <v>1135.8759319250755</v>
      </c>
      <c r="U319" s="158">
        <f t="shared" si="56"/>
        <v>9.3874043960729647</v>
      </c>
      <c r="W319" s="158">
        <f t="shared" si="57"/>
        <v>1126.4885275290026</v>
      </c>
      <c r="Y319" s="158">
        <f t="shared" si="58"/>
        <v>-2.4692781153135002E-10</v>
      </c>
      <c r="Z319" s="34">
        <v>25</v>
      </c>
    </row>
    <row r="320" spans="7:32" s="16" customFormat="1">
      <c r="G320" s="158"/>
      <c r="I320" s="158"/>
      <c r="L320" s="158"/>
      <c r="N320" s="34"/>
      <c r="O320" s="158"/>
      <c r="Q320" s="158"/>
    </row>
    <row r="321" spans="7:17" s="16" customFormat="1">
      <c r="G321" s="158"/>
      <c r="I321" s="158"/>
      <c r="L321" s="158"/>
      <c r="N321" s="34"/>
      <c r="O321" s="158"/>
      <c r="Q321" s="158"/>
    </row>
    <row r="322" spans="7:17" s="16" customFormat="1">
      <c r="G322" s="158"/>
      <c r="I322" s="158"/>
      <c r="L322" s="158"/>
      <c r="N322" s="34"/>
      <c r="O322" s="158"/>
      <c r="Q322" s="158"/>
    </row>
    <row r="323" spans="7:17" s="16" customFormat="1">
      <c r="G323" s="158"/>
      <c r="I323" s="158"/>
      <c r="L323" s="158"/>
      <c r="N323" s="34"/>
      <c r="O323" s="158"/>
      <c r="Q323" s="158"/>
    </row>
    <row r="324" spans="7:17" s="16" customFormat="1">
      <c r="G324" s="158"/>
      <c r="I324" s="158"/>
      <c r="L324" s="158"/>
      <c r="N324" s="34"/>
      <c r="O324" s="158"/>
      <c r="Q324" s="158"/>
    </row>
    <row r="325" spans="7:17" s="16" customFormat="1">
      <c r="G325" s="158"/>
      <c r="I325" s="158"/>
      <c r="L325" s="158"/>
      <c r="N325" s="34"/>
      <c r="O325" s="158"/>
      <c r="Q325" s="158"/>
    </row>
    <row r="326" spans="7:17" s="16" customFormat="1">
      <c r="G326" s="158"/>
      <c r="I326" s="158"/>
      <c r="L326" s="158"/>
      <c r="N326" s="34"/>
      <c r="O326" s="158"/>
      <c r="Q326" s="158"/>
    </row>
    <row r="327" spans="7:17" s="16" customFormat="1">
      <c r="G327" s="158"/>
      <c r="I327" s="158"/>
      <c r="L327" s="158"/>
      <c r="N327" s="34"/>
      <c r="O327" s="158"/>
      <c r="Q327" s="158"/>
    </row>
    <row r="328" spans="7:17" s="16" customFormat="1">
      <c r="G328" s="158"/>
      <c r="I328" s="158"/>
      <c r="L328" s="158"/>
      <c r="N328" s="34"/>
      <c r="O328" s="158"/>
      <c r="Q328" s="158"/>
    </row>
    <row r="329" spans="7:17" s="16" customFormat="1">
      <c r="G329" s="158"/>
      <c r="I329" s="158"/>
      <c r="L329" s="158"/>
      <c r="N329" s="34"/>
      <c r="O329" s="158"/>
      <c r="Q329" s="158"/>
    </row>
    <row r="330" spans="7:17" s="16" customFormat="1">
      <c r="G330" s="158"/>
      <c r="I330" s="158"/>
      <c r="L330" s="158"/>
      <c r="N330" s="34"/>
      <c r="O330" s="158"/>
      <c r="Q330" s="158"/>
    </row>
    <row r="331" spans="7:17" s="16" customFormat="1">
      <c r="G331" s="158"/>
      <c r="I331" s="158"/>
      <c r="L331" s="158"/>
      <c r="N331" s="34"/>
      <c r="O331" s="158"/>
      <c r="Q331" s="158"/>
    </row>
    <row r="332" spans="7:17" s="16" customFormat="1">
      <c r="G332" s="158"/>
      <c r="I332" s="158"/>
      <c r="L332" s="158"/>
      <c r="N332" s="34"/>
      <c r="O332" s="158"/>
      <c r="Q332" s="158"/>
    </row>
    <row r="333" spans="7:17" s="16" customFormat="1">
      <c r="G333" s="158"/>
      <c r="I333" s="158"/>
      <c r="L333" s="158"/>
      <c r="N333" s="34"/>
      <c r="O333" s="158"/>
      <c r="Q333" s="158"/>
    </row>
    <row r="334" spans="7:17" s="16" customFormat="1">
      <c r="G334" s="158"/>
      <c r="I334" s="158"/>
      <c r="L334" s="158"/>
      <c r="N334" s="34"/>
      <c r="Q334" s="158"/>
    </row>
    <row r="335" spans="7:17" s="16" customFormat="1">
      <c r="I335" s="158"/>
      <c r="L335" s="158"/>
      <c r="N335" s="34"/>
      <c r="Q335" s="158"/>
    </row>
    <row r="336" spans="7:17" s="16" customFormat="1">
      <c r="I336" s="158"/>
      <c r="L336" s="158"/>
      <c r="N336" s="34"/>
      <c r="Q336" s="158"/>
    </row>
    <row r="337" spans="9:32" s="16" customFormat="1">
      <c r="I337" s="158"/>
      <c r="L337" s="158"/>
      <c r="N337" s="34"/>
      <c r="Q337" s="158"/>
    </row>
    <row r="338" spans="9:32" s="16" customFormat="1">
      <c r="I338" s="158"/>
      <c r="L338" s="158"/>
      <c r="N338" s="34"/>
      <c r="Q338" s="158"/>
    </row>
    <row r="339" spans="9:32" s="16" customFormat="1">
      <c r="I339" s="158"/>
      <c r="L339" s="158"/>
      <c r="N339" s="34"/>
      <c r="Q339" s="158"/>
    </row>
    <row r="340" spans="9:32" s="16" customFormat="1">
      <c r="I340" s="158"/>
      <c r="L340" s="158"/>
      <c r="N340" s="34"/>
      <c r="Q340" s="158"/>
    </row>
    <row r="341" spans="9:32" s="16" customFormat="1">
      <c r="I341" s="158"/>
      <c r="L341" s="158"/>
      <c r="N341" s="34"/>
      <c r="Q341" s="158"/>
    </row>
    <row r="342" spans="9:32" s="16" customFormat="1">
      <c r="I342" s="158"/>
      <c r="L342" s="158"/>
      <c r="N342" s="34"/>
      <c r="Q342" s="158"/>
    </row>
    <row r="343" spans="9:32" s="16" customFormat="1">
      <c r="I343" s="158"/>
      <c r="L343" s="158"/>
      <c r="N343" s="34"/>
      <c r="Q343" s="158"/>
    </row>
    <row r="344" spans="9:32" s="16" customFormat="1">
      <c r="I344" s="158"/>
      <c r="L344" s="158"/>
      <c r="N344" s="34"/>
      <c r="Q344" s="158"/>
    </row>
    <row r="345" spans="9:32" s="16" customFormat="1">
      <c r="I345" s="158"/>
      <c r="L345" s="158"/>
      <c r="N345" s="34"/>
      <c r="Q345" s="158"/>
    </row>
    <row r="346" spans="9:32" s="16" customFormat="1">
      <c r="I346" s="158"/>
      <c r="L346" s="158"/>
      <c r="N346" s="34"/>
      <c r="Q346" s="158"/>
      <c r="AF346" s="158"/>
    </row>
    <row r="347" spans="9:32" s="16" customFormat="1">
      <c r="I347" s="158"/>
      <c r="L347" s="158"/>
      <c r="N347" s="34"/>
      <c r="Q347" s="158"/>
      <c r="AF347" s="158"/>
    </row>
    <row r="348" spans="9:32" s="16" customFormat="1">
      <c r="I348" s="158"/>
      <c r="L348" s="158"/>
      <c r="N348" s="34"/>
      <c r="Q348" s="158"/>
    </row>
    <row r="349" spans="9:32" s="16" customFormat="1">
      <c r="I349" s="158"/>
      <c r="L349" s="158"/>
      <c r="N349" s="34"/>
      <c r="Q349" s="158"/>
    </row>
    <row r="350" spans="9:32" s="16" customFormat="1">
      <c r="I350" s="158"/>
      <c r="L350" s="158"/>
      <c r="N350" s="34"/>
      <c r="Q350" s="158"/>
    </row>
    <row r="351" spans="9:32" s="16" customFormat="1">
      <c r="I351" s="158"/>
      <c r="L351" s="158"/>
      <c r="N351" s="34"/>
      <c r="Q351" s="158"/>
    </row>
    <row r="352" spans="9:32" s="16" customFormat="1">
      <c r="I352" s="158"/>
      <c r="L352" s="158"/>
      <c r="N352" s="34"/>
      <c r="Q352" s="158"/>
    </row>
    <row r="353" spans="9:17" s="16" customFormat="1">
      <c r="I353" s="158"/>
      <c r="L353" s="158"/>
      <c r="N353" s="34"/>
      <c r="Q353" s="158"/>
    </row>
    <row r="354" spans="9:17" s="16" customFormat="1">
      <c r="I354" s="158"/>
      <c r="L354" s="158"/>
      <c r="N354" s="34"/>
      <c r="Q354" s="158"/>
    </row>
    <row r="355" spans="9:17" s="16" customFormat="1">
      <c r="I355" s="158"/>
      <c r="L355" s="158"/>
      <c r="N355" s="34"/>
      <c r="Q355" s="158"/>
    </row>
    <row r="356" spans="9:17" s="16" customFormat="1">
      <c r="I356" s="158"/>
      <c r="L356" s="158"/>
      <c r="N356" s="34"/>
      <c r="Q356" s="158"/>
    </row>
    <row r="357" spans="9:17" s="16" customFormat="1">
      <c r="I357" s="158"/>
      <c r="L357" s="158"/>
      <c r="N357" s="34"/>
      <c r="Q357" s="158"/>
    </row>
    <row r="358" spans="9:17" s="16" customFormat="1">
      <c r="I358" s="158"/>
      <c r="L358" s="158"/>
      <c r="N358" s="34"/>
      <c r="Q358" s="158"/>
    </row>
    <row r="359" spans="9:17" s="16" customFormat="1">
      <c r="I359" s="158"/>
      <c r="L359" s="158"/>
      <c r="N359" s="34"/>
      <c r="Q359" s="158"/>
    </row>
    <row r="360" spans="9:17" s="16" customFormat="1">
      <c r="I360" s="158"/>
      <c r="L360" s="158"/>
      <c r="N360" s="34"/>
      <c r="Q360" s="158"/>
    </row>
    <row r="361" spans="9:17" s="16" customFormat="1">
      <c r="I361" s="158"/>
      <c r="L361" s="158"/>
      <c r="N361" s="34"/>
      <c r="Q361" s="158"/>
    </row>
    <row r="362" spans="9:17" s="16" customFormat="1">
      <c r="I362" s="158"/>
      <c r="L362" s="158"/>
      <c r="N362" s="34"/>
      <c r="Q362" s="158"/>
    </row>
    <row r="363" spans="9:17" s="16" customFormat="1">
      <c r="I363" s="158"/>
      <c r="L363" s="158"/>
      <c r="N363" s="34"/>
      <c r="Q363" s="158"/>
    </row>
    <row r="364" spans="9:17" s="16" customFormat="1">
      <c r="I364" s="158"/>
      <c r="L364" s="158"/>
      <c r="N364" s="34"/>
      <c r="Q364" s="158"/>
    </row>
    <row r="365" spans="9:17" s="16" customFormat="1">
      <c r="I365" s="158"/>
      <c r="L365" s="158"/>
      <c r="N365" s="34"/>
      <c r="Q365" s="158"/>
    </row>
    <row r="366" spans="9:17" s="16" customFormat="1">
      <c r="I366" s="158"/>
      <c r="L366" s="158"/>
      <c r="N366" s="34"/>
      <c r="Q366" s="158"/>
    </row>
    <row r="367" spans="9:17" s="16" customFormat="1">
      <c r="I367" s="158"/>
      <c r="L367" s="158"/>
      <c r="N367" s="34"/>
      <c r="Q367" s="158"/>
    </row>
    <row r="368" spans="9:17" s="16" customFormat="1">
      <c r="I368" s="158"/>
      <c r="L368" s="158"/>
      <c r="N368" s="34"/>
      <c r="Q368" s="158"/>
    </row>
    <row r="369" spans="9:32" s="16" customFormat="1">
      <c r="I369" s="158"/>
      <c r="L369" s="158"/>
      <c r="N369" s="34"/>
      <c r="Q369" s="158"/>
    </row>
    <row r="370" spans="9:32" s="16" customFormat="1">
      <c r="I370" s="158"/>
      <c r="L370" s="158"/>
      <c r="N370" s="34"/>
      <c r="Q370" s="158"/>
    </row>
    <row r="371" spans="9:32" s="16" customFormat="1">
      <c r="L371" s="158"/>
      <c r="N371" s="34"/>
      <c r="Q371" s="158"/>
    </row>
    <row r="372" spans="9:32" s="16" customFormat="1">
      <c r="L372" s="158"/>
      <c r="N372" s="34"/>
      <c r="Q372" s="158"/>
    </row>
    <row r="373" spans="9:32" s="16" customFormat="1">
      <c r="L373" s="158"/>
      <c r="N373" s="34"/>
      <c r="Q373" s="158"/>
    </row>
    <row r="374" spans="9:32" s="16" customFormat="1">
      <c r="L374" s="158"/>
      <c r="N374" s="34"/>
      <c r="Q374" s="158"/>
    </row>
    <row r="375" spans="9:32" s="16" customFormat="1">
      <c r="L375" s="158"/>
      <c r="N375" s="34"/>
      <c r="Q375" s="158"/>
    </row>
    <row r="376" spans="9:32" s="16" customFormat="1">
      <c r="L376" s="158"/>
      <c r="N376" s="34"/>
      <c r="Q376" s="158"/>
    </row>
    <row r="377" spans="9:32" s="16" customFormat="1">
      <c r="L377" s="158"/>
      <c r="N377" s="34"/>
      <c r="Q377" s="158"/>
    </row>
    <row r="378" spans="9:32" s="16" customFormat="1">
      <c r="L378" s="158"/>
      <c r="N378" s="34"/>
      <c r="Q378" s="158"/>
    </row>
    <row r="379" spans="9:32" s="16" customFormat="1">
      <c r="L379" s="158"/>
      <c r="N379" s="34"/>
      <c r="Q379" s="158"/>
    </row>
    <row r="380" spans="9:32" s="16" customFormat="1">
      <c r="L380" s="158"/>
      <c r="N380" s="34"/>
      <c r="Q380" s="158"/>
      <c r="AF380" s="158"/>
    </row>
    <row r="381" spans="9:32" s="16" customFormat="1">
      <c r="L381" s="158"/>
      <c r="N381" s="34"/>
      <c r="Q381" s="158"/>
      <c r="AF381" s="158"/>
    </row>
    <row r="382" spans="9:32" s="16" customFormat="1">
      <c r="L382" s="158"/>
      <c r="N382" s="34"/>
      <c r="Q382" s="158"/>
    </row>
    <row r="383" spans="9:32" s="16" customFormat="1">
      <c r="L383" s="158"/>
      <c r="N383" s="34"/>
      <c r="Q383" s="158"/>
    </row>
    <row r="384" spans="9:32" s="16" customFormat="1">
      <c r="L384" s="158"/>
      <c r="N384" s="34"/>
      <c r="Q384" s="158"/>
    </row>
    <row r="385" spans="12:32" s="16" customFormat="1">
      <c r="L385" s="158"/>
      <c r="N385" s="34"/>
      <c r="Q385" s="158"/>
    </row>
    <row r="386" spans="12:32" s="16" customFormat="1">
      <c r="L386" s="158"/>
      <c r="N386" s="34"/>
      <c r="Q386" s="158"/>
    </row>
    <row r="387" spans="12:32" s="16" customFormat="1">
      <c r="L387" s="158"/>
      <c r="N387" s="34"/>
      <c r="Q387" s="158"/>
    </row>
    <row r="388" spans="12:32" s="16" customFormat="1">
      <c r="L388" s="158"/>
      <c r="N388" s="34"/>
      <c r="Q388" s="158"/>
    </row>
    <row r="389" spans="12:32" s="16" customFormat="1">
      <c r="L389" s="158"/>
      <c r="N389" s="34"/>
      <c r="Q389" s="158"/>
    </row>
    <row r="390" spans="12:32" s="16" customFormat="1">
      <c r="L390" s="158"/>
      <c r="N390" s="34"/>
      <c r="Q390" s="158"/>
    </row>
    <row r="391" spans="12:32" s="16" customFormat="1">
      <c r="L391" s="158"/>
      <c r="N391" s="34"/>
      <c r="Q391" s="158"/>
    </row>
    <row r="392" spans="12:32" s="16" customFormat="1">
      <c r="L392" s="158"/>
      <c r="N392" s="34"/>
      <c r="Q392" s="158"/>
      <c r="AF392" s="158"/>
    </row>
    <row r="393" spans="12:32" s="16" customFormat="1">
      <c r="L393" s="158"/>
      <c r="N393" s="34"/>
      <c r="Q393" s="158"/>
      <c r="AF393" s="158"/>
    </row>
    <row r="394" spans="12:32" s="16" customFormat="1">
      <c r="L394" s="158"/>
      <c r="N394" s="34"/>
      <c r="Q394" s="158"/>
    </row>
    <row r="395" spans="12:32" s="16" customFormat="1">
      <c r="L395" s="158"/>
      <c r="N395" s="34"/>
      <c r="Q395" s="158"/>
    </row>
    <row r="396" spans="12:32" s="16" customFormat="1">
      <c r="L396" s="158"/>
      <c r="N396" s="34"/>
      <c r="Q396" s="158"/>
    </row>
    <row r="397" spans="12:32" s="16" customFormat="1">
      <c r="L397" s="158"/>
      <c r="N397" s="34"/>
      <c r="Q397" s="158"/>
    </row>
    <row r="398" spans="12:32" s="16" customFormat="1">
      <c r="L398" s="158"/>
      <c r="N398" s="34"/>
      <c r="Q398" s="158"/>
    </row>
    <row r="399" spans="12:32">
      <c r="L399" s="158"/>
      <c r="Q399" s="158"/>
      <c r="AF399" s="16"/>
    </row>
    <row r="400" spans="12:32">
      <c r="L400" s="158"/>
      <c r="Q400" s="158"/>
      <c r="AF400" s="16"/>
    </row>
    <row r="401" spans="12:32">
      <c r="L401" s="158"/>
      <c r="Q401" s="158"/>
      <c r="AF401" s="16"/>
    </row>
    <row r="402" spans="12:32">
      <c r="L402" s="158"/>
      <c r="Q402" s="158"/>
      <c r="AF402" s="16"/>
    </row>
    <row r="403" spans="12:32">
      <c r="L403" s="158"/>
      <c r="Q403" s="158"/>
      <c r="AF403" s="16"/>
    </row>
    <row r="404" spans="12:32">
      <c r="L404" s="158"/>
      <c r="Q404" s="158"/>
    </row>
    <row r="405" spans="12:32">
      <c r="L405" s="158"/>
      <c r="Q405" s="158"/>
    </row>
    <row r="406" spans="12:32">
      <c r="L406" s="158"/>
      <c r="Q406" s="158"/>
    </row>
    <row r="407" spans="12:32">
      <c r="L407" s="158"/>
      <c r="Q407" s="158"/>
    </row>
    <row r="408" spans="12:32">
      <c r="L408" s="158"/>
      <c r="Q408" s="158"/>
    </row>
    <row r="409" spans="12:32">
      <c r="L409" s="158"/>
      <c r="Q409" s="158"/>
    </row>
    <row r="410" spans="12:32">
      <c r="L410" s="158"/>
      <c r="Q410" s="158"/>
    </row>
    <row r="411" spans="12:32">
      <c r="L411" s="158"/>
      <c r="Q411" s="158"/>
    </row>
    <row r="412" spans="12:32">
      <c r="L412" s="158"/>
      <c r="Q412" s="158"/>
    </row>
    <row r="413" spans="12:32">
      <c r="L413" s="158"/>
      <c r="Q413" s="158"/>
    </row>
    <row r="414" spans="12:32">
      <c r="L414" s="158"/>
      <c r="Q414" s="158"/>
    </row>
    <row r="415" spans="12:32">
      <c r="L415" s="158"/>
      <c r="Q415" s="158"/>
      <c r="AF415" s="16"/>
    </row>
    <row r="416" spans="12:32">
      <c r="L416" s="158"/>
      <c r="Q416" s="158"/>
      <c r="AF416" s="158"/>
    </row>
    <row r="417" spans="12:17">
      <c r="L417" s="158"/>
      <c r="Q417" s="15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46" fitToHeight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17"/>
  <sheetViews>
    <sheetView zoomScale="90" zoomScaleNormal="90" zoomScalePageLayoutView="90" workbookViewId="0"/>
  </sheetViews>
  <sheetFormatPr baseColWidth="10" defaultColWidth="10.6640625" defaultRowHeight="15" x14ac:dyDescent="0"/>
  <cols>
    <col min="1" max="1" width="2" style="12" customWidth="1"/>
    <col min="2" max="2" width="3.6640625" style="12" customWidth="1"/>
    <col min="3" max="3" width="5" style="12" customWidth="1"/>
    <col min="4" max="4" width="8" style="12" customWidth="1"/>
    <col min="5" max="5" width="13.6640625" style="12" customWidth="1"/>
    <col min="6" max="6" width="9.6640625" style="12" customWidth="1"/>
    <col min="7" max="7" width="3" style="12" customWidth="1"/>
    <col min="8" max="8" width="11" style="12" customWidth="1"/>
    <col min="9" max="9" width="2.6640625" style="12" customWidth="1"/>
    <col min="10" max="10" width="10" style="12" customWidth="1"/>
    <col min="11" max="11" width="2.6640625" style="12" customWidth="1"/>
    <col min="12" max="12" width="11.1640625" style="12" customWidth="1"/>
    <col min="13" max="13" width="2.6640625" style="12" customWidth="1"/>
    <col min="14" max="14" width="2.6640625" style="34" customWidth="1"/>
    <col min="15" max="15" width="11.6640625" style="12" customWidth="1"/>
    <col min="16" max="16" width="2.6640625" style="12" customWidth="1"/>
    <col min="17" max="17" width="13" style="12" customWidth="1"/>
    <col min="18" max="18" width="2.6640625" style="12" customWidth="1"/>
    <col min="19" max="19" width="10.6640625" style="12"/>
    <col min="20" max="20" width="3.1640625" style="12" customWidth="1"/>
    <col min="21" max="21" width="10.6640625" style="12"/>
    <col min="22" max="22" width="2.6640625" style="12" customWidth="1"/>
    <col min="23" max="23" width="10.6640625" style="12"/>
    <col min="24" max="24" width="3.1640625" style="12" customWidth="1"/>
    <col min="25" max="25" width="11.1640625" style="12" customWidth="1"/>
    <col min="26" max="32" width="10.6640625" style="12"/>
    <col min="33" max="33" width="28.1640625" style="12" customWidth="1"/>
    <col min="34" max="393" width="20.33203125" style="12" customWidth="1"/>
  </cols>
  <sheetData>
    <row r="1" spans="1:25">
      <c r="A1" s="36"/>
    </row>
    <row r="5" spans="1:25">
      <c r="B5" s="3" t="s">
        <v>311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59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16" customFormat="1">
      <c r="N6" s="34"/>
    </row>
    <row r="7" spans="1:25" s="16" customFormat="1">
      <c r="D7" s="19" t="s">
        <v>296</v>
      </c>
      <c r="E7" s="97">
        <f>Inputs!H59</f>
        <v>2500</v>
      </c>
      <c r="N7" s="34"/>
    </row>
    <row r="8" spans="1:25" s="16" customFormat="1">
      <c r="D8" s="19" t="s">
        <v>297</v>
      </c>
      <c r="E8" s="42">
        <f>Inputs!M69</f>
        <v>0.1</v>
      </c>
      <c r="N8" s="34"/>
    </row>
    <row r="9" spans="1:25" s="16" customFormat="1">
      <c r="D9" s="19" t="s">
        <v>155</v>
      </c>
      <c r="E9" s="27">
        <f>Inputs!M70</f>
        <v>25</v>
      </c>
      <c r="N9" s="34"/>
    </row>
    <row r="10" spans="1:25" s="16" customFormat="1">
      <c r="N10" s="34"/>
    </row>
    <row r="11" spans="1:25" s="16" customFormat="1">
      <c r="N11" s="34"/>
    </row>
    <row r="12" spans="1:25" s="16" customFormat="1">
      <c r="D12" s="19" t="s">
        <v>130</v>
      </c>
      <c r="E12" s="157">
        <f>E13*12</f>
        <v>272.61022366201814</v>
      </c>
      <c r="N12" s="34"/>
    </row>
    <row r="13" spans="1:25" s="16" customFormat="1">
      <c r="D13" s="19" t="s">
        <v>298</v>
      </c>
      <c r="E13" s="157">
        <f>-PMT(E8/12,E9*12,E7)</f>
        <v>22.717518638501513</v>
      </c>
      <c r="N13" s="34"/>
    </row>
    <row r="14" spans="1:25" s="16" customFormat="1">
      <c r="N14" s="34"/>
    </row>
    <row r="15" spans="1:25" s="16" customFormat="1">
      <c r="N15" s="34"/>
    </row>
    <row r="16" spans="1:25" s="16" customFormat="1">
      <c r="N16" s="34"/>
    </row>
    <row r="17" spans="3:393" s="16" customFormat="1">
      <c r="N17" s="34"/>
    </row>
    <row r="18" spans="3:393" s="16" customFormat="1">
      <c r="C18" s="3" t="s">
        <v>299</v>
      </c>
      <c r="D18" s="2"/>
      <c r="E18" s="2"/>
      <c r="F18" s="2"/>
      <c r="G18" s="2"/>
      <c r="H18" s="2"/>
      <c r="I18" s="2"/>
      <c r="J18" s="2"/>
      <c r="K18" s="2"/>
      <c r="L18" s="2"/>
      <c r="N18" s="34"/>
      <c r="O18" s="3" t="s">
        <v>300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AH18" s="16" t="s">
        <v>301</v>
      </c>
    </row>
    <row r="19" spans="3:393" s="16" customFormat="1" ht="48" customHeight="1">
      <c r="C19" s="31"/>
      <c r="D19" s="43" t="s">
        <v>182</v>
      </c>
      <c r="E19" s="45" t="s">
        <v>302</v>
      </c>
      <c r="F19" s="45" t="s">
        <v>303</v>
      </c>
      <c r="G19" s="44"/>
      <c r="H19" s="45" t="s">
        <v>304</v>
      </c>
      <c r="I19" s="44"/>
      <c r="J19" s="45" t="s">
        <v>127</v>
      </c>
      <c r="K19" s="44"/>
      <c r="L19" s="45" t="s">
        <v>305</v>
      </c>
      <c r="N19" s="34"/>
      <c r="O19" s="43" t="s">
        <v>301</v>
      </c>
      <c r="P19" s="44"/>
      <c r="Q19" s="45" t="s">
        <v>302</v>
      </c>
      <c r="R19" s="45"/>
      <c r="S19" s="45" t="s">
        <v>303</v>
      </c>
      <c r="T19" s="44"/>
      <c r="U19" s="45" t="s">
        <v>304</v>
      </c>
      <c r="V19" s="44"/>
      <c r="W19" s="45" t="s">
        <v>127</v>
      </c>
      <c r="X19" s="44"/>
      <c r="Y19" s="45" t="s">
        <v>305</v>
      </c>
      <c r="AH19" s="16">
        <v>1</v>
      </c>
      <c r="AI19" s="16">
        <v>2</v>
      </c>
      <c r="AJ19" s="16">
        <v>3</v>
      </c>
      <c r="AK19" s="16">
        <v>4</v>
      </c>
      <c r="AL19" s="16">
        <v>5</v>
      </c>
      <c r="AM19" s="16">
        <v>6</v>
      </c>
      <c r="AN19" s="16">
        <v>7</v>
      </c>
      <c r="AO19" s="16">
        <v>8</v>
      </c>
      <c r="AP19" s="16">
        <v>9</v>
      </c>
      <c r="AQ19" s="16">
        <v>10</v>
      </c>
      <c r="AR19" s="16">
        <v>11</v>
      </c>
      <c r="AS19" s="16">
        <v>12</v>
      </c>
      <c r="AT19" s="16">
        <v>13</v>
      </c>
      <c r="AU19" s="16">
        <v>14</v>
      </c>
      <c r="AV19" s="16">
        <v>15</v>
      </c>
      <c r="AW19" s="16">
        <v>16</v>
      </c>
      <c r="AX19" s="16">
        <v>17</v>
      </c>
      <c r="AY19" s="16">
        <v>18</v>
      </c>
      <c r="AZ19" s="16">
        <v>19</v>
      </c>
      <c r="BA19" s="16">
        <v>20</v>
      </c>
      <c r="BB19" s="16">
        <v>21</v>
      </c>
      <c r="BC19" s="16">
        <v>22</v>
      </c>
      <c r="BD19" s="16">
        <v>23</v>
      </c>
      <c r="BE19" s="16">
        <v>24</v>
      </c>
      <c r="BF19" s="16">
        <v>25</v>
      </c>
      <c r="BG19" s="16">
        <v>26</v>
      </c>
      <c r="BH19" s="16">
        <v>27</v>
      </c>
      <c r="BI19" s="16">
        <v>28</v>
      </c>
      <c r="BJ19" s="16">
        <v>29</v>
      </c>
      <c r="BK19" s="16">
        <v>30</v>
      </c>
      <c r="BL19" s="16">
        <v>31</v>
      </c>
      <c r="BM19" s="16">
        <v>32</v>
      </c>
      <c r="BN19" s="16">
        <v>33</v>
      </c>
      <c r="BO19" s="16">
        <v>34</v>
      </c>
      <c r="BP19" s="16">
        <v>35</v>
      </c>
      <c r="BQ19" s="16">
        <v>36</v>
      </c>
      <c r="BR19" s="16">
        <v>37</v>
      </c>
      <c r="BS19" s="16">
        <v>38</v>
      </c>
      <c r="BT19" s="16">
        <v>39</v>
      </c>
      <c r="BU19" s="16">
        <v>40</v>
      </c>
      <c r="BV19" s="16">
        <v>41</v>
      </c>
      <c r="BW19" s="16">
        <v>42</v>
      </c>
      <c r="BX19" s="16">
        <v>43</v>
      </c>
      <c r="BY19" s="16">
        <v>44</v>
      </c>
      <c r="BZ19" s="16">
        <v>45</v>
      </c>
      <c r="CA19" s="16">
        <v>46</v>
      </c>
      <c r="CB19" s="16">
        <v>47</v>
      </c>
      <c r="CC19" s="16">
        <v>48</v>
      </c>
      <c r="CD19" s="16">
        <v>49</v>
      </c>
      <c r="CE19" s="16">
        <v>50</v>
      </c>
      <c r="CF19" s="16">
        <v>51</v>
      </c>
      <c r="CG19" s="16">
        <v>52</v>
      </c>
      <c r="CH19" s="16">
        <v>53</v>
      </c>
      <c r="CI19" s="16">
        <v>54</v>
      </c>
      <c r="CJ19" s="16">
        <v>55</v>
      </c>
      <c r="CK19" s="16">
        <v>56</v>
      </c>
      <c r="CL19" s="16">
        <v>57</v>
      </c>
      <c r="CM19" s="16">
        <v>58</v>
      </c>
      <c r="CN19" s="16">
        <v>59</v>
      </c>
      <c r="CO19" s="16">
        <v>60</v>
      </c>
      <c r="CP19" s="16">
        <v>61</v>
      </c>
      <c r="CQ19" s="16">
        <v>62</v>
      </c>
      <c r="CR19" s="16">
        <v>63</v>
      </c>
      <c r="CS19" s="16">
        <v>64</v>
      </c>
      <c r="CT19" s="16">
        <v>65</v>
      </c>
      <c r="CU19" s="16">
        <v>66</v>
      </c>
      <c r="CV19" s="16">
        <v>67</v>
      </c>
      <c r="CW19" s="16">
        <v>68</v>
      </c>
      <c r="CX19" s="16">
        <v>69</v>
      </c>
      <c r="CY19" s="16">
        <v>70</v>
      </c>
      <c r="CZ19" s="16">
        <v>71</v>
      </c>
      <c r="DA19" s="16">
        <v>72</v>
      </c>
      <c r="DB19" s="16">
        <v>73</v>
      </c>
      <c r="DC19" s="16">
        <v>74</v>
      </c>
      <c r="DD19" s="16">
        <v>75</v>
      </c>
      <c r="DE19" s="16">
        <v>76</v>
      </c>
      <c r="DF19" s="16">
        <v>77</v>
      </c>
      <c r="DG19" s="16">
        <v>78</v>
      </c>
      <c r="DH19" s="16">
        <v>79</v>
      </c>
      <c r="DI19" s="16">
        <v>80</v>
      </c>
      <c r="DJ19" s="16">
        <v>81</v>
      </c>
      <c r="DK19" s="16">
        <v>82</v>
      </c>
      <c r="DL19" s="16">
        <v>83</v>
      </c>
      <c r="DM19" s="16">
        <v>84</v>
      </c>
      <c r="DN19" s="16">
        <v>85</v>
      </c>
      <c r="DO19" s="16">
        <v>86</v>
      </c>
      <c r="DP19" s="16">
        <v>87</v>
      </c>
      <c r="DQ19" s="16">
        <v>88</v>
      </c>
      <c r="DR19" s="16">
        <v>89</v>
      </c>
      <c r="DS19" s="16">
        <v>90</v>
      </c>
      <c r="DT19" s="16">
        <v>91</v>
      </c>
      <c r="DU19" s="16">
        <v>92</v>
      </c>
      <c r="DV19" s="16">
        <v>93</v>
      </c>
      <c r="DW19" s="16">
        <v>94</v>
      </c>
      <c r="DX19" s="16">
        <v>95</v>
      </c>
      <c r="DY19" s="16">
        <v>96</v>
      </c>
      <c r="DZ19" s="16">
        <v>97</v>
      </c>
      <c r="EA19" s="16">
        <v>98</v>
      </c>
      <c r="EB19" s="16">
        <v>99</v>
      </c>
      <c r="EC19" s="16">
        <v>100</v>
      </c>
      <c r="ED19" s="16">
        <v>101</v>
      </c>
      <c r="EE19" s="16">
        <v>102</v>
      </c>
      <c r="EF19" s="16">
        <v>103</v>
      </c>
      <c r="EG19" s="16">
        <v>104</v>
      </c>
      <c r="EH19" s="16">
        <v>105</v>
      </c>
      <c r="EI19" s="16">
        <v>106</v>
      </c>
      <c r="EJ19" s="16">
        <v>107</v>
      </c>
      <c r="EK19" s="16">
        <v>108</v>
      </c>
      <c r="EL19" s="16">
        <v>109</v>
      </c>
      <c r="EM19" s="16">
        <v>110</v>
      </c>
      <c r="EN19" s="16">
        <v>111</v>
      </c>
      <c r="EO19" s="16">
        <v>112</v>
      </c>
      <c r="EP19" s="16">
        <v>113</v>
      </c>
      <c r="EQ19" s="16">
        <v>114</v>
      </c>
      <c r="ER19" s="16">
        <v>115</v>
      </c>
      <c r="ES19" s="16">
        <v>116</v>
      </c>
      <c r="ET19" s="16">
        <v>117</v>
      </c>
      <c r="EU19" s="16">
        <v>118</v>
      </c>
      <c r="EV19" s="16">
        <v>119</v>
      </c>
      <c r="EW19" s="16">
        <v>120</v>
      </c>
      <c r="EX19" s="16">
        <v>121</v>
      </c>
      <c r="EY19" s="16">
        <v>122</v>
      </c>
      <c r="EZ19" s="16">
        <v>123</v>
      </c>
      <c r="FA19" s="16">
        <v>124</v>
      </c>
      <c r="FB19" s="16">
        <v>125</v>
      </c>
      <c r="FC19" s="16">
        <v>126</v>
      </c>
      <c r="FD19" s="16">
        <v>127</v>
      </c>
      <c r="FE19" s="16">
        <v>128</v>
      </c>
      <c r="FF19" s="16">
        <v>129</v>
      </c>
      <c r="FG19" s="16">
        <v>130</v>
      </c>
      <c r="FH19" s="16">
        <v>131</v>
      </c>
      <c r="FI19" s="16">
        <v>132</v>
      </c>
      <c r="FJ19" s="16">
        <v>133</v>
      </c>
      <c r="FK19" s="16">
        <v>134</v>
      </c>
      <c r="FL19" s="16">
        <v>135</v>
      </c>
      <c r="FM19" s="16">
        <v>136</v>
      </c>
      <c r="FN19" s="16">
        <v>137</v>
      </c>
      <c r="FO19" s="16">
        <v>138</v>
      </c>
      <c r="FP19" s="16">
        <v>139</v>
      </c>
      <c r="FQ19" s="16">
        <v>140</v>
      </c>
      <c r="FR19" s="16">
        <v>141</v>
      </c>
      <c r="FS19" s="16">
        <v>142</v>
      </c>
      <c r="FT19" s="16">
        <v>143</v>
      </c>
      <c r="FU19" s="16">
        <v>144</v>
      </c>
      <c r="FV19" s="16">
        <v>145</v>
      </c>
      <c r="FW19" s="16">
        <v>146</v>
      </c>
      <c r="FX19" s="16">
        <v>147</v>
      </c>
      <c r="FY19" s="16">
        <v>148</v>
      </c>
      <c r="FZ19" s="16">
        <v>149</v>
      </c>
      <c r="GA19" s="16">
        <v>150</v>
      </c>
      <c r="GB19" s="16">
        <v>151</v>
      </c>
      <c r="GC19" s="16">
        <v>152</v>
      </c>
      <c r="GD19" s="16">
        <v>153</v>
      </c>
      <c r="GE19" s="16">
        <v>154</v>
      </c>
      <c r="GF19" s="16">
        <v>155</v>
      </c>
      <c r="GG19" s="16">
        <v>156</v>
      </c>
      <c r="GH19" s="16">
        <v>157</v>
      </c>
      <c r="GI19" s="16">
        <v>158</v>
      </c>
      <c r="GJ19" s="16">
        <v>159</v>
      </c>
      <c r="GK19" s="16">
        <v>160</v>
      </c>
      <c r="GL19" s="16">
        <v>161</v>
      </c>
      <c r="GM19" s="16">
        <v>162</v>
      </c>
      <c r="GN19" s="16">
        <v>163</v>
      </c>
      <c r="GO19" s="16">
        <v>164</v>
      </c>
      <c r="GP19" s="16">
        <v>165</v>
      </c>
      <c r="GQ19" s="16">
        <v>166</v>
      </c>
      <c r="GR19" s="16">
        <v>167</v>
      </c>
      <c r="GS19" s="16">
        <v>168</v>
      </c>
      <c r="GT19" s="16">
        <v>169</v>
      </c>
      <c r="GU19" s="16">
        <v>170</v>
      </c>
      <c r="GV19" s="16">
        <v>171</v>
      </c>
      <c r="GW19" s="16">
        <v>172</v>
      </c>
      <c r="GX19" s="16">
        <v>173</v>
      </c>
      <c r="GY19" s="16">
        <v>174</v>
      </c>
      <c r="GZ19" s="16">
        <v>175</v>
      </c>
      <c r="HA19" s="16">
        <v>176</v>
      </c>
      <c r="HB19" s="16">
        <v>177</v>
      </c>
      <c r="HC19" s="16">
        <v>178</v>
      </c>
      <c r="HD19" s="16">
        <v>179</v>
      </c>
      <c r="HE19" s="16">
        <v>180</v>
      </c>
      <c r="HF19" s="16">
        <v>181</v>
      </c>
      <c r="HG19" s="16">
        <v>182</v>
      </c>
      <c r="HH19" s="16">
        <v>183</v>
      </c>
      <c r="HI19" s="16">
        <v>184</v>
      </c>
      <c r="HJ19" s="16">
        <v>185</v>
      </c>
      <c r="HK19" s="16">
        <v>186</v>
      </c>
      <c r="HL19" s="16">
        <v>187</v>
      </c>
      <c r="HM19" s="16">
        <v>188</v>
      </c>
      <c r="HN19" s="16">
        <v>189</v>
      </c>
      <c r="HO19" s="16">
        <v>190</v>
      </c>
      <c r="HP19" s="16">
        <v>191</v>
      </c>
      <c r="HQ19" s="16">
        <v>192</v>
      </c>
      <c r="HR19" s="16">
        <v>193</v>
      </c>
      <c r="HS19" s="16">
        <v>194</v>
      </c>
      <c r="HT19" s="16">
        <v>195</v>
      </c>
      <c r="HU19" s="16">
        <v>196</v>
      </c>
      <c r="HV19" s="16">
        <v>197</v>
      </c>
      <c r="HW19" s="16">
        <v>198</v>
      </c>
      <c r="HX19" s="16">
        <v>199</v>
      </c>
      <c r="HY19" s="16">
        <v>200</v>
      </c>
      <c r="HZ19" s="16">
        <v>201</v>
      </c>
      <c r="IA19" s="16">
        <v>202</v>
      </c>
      <c r="IB19" s="16">
        <v>203</v>
      </c>
      <c r="IC19" s="16">
        <v>204</v>
      </c>
      <c r="ID19" s="16">
        <v>205</v>
      </c>
      <c r="IE19" s="16">
        <v>206</v>
      </c>
      <c r="IF19" s="16">
        <v>207</v>
      </c>
      <c r="IG19" s="16">
        <v>208</v>
      </c>
      <c r="IH19" s="16">
        <v>209</v>
      </c>
      <c r="II19" s="16">
        <v>210</v>
      </c>
      <c r="IJ19" s="16">
        <v>211</v>
      </c>
      <c r="IK19" s="16">
        <v>212</v>
      </c>
      <c r="IL19" s="16">
        <v>213</v>
      </c>
      <c r="IM19" s="16">
        <v>214</v>
      </c>
      <c r="IN19" s="16">
        <v>215</v>
      </c>
      <c r="IO19" s="16">
        <v>216</v>
      </c>
      <c r="IP19" s="16">
        <v>217</v>
      </c>
      <c r="IQ19" s="16">
        <v>218</v>
      </c>
      <c r="IR19" s="16">
        <v>219</v>
      </c>
      <c r="IS19" s="16">
        <v>220</v>
      </c>
      <c r="IT19" s="16">
        <v>221</v>
      </c>
      <c r="IU19" s="16">
        <v>222</v>
      </c>
      <c r="IV19" s="16">
        <v>223</v>
      </c>
      <c r="IW19" s="16">
        <v>224</v>
      </c>
      <c r="IX19" s="16">
        <v>225</v>
      </c>
      <c r="IY19" s="16">
        <v>226</v>
      </c>
      <c r="IZ19" s="16">
        <v>227</v>
      </c>
      <c r="JA19" s="16">
        <v>228</v>
      </c>
      <c r="JB19" s="16">
        <v>229</v>
      </c>
      <c r="JC19" s="16">
        <v>230</v>
      </c>
      <c r="JD19" s="16">
        <v>231</v>
      </c>
      <c r="JE19" s="16">
        <v>232</v>
      </c>
      <c r="JF19" s="16">
        <v>233</v>
      </c>
      <c r="JG19" s="16">
        <v>234</v>
      </c>
      <c r="JH19" s="16">
        <v>235</v>
      </c>
      <c r="JI19" s="16">
        <v>236</v>
      </c>
      <c r="JJ19" s="16">
        <v>237</v>
      </c>
      <c r="JK19" s="16">
        <v>238</v>
      </c>
      <c r="JL19" s="16">
        <v>239</v>
      </c>
      <c r="JM19" s="16">
        <v>240</v>
      </c>
      <c r="JN19" s="16">
        <v>241</v>
      </c>
      <c r="JO19" s="16">
        <v>242</v>
      </c>
      <c r="JP19" s="16">
        <v>243</v>
      </c>
      <c r="JQ19" s="16">
        <v>244</v>
      </c>
      <c r="JR19" s="16">
        <v>245</v>
      </c>
      <c r="JS19" s="16">
        <v>246</v>
      </c>
      <c r="JT19" s="16">
        <v>247</v>
      </c>
      <c r="JU19" s="16">
        <v>248</v>
      </c>
      <c r="JV19" s="16">
        <v>249</v>
      </c>
      <c r="JW19" s="16">
        <v>250</v>
      </c>
      <c r="JX19" s="16">
        <v>251</v>
      </c>
      <c r="JY19" s="16">
        <v>252</v>
      </c>
      <c r="JZ19" s="16">
        <v>253</v>
      </c>
      <c r="KA19" s="16">
        <v>254</v>
      </c>
      <c r="KB19" s="16">
        <v>255</v>
      </c>
      <c r="KC19" s="16">
        <v>256</v>
      </c>
      <c r="KD19" s="16">
        <v>257</v>
      </c>
      <c r="KE19" s="16">
        <v>258</v>
      </c>
      <c r="KF19" s="16">
        <v>259</v>
      </c>
      <c r="KG19" s="16">
        <v>260</v>
      </c>
      <c r="KH19" s="16">
        <v>261</v>
      </c>
      <c r="KI19" s="16">
        <v>262</v>
      </c>
      <c r="KJ19" s="16">
        <v>263</v>
      </c>
      <c r="KK19" s="16">
        <v>264</v>
      </c>
      <c r="KL19" s="16">
        <v>265</v>
      </c>
      <c r="KM19" s="16">
        <v>266</v>
      </c>
      <c r="KN19" s="16">
        <v>267</v>
      </c>
      <c r="KO19" s="16">
        <v>268</v>
      </c>
      <c r="KP19" s="16">
        <v>269</v>
      </c>
      <c r="KQ19" s="16">
        <v>270</v>
      </c>
      <c r="KR19" s="16">
        <v>271</v>
      </c>
      <c r="KS19" s="16">
        <v>272</v>
      </c>
      <c r="KT19" s="16">
        <v>273</v>
      </c>
      <c r="KU19" s="16">
        <v>274</v>
      </c>
      <c r="KV19" s="16">
        <v>275</v>
      </c>
      <c r="KW19" s="16">
        <v>276</v>
      </c>
      <c r="KX19" s="16">
        <v>277</v>
      </c>
      <c r="KY19" s="16">
        <v>278</v>
      </c>
      <c r="KZ19" s="16">
        <v>279</v>
      </c>
      <c r="LA19" s="16">
        <v>280</v>
      </c>
      <c r="LB19" s="16">
        <v>281</v>
      </c>
      <c r="LC19" s="16">
        <v>282</v>
      </c>
      <c r="LD19" s="16">
        <v>283</v>
      </c>
      <c r="LE19" s="16">
        <v>284</v>
      </c>
      <c r="LF19" s="16">
        <v>285</v>
      </c>
      <c r="LG19" s="16">
        <v>286</v>
      </c>
      <c r="LH19" s="16">
        <v>287</v>
      </c>
      <c r="LI19" s="16">
        <v>288</v>
      </c>
      <c r="LJ19" s="16">
        <v>289</v>
      </c>
      <c r="LK19" s="16">
        <v>290</v>
      </c>
      <c r="LL19" s="16">
        <v>291</v>
      </c>
      <c r="LM19" s="16">
        <v>292</v>
      </c>
      <c r="LN19" s="16">
        <v>293</v>
      </c>
      <c r="LO19" s="16">
        <v>294</v>
      </c>
      <c r="LP19" s="16">
        <v>295</v>
      </c>
      <c r="LQ19" s="16">
        <v>296</v>
      </c>
      <c r="LR19" s="16">
        <v>297</v>
      </c>
      <c r="LS19" s="16">
        <v>298</v>
      </c>
      <c r="LT19" s="16">
        <v>299</v>
      </c>
      <c r="LU19" s="16">
        <v>300</v>
      </c>
      <c r="LV19" s="16">
        <v>301</v>
      </c>
      <c r="LW19" s="16">
        <v>302</v>
      </c>
      <c r="LX19" s="16">
        <v>303</v>
      </c>
      <c r="LY19" s="16">
        <v>304</v>
      </c>
      <c r="LZ19" s="16">
        <v>305</v>
      </c>
      <c r="MA19" s="16">
        <v>306</v>
      </c>
      <c r="MB19" s="16">
        <v>307</v>
      </c>
      <c r="MC19" s="16">
        <v>308</v>
      </c>
      <c r="MD19" s="16">
        <v>309</v>
      </c>
      <c r="ME19" s="16">
        <v>310</v>
      </c>
      <c r="MF19" s="16">
        <v>311</v>
      </c>
      <c r="MG19" s="16">
        <v>312</v>
      </c>
      <c r="MH19" s="16">
        <v>313</v>
      </c>
      <c r="MI19" s="16">
        <v>314</v>
      </c>
      <c r="MJ19" s="16">
        <v>315</v>
      </c>
      <c r="MK19" s="16">
        <v>316</v>
      </c>
      <c r="ML19" s="16">
        <v>317</v>
      </c>
      <c r="MM19" s="16">
        <v>318</v>
      </c>
      <c r="MN19" s="16">
        <v>319</v>
      </c>
      <c r="MO19" s="16">
        <v>320</v>
      </c>
      <c r="MP19" s="16">
        <v>321</v>
      </c>
      <c r="MQ19" s="16">
        <v>322</v>
      </c>
      <c r="MR19" s="16">
        <v>323</v>
      </c>
      <c r="MS19" s="16">
        <v>324</v>
      </c>
      <c r="MT19" s="16">
        <v>325</v>
      </c>
      <c r="MU19" s="16">
        <v>326</v>
      </c>
      <c r="MV19" s="16">
        <v>327</v>
      </c>
      <c r="MW19" s="16">
        <v>328</v>
      </c>
      <c r="MX19" s="16">
        <v>329</v>
      </c>
      <c r="MY19" s="16">
        <v>330</v>
      </c>
      <c r="MZ19" s="16">
        <v>331</v>
      </c>
      <c r="NA19" s="16">
        <v>332</v>
      </c>
      <c r="NB19" s="16">
        <v>333</v>
      </c>
      <c r="NC19" s="16">
        <v>334</v>
      </c>
      <c r="ND19" s="16">
        <v>335</v>
      </c>
      <c r="NE19" s="16">
        <v>336</v>
      </c>
      <c r="NF19" s="16">
        <v>337</v>
      </c>
      <c r="NG19" s="16">
        <v>338</v>
      </c>
      <c r="NH19" s="16">
        <v>339</v>
      </c>
      <c r="NI19" s="16">
        <v>340</v>
      </c>
      <c r="NJ19" s="16">
        <v>341</v>
      </c>
      <c r="NK19" s="16">
        <v>342</v>
      </c>
      <c r="NL19" s="16">
        <v>343</v>
      </c>
      <c r="NM19" s="16">
        <v>344</v>
      </c>
      <c r="NN19" s="16">
        <v>345</v>
      </c>
      <c r="NO19" s="16">
        <v>346</v>
      </c>
      <c r="NP19" s="16">
        <v>347</v>
      </c>
      <c r="NQ19" s="16">
        <v>348</v>
      </c>
      <c r="NR19" s="16">
        <v>349</v>
      </c>
      <c r="NS19" s="16">
        <v>350</v>
      </c>
      <c r="NT19" s="16">
        <v>351</v>
      </c>
      <c r="NU19" s="16">
        <v>352</v>
      </c>
      <c r="NV19" s="16">
        <v>353</v>
      </c>
      <c r="NW19" s="16">
        <v>354</v>
      </c>
      <c r="NX19" s="16">
        <v>355</v>
      </c>
      <c r="NY19" s="16">
        <v>356</v>
      </c>
      <c r="NZ19" s="16">
        <v>357</v>
      </c>
      <c r="OA19" s="16">
        <v>358</v>
      </c>
      <c r="OB19" s="16">
        <v>359</v>
      </c>
      <c r="OC19" s="16">
        <v>360</v>
      </c>
    </row>
    <row r="20" spans="3:393" s="16" customFormat="1">
      <c r="D20" s="16">
        <v>1</v>
      </c>
      <c r="E20" s="158">
        <f>Q20</f>
        <v>2500</v>
      </c>
      <c r="F20" s="158">
        <f t="shared" ref="F20:F44" si="0">SUM(H20,J20)</f>
        <v>272.61022366201814</v>
      </c>
      <c r="H20" s="158">
        <f>+SUM(U20:U31)</f>
        <v>248.93436491018102</v>
      </c>
      <c r="J20" s="158">
        <f t="shared" ref="J20:J44" si="1">$E$12-H20</f>
        <v>23.675858751837126</v>
      </c>
      <c r="L20" s="158">
        <f t="shared" ref="L20:L44" si="2">E20-J20</f>
        <v>2476.324141248163</v>
      </c>
      <c r="N20" s="34"/>
      <c r="O20" s="16">
        <v>1</v>
      </c>
      <c r="Q20" s="158">
        <f>E7</f>
        <v>2500</v>
      </c>
      <c r="R20" s="41"/>
      <c r="S20" s="158">
        <f>SUM(U20,W20)</f>
        <v>22.717518638501513</v>
      </c>
      <c r="U20" s="158">
        <f>Q20*$E$8/12</f>
        <v>20.833333333333332</v>
      </c>
      <c r="W20" s="158">
        <f>$E$13-U20</f>
        <v>1.8841853051681809</v>
      </c>
      <c r="Y20" s="158">
        <f>Q20-W20</f>
        <v>2498.1158146948319</v>
      </c>
      <c r="Z20" s="34">
        <v>1</v>
      </c>
      <c r="AG20" s="16" t="s">
        <v>306</v>
      </c>
      <c r="AH20" s="41">
        <f>E7</f>
        <v>2500</v>
      </c>
      <c r="AI20" s="41">
        <f t="shared" ref="AI20:CT20" si="3">IF($E$9*12&gt;=AI19,AH24,0)</f>
        <v>2498.1158146948319</v>
      </c>
      <c r="AJ20" s="41">
        <f t="shared" si="3"/>
        <v>2496.2159278454542</v>
      </c>
      <c r="AK20" s="41">
        <f t="shared" si="3"/>
        <v>2494.3002086056649</v>
      </c>
      <c r="AL20" s="41">
        <f t="shared" si="3"/>
        <v>2492.3685250388771</v>
      </c>
      <c r="AM20" s="41">
        <f t="shared" si="3"/>
        <v>2490.420744109033</v>
      </c>
      <c r="AN20" s="41">
        <f t="shared" si="3"/>
        <v>2488.4567316714401</v>
      </c>
      <c r="AO20" s="41">
        <f t="shared" si="3"/>
        <v>2486.4763524635341</v>
      </c>
      <c r="AP20" s="41">
        <f t="shared" si="3"/>
        <v>2484.4794700955622</v>
      </c>
      <c r="AQ20" s="41">
        <f t="shared" si="3"/>
        <v>2482.4659470411902</v>
      </c>
      <c r="AR20" s="41">
        <f t="shared" si="3"/>
        <v>2480.4356446280322</v>
      </c>
      <c r="AS20" s="41">
        <f t="shared" si="3"/>
        <v>2478.3884230280973</v>
      </c>
      <c r="AT20" s="41">
        <f t="shared" si="3"/>
        <v>2476.3241412481634</v>
      </c>
      <c r="AU20" s="41">
        <f t="shared" si="3"/>
        <v>2474.2426571200631</v>
      </c>
      <c r="AV20" s="41">
        <f t="shared" si="3"/>
        <v>2472.1438272908954</v>
      </c>
      <c r="AW20" s="41">
        <f t="shared" si="3"/>
        <v>2470.0275072131512</v>
      </c>
      <c r="AX20" s="41">
        <f t="shared" si="3"/>
        <v>2467.8935511347595</v>
      </c>
      <c r="AY20" s="41">
        <f t="shared" si="3"/>
        <v>2465.7418120890475</v>
      </c>
      <c r="AZ20" s="41">
        <f t="shared" si="3"/>
        <v>2463.5721418846215</v>
      </c>
      <c r="BA20" s="41">
        <f t="shared" si="3"/>
        <v>2461.3843910951587</v>
      </c>
      <c r="BB20" s="41">
        <f t="shared" si="3"/>
        <v>2459.1784090491169</v>
      </c>
      <c r="BC20" s="41">
        <f t="shared" si="3"/>
        <v>2456.954043819358</v>
      </c>
      <c r="BD20" s="41">
        <f t="shared" si="3"/>
        <v>2454.7111422126845</v>
      </c>
      <c r="BE20" s="41">
        <f t="shared" si="3"/>
        <v>2452.4495497592889</v>
      </c>
      <c r="BF20" s="41">
        <f t="shared" si="3"/>
        <v>2450.1691107021147</v>
      </c>
      <c r="BG20" s="41">
        <f t="shared" si="3"/>
        <v>2447.8696679861309</v>
      </c>
      <c r="BH20" s="41">
        <f t="shared" si="3"/>
        <v>2445.5510632475139</v>
      </c>
      <c r="BI20" s="41">
        <f t="shared" si="3"/>
        <v>2443.2131368027417</v>
      </c>
      <c r="BJ20" s="41">
        <f t="shared" si="3"/>
        <v>2440.8557276375964</v>
      </c>
      <c r="BK20" s="41">
        <f t="shared" si="3"/>
        <v>2438.478673396075</v>
      </c>
      <c r="BL20" s="41">
        <f t="shared" si="3"/>
        <v>2436.0818103692072</v>
      </c>
      <c r="BM20" s="41">
        <f t="shared" si="3"/>
        <v>2433.6649734837824</v>
      </c>
      <c r="BN20" s="41">
        <f t="shared" si="3"/>
        <v>2431.2279962909793</v>
      </c>
      <c r="BO20" s="41">
        <f t="shared" si="3"/>
        <v>2428.7707109549024</v>
      </c>
      <c r="BP20" s="41">
        <f t="shared" si="3"/>
        <v>2426.292948241025</v>
      </c>
      <c r="BQ20" s="41">
        <f t="shared" si="3"/>
        <v>2423.7945375045319</v>
      </c>
      <c r="BR20" s="41">
        <f t="shared" si="3"/>
        <v>2421.2753066785681</v>
      </c>
      <c r="BS20" s="41">
        <f t="shared" si="3"/>
        <v>2418.735082262388</v>
      </c>
      <c r="BT20" s="41">
        <f t="shared" si="3"/>
        <v>2416.1736893094062</v>
      </c>
      <c r="BU20" s="41">
        <f t="shared" si="3"/>
        <v>2413.5909514151499</v>
      </c>
      <c r="BV20" s="41">
        <f t="shared" si="3"/>
        <v>2410.9866907051078</v>
      </c>
      <c r="BW20" s="41">
        <f t="shared" si="3"/>
        <v>2408.3607278224822</v>
      </c>
      <c r="BX20" s="41">
        <f t="shared" si="3"/>
        <v>2405.7128819158347</v>
      </c>
      <c r="BY20" s="41">
        <f t="shared" si="3"/>
        <v>2403.0429706266318</v>
      </c>
      <c r="BZ20" s="41">
        <f t="shared" si="3"/>
        <v>2400.3508100766858</v>
      </c>
      <c r="CA20" s="41">
        <f t="shared" si="3"/>
        <v>2397.6362148554899</v>
      </c>
      <c r="CB20" s="41">
        <f t="shared" si="3"/>
        <v>2394.8989980074507</v>
      </c>
      <c r="CC20" s="41">
        <f t="shared" si="3"/>
        <v>2392.1389710190115</v>
      </c>
      <c r="CD20" s="41">
        <f t="shared" si="3"/>
        <v>2389.3559438056682</v>
      </c>
      <c r="CE20" s="41">
        <f t="shared" si="3"/>
        <v>2386.5497246988807</v>
      </c>
      <c r="CF20" s="41">
        <f t="shared" si="3"/>
        <v>2383.7201204328699</v>
      </c>
      <c r="CG20" s="41">
        <f t="shared" si="3"/>
        <v>2380.8669361313091</v>
      </c>
      <c r="CH20" s="41">
        <f t="shared" si="3"/>
        <v>2377.9899752939018</v>
      </c>
      <c r="CI20" s="41">
        <f t="shared" si="3"/>
        <v>2375.0890397828493</v>
      </c>
      <c r="CJ20" s="41">
        <f t="shared" si="3"/>
        <v>2372.163929809205</v>
      </c>
      <c r="CK20" s="41">
        <f t="shared" si="3"/>
        <v>2369.2144439191134</v>
      </c>
      <c r="CL20" s="41">
        <f t="shared" si="3"/>
        <v>2366.2403789799378</v>
      </c>
      <c r="CM20" s="41">
        <f t="shared" si="3"/>
        <v>2363.2415301662691</v>
      </c>
      <c r="CN20" s="41">
        <f t="shared" si="3"/>
        <v>2360.2176909458199</v>
      </c>
      <c r="CO20" s="41">
        <f t="shared" si="3"/>
        <v>2357.1686530652</v>
      </c>
      <c r="CP20" s="41">
        <f t="shared" si="3"/>
        <v>2354.0942065355753</v>
      </c>
      <c r="CQ20" s="41">
        <f t="shared" si="3"/>
        <v>2350.9941396182035</v>
      </c>
      <c r="CR20" s="41">
        <f t="shared" si="3"/>
        <v>2347.8682388098537</v>
      </c>
      <c r="CS20" s="41">
        <f t="shared" si="3"/>
        <v>2344.7162888281009</v>
      </c>
      <c r="CT20" s="41">
        <f t="shared" si="3"/>
        <v>2341.5380725965001</v>
      </c>
      <c r="CU20" s="41">
        <f t="shared" ref="CU20:FF20" si="4">IF($E$9*12&gt;=CU19,CT24,0)</f>
        <v>2338.3333712296362</v>
      </c>
      <c r="CV20" s="41">
        <f t="shared" si="4"/>
        <v>2335.1019640180484</v>
      </c>
      <c r="CW20" s="41">
        <f t="shared" si="4"/>
        <v>2331.8436284130307</v>
      </c>
      <c r="CX20" s="41">
        <f t="shared" si="4"/>
        <v>2328.5581400113047</v>
      </c>
      <c r="CY20" s="41">
        <f t="shared" si="4"/>
        <v>2325.2452725395642</v>
      </c>
      <c r="CZ20" s="41">
        <f t="shared" si="4"/>
        <v>2321.9047978388926</v>
      </c>
      <c r="DA20" s="41">
        <f t="shared" si="4"/>
        <v>2318.5364858490484</v>
      </c>
      <c r="DB20" s="41">
        <f t="shared" si="4"/>
        <v>2315.1401045926223</v>
      </c>
      <c r="DC20" s="41">
        <f t="shared" si="4"/>
        <v>2311.7154201590592</v>
      </c>
      <c r="DD20" s="41">
        <f t="shared" si="4"/>
        <v>2308.2621966885499</v>
      </c>
      <c r="DE20" s="41">
        <f t="shared" si="4"/>
        <v>2304.7801963557863</v>
      </c>
      <c r="DF20" s="41">
        <f t="shared" si="4"/>
        <v>2301.2691793535828</v>
      </c>
      <c r="DG20" s="41">
        <f t="shared" si="4"/>
        <v>2297.7289038763611</v>
      </c>
      <c r="DH20" s="41">
        <f t="shared" si="4"/>
        <v>2294.159126103496</v>
      </c>
      <c r="DI20" s="41">
        <f t="shared" si="4"/>
        <v>2290.5596001825238</v>
      </c>
      <c r="DJ20" s="41">
        <f t="shared" si="4"/>
        <v>2286.93007821221</v>
      </c>
      <c r="DK20" s="41">
        <f t="shared" si="4"/>
        <v>2283.2703102254768</v>
      </c>
      <c r="DL20" s="41">
        <f t="shared" si="4"/>
        <v>2279.5800441721876</v>
      </c>
      <c r="DM20" s="41">
        <f t="shared" si="4"/>
        <v>2275.8590259017878</v>
      </c>
      <c r="DN20" s="41">
        <f t="shared" si="4"/>
        <v>2272.1069991458012</v>
      </c>
      <c r="DO20" s="41">
        <f t="shared" si="4"/>
        <v>2268.3237055001814</v>
      </c>
      <c r="DP20" s="41">
        <f t="shared" si="4"/>
        <v>2264.5088844075149</v>
      </c>
      <c r="DQ20" s="41">
        <f t="shared" si="4"/>
        <v>2260.6622731390762</v>
      </c>
      <c r="DR20" s="41">
        <f t="shared" si="4"/>
        <v>2256.7836067767334</v>
      </c>
      <c r="DS20" s="41">
        <f t="shared" si="4"/>
        <v>2252.8726181947045</v>
      </c>
      <c r="DT20" s="41">
        <f t="shared" si="4"/>
        <v>2248.9290380411589</v>
      </c>
      <c r="DU20" s="41">
        <f t="shared" si="4"/>
        <v>2244.9525947196671</v>
      </c>
      <c r="DV20" s="41">
        <f t="shared" si="4"/>
        <v>2240.9430143704963</v>
      </c>
      <c r="DW20" s="41">
        <f t="shared" si="4"/>
        <v>2236.9000208517491</v>
      </c>
      <c r="DX20" s="41">
        <f t="shared" si="4"/>
        <v>2232.8233357203453</v>
      </c>
      <c r="DY20" s="41">
        <f t="shared" si="4"/>
        <v>2228.7126782128466</v>
      </c>
      <c r="DZ20" s="41">
        <f t="shared" si="4"/>
        <v>2224.5677652261188</v>
      </c>
      <c r="EA20" s="41">
        <f t="shared" si="4"/>
        <v>2220.3883112978351</v>
      </c>
      <c r="EB20" s="41">
        <f t="shared" si="4"/>
        <v>2216.1740285868154</v>
      </c>
      <c r="EC20" s="41">
        <f t="shared" si="4"/>
        <v>2211.9246268532042</v>
      </c>
      <c r="ED20" s="41">
        <f t="shared" si="4"/>
        <v>2207.6398134384795</v>
      </c>
      <c r="EE20" s="41">
        <f t="shared" si="4"/>
        <v>2203.3192932452985</v>
      </c>
      <c r="EF20" s="41">
        <f t="shared" si="4"/>
        <v>2198.9627687171746</v>
      </c>
      <c r="EG20" s="41">
        <f t="shared" si="4"/>
        <v>2194.5699398179831</v>
      </c>
      <c r="EH20" s="41">
        <f t="shared" si="4"/>
        <v>2190.1405040112982</v>
      </c>
      <c r="EI20" s="41">
        <f t="shared" si="4"/>
        <v>2185.6741562395573</v>
      </c>
      <c r="EJ20" s="41">
        <f t="shared" si="4"/>
        <v>2181.1705889030522</v>
      </c>
      <c r="EK20" s="41">
        <f t="shared" si="4"/>
        <v>2176.629491838743</v>
      </c>
      <c r="EL20" s="41">
        <f t="shared" si="4"/>
        <v>2172.0505522988979</v>
      </c>
      <c r="EM20" s="41">
        <f t="shared" si="4"/>
        <v>2167.433454929554</v>
      </c>
      <c r="EN20" s="41">
        <f t="shared" si="4"/>
        <v>2162.7778817487988</v>
      </c>
      <c r="EO20" s="41">
        <f t="shared" si="4"/>
        <v>2158.0835121248706</v>
      </c>
      <c r="EP20" s="41">
        <f t="shared" si="4"/>
        <v>2153.3500227540762</v>
      </c>
      <c r="EQ20" s="41">
        <f t="shared" si="4"/>
        <v>2148.5770876385254</v>
      </c>
      <c r="ER20" s="41">
        <f t="shared" si="4"/>
        <v>2143.7643780636781</v>
      </c>
      <c r="ES20" s="41">
        <f t="shared" si="4"/>
        <v>2138.9115625757072</v>
      </c>
      <c r="ET20" s="41">
        <f t="shared" si="4"/>
        <v>2134.0183069586701</v>
      </c>
      <c r="EU20" s="41">
        <f t="shared" si="4"/>
        <v>2129.084274211491</v>
      </c>
      <c r="EV20" s="41">
        <f t="shared" si="4"/>
        <v>2124.1091245247517</v>
      </c>
      <c r="EW20" s="41">
        <f t="shared" si="4"/>
        <v>2119.09251525729</v>
      </c>
      <c r="EX20" s="41">
        <f t="shared" si="4"/>
        <v>2114.0341009125991</v>
      </c>
      <c r="EY20" s="41">
        <f t="shared" si="4"/>
        <v>2108.933533115036</v>
      </c>
      <c r="EZ20" s="41">
        <f t="shared" si="4"/>
        <v>2103.7904605858266</v>
      </c>
      <c r="FA20" s="41">
        <f t="shared" si="4"/>
        <v>2098.6045291188739</v>
      </c>
      <c r="FB20" s="41">
        <f t="shared" si="4"/>
        <v>2093.3753815563628</v>
      </c>
      <c r="FC20" s="41">
        <f t="shared" si="4"/>
        <v>2088.1026577641642</v>
      </c>
      <c r="FD20" s="41">
        <f t="shared" si="4"/>
        <v>2082.7859946070307</v>
      </c>
      <c r="FE20" s="41">
        <f t="shared" si="4"/>
        <v>2077.4250259235878</v>
      </c>
      <c r="FF20" s="41">
        <f t="shared" si="4"/>
        <v>2072.0193825011161</v>
      </c>
      <c r="FG20" s="41">
        <f t="shared" ref="FG20:HR20" si="5">IF($E$9*12&gt;=FG19,FF24,0)</f>
        <v>2066.5686920501239</v>
      </c>
      <c r="FH20" s="41">
        <f t="shared" si="5"/>
        <v>2061.0725791787067</v>
      </c>
      <c r="FI20" s="41">
        <f t="shared" si="5"/>
        <v>2055.5306653666944</v>
      </c>
      <c r="FJ20" s="41">
        <f t="shared" si="5"/>
        <v>2049.9425689395821</v>
      </c>
      <c r="FK20" s="41">
        <f t="shared" si="5"/>
        <v>2044.3079050422439</v>
      </c>
      <c r="FL20" s="41">
        <f t="shared" si="5"/>
        <v>2038.6262856124276</v>
      </c>
      <c r="FM20" s="41">
        <f t="shared" si="5"/>
        <v>2032.8973193540296</v>
      </c>
      <c r="FN20" s="41">
        <f t="shared" si="5"/>
        <v>2027.1206117101451</v>
      </c>
      <c r="FO20" s="41">
        <f t="shared" si="5"/>
        <v>2021.2957648358947</v>
      </c>
      <c r="FP20" s="41">
        <f t="shared" si="5"/>
        <v>2015.4223775710257</v>
      </c>
      <c r="FQ20" s="41">
        <f t="shared" si="5"/>
        <v>2009.5000454122826</v>
      </c>
      <c r="FR20" s="41">
        <f t="shared" si="5"/>
        <v>2003.5283604855501</v>
      </c>
      <c r="FS20" s="41">
        <f t="shared" si="5"/>
        <v>1997.5069115177616</v>
      </c>
      <c r="FT20" s="41">
        <f t="shared" si="5"/>
        <v>1991.4352838085747</v>
      </c>
      <c r="FU20" s="41">
        <f t="shared" si="5"/>
        <v>1985.3130592018113</v>
      </c>
      <c r="FV20" s="41">
        <f t="shared" si="5"/>
        <v>1979.1398160566582</v>
      </c>
      <c r="FW20" s="41">
        <f t="shared" si="5"/>
        <v>1972.9151292186289</v>
      </c>
      <c r="FX20" s="41">
        <f t="shared" si="5"/>
        <v>1966.6385699902826</v>
      </c>
      <c r="FY20" s="41">
        <f t="shared" si="5"/>
        <v>1960.3097061017002</v>
      </c>
      <c r="FZ20" s="41">
        <f t="shared" si="5"/>
        <v>1953.9281016807129</v>
      </c>
      <c r="GA20" s="41">
        <f t="shared" si="5"/>
        <v>1947.4933172228839</v>
      </c>
      <c r="GB20" s="41">
        <f t="shared" si="5"/>
        <v>1941.0049095612399</v>
      </c>
      <c r="GC20" s="41">
        <f t="shared" si="5"/>
        <v>1934.4624318357487</v>
      </c>
      <c r="GD20" s="41">
        <f t="shared" si="5"/>
        <v>1927.8654334625451</v>
      </c>
      <c r="GE20" s="41">
        <f t="shared" si="5"/>
        <v>1921.2134601028981</v>
      </c>
      <c r="GF20" s="41">
        <f t="shared" si="5"/>
        <v>1914.5060536319208</v>
      </c>
      <c r="GG20" s="41">
        <f t="shared" si="5"/>
        <v>1907.7427521070188</v>
      </c>
      <c r="GH20" s="41">
        <f t="shared" si="5"/>
        <v>1900.9230897360758</v>
      </c>
      <c r="GI20" s="41">
        <f t="shared" si="5"/>
        <v>1894.046596845375</v>
      </c>
      <c r="GJ20" s="41">
        <f t="shared" si="5"/>
        <v>1887.1127998472516</v>
      </c>
      <c r="GK20" s="41">
        <f t="shared" si="5"/>
        <v>1880.1212212074772</v>
      </c>
      <c r="GL20" s="41">
        <f t="shared" si="5"/>
        <v>1873.0713794123712</v>
      </c>
      <c r="GM20" s="41">
        <f t="shared" si="5"/>
        <v>1865.9627889356395</v>
      </c>
      <c r="GN20" s="41">
        <f t="shared" si="5"/>
        <v>1858.794960204935</v>
      </c>
      <c r="GO20" s="41">
        <f t="shared" si="5"/>
        <v>1851.5673995681414</v>
      </c>
      <c r="GP20" s="41">
        <f t="shared" si="5"/>
        <v>1844.2796092593744</v>
      </c>
      <c r="GQ20" s="41">
        <f t="shared" si="5"/>
        <v>1836.9310873647009</v>
      </c>
      <c r="GR20" s="41">
        <f t="shared" si="5"/>
        <v>1829.5213277875719</v>
      </c>
      <c r="GS20" s="41">
        <f t="shared" si="5"/>
        <v>1822.0498202139668</v>
      </c>
      <c r="GT20" s="41">
        <f t="shared" si="5"/>
        <v>1814.5160500772483</v>
      </c>
      <c r="GU20" s="41">
        <f t="shared" si="5"/>
        <v>1806.9194985227239</v>
      </c>
      <c r="GV20" s="41">
        <f t="shared" si="5"/>
        <v>1799.2596423719117</v>
      </c>
      <c r="GW20" s="41">
        <f t="shared" si="5"/>
        <v>1791.5359540865095</v>
      </c>
      <c r="GX20" s="41">
        <f t="shared" si="5"/>
        <v>1783.7479017320622</v>
      </c>
      <c r="GY20" s="41">
        <f t="shared" si="5"/>
        <v>1775.8949489413278</v>
      </c>
      <c r="GZ20" s="41">
        <f t="shared" si="5"/>
        <v>1767.9765548773373</v>
      </c>
      <c r="HA20" s="41">
        <f t="shared" si="5"/>
        <v>1759.9921741961471</v>
      </c>
      <c r="HB20" s="41">
        <f t="shared" si="5"/>
        <v>1751.9412570092802</v>
      </c>
      <c r="HC20" s="41">
        <f t="shared" si="5"/>
        <v>1743.8232488458561</v>
      </c>
      <c r="HD20" s="41">
        <f t="shared" si="5"/>
        <v>1735.6375906144035</v>
      </c>
      <c r="HE20" s="41">
        <f t="shared" si="5"/>
        <v>1727.3837185643554</v>
      </c>
      <c r="HF20" s="41">
        <f t="shared" si="5"/>
        <v>1719.0610642472234</v>
      </c>
      <c r="HG20" s="41">
        <f t="shared" si="5"/>
        <v>1710.6690544774488</v>
      </c>
      <c r="HH20" s="41">
        <f t="shared" si="5"/>
        <v>1702.2071112929259</v>
      </c>
      <c r="HI20" s="41">
        <f t="shared" si="5"/>
        <v>1693.6746519151989</v>
      </c>
      <c r="HJ20" s="41">
        <f t="shared" si="5"/>
        <v>1685.0710887093239</v>
      </c>
      <c r="HK20" s="41">
        <f t="shared" si="5"/>
        <v>1676.3958291434001</v>
      </c>
      <c r="HL20" s="41">
        <f t="shared" si="5"/>
        <v>1667.6482757477602</v>
      </c>
      <c r="HM20" s="41">
        <f t="shared" si="5"/>
        <v>1658.8278260738234</v>
      </c>
      <c r="HN20" s="41">
        <f t="shared" si="5"/>
        <v>1649.9338726526037</v>
      </c>
      <c r="HO20" s="41">
        <f t="shared" si="5"/>
        <v>1640.9658029528739</v>
      </c>
      <c r="HP20" s="41">
        <f t="shared" si="5"/>
        <v>1631.9229993389797</v>
      </c>
      <c r="HQ20" s="41">
        <f t="shared" si="5"/>
        <v>1622.8048390283029</v>
      </c>
      <c r="HR20" s="41">
        <f t="shared" si="5"/>
        <v>1613.6106940483705</v>
      </c>
      <c r="HS20" s="41">
        <f t="shared" ref="HS20:KD20" si="6">IF($E$9*12&gt;=HS19,HR24,0)</f>
        <v>1604.3399311936055</v>
      </c>
      <c r="HT20" s="41">
        <f t="shared" si="6"/>
        <v>1594.9919119817173</v>
      </c>
      <c r="HU20" s="41">
        <f t="shared" si="6"/>
        <v>1585.5659926097301</v>
      </c>
      <c r="HV20" s="41">
        <f t="shared" si="6"/>
        <v>1576.061523909643</v>
      </c>
      <c r="HW20" s="41">
        <f t="shared" si="6"/>
        <v>1566.4778513037218</v>
      </c>
      <c r="HX20" s="41">
        <f t="shared" si="6"/>
        <v>1556.814314759418</v>
      </c>
      <c r="HY20" s="41">
        <f t="shared" si="6"/>
        <v>1547.0702487439116</v>
      </c>
      <c r="HZ20" s="41">
        <f t="shared" si="6"/>
        <v>1537.2449821782761</v>
      </c>
      <c r="IA20" s="41">
        <f t="shared" si="6"/>
        <v>1527.3378383912602</v>
      </c>
      <c r="IB20" s="41">
        <f t="shared" si="6"/>
        <v>1517.3481350726859</v>
      </c>
      <c r="IC20" s="41">
        <f t="shared" si="6"/>
        <v>1507.2751842264568</v>
      </c>
      <c r="ID20" s="41">
        <f t="shared" si="6"/>
        <v>1497.1182921231757</v>
      </c>
      <c r="IE20" s="41">
        <f t="shared" si="6"/>
        <v>1486.8767592523673</v>
      </c>
      <c r="IF20" s="41">
        <f t="shared" si="6"/>
        <v>1476.549880274302</v>
      </c>
      <c r="IG20" s="41">
        <f t="shared" si="6"/>
        <v>1466.1369439714197</v>
      </c>
      <c r="IH20" s="41">
        <f t="shared" si="6"/>
        <v>1455.6372331993466</v>
      </c>
      <c r="II20" s="41">
        <f t="shared" si="6"/>
        <v>1445.0500248375063</v>
      </c>
      <c r="IJ20" s="41">
        <f t="shared" si="6"/>
        <v>1434.3745897393173</v>
      </c>
      <c r="IK20" s="41">
        <f t="shared" si="6"/>
        <v>1423.6101926819767</v>
      </c>
      <c r="IL20" s="41">
        <f t="shared" si="6"/>
        <v>1412.7560923158251</v>
      </c>
      <c r="IM20" s="41">
        <f t="shared" si="6"/>
        <v>1401.8115411132887</v>
      </c>
      <c r="IN20" s="41">
        <f t="shared" si="6"/>
        <v>1390.775785317398</v>
      </c>
      <c r="IO20" s="41">
        <f t="shared" si="6"/>
        <v>1379.6480648898748</v>
      </c>
      <c r="IP20" s="41">
        <f t="shared" si="6"/>
        <v>1368.427613458789</v>
      </c>
      <c r="IQ20" s="41">
        <f t="shared" si="6"/>
        <v>1357.1136582657773</v>
      </c>
      <c r="IR20" s="41">
        <f t="shared" si="6"/>
        <v>1345.705420112824</v>
      </c>
      <c r="IS20" s="41">
        <f t="shared" si="6"/>
        <v>1334.2021133085959</v>
      </c>
      <c r="IT20" s="41">
        <f t="shared" si="6"/>
        <v>1322.6029456143326</v>
      </c>
      <c r="IU20" s="41">
        <f t="shared" si="6"/>
        <v>1310.9071181892839</v>
      </c>
      <c r="IV20" s="41">
        <f t="shared" si="6"/>
        <v>1299.113825535693</v>
      </c>
      <c r="IW20" s="41">
        <f t="shared" si="6"/>
        <v>1287.2222554433222</v>
      </c>
      <c r="IX20" s="41">
        <f t="shared" si="6"/>
        <v>1275.231588933515</v>
      </c>
      <c r="IY20" s="41">
        <f t="shared" si="6"/>
        <v>1263.1410002027928</v>
      </c>
      <c r="IZ20" s="41">
        <f t="shared" si="6"/>
        <v>1250.9496565659813</v>
      </c>
      <c r="JA20" s="41">
        <f t="shared" si="6"/>
        <v>1238.6567183988629</v>
      </c>
      <c r="JB20" s="41">
        <f t="shared" si="6"/>
        <v>1226.2613390803519</v>
      </c>
      <c r="JC20" s="41">
        <f t="shared" si="6"/>
        <v>1213.7626649341867</v>
      </c>
      <c r="JD20" s="41">
        <f t="shared" si="6"/>
        <v>1201.1598351701366</v>
      </c>
      <c r="JE20" s="41">
        <f t="shared" si="6"/>
        <v>1188.4519818247195</v>
      </c>
      <c r="JF20" s="41">
        <f t="shared" si="6"/>
        <v>1175.6382297014241</v>
      </c>
      <c r="JG20" s="41">
        <f t="shared" si="6"/>
        <v>1162.7176963104343</v>
      </c>
      <c r="JH20" s="41">
        <f t="shared" si="6"/>
        <v>1149.6894918078531</v>
      </c>
      <c r="JI20" s="41">
        <f t="shared" si="6"/>
        <v>1136.552718934417</v>
      </c>
      <c r="JJ20" s="41">
        <f t="shared" si="6"/>
        <v>1123.3064729537023</v>
      </c>
      <c r="JK20" s="41">
        <f t="shared" si="6"/>
        <v>1109.9498415898149</v>
      </c>
      <c r="JL20" s="41">
        <f t="shared" si="6"/>
        <v>1096.4819049645619</v>
      </c>
      <c r="JM20" s="41">
        <f t="shared" si="6"/>
        <v>1082.9017355340984</v>
      </c>
      <c r="JN20" s="41">
        <f t="shared" si="6"/>
        <v>1069.2083980250477</v>
      </c>
      <c r="JO20" s="41">
        <f t="shared" si="6"/>
        <v>1055.4009493700883</v>
      </c>
      <c r="JP20" s="41">
        <f t="shared" si="6"/>
        <v>1041.4784386430042</v>
      </c>
      <c r="JQ20" s="41">
        <f t="shared" si="6"/>
        <v>1027.4399069931944</v>
      </c>
      <c r="JR20" s="41">
        <f t="shared" si="6"/>
        <v>1013.2843875796362</v>
      </c>
      <c r="JS20" s="41">
        <f t="shared" si="6"/>
        <v>999.01090550429842</v>
      </c>
      <c r="JT20" s="41">
        <f t="shared" si="6"/>
        <v>984.61847774499938</v>
      </c>
      <c r="JU20" s="41">
        <f t="shared" si="6"/>
        <v>970.10611308770615</v>
      </c>
      <c r="JV20" s="41">
        <f t="shared" si="6"/>
        <v>955.4728120582688</v>
      </c>
      <c r="JW20" s="41">
        <f t="shared" si="6"/>
        <v>940.71756685358616</v>
      </c>
      <c r="JX20" s="41">
        <f t="shared" si="6"/>
        <v>925.83936127219783</v>
      </c>
      <c r="JY20" s="41">
        <f t="shared" si="6"/>
        <v>910.837170644298</v>
      </c>
      <c r="JZ20" s="41">
        <f t="shared" si="6"/>
        <v>895.70996176116569</v>
      </c>
      <c r="KA20" s="41">
        <f t="shared" si="6"/>
        <v>880.45669280400728</v>
      </c>
      <c r="KB20" s="41">
        <f t="shared" si="6"/>
        <v>865.07631327220588</v>
      </c>
      <c r="KC20" s="41">
        <f t="shared" si="6"/>
        <v>849.56776391097276</v>
      </c>
      <c r="KD20" s="41">
        <f t="shared" si="6"/>
        <v>833.92997663839606</v>
      </c>
      <c r="KE20" s="41">
        <f t="shared" ref="KE20:MP20" si="7">IF($E$9*12&gt;=KE19,KD24,0)</f>
        <v>818.16187447188122</v>
      </c>
      <c r="KF20" s="41">
        <f t="shared" si="7"/>
        <v>802.26237145397874</v>
      </c>
      <c r="KG20" s="41">
        <f t="shared" si="7"/>
        <v>786.2303725775937</v>
      </c>
      <c r="KH20" s="41">
        <f t="shared" si="7"/>
        <v>770.06477371057213</v>
      </c>
      <c r="KI20" s="41">
        <f t="shared" si="7"/>
        <v>753.76446151965877</v>
      </c>
      <c r="KJ20" s="41">
        <f t="shared" si="7"/>
        <v>737.32831339382108</v>
      </c>
      <c r="KK20" s="41">
        <f t="shared" si="7"/>
        <v>720.75519736693468</v>
      </c>
      <c r="KL20" s="41">
        <f t="shared" si="7"/>
        <v>704.04397203982433</v>
      </c>
      <c r="KM20" s="41">
        <f t="shared" si="7"/>
        <v>687.19348650165466</v>
      </c>
      <c r="KN20" s="41">
        <f t="shared" si="7"/>
        <v>670.20258025066698</v>
      </c>
      <c r="KO20" s="41">
        <f t="shared" si="7"/>
        <v>653.07008311425432</v>
      </c>
      <c r="KP20" s="41">
        <f t="shared" si="7"/>
        <v>635.79481516837154</v>
      </c>
      <c r="KQ20" s="41">
        <f t="shared" si="7"/>
        <v>618.37558665627307</v>
      </c>
      <c r="KR20" s="41">
        <f t="shared" si="7"/>
        <v>600.81119790657385</v>
      </c>
      <c r="KS20" s="41">
        <f t="shared" si="7"/>
        <v>583.10043925062712</v>
      </c>
      <c r="KT20" s="41">
        <f t="shared" si="7"/>
        <v>565.24209093921422</v>
      </c>
      <c r="KU20" s="41">
        <f t="shared" si="7"/>
        <v>547.23492305853949</v>
      </c>
      <c r="KV20" s="41">
        <f t="shared" si="7"/>
        <v>529.07769544552582</v>
      </c>
      <c r="KW20" s="41">
        <f t="shared" si="7"/>
        <v>510.76915760240371</v>
      </c>
      <c r="KX20" s="41">
        <f t="shared" si="7"/>
        <v>492.30804861058891</v>
      </c>
      <c r="KY20" s="41">
        <f t="shared" si="7"/>
        <v>473.69309704384233</v>
      </c>
      <c r="KZ20" s="41">
        <f t="shared" si="7"/>
        <v>454.92302088070619</v>
      </c>
      <c r="LA20" s="41">
        <f t="shared" si="7"/>
        <v>435.99652741621054</v>
      </c>
      <c r="LB20" s="41">
        <f t="shared" si="7"/>
        <v>416.91231317284411</v>
      </c>
      <c r="LC20" s="41">
        <f t="shared" si="7"/>
        <v>397.66906381078297</v>
      </c>
      <c r="LD20" s="41">
        <f t="shared" si="7"/>
        <v>378.26545403737134</v>
      </c>
      <c r="LE20" s="41">
        <f t="shared" si="7"/>
        <v>358.7001475158479</v>
      </c>
      <c r="LF20" s="41">
        <f t="shared" si="7"/>
        <v>338.97179677331178</v>
      </c>
      <c r="LG20" s="41">
        <f t="shared" si="7"/>
        <v>319.07904310792122</v>
      </c>
      <c r="LH20" s="41">
        <f t="shared" si="7"/>
        <v>299.02051649531904</v>
      </c>
      <c r="LI20" s="41">
        <f t="shared" si="7"/>
        <v>278.79483549427852</v>
      </c>
      <c r="LJ20" s="41">
        <f t="shared" si="7"/>
        <v>258.40060715156267</v>
      </c>
      <c r="LK20" s="41">
        <f t="shared" si="7"/>
        <v>237.83642690599083</v>
      </c>
      <c r="LL20" s="41">
        <f t="shared" si="7"/>
        <v>217.10087849170591</v>
      </c>
      <c r="LM20" s="41">
        <f t="shared" si="7"/>
        <v>196.19253384063529</v>
      </c>
      <c r="LN20" s="41">
        <f t="shared" si="7"/>
        <v>175.10995298413908</v>
      </c>
      <c r="LO20" s="41">
        <f t="shared" si="7"/>
        <v>153.85168395383874</v>
      </c>
      <c r="LP20" s="41">
        <f t="shared" si="7"/>
        <v>132.41626268161923</v>
      </c>
      <c r="LQ20" s="41">
        <f t="shared" si="7"/>
        <v>110.80221289879788</v>
      </c>
      <c r="LR20" s="41">
        <f t="shared" si="7"/>
        <v>89.008046034453017</v>
      </c>
      <c r="LS20" s="41">
        <f t="shared" si="7"/>
        <v>67.032261112905275</v>
      </c>
      <c r="LT20" s="41">
        <f t="shared" si="7"/>
        <v>44.873344650344634</v>
      </c>
      <c r="LU20" s="41">
        <f t="shared" si="7"/>
        <v>22.529770550595995</v>
      </c>
      <c r="LV20" s="41">
        <f t="shared" si="7"/>
        <v>0</v>
      </c>
      <c r="LW20" s="41">
        <f t="shared" si="7"/>
        <v>0</v>
      </c>
      <c r="LX20" s="41">
        <f t="shared" si="7"/>
        <v>0</v>
      </c>
      <c r="LY20" s="41">
        <f t="shared" si="7"/>
        <v>0</v>
      </c>
      <c r="LZ20" s="41">
        <f t="shared" si="7"/>
        <v>0</v>
      </c>
      <c r="MA20" s="41">
        <f t="shared" si="7"/>
        <v>0</v>
      </c>
      <c r="MB20" s="41">
        <f t="shared" si="7"/>
        <v>0</v>
      </c>
      <c r="MC20" s="41">
        <f t="shared" si="7"/>
        <v>0</v>
      </c>
      <c r="MD20" s="41">
        <f t="shared" si="7"/>
        <v>0</v>
      </c>
      <c r="ME20" s="41">
        <f t="shared" si="7"/>
        <v>0</v>
      </c>
      <c r="MF20" s="41">
        <f t="shared" si="7"/>
        <v>0</v>
      </c>
      <c r="MG20" s="41">
        <f t="shared" si="7"/>
        <v>0</v>
      </c>
      <c r="MH20" s="41">
        <f t="shared" si="7"/>
        <v>0</v>
      </c>
      <c r="MI20" s="41">
        <f t="shared" si="7"/>
        <v>0</v>
      </c>
      <c r="MJ20" s="41">
        <f t="shared" si="7"/>
        <v>0</v>
      </c>
      <c r="MK20" s="41">
        <f t="shared" si="7"/>
        <v>0</v>
      </c>
      <c r="ML20" s="41">
        <f t="shared" si="7"/>
        <v>0</v>
      </c>
      <c r="MM20" s="41">
        <f t="shared" si="7"/>
        <v>0</v>
      </c>
      <c r="MN20" s="41">
        <f t="shared" si="7"/>
        <v>0</v>
      </c>
      <c r="MO20" s="41">
        <f t="shared" si="7"/>
        <v>0</v>
      </c>
      <c r="MP20" s="41">
        <f t="shared" si="7"/>
        <v>0</v>
      </c>
      <c r="MQ20" s="41">
        <f t="shared" ref="MQ20:OC20" si="8">IF($E$9*12&gt;=MQ19,MP24,0)</f>
        <v>0</v>
      </c>
      <c r="MR20" s="41">
        <f t="shared" si="8"/>
        <v>0</v>
      </c>
      <c r="MS20" s="41">
        <f t="shared" si="8"/>
        <v>0</v>
      </c>
      <c r="MT20" s="41">
        <f t="shared" si="8"/>
        <v>0</v>
      </c>
      <c r="MU20" s="41">
        <f t="shared" si="8"/>
        <v>0</v>
      </c>
      <c r="MV20" s="41">
        <f t="shared" si="8"/>
        <v>0</v>
      </c>
      <c r="MW20" s="41">
        <f t="shared" si="8"/>
        <v>0</v>
      </c>
      <c r="MX20" s="41">
        <f t="shared" si="8"/>
        <v>0</v>
      </c>
      <c r="MY20" s="41">
        <f t="shared" si="8"/>
        <v>0</v>
      </c>
      <c r="MZ20" s="41">
        <f t="shared" si="8"/>
        <v>0</v>
      </c>
      <c r="NA20" s="41">
        <f t="shared" si="8"/>
        <v>0</v>
      </c>
      <c r="NB20" s="41">
        <f t="shared" si="8"/>
        <v>0</v>
      </c>
      <c r="NC20" s="41">
        <f t="shared" si="8"/>
        <v>0</v>
      </c>
      <c r="ND20" s="41">
        <f t="shared" si="8"/>
        <v>0</v>
      </c>
      <c r="NE20" s="41">
        <f t="shared" si="8"/>
        <v>0</v>
      </c>
      <c r="NF20" s="41">
        <f t="shared" si="8"/>
        <v>0</v>
      </c>
      <c r="NG20" s="41">
        <f t="shared" si="8"/>
        <v>0</v>
      </c>
      <c r="NH20" s="41">
        <f t="shared" si="8"/>
        <v>0</v>
      </c>
      <c r="NI20" s="41">
        <f t="shared" si="8"/>
        <v>0</v>
      </c>
      <c r="NJ20" s="41">
        <f t="shared" si="8"/>
        <v>0</v>
      </c>
      <c r="NK20" s="41">
        <f t="shared" si="8"/>
        <v>0</v>
      </c>
      <c r="NL20" s="41">
        <f t="shared" si="8"/>
        <v>0</v>
      </c>
      <c r="NM20" s="41">
        <f t="shared" si="8"/>
        <v>0</v>
      </c>
      <c r="NN20" s="41">
        <f t="shared" si="8"/>
        <v>0</v>
      </c>
      <c r="NO20" s="41">
        <f t="shared" si="8"/>
        <v>0</v>
      </c>
      <c r="NP20" s="41">
        <f t="shared" si="8"/>
        <v>0</v>
      </c>
      <c r="NQ20" s="41">
        <f t="shared" si="8"/>
        <v>0</v>
      </c>
      <c r="NR20" s="41">
        <f t="shared" si="8"/>
        <v>0</v>
      </c>
      <c r="NS20" s="41">
        <f t="shared" si="8"/>
        <v>0</v>
      </c>
      <c r="NT20" s="41">
        <f t="shared" si="8"/>
        <v>0</v>
      </c>
      <c r="NU20" s="41">
        <f t="shared" si="8"/>
        <v>0</v>
      </c>
      <c r="NV20" s="41">
        <f t="shared" si="8"/>
        <v>0</v>
      </c>
      <c r="NW20" s="41">
        <f t="shared" si="8"/>
        <v>0</v>
      </c>
      <c r="NX20" s="41">
        <f t="shared" si="8"/>
        <v>0</v>
      </c>
      <c r="NY20" s="41">
        <f t="shared" si="8"/>
        <v>0</v>
      </c>
      <c r="NZ20" s="41">
        <f t="shared" si="8"/>
        <v>0</v>
      </c>
      <c r="OA20" s="41">
        <f t="shared" si="8"/>
        <v>0</v>
      </c>
      <c r="OB20" s="41">
        <f t="shared" si="8"/>
        <v>0</v>
      </c>
      <c r="OC20" s="41">
        <f t="shared" si="8"/>
        <v>0</v>
      </c>
    </row>
    <row r="21" spans="3:393" s="16" customFormat="1">
      <c r="D21" s="16">
        <v>2</v>
      </c>
      <c r="E21" s="158">
        <f t="shared" ref="E21:E44" si="9">IF(D21&lt;=$E$9,L20,0)</f>
        <v>2476.324141248163</v>
      </c>
      <c r="F21" s="158">
        <f t="shared" si="0"/>
        <v>272.61022366201814</v>
      </c>
      <c r="H21" s="158">
        <f>+SUM(U32:U43)</f>
        <v>246.45519311596925</v>
      </c>
      <c r="J21" s="158">
        <f t="shared" si="1"/>
        <v>26.155030546048891</v>
      </c>
      <c r="L21" s="158">
        <f t="shared" si="2"/>
        <v>2450.1691107021143</v>
      </c>
      <c r="N21" s="34"/>
      <c r="O21" s="16">
        <v>2</v>
      </c>
      <c r="Q21" s="158">
        <f t="shared" ref="Q21:Q84" si="10">IF(O21&lt;=$E$9*12,Y20,0)</f>
        <v>2498.1158146948319</v>
      </c>
      <c r="R21" s="41"/>
      <c r="S21" s="158">
        <f t="shared" ref="S21:S84" si="11">IF(O21&lt;=$E$9*12,SUM(U21,W21),0)</f>
        <v>22.717518638501513</v>
      </c>
      <c r="U21" s="158">
        <f t="shared" ref="U21:U84" si="12">IF(O21&lt;=$E$9*12,Q21*$E$8/12,0)</f>
        <v>20.817631789123599</v>
      </c>
      <c r="W21" s="158">
        <f t="shared" ref="W21:W84" si="13">IF(O21&lt;=$E$9*12,$E$13-U21,0)</f>
        <v>1.8998868493779142</v>
      </c>
      <c r="Y21" s="158">
        <f t="shared" ref="Y21:Y84" si="14">IF(O21&lt;=$E$9*12,Q21-W21,0)</f>
        <v>2496.2159278454542</v>
      </c>
      <c r="Z21" s="34">
        <v>1</v>
      </c>
      <c r="AG21" s="16" t="s">
        <v>307</v>
      </c>
      <c r="AH21" s="202">
        <f>IF(E9*12&gt;=AH19,$E$13,0)</f>
        <v>22.717518638501513</v>
      </c>
      <c r="AI21" s="202">
        <f t="shared" ref="AI21:CT21" si="15">IF($E9*12&gt;=AI19,$E$13,0)</f>
        <v>22.717518638501513</v>
      </c>
      <c r="AJ21" s="202">
        <f t="shared" si="15"/>
        <v>22.717518638501513</v>
      </c>
      <c r="AK21" s="202">
        <f t="shared" si="15"/>
        <v>22.717518638501513</v>
      </c>
      <c r="AL21" s="202">
        <f t="shared" si="15"/>
        <v>22.717518638501513</v>
      </c>
      <c r="AM21" s="202">
        <f t="shared" si="15"/>
        <v>22.717518638501513</v>
      </c>
      <c r="AN21" s="202">
        <f t="shared" si="15"/>
        <v>22.717518638501513</v>
      </c>
      <c r="AO21" s="202">
        <f t="shared" si="15"/>
        <v>22.717518638501513</v>
      </c>
      <c r="AP21" s="202">
        <f t="shared" si="15"/>
        <v>22.717518638501513</v>
      </c>
      <c r="AQ21" s="202">
        <f t="shared" si="15"/>
        <v>22.717518638501513</v>
      </c>
      <c r="AR21" s="202">
        <f t="shared" si="15"/>
        <v>22.717518638501513</v>
      </c>
      <c r="AS21" s="202">
        <f t="shared" si="15"/>
        <v>22.717518638501513</v>
      </c>
      <c r="AT21" s="202">
        <f t="shared" si="15"/>
        <v>22.717518638501513</v>
      </c>
      <c r="AU21" s="202">
        <f t="shared" si="15"/>
        <v>22.717518638501513</v>
      </c>
      <c r="AV21" s="202">
        <f t="shared" si="15"/>
        <v>22.717518638501513</v>
      </c>
      <c r="AW21" s="202">
        <f t="shared" si="15"/>
        <v>22.717518638501513</v>
      </c>
      <c r="AX21" s="202">
        <f t="shared" si="15"/>
        <v>22.717518638501513</v>
      </c>
      <c r="AY21" s="202">
        <f t="shared" si="15"/>
        <v>22.717518638501513</v>
      </c>
      <c r="AZ21" s="202">
        <f t="shared" si="15"/>
        <v>22.717518638501513</v>
      </c>
      <c r="BA21" s="202">
        <f t="shared" si="15"/>
        <v>22.717518638501513</v>
      </c>
      <c r="BB21" s="202">
        <f t="shared" si="15"/>
        <v>22.717518638501513</v>
      </c>
      <c r="BC21" s="202">
        <f t="shared" si="15"/>
        <v>22.717518638501513</v>
      </c>
      <c r="BD21" s="202">
        <f t="shared" si="15"/>
        <v>22.717518638501513</v>
      </c>
      <c r="BE21" s="202">
        <f t="shared" si="15"/>
        <v>22.717518638501513</v>
      </c>
      <c r="BF21" s="202">
        <f t="shared" si="15"/>
        <v>22.717518638501513</v>
      </c>
      <c r="BG21" s="202">
        <f t="shared" si="15"/>
        <v>22.717518638501513</v>
      </c>
      <c r="BH21" s="202">
        <f t="shared" si="15"/>
        <v>22.717518638501513</v>
      </c>
      <c r="BI21" s="202">
        <f t="shared" si="15"/>
        <v>22.717518638501513</v>
      </c>
      <c r="BJ21" s="202">
        <f t="shared" si="15"/>
        <v>22.717518638501513</v>
      </c>
      <c r="BK21" s="202">
        <f t="shared" si="15"/>
        <v>22.717518638501513</v>
      </c>
      <c r="BL21" s="202">
        <f t="shared" si="15"/>
        <v>22.717518638501513</v>
      </c>
      <c r="BM21" s="202">
        <f t="shared" si="15"/>
        <v>22.717518638501513</v>
      </c>
      <c r="BN21" s="202">
        <f t="shared" si="15"/>
        <v>22.717518638501513</v>
      </c>
      <c r="BO21" s="202">
        <f t="shared" si="15"/>
        <v>22.717518638501513</v>
      </c>
      <c r="BP21" s="202">
        <f t="shared" si="15"/>
        <v>22.717518638501513</v>
      </c>
      <c r="BQ21" s="202">
        <f t="shared" si="15"/>
        <v>22.717518638501513</v>
      </c>
      <c r="BR21" s="202">
        <f t="shared" si="15"/>
        <v>22.717518638501513</v>
      </c>
      <c r="BS21" s="202">
        <f t="shared" si="15"/>
        <v>22.717518638501513</v>
      </c>
      <c r="BT21" s="202">
        <f t="shared" si="15"/>
        <v>22.717518638501513</v>
      </c>
      <c r="BU21" s="202">
        <f t="shared" si="15"/>
        <v>22.717518638501513</v>
      </c>
      <c r="BV21" s="202">
        <f t="shared" si="15"/>
        <v>22.717518638501513</v>
      </c>
      <c r="BW21" s="202">
        <f t="shared" si="15"/>
        <v>22.717518638501513</v>
      </c>
      <c r="BX21" s="202">
        <f t="shared" si="15"/>
        <v>22.717518638501513</v>
      </c>
      <c r="BY21" s="202">
        <f t="shared" si="15"/>
        <v>22.717518638501513</v>
      </c>
      <c r="BZ21" s="202">
        <f t="shared" si="15"/>
        <v>22.717518638501513</v>
      </c>
      <c r="CA21" s="202">
        <f t="shared" si="15"/>
        <v>22.717518638501513</v>
      </c>
      <c r="CB21" s="202">
        <f t="shared" si="15"/>
        <v>22.717518638501513</v>
      </c>
      <c r="CC21" s="202">
        <f t="shared" si="15"/>
        <v>22.717518638501513</v>
      </c>
      <c r="CD21" s="202">
        <f t="shared" si="15"/>
        <v>22.717518638501513</v>
      </c>
      <c r="CE21" s="202">
        <f t="shared" si="15"/>
        <v>22.717518638501513</v>
      </c>
      <c r="CF21" s="202">
        <f t="shared" si="15"/>
        <v>22.717518638501513</v>
      </c>
      <c r="CG21" s="202">
        <f t="shared" si="15"/>
        <v>22.717518638501513</v>
      </c>
      <c r="CH21" s="202">
        <f t="shared" si="15"/>
        <v>22.717518638501513</v>
      </c>
      <c r="CI21" s="202">
        <f t="shared" si="15"/>
        <v>22.717518638501513</v>
      </c>
      <c r="CJ21" s="202">
        <f t="shared" si="15"/>
        <v>22.717518638501513</v>
      </c>
      <c r="CK21" s="202">
        <f t="shared" si="15"/>
        <v>22.717518638501513</v>
      </c>
      <c r="CL21" s="202">
        <f t="shared" si="15"/>
        <v>22.717518638501513</v>
      </c>
      <c r="CM21" s="202">
        <f t="shared" si="15"/>
        <v>22.717518638501513</v>
      </c>
      <c r="CN21" s="202">
        <f t="shared" si="15"/>
        <v>22.717518638501513</v>
      </c>
      <c r="CO21" s="202">
        <f t="shared" si="15"/>
        <v>22.717518638501513</v>
      </c>
      <c r="CP21" s="202">
        <f t="shared" si="15"/>
        <v>22.717518638501513</v>
      </c>
      <c r="CQ21" s="202">
        <f t="shared" si="15"/>
        <v>22.717518638501513</v>
      </c>
      <c r="CR21" s="202">
        <f t="shared" si="15"/>
        <v>22.717518638501513</v>
      </c>
      <c r="CS21" s="202">
        <f t="shared" si="15"/>
        <v>22.717518638501513</v>
      </c>
      <c r="CT21" s="202">
        <f t="shared" si="15"/>
        <v>22.717518638501513</v>
      </c>
      <c r="CU21" s="202">
        <f t="shared" ref="CU21:FF21" si="16">IF($E9*12&gt;=CU19,$E$13,0)</f>
        <v>22.717518638501513</v>
      </c>
      <c r="CV21" s="202">
        <f t="shared" si="16"/>
        <v>22.717518638501513</v>
      </c>
      <c r="CW21" s="202">
        <f t="shared" si="16"/>
        <v>22.717518638501513</v>
      </c>
      <c r="CX21" s="202">
        <f t="shared" si="16"/>
        <v>22.717518638501513</v>
      </c>
      <c r="CY21" s="202">
        <f t="shared" si="16"/>
        <v>22.717518638501513</v>
      </c>
      <c r="CZ21" s="202">
        <f t="shared" si="16"/>
        <v>22.717518638501513</v>
      </c>
      <c r="DA21" s="202">
        <f t="shared" si="16"/>
        <v>22.717518638501513</v>
      </c>
      <c r="DB21" s="202">
        <f t="shared" si="16"/>
        <v>22.717518638501513</v>
      </c>
      <c r="DC21" s="202">
        <f t="shared" si="16"/>
        <v>22.717518638501513</v>
      </c>
      <c r="DD21" s="202">
        <f t="shared" si="16"/>
        <v>22.717518638501513</v>
      </c>
      <c r="DE21" s="202">
        <f t="shared" si="16"/>
        <v>22.717518638501513</v>
      </c>
      <c r="DF21" s="202">
        <f t="shared" si="16"/>
        <v>22.717518638501513</v>
      </c>
      <c r="DG21" s="202">
        <f t="shared" si="16"/>
        <v>22.717518638501513</v>
      </c>
      <c r="DH21" s="202">
        <f t="shared" si="16"/>
        <v>22.717518638501513</v>
      </c>
      <c r="DI21" s="202">
        <f t="shared" si="16"/>
        <v>22.717518638501513</v>
      </c>
      <c r="DJ21" s="202">
        <f t="shared" si="16"/>
        <v>22.717518638501513</v>
      </c>
      <c r="DK21" s="202">
        <f t="shared" si="16"/>
        <v>22.717518638501513</v>
      </c>
      <c r="DL21" s="202">
        <f t="shared" si="16"/>
        <v>22.717518638501513</v>
      </c>
      <c r="DM21" s="202">
        <f t="shared" si="16"/>
        <v>22.717518638501513</v>
      </c>
      <c r="DN21" s="202">
        <f t="shared" si="16"/>
        <v>22.717518638501513</v>
      </c>
      <c r="DO21" s="202">
        <f t="shared" si="16"/>
        <v>22.717518638501513</v>
      </c>
      <c r="DP21" s="202">
        <f t="shared" si="16"/>
        <v>22.717518638501513</v>
      </c>
      <c r="DQ21" s="202">
        <f t="shared" si="16"/>
        <v>22.717518638501513</v>
      </c>
      <c r="DR21" s="202">
        <f t="shared" si="16"/>
        <v>22.717518638501513</v>
      </c>
      <c r="DS21" s="202">
        <f t="shared" si="16"/>
        <v>22.717518638501513</v>
      </c>
      <c r="DT21" s="202">
        <f t="shared" si="16"/>
        <v>22.717518638501513</v>
      </c>
      <c r="DU21" s="202">
        <f t="shared" si="16"/>
        <v>22.717518638501513</v>
      </c>
      <c r="DV21" s="202">
        <f t="shared" si="16"/>
        <v>22.717518638501513</v>
      </c>
      <c r="DW21" s="202">
        <f t="shared" si="16"/>
        <v>22.717518638501513</v>
      </c>
      <c r="DX21" s="202">
        <f t="shared" si="16"/>
        <v>22.717518638501513</v>
      </c>
      <c r="DY21" s="202">
        <f t="shared" si="16"/>
        <v>22.717518638501513</v>
      </c>
      <c r="DZ21" s="202">
        <f t="shared" si="16"/>
        <v>22.717518638501513</v>
      </c>
      <c r="EA21" s="202">
        <f t="shared" si="16"/>
        <v>22.717518638501513</v>
      </c>
      <c r="EB21" s="202">
        <f t="shared" si="16"/>
        <v>22.717518638501513</v>
      </c>
      <c r="EC21" s="202">
        <f t="shared" si="16"/>
        <v>22.717518638501513</v>
      </c>
      <c r="ED21" s="202">
        <f t="shared" si="16"/>
        <v>22.717518638501513</v>
      </c>
      <c r="EE21" s="202">
        <f t="shared" si="16"/>
        <v>22.717518638501513</v>
      </c>
      <c r="EF21" s="202">
        <f t="shared" si="16"/>
        <v>22.717518638501513</v>
      </c>
      <c r="EG21" s="202">
        <f t="shared" si="16"/>
        <v>22.717518638501513</v>
      </c>
      <c r="EH21" s="202">
        <f t="shared" si="16"/>
        <v>22.717518638501513</v>
      </c>
      <c r="EI21" s="202">
        <f t="shared" si="16"/>
        <v>22.717518638501513</v>
      </c>
      <c r="EJ21" s="202">
        <f t="shared" si="16"/>
        <v>22.717518638501513</v>
      </c>
      <c r="EK21" s="202">
        <f t="shared" si="16"/>
        <v>22.717518638501513</v>
      </c>
      <c r="EL21" s="202">
        <f t="shared" si="16"/>
        <v>22.717518638501513</v>
      </c>
      <c r="EM21" s="202">
        <f t="shared" si="16"/>
        <v>22.717518638501513</v>
      </c>
      <c r="EN21" s="202">
        <f t="shared" si="16"/>
        <v>22.717518638501513</v>
      </c>
      <c r="EO21" s="202">
        <f t="shared" si="16"/>
        <v>22.717518638501513</v>
      </c>
      <c r="EP21" s="202">
        <f t="shared" si="16"/>
        <v>22.717518638501513</v>
      </c>
      <c r="EQ21" s="202">
        <f t="shared" si="16"/>
        <v>22.717518638501513</v>
      </c>
      <c r="ER21" s="202">
        <f t="shared" si="16"/>
        <v>22.717518638501513</v>
      </c>
      <c r="ES21" s="202">
        <f t="shared" si="16"/>
        <v>22.717518638501513</v>
      </c>
      <c r="ET21" s="202">
        <f t="shared" si="16"/>
        <v>22.717518638501513</v>
      </c>
      <c r="EU21" s="202">
        <f t="shared" si="16"/>
        <v>22.717518638501513</v>
      </c>
      <c r="EV21" s="202">
        <f t="shared" si="16"/>
        <v>22.717518638501513</v>
      </c>
      <c r="EW21" s="202">
        <f t="shared" si="16"/>
        <v>22.717518638501513</v>
      </c>
      <c r="EX21" s="202">
        <f t="shared" si="16"/>
        <v>22.717518638501513</v>
      </c>
      <c r="EY21" s="202">
        <f t="shared" si="16"/>
        <v>22.717518638501513</v>
      </c>
      <c r="EZ21" s="202">
        <f t="shared" si="16"/>
        <v>22.717518638501513</v>
      </c>
      <c r="FA21" s="202">
        <f t="shared" si="16"/>
        <v>22.717518638501513</v>
      </c>
      <c r="FB21" s="202">
        <f t="shared" si="16"/>
        <v>22.717518638501513</v>
      </c>
      <c r="FC21" s="202">
        <f t="shared" si="16"/>
        <v>22.717518638501513</v>
      </c>
      <c r="FD21" s="202">
        <f t="shared" si="16"/>
        <v>22.717518638501513</v>
      </c>
      <c r="FE21" s="202">
        <f t="shared" si="16"/>
        <v>22.717518638501513</v>
      </c>
      <c r="FF21" s="202">
        <f t="shared" si="16"/>
        <v>22.717518638501513</v>
      </c>
      <c r="FG21" s="202">
        <f t="shared" ref="FG21:HR21" si="17">IF($E9*12&gt;=FG19,$E$13,0)</f>
        <v>22.717518638501513</v>
      </c>
      <c r="FH21" s="202">
        <f t="shared" si="17"/>
        <v>22.717518638501513</v>
      </c>
      <c r="FI21" s="202">
        <f t="shared" si="17"/>
        <v>22.717518638501513</v>
      </c>
      <c r="FJ21" s="202">
        <f t="shared" si="17"/>
        <v>22.717518638501513</v>
      </c>
      <c r="FK21" s="202">
        <f t="shared" si="17"/>
        <v>22.717518638501513</v>
      </c>
      <c r="FL21" s="202">
        <f t="shared" si="17"/>
        <v>22.717518638501513</v>
      </c>
      <c r="FM21" s="202">
        <f t="shared" si="17"/>
        <v>22.717518638501513</v>
      </c>
      <c r="FN21" s="202">
        <f t="shared" si="17"/>
        <v>22.717518638501513</v>
      </c>
      <c r="FO21" s="202">
        <f t="shared" si="17"/>
        <v>22.717518638501513</v>
      </c>
      <c r="FP21" s="202">
        <f t="shared" si="17"/>
        <v>22.717518638501513</v>
      </c>
      <c r="FQ21" s="202">
        <f t="shared" si="17"/>
        <v>22.717518638501513</v>
      </c>
      <c r="FR21" s="202">
        <f t="shared" si="17"/>
        <v>22.717518638501513</v>
      </c>
      <c r="FS21" s="202">
        <f t="shared" si="17"/>
        <v>22.717518638501513</v>
      </c>
      <c r="FT21" s="202">
        <f t="shared" si="17"/>
        <v>22.717518638501513</v>
      </c>
      <c r="FU21" s="202">
        <f t="shared" si="17"/>
        <v>22.717518638501513</v>
      </c>
      <c r="FV21" s="202">
        <f t="shared" si="17"/>
        <v>22.717518638501513</v>
      </c>
      <c r="FW21" s="202">
        <f t="shared" si="17"/>
        <v>22.717518638501513</v>
      </c>
      <c r="FX21" s="202">
        <f t="shared" si="17"/>
        <v>22.717518638501513</v>
      </c>
      <c r="FY21" s="202">
        <f t="shared" si="17"/>
        <v>22.717518638501513</v>
      </c>
      <c r="FZ21" s="202">
        <f t="shared" si="17"/>
        <v>22.717518638501513</v>
      </c>
      <c r="GA21" s="202">
        <f t="shared" si="17"/>
        <v>22.717518638501513</v>
      </c>
      <c r="GB21" s="202">
        <f t="shared" si="17"/>
        <v>22.717518638501513</v>
      </c>
      <c r="GC21" s="202">
        <f t="shared" si="17"/>
        <v>22.717518638501513</v>
      </c>
      <c r="GD21" s="202">
        <f t="shared" si="17"/>
        <v>22.717518638501513</v>
      </c>
      <c r="GE21" s="202">
        <f t="shared" si="17"/>
        <v>22.717518638501513</v>
      </c>
      <c r="GF21" s="202">
        <f t="shared" si="17"/>
        <v>22.717518638501513</v>
      </c>
      <c r="GG21" s="202">
        <f t="shared" si="17"/>
        <v>22.717518638501513</v>
      </c>
      <c r="GH21" s="202">
        <f t="shared" si="17"/>
        <v>22.717518638501513</v>
      </c>
      <c r="GI21" s="202">
        <f t="shared" si="17"/>
        <v>22.717518638501513</v>
      </c>
      <c r="GJ21" s="202">
        <f t="shared" si="17"/>
        <v>22.717518638501513</v>
      </c>
      <c r="GK21" s="202">
        <f t="shared" si="17"/>
        <v>22.717518638501513</v>
      </c>
      <c r="GL21" s="202">
        <f t="shared" si="17"/>
        <v>22.717518638501513</v>
      </c>
      <c r="GM21" s="202">
        <f t="shared" si="17"/>
        <v>22.717518638501513</v>
      </c>
      <c r="GN21" s="202">
        <f t="shared" si="17"/>
        <v>22.717518638501513</v>
      </c>
      <c r="GO21" s="202">
        <f t="shared" si="17"/>
        <v>22.717518638501513</v>
      </c>
      <c r="GP21" s="202">
        <f t="shared" si="17"/>
        <v>22.717518638501513</v>
      </c>
      <c r="GQ21" s="202">
        <f t="shared" si="17"/>
        <v>22.717518638501513</v>
      </c>
      <c r="GR21" s="202">
        <f t="shared" si="17"/>
        <v>22.717518638501513</v>
      </c>
      <c r="GS21" s="202">
        <f t="shared" si="17"/>
        <v>22.717518638501513</v>
      </c>
      <c r="GT21" s="202">
        <f t="shared" si="17"/>
        <v>22.717518638501513</v>
      </c>
      <c r="GU21" s="202">
        <f t="shared" si="17"/>
        <v>22.717518638501513</v>
      </c>
      <c r="GV21" s="202">
        <f t="shared" si="17"/>
        <v>22.717518638501513</v>
      </c>
      <c r="GW21" s="202">
        <f t="shared" si="17"/>
        <v>22.717518638501513</v>
      </c>
      <c r="GX21" s="202">
        <f t="shared" si="17"/>
        <v>22.717518638501513</v>
      </c>
      <c r="GY21" s="202">
        <f t="shared" si="17"/>
        <v>22.717518638501513</v>
      </c>
      <c r="GZ21" s="202">
        <f t="shared" si="17"/>
        <v>22.717518638501513</v>
      </c>
      <c r="HA21" s="202">
        <f t="shared" si="17"/>
        <v>22.717518638501513</v>
      </c>
      <c r="HB21" s="202">
        <f t="shared" si="17"/>
        <v>22.717518638501513</v>
      </c>
      <c r="HC21" s="202">
        <f t="shared" si="17"/>
        <v>22.717518638501513</v>
      </c>
      <c r="HD21" s="202">
        <f t="shared" si="17"/>
        <v>22.717518638501513</v>
      </c>
      <c r="HE21" s="202">
        <f t="shared" si="17"/>
        <v>22.717518638501513</v>
      </c>
      <c r="HF21" s="202">
        <f t="shared" si="17"/>
        <v>22.717518638501513</v>
      </c>
      <c r="HG21" s="202">
        <f t="shared" si="17"/>
        <v>22.717518638501513</v>
      </c>
      <c r="HH21" s="202">
        <f t="shared" si="17"/>
        <v>22.717518638501513</v>
      </c>
      <c r="HI21" s="202">
        <f t="shared" si="17"/>
        <v>22.717518638501513</v>
      </c>
      <c r="HJ21" s="202">
        <f t="shared" si="17"/>
        <v>22.717518638501513</v>
      </c>
      <c r="HK21" s="202">
        <f t="shared" si="17"/>
        <v>22.717518638501513</v>
      </c>
      <c r="HL21" s="202">
        <f t="shared" si="17"/>
        <v>22.717518638501513</v>
      </c>
      <c r="HM21" s="202">
        <f t="shared" si="17"/>
        <v>22.717518638501513</v>
      </c>
      <c r="HN21" s="202">
        <f t="shared" si="17"/>
        <v>22.717518638501513</v>
      </c>
      <c r="HO21" s="202">
        <f t="shared" si="17"/>
        <v>22.717518638501513</v>
      </c>
      <c r="HP21" s="202">
        <f t="shared" si="17"/>
        <v>22.717518638501513</v>
      </c>
      <c r="HQ21" s="202">
        <f t="shared" si="17"/>
        <v>22.717518638501513</v>
      </c>
      <c r="HR21" s="202">
        <f t="shared" si="17"/>
        <v>22.717518638501513</v>
      </c>
      <c r="HS21" s="202">
        <f t="shared" ref="HS21:KD21" si="18">IF($E9*12&gt;=HS19,$E$13,0)</f>
        <v>22.717518638501513</v>
      </c>
      <c r="HT21" s="202">
        <f t="shared" si="18"/>
        <v>22.717518638501513</v>
      </c>
      <c r="HU21" s="202">
        <f t="shared" si="18"/>
        <v>22.717518638501513</v>
      </c>
      <c r="HV21" s="202">
        <f t="shared" si="18"/>
        <v>22.717518638501513</v>
      </c>
      <c r="HW21" s="202">
        <f t="shared" si="18"/>
        <v>22.717518638501513</v>
      </c>
      <c r="HX21" s="202">
        <f t="shared" si="18"/>
        <v>22.717518638501513</v>
      </c>
      <c r="HY21" s="202">
        <f t="shared" si="18"/>
        <v>22.717518638501513</v>
      </c>
      <c r="HZ21" s="202">
        <f t="shared" si="18"/>
        <v>22.717518638501513</v>
      </c>
      <c r="IA21" s="202">
        <f t="shared" si="18"/>
        <v>22.717518638501513</v>
      </c>
      <c r="IB21" s="202">
        <f t="shared" si="18"/>
        <v>22.717518638501513</v>
      </c>
      <c r="IC21" s="202">
        <f t="shared" si="18"/>
        <v>22.717518638501513</v>
      </c>
      <c r="ID21" s="202">
        <f t="shared" si="18"/>
        <v>22.717518638501513</v>
      </c>
      <c r="IE21" s="202">
        <f t="shared" si="18"/>
        <v>22.717518638501513</v>
      </c>
      <c r="IF21" s="202">
        <f t="shared" si="18"/>
        <v>22.717518638501513</v>
      </c>
      <c r="IG21" s="202">
        <f t="shared" si="18"/>
        <v>22.717518638501513</v>
      </c>
      <c r="IH21" s="202">
        <f t="shared" si="18"/>
        <v>22.717518638501513</v>
      </c>
      <c r="II21" s="202">
        <f t="shared" si="18"/>
        <v>22.717518638501513</v>
      </c>
      <c r="IJ21" s="202">
        <f t="shared" si="18"/>
        <v>22.717518638501513</v>
      </c>
      <c r="IK21" s="202">
        <f t="shared" si="18"/>
        <v>22.717518638501513</v>
      </c>
      <c r="IL21" s="202">
        <f t="shared" si="18"/>
        <v>22.717518638501513</v>
      </c>
      <c r="IM21" s="202">
        <f t="shared" si="18"/>
        <v>22.717518638501513</v>
      </c>
      <c r="IN21" s="202">
        <f t="shared" si="18"/>
        <v>22.717518638501513</v>
      </c>
      <c r="IO21" s="202">
        <f t="shared" si="18"/>
        <v>22.717518638501513</v>
      </c>
      <c r="IP21" s="202">
        <f t="shared" si="18"/>
        <v>22.717518638501513</v>
      </c>
      <c r="IQ21" s="202">
        <f t="shared" si="18"/>
        <v>22.717518638501513</v>
      </c>
      <c r="IR21" s="202">
        <f t="shared" si="18"/>
        <v>22.717518638501513</v>
      </c>
      <c r="IS21" s="202">
        <f t="shared" si="18"/>
        <v>22.717518638501513</v>
      </c>
      <c r="IT21" s="202">
        <f t="shared" si="18"/>
        <v>22.717518638501513</v>
      </c>
      <c r="IU21" s="202">
        <f t="shared" si="18"/>
        <v>22.717518638501513</v>
      </c>
      <c r="IV21" s="202">
        <f t="shared" si="18"/>
        <v>22.717518638501513</v>
      </c>
      <c r="IW21" s="202">
        <f t="shared" si="18"/>
        <v>22.717518638501513</v>
      </c>
      <c r="IX21" s="202">
        <f t="shared" si="18"/>
        <v>22.717518638501513</v>
      </c>
      <c r="IY21" s="202">
        <f t="shared" si="18"/>
        <v>22.717518638501513</v>
      </c>
      <c r="IZ21" s="202">
        <f t="shared" si="18"/>
        <v>22.717518638501513</v>
      </c>
      <c r="JA21" s="202">
        <f t="shared" si="18"/>
        <v>22.717518638501513</v>
      </c>
      <c r="JB21" s="202">
        <f t="shared" si="18"/>
        <v>22.717518638501513</v>
      </c>
      <c r="JC21" s="202">
        <f t="shared" si="18"/>
        <v>22.717518638501513</v>
      </c>
      <c r="JD21" s="202">
        <f t="shared" si="18"/>
        <v>22.717518638501513</v>
      </c>
      <c r="JE21" s="202">
        <f t="shared" si="18"/>
        <v>22.717518638501513</v>
      </c>
      <c r="JF21" s="202">
        <f t="shared" si="18"/>
        <v>22.717518638501513</v>
      </c>
      <c r="JG21" s="202">
        <f t="shared" si="18"/>
        <v>22.717518638501513</v>
      </c>
      <c r="JH21" s="202">
        <f t="shared" si="18"/>
        <v>22.717518638501513</v>
      </c>
      <c r="JI21" s="202">
        <f t="shared" si="18"/>
        <v>22.717518638501513</v>
      </c>
      <c r="JJ21" s="202">
        <f t="shared" si="18"/>
        <v>22.717518638501513</v>
      </c>
      <c r="JK21" s="202">
        <f t="shared" si="18"/>
        <v>22.717518638501513</v>
      </c>
      <c r="JL21" s="202">
        <f t="shared" si="18"/>
        <v>22.717518638501513</v>
      </c>
      <c r="JM21" s="202">
        <f t="shared" si="18"/>
        <v>22.717518638501513</v>
      </c>
      <c r="JN21" s="202">
        <f t="shared" si="18"/>
        <v>22.717518638501513</v>
      </c>
      <c r="JO21" s="202">
        <f t="shared" si="18"/>
        <v>22.717518638501513</v>
      </c>
      <c r="JP21" s="202">
        <f t="shared" si="18"/>
        <v>22.717518638501513</v>
      </c>
      <c r="JQ21" s="202">
        <f t="shared" si="18"/>
        <v>22.717518638501513</v>
      </c>
      <c r="JR21" s="202">
        <f t="shared" si="18"/>
        <v>22.717518638501513</v>
      </c>
      <c r="JS21" s="202">
        <f t="shared" si="18"/>
        <v>22.717518638501513</v>
      </c>
      <c r="JT21" s="202">
        <f t="shared" si="18"/>
        <v>22.717518638501513</v>
      </c>
      <c r="JU21" s="202">
        <f t="shared" si="18"/>
        <v>22.717518638501513</v>
      </c>
      <c r="JV21" s="202">
        <f t="shared" si="18"/>
        <v>22.717518638501513</v>
      </c>
      <c r="JW21" s="202">
        <f t="shared" si="18"/>
        <v>22.717518638501513</v>
      </c>
      <c r="JX21" s="202">
        <f t="shared" si="18"/>
        <v>22.717518638501513</v>
      </c>
      <c r="JY21" s="202">
        <f t="shared" si="18"/>
        <v>22.717518638501513</v>
      </c>
      <c r="JZ21" s="202">
        <f t="shared" si="18"/>
        <v>22.717518638501513</v>
      </c>
      <c r="KA21" s="202">
        <f t="shared" si="18"/>
        <v>22.717518638501513</v>
      </c>
      <c r="KB21" s="202">
        <f t="shared" si="18"/>
        <v>22.717518638501513</v>
      </c>
      <c r="KC21" s="202">
        <f t="shared" si="18"/>
        <v>22.717518638501513</v>
      </c>
      <c r="KD21" s="202">
        <f t="shared" si="18"/>
        <v>22.717518638501513</v>
      </c>
      <c r="KE21" s="202">
        <f t="shared" ref="KE21:MP21" si="19">IF($E9*12&gt;=KE19,$E$13,0)</f>
        <v>22.717518638501513</v>
      </c>
      <c r="KF21" s="202">
        <f t="shared" si="19"/>
        <v>22.717518638501513</v>
      </c>
      <c r="KG21" s="202">
        <f t="shared" si="19"/>
        <v>22.717518638501513</v>
      </c>
      <c r="KH21" s="202">
        <f t="shared" si="19"/>
        <v>22.717518638501513</v>
      </c>
      <c r="KI21" s="202">
        <f t="shared" si="19"/>
        <v>22.717518638501513</v>
      </c>
      <c r="KJ21" s="202">
        <f t="shared" si="19"/>
        <v>22.717518638501513</v>
      </c>
      <c r="KK21" s="202">
        <f t="shared" si="19"/>
        <v>22.717518638501513</v>
      </c>
      <c r="KL21" s="202">
        <f t="shared" si="19"/>
        <v>22.717518638501513</v>
      </c>
      <c r="KM21" s="202">
        <f t="shared" si="19"/>
        <v>22.717518638501513</v>
      </c>
      <c r="KN21" s="202">
        <f t="shared" si="19"/>
        <v>22.717518638501513</v>
      </c>
      <c r="KO21" s="202">
        <f t="shared" si="19"/>
        <v>22.717518638501513</v>
      </c>
      <c r="KP21" s="202">
        <f t="shared" si="19"/>
        <v>22.717518638501513</v>
      </c>
      <c r="KQ21" s="202">
        <f t="shared" si="19"/>
        <v>22.717518638501513</v>
      </c>
      <c r="KR21" s="202">
        <f t="shared" si="19"/>
        <v>22.717518638501513</v>
      </c>
      <c r="KS21" s="202">
        <f t="shared" si="19"/>
        <v>22.717518638501513</v>
      </c>
      <c r="KT21" s="202">
        <f t="shared" si="19"/>
        <v>22.717518638501513</v>
      </c>
      <c r="KU21" s="202">
        <f t="shared" si="19"/>
        <v>22.717518638501513</v>
      </c>
      <c r="KV21" s="202">
        <f t="shared" si="19"/>
        <v>22.717518638501513</v>
      </c>
      <c r="KW21" s="202">
        <f t="shared" si="19"/>
        <v>22.717518638501513</v>
      </c>
      <c r="KX21" s="202">
        <f t="shared" si="19"/>
        <v>22.717518638501513</v>
      </c>
      <c r="KY21" s="202">
        <f t="shared" si="19"/>
        <v>22.717518638501513</v>
      </c>
      <c r="KZ21" s="202">
        <f t="shared" si="19"/>
        <v>22.717518638501513</v>
      </c>
      <c r="LA21" s="202">
        <f t="shared" si="19"/>
        <v>22.717518638501513</v>
      </c>
      <c r="LB21" s="202">
        <f t="shared" si="19"/>
        <v>22.717518638501513</v>
      </c>
      <c r="LC21" s="202">
        <f t="shared" si="19"/>
        <v>22.717518638501513</v>
      </c>
      <c r="LD21" s="202">
        <f t="shared" si="19"/>
        <v>22.717518638501513</v>
      </c>
      <c r="LE21" s="202">
        <f t="shared" si="19"/>
        <v>22.717518638501513</v>
      </c>
      <c r="LF21" s="202">
        <f t="shared" si="19"/>
        <v>22.717518638501513</v>
      </c>
      <c r="LG21" s="202">
        <f t="shared" si="19"/>
        <v>22.717518638501513</v>
      </c>
      <c r="LH21" s="202">
        <f t="shared" si="19"/>
        <v>22.717518638501513</v>
      </c>
      <c r="LI21" s="202">
        <f t="shared" si="19"/>
        <v>22.717518638501513</v>
      </c>
      <c r="LJ21" s="202">
        <f t="shared" si="19"/>
        <v>22.717518638501513</v>
      </c>
      <c r="LK21" s="202">
        <f t="shared" si="19"/>
        <v>22.717518638501513</v>
      </c>
      <c r="LL21" s="202">
        <f t="shared" si="19"/>
        <v>22.717518638501513</v>
      </c>
      <c r="LM21" s="202">
        <f t="shared" si="19"/>
        <v>22.717518638501513</v>
      </c>
      <c r="LN21" s="202">
        <f t="shared" si="19"/>
        <v>22.717518638501513</v>
      </c>
      <c r="LO21" s="202">
        <f t="shared" si="19"/>
        <v>22.717518638501513</v>
      </c>
      <c r="LP21" s="202">
        <f t="shared" si="19"/>
        <v>22.717518638501513</v>
      </c>
      <c r="LQ21" s="202">
        <f t="shared" si="19"/>
        <v>22.717518638501513</v>
      </c>
      <c r="LR21" s="202">
        <f t="shared" si="19"/>
        <v>22.717518638501513</v>
      </c>
      <c r="LS21" s="202">
        <f t="shared" si="19"/>
        <v>22.717518638501513</v>
      </c>
      <c r="LT21" s="202">
        <f t="shared" si="19"/>
        <v>22.717518638501513</v>
      </c>
      <c r="LU21" s="202">
        <f t="shared" si="19"/>
        <v>22.717518638501513</v>
      </c>
      <c r="LV21" s="202">
        <f t="shared" si="19"/>
        <v>0</v>
      </c>
      <c r="LW21" s="202">
        <f t="shared" si="19"/>
        <v>0</v>
      </c>
      <c r="LX21" s="202">
        <f t="shared" si="19"/>
        <v>0</v>
      </c>
      <c r="LY21" s="202">
        <f t="shared" si="19"/>
        <v>0</v>
      </c>
      <c r="LZ21" s="202">
        <f t="shared" si="19"/>
        <v>0</v>
      </c>
      <c r="MA21" s="202">
        <f t="shared" si="19"/>
        <v>0</v>
      </c>
      <c r="MB21" s="202">
        <f t="shared" si="19"/>
        <v>0</v>
      </c>
      <c r="MC21" s="202">
        <f t="shared" si="19"/>
        <v>0</v>
      </c>
      <c r="MD21" s="202">
        <f t="shared" si="19"/>
        <v>0</v>
      </c>
      <c r="ME21" s="202">
        <f t="shared" si="19"/>
        <v>0</v>
      </c>
      <c r="MF21" s="202">
        <f t="shared" si="19"/>
        <v>0</v>
      </c>
      <c r="MG21" s="202">
        <f t="shared" si="19"/>
        <v>0</v>
      </c>
      <c r="MH21" s="202">
        <f t="shared" si="19"/>
        <v>0</v>
      </c>
      <c r="MI21" s="202">
        <f t="shared" si="19"/>
        <v>0</v>
      </c>
      <c r="MJ21" s="202">
        <f t="shared" si="19"/>
        <v>0</v>
      </c>
      <c r="MK21" s="202">
        <f t="shared" si="19"/>
        <v>0</v>
      </c>
      <c r="ML21" s="202">
        <f t="shared" si="19"/>
        <v>0</v>
      </c>
      <c r="MM21" s="202">
        <f t="shared" si="19"/>
        <v>0</v>
      </c>
      <c r="MN21" s="202">
        <f t="shared" si="19"/>
        <v>0</v>
      </c>
      <c r="MO21" s="202">
        <f t="shared" si="19"/>
        <v>0</v>
      </c>
      <c r="MP21" s="202">
        <f t="shared" si="19"/>
        <v>0</v>
      </c>
      <c r="MQ21" s="202">
        <f t="shared" ref="MQ21:OC21" si="20">IF($E9*12&gt;=MQ19,$E$13,0)</f>
        <v>0</v>
      </c>
      <c r="MR21" s="202">
        <f t="shared" si="20"/>
        <v>0</v>
      </c>
      <c r="MS21" s="202">
        <f t="shared" si="20"/>
        <v>0</v>
      </c>
      <c r="MT21" s="202">
        <f t="shared" si="20"/>
        <v>0</v>
      </c>
      <c r="MU21" s="202">
        <f t="shared" si="20"/>
        <v>0</v>
      </c>
      <c r="MV21" s="202">
        <f t="shared" si="20"/>
        <v>0</v>
      </c>
      <c r="MW21" s="202">
        <f t="shared" si="20"/>
        <v>0</v>
      </c>
      <c r="MX21" s="202">
        <f t="shared" si="20"/>
        <v>0</v>
      </c>
      <c r="MY21" s="202">
        <f t="shared" si="20"/>
        <v>0</v>
      </c>
      <c r="MZ21" s="202">
        <f t="shared" si="20"/>
        <v>0</v>
      </c>
      <c r="NA21" s="202">
        <f t="shared" si="20"/>
        <v>0</v>
      </c>
      <c r="NB21" s="202">
        <f t="shared" si="20"/>
        <v>0</v>
      </c>
      <c r="NC21" s="202">
        <f t="shared" si="20"/>
        <v>0</v>
      </c>
      <c r="ND21" s="202">
        <f t="shared" si="20"/>
        <v>0</v>
      </c>
      <c r="NE21" s="202">
        <f t="shared" si="20"/>
        <v>0</v>
      </c>
      <c r="NF21" s="202">
        <f t="shared" si="20"/>
        <v>0</v>
      </c>
      <c r="NG21" s="202">
        <f t="shared" si="20"/>
        <v>0</v>
      </c>
      <c r="NH21" s="202">
        <f t="shared" si="20"/>
        <v>0</v>
      </c>
      <c r="NI21" s="202">
        <f t="shared" si="20"/>
        <v>0</v>
      </c>
      <c r="NJ21" s="202">
        <f t="shared" si="20"/>
        <v>0</v>
      </c>
      <c r="NK21" s="202">
        <f t="shared" si="20"/>
        <v>0</v>
      </c>
      <c r="NL21" s="202">
        <f t="shared" si="20"/>
        <v>0</v>
      </c>
      <c r="NM21" s="202">
        <f t="shared" si="20"/>
        <v>0</v>
      </c>
      <c r="NN21" s="202">
        <f t="shared" si="20"/>
        <v>0</v>
      </c>
      <c r="NO21" s="202">
        <f t="shared" si="20"/>
        <v>0</v>
      </c>
      <c r="NP21" s="202">
        <f t="shared" si="20"/>
        <v>0</v>
      </c>
      <c r="NQ21" s="202">
        <f t="shared" si="20"/>
        <v>0</v>
      </c>
      <c r="NR21" s="202">
        <f t="shared" si="20"/>
        <v>0</v>
      </c>
      <c r="NS21" s="202">
        <f t="shared" si="20"/>
        <v>0</v>
      </c>
      <c r="NT21" s="202">
        <f t="shared" si="20"/>
        <v>0</v>
      </c>
      <c r="NU21" s="202">
        <f t="shared" si="20"/>
        <v>0</v>
      </c>
      <c r="NV21" s="202">
        <f t="shared" si="20"/>
        <v>0</v>
      </c>
      <c r="NW21" s="202">
        <f t="shared" si="20"/>
        <v>0</v>
      </c>
      <c r="NX21" s="202">
        <f t="shared" si="20"/>
        <v>0</v>
      </c>
      <c r="NY21" s="202">
        <f t="shared" si="20"/>
        <v>0</v>
      </c>
      <c r="NZ21" s="202">
        <f t="shared" si="20"/>
        <v>0</v>
      </c>
      <c r="OA21" s="202">
        <f t="shared" si="20"/>
        <v>0</v>
      </c>
      <c r="OB21" s="202">
        <f t="shared" si="20"/>
        <v>0</v>
      </c>
      <c r="OC21" s="202">
        <f t="shared" si="20"/>
        <v>0</v>
      </c>
    </row>
    <row r="22" spans="3:393" s="16" customFormat="1">
      <c r="D22" s="16">
        <v>3</v>
      </c>
      <c r="E22" s="158">
        <f t="shared" si="9"/>
        <v>2450.1691107021143</v>
      </c>
      <c r="F22" s="158">
        <f t="shared" si="0"/>
        <v>272.61022366201814</v>
      </c>
      <c r="H22" s="158">
        <f>+SUM(U44:U55)</f>
        <v>243.71641963847168</v>
      </c>
      <c r="J22" s="158">
        <f t="shared" si="1"/>
        <v>28.893804023546465</v>
      </c>
      <c r="L22" s="158">
        <f t="shared" si="2"/>
        <v>2421.2753066785676</v>
      </c>
      <c r="N22" s="34"/>
      <c r="O22" s="16">
        <v>3</v>
      </c>
      <c r="Q22" s="158">
        <f t="shared" si="10"/>
        <v>2496.2159278454542</v>
      </c>
      <c r="R22" s="41"/>
      <c r="S22" s="158">
        <f t="shared" si="11"/>
        <v>22.717518638501513</v>
      </c>
      <c r="U22" s="158">
        <f t="shared" si="12"/>
        <v>20.80179939871212</v>
      </c>
      <c r="W22" s="158">
        <f t="shared" si="13"/>
        <v>1.915719239789393</v>
      </c>
      <c r="Y22" s="158">
        <f t="shared" si="14"/>
        <v>2494.3002086056649</v>
      </c>
      <c r="Z22" s="34">
        <v>1</v>
      </c>
      <c r="AG22" s="16" t="s">
        <v>308</v>
      </c>
      <c r="AH22" s="41">
        <f t="shared" ref="AH22:CS22" si="21">$E$8/12*AH20</f>
        <v>20.833333333333332</v>
      </c>
      <c r="AI22" s="41">
        <f t="shared" si="21"/>
        <v>20.817631789123599</v>
      </c>
      <c r="AJ22" s="41">
        <f t="shared" si="21"/>
        <v>20.801799398712117</v>
      </c>
      <c r="AK22" s="41">
        <f t="shared" si="21"/>
        <v>20.785835071713873</v>
      </c>
      <c r="AL22" s="41">
        <f t="shared" si="21"/>
        <v>20.76973770865731</v>
      </c>
      <c r="AM22" s="41">
        <f t="shared" si="21"/>
        <v>20.753506200908607</v>
      </c>
      <c r="AN22" s="41">
        <f t="shared" si="21"/>
        <v>20.737139430595334</v>
      </c>
      <c r="AO22" s="41">
        <f t="shared" si="21"/>
        <v>20.72063627052945</v>
      </c>
      <c r="AP22" s="41">
        <f t="shared" si="21"/>
        <v>20.703995584129686</v>
      </c>
      <c r="AQ22" s="41">
        <f t="shared" si="21"/>
        <v>20.687216225343253</v>
      </c>
      <c r="AR22" s="41">
        <f t="shared" si="21"/>
        <v>20.670297038566936</v>
      </c>
      <c r="AS22" s="41">
        <f t="shared" si="21"/>
        <v>20.653236858567478</v>
      </c>
      <c r="AT22" s="41">
        <f t="shared" si="21"/>
        <v>20.636034510401362</v>
      </c>
      <c r="AU22" s="41">
        <f t="shared" si="21"/>
        <v>20.618688809333857</v>
      </c>
      <c r="AV22" s="41">
        <f t="shared" si="21"/>
        <v>20.60119856075746</v>
      </c>
      <c r="AW22" s="41">
        <f t="shared" si="21"/>
        <v>20.583562560109595</v>
      </c>
      <c r="AX22" s="41">
        <f t="shared" si="21"/>
        <v>20.565779592789664</v>
      </c>
      <c r="AY22" s="41">
        <f t="shared" si="21"/>
        <v>20.547848434075394</v>
      </c>
      <c r="AZ22" s="41">
        <f t="shared" si="21"/>
        <v>20.529767849038514</v>
      </c>
      <c r="BA22" s="41">
        <f t="shared" si="21"/>
        <v>20.511536592459656</v>
      </c>
      <c r="BB22" s="41">
        <f t="shared" si="21"/>
        <v>20.493153408742639</v>
      </c>
      <c r="BC22" s="41">
        <f t="shared" si="21"/>
        <v>20.474617031827982</v>
      </c>
      <c r="BD22" s="41">
        <f t="shared" si="21"/>
        <v>20.455926185105703</v>
      </c>
      <c r="BE22" s="41">
        <f t="shared" si="21"/>
        <v>20.437079581327406</v>
      </c>
      <c r="BF22" s="41">
        <f t="shared" si="21"/>
        <v>20.418075922517623</v>
      </c>
      <c r="BG22" s="41">
        <f t="shared" si="21"/>
        <v>20.398913899884423</v>
      </c>
      <c r="BH22" s="41">
        <f t="shared" si="21"/>
        <v>20.37959219372928</v>
      </c>
      <c r="BI22" s="41">
        <f t="shared" si="21"/>
        <v>20.360109473356182</v>
      </c>
      <c r="BJ22" s="41">
        <f t="shared" si="21"/>
        <v>20.340464396979968</v>
      </c>
      <c r="BK22" s="41">
        <f t="shared" si="21"/>
        <v>20.32065561163396</v>
      </c>
      <c r="BL22" s="41">
        <f t="shared" si="21"/>
        <v>20.300681753076727</v>
      </c>
      <c r="BM22" s="41">
        <f t="shared" si="21"/>
        <v>20.280541445698187</v>
      </c>
      <c r="BN22" s="41">
        <f t="shared" si="21"/>
        <v>20.260233302424826</v>
      </c>
      <c r="BO22" s="41">
        <f t="shared" si="21"/>
        <v>20.239755924624188</v>
      </c>
      <c r="BP22" s="41">
        <f t="shared" si="21"/>
        <v>20.219107902008542</v>
      </c>
      <c r="BQ22" s="41">
        <f t="shared" si="21"/>
        <v>20.198287812537767</v>
      </c>
      <c r="BR22" s="41">
        <f t="shared" si="21"/>
        <v>20.1772942223214</v>
      </c>
      <c r="BS22" s="41">
        <f t="shared" si="21"/>
        <v>20.1561256855199</v>
      </c>
      <c r="BT22" s="41">
        <f t="shared" si="21"/>
        <v>20.134780744245052</v>
      </c>
      <c r="BU22" s="41">
        <f t="shared" si="21"/>
        <v>20.113257928459582</v>
      </c>
      <c r="BV22" s="41">
        <f t="shared" si="21"/>
        <v>20.091555755875898</v>
      </c>
      <c r="BW22" s="41">
        <f t="shared" si="21"/>
        <v>20.06967273185402</v>
      </c>
      <c r="BX22" s="41">
        <f t="shared" si="21"/>
        <v>20.047607349298623</v>
      </c>
      <c r="BY22" s="41">
        <f t="shared" si="21"/>
        <v>20.025358088555265</v>
      </c>
      <c r="BZ22" s="41">
        <f t="shared" si="21"/>
        <v>20.002923417305716</v>
      </c>
      <c r="CA22" s="41">
        <f t="shared" si="21"/>
        <v>19.980301790462416</v>
      </c>
      <c r="CB22" s="41">
        <f t="shared" si="21"/>
        <v>19.957491650062089</v>
      </c>
      <c r="CC22" s="41">
        <f t="shared" si="21"/>
        <v>19.934491425158427</v>
      </c>
      <c r="CD22" s="41">
        <f t="shared" si="21"/>
        <v>19.911299531713901</v>
      </c>
      <c r="CE22" s="41">
        <f t="shared" si="21"/>
        <v>19.887914372490673</v>
      </c>
      <c r="CF22" s="41">
        <f t="shared" si="21"/>
        <v>19.864334336940583</v>
      </c>
      <c r="CG22" s="41">
        <f t="shared" si="21"/>
        <v>19.840557801094242</v>
      </c>
      <c r="CH22" s="41">
        <f t="shared" si="21"/>
        <v>19.816583127449181</v>
      </c>
      <c r="CI22" s="41">
        <f t="shared" si="21"/>
        <v>19.792408664857078</v>
      </c>
      <c r="CJ22" s="41">
        <f t="shared" si="21"/>
        <v>19.768032748410043</v>
      </c>
      <c r="CK22" s="41">
        <f t="shared" si="21"/>
        <v>19.743453699325944</v>
      </c>
      <c r="CL22" s="41">
        <f t="shared" si="21"/>
        <v>19.718669824832816</v>
      </c>
      <c r="CM22" s="41">
        <f t="shared" si="21"/>
        <v>19.693679418052241</v>
      </c>
      <c r="CN22" s="41">
        <f t="shared" si="21"/>
        <v>19.668480757881831</v>
      </c>
      <c r="CO22" s="41">
        <f t="shared" si="21"/>
        <v>19.643072108876666</v>
      </c>
      <c r="CP22" s="41">
        <f t="shared" si="21"/>
        <v>19.617451721129793</v>
      </c>
      <c r="CQ22" s="41">
        <f t="shared" si="21"/>
        <v>19.591617830151694</v>
      </c>
      <c r="CR22" s="41">
        <f t="shared" si="21"/>
        <v>19.565568656748781</v>
      </c>
      <c r="CS22" s="41">
        <f t="shared" si="21"/>
        <v>19.539302406900841</v>
      </c>
      <c r="CT22" s="41">
        <f t="shared" ref="CT22:FE22" si="22">$E$8/12*CT20</f>
        <v>19.512817271637502</v>
      </c>
      <c r="CU22" s="41">
        <f t="shared" si="22"/>
        <v>19.486111426913634</v>
      </c>
      <c r="CV22" s="41">
        <f t="shared" si="22"/>
        <v>19.459183033483736</v>
      </c>
      <c r="CW22" s="41">
        <f t="shared" si="22"/>
        <v>19.432030236775255</v>
      </c>
      <c r="CX22" s="41">
        <f t="shared" si="22"/>
        <v>19.404651166760871</v>
      </c>
      <c r="CY22" s="41">
        <f t="shared" si="22"/>
        <v>19.377043937829701</v>
      </c>
      <c r="CZ22" s="41">
        <f t="shared" si="22"/>
        <v>19.349206648657439</v>
      </c>
      <c r="DA22" s="41">
        <f t="shared" si="22"/>
        <v>19.321137382075403</v>
      </c>
      <c r="DB22" s="41">
        <f t="shared" si="22"/>
        <v>19.292834204938519</v>
      </c>
      <c r="DC22" s="41">
        <f t="shared" si="22"/>
        <v>19.264295167992159</v>
      </c>
      <c r="DD22" s="41">
        <f t="shared" si="22"/>
        <v>19.235518305737916</v>
      </c>
      <c r="DE22" s="41">
        <f t="shared" si="22"/>
        <v>19.206501636298221</v>
      </c>
      <c r="DF22" s="41">
        <f t="shared" si="22"/>
        <v>19.177243161279858</v>
      </c>
      <c r="DG22" s="41">
        <f t="shared" si="22"/>
        <v>19.147740865636344</v>
      </c>
      <c r="DH22" s="41">
        <f t="shared" si="22"/>
        <v>19.117992717529134</v>
      </c>
      <c r="DI22" s="41">
        <f t="shared" si="22"/>
        <v>19.087996668187699</v>
      </c>
      <c r="DJ22" s="41">
        <f t="shared" si="22"/>
        <v>19.057750651768416</v>
      </c>
      <c r="DK22" s="41">
        <f t="shared" si="22"/>
        <v>19.027252585212306</v>
      </c>
      <c r="DL22" s="41">
        <f t="shared" si="22"/>
        <v>18.996500368101565</v>
      </c>
      <c r="DM22" s="41">
        <f t="shared" si="22"/>
        <v>18.965491882514897</v>
      </c>
      <c r="DN22" s="41">
        <f t="shared" si="22"/>
        <v>18.934224992881678</v>
      </c>
      <c r="DO22" s="41">
        <f t="shared" si="22"/>
        <v>18.902697545834844</v>
      </c>
      <c r="DP22" s="41">
        <f t="shared" si="22"/>
        <v>18.870907370062625</v>
      </c>
      <c r="DQ22" s="41">
        <f t="shared" si="22"/>
        <v>18.838852276158967</v>
      </c>
      <c r="DR22" s="41">
        <f t="shared" si="22"/>
        <v>18.806530056472777</v>
      </c>
      <c r="DS22" s="41">
        <f t="shared" si="22"/>
        <v>18.77393848495587</v>
      </c>
      <c r="DT22" s="41">
        <f t="shared" si="22"/>
        <v>18.741075317009656</v>
      </c>
      <c r="DU22" s="41">
        <f t="shared" si="22"/>
        <v>18.70793828933056</v>
      </c>
      <c r="DV22" s="41">
        <f t="shared" si="22"/>
        <v>18.674525119754136</v>
      </c>
      <c r="DW22" s="41">
        <f t="shared" si="22"/>
        <v>18.640833507097909</v>
      </c>
      <c r="DX22" s="41">
        <f t="shared" si="22"/>
        <v>18.606861131002876</v>
      </c>
      <c r="DY22" s="41">
        <f t="shared" si="22"/>
        <v>18.572605651773721</v>
      </c>
      <c r="DZ22" s="41">
        <f t="shared" si="22"/>
        <v>18.538064710217657</v>
      </c>
      <c r="EA22" s="41">
        <f t="shared" si="22"/>
        <v>18.50323592748196</v>
      </c>
      <c r="EB22" s="41">
        <f t="shared" si="22"/>
        <v>18.468116904890127</v>
      </c>
      <c r="EC22" s="41">
        <f t="shared" si="22"/>
        <v>18.432705223776701</v>
      </c>
      <c r="ED22" s="41">
        <f t="shared" si="22"/>
        <v>18.396998445320662</v>
      </c>
      <c r="EE22" s="41">
        <f t="shared" si="22"/>
        <v>18.360994110377487</v>
      </c>
      <c r="EF22" s="41">
        <f t="shared" si="22"/>
        <v>18.32468973930979</v>
      </c>
      <c r="EG22" s="41">
        <f t="shared" si="22"/>
        <v>18.288082831816524</v>
      </c>
      <c r="EH22" s="41">
        <f t="shared" si="22"/>
        <v>18.251170866760816</v>
      </c>
      <c r="EI22" s="41">
        <f t="shared" si="22"/>
        <v>18.21395130199631</v>
      </c>
      <c r="EJ22" s="41">
        <f t="shared" si="22"/>
        <v>18.176421574192101</v>
      </c>
      <c r="EK22" s="41">
        <f t="shared" si="22"/>
        <v>18.138579098656191</v>
      </c>
      <c r="EL22" s="41">
        <f t="shared" si="22"/>
        <v>18.100421269157483</v>
      </c>
      <c r="EM22" s="41">
        <f t="shared" si="22"/>
        <v>18.061945457746283</v>
      </c>
      <c r="EN22" s="41">
        <f t="shared" si="22"/>
        <v>18.023149014573324</v>
      </c>
      <c r="EO22" s="41">
        <f t="shared" si="22"/>
        <v>17.984029267707253</v>
      </c>
      <c r="EP22" s="41">
        <f t="shared" si="22"/>
        <v>17.944583522950634</v>
      </c>
      <c r="EQ22" s="41">
        <f t="shared" si="22"/>
        <v>17.90480906365438</v>
      </c>
      <c r="ER22" s="41">
        <f t="shared" si="22"/>
        <v>17.864703150530651</v>
      </c>
      <c r="ES22" s="41">
        <f t="shared" si="22"/>
        <v>17.824263021464226</v>
      </c>
      <c r="ET22" s="41">
        <f t="shared" si="22"/>
        <v>17.78348589132225</v>
      </c>
      <c r="EU22" s="41">
        <f t="shared" si="22"/>
        <v>17.742368951762426</v>
      </c>
      <c r="EV22" s="41">
        <f t="shared" si="22"/>
        <v>17.700909371039597</v>
      </c>
      <c r="EW22" s="41">
        <f t="shared" si="22"/>
        <v>17.659104293810749</v>
      </c>
      <c r="EX22" s="41">
        <f t="shared" si="22"/>
        <v>17.616950840938326</v>
      </c>
      <c r="EY22" s="41">
        <f t="shared" si="22"/>
        <v>17.574446109291966</v>
      </c>
      <c r="EZ22" s="41">
        <f t="shared" si="22"/>
        <v>17.531587171548555</v>
      </c>
      <c r="FA22" s="41">
        <f t="shared" si="22"/>
        <v>17.488371075990614</v>
      </c>
      <c r="FB22" s="41">
        <f t="shared" si="22"/>
        <v>17.444794846303022</v>
      </c>
      <c r="FC22" s="41">
        <f t="shared" si="22"/>
        <v>17.400855481368033</v>
      </c>
      <c r="FD22" s="41">
        <f t="shared" si="22"/>
        <v>17.35654995505859</v>
      </c>
      <c r="FE22" s="41">
        <f t="shared" si="22"/>
        <v>17.311875216029897</v>
      </c>
      <c r="FF22" s="41">
        <f t="shared" ref="FF22:HQ22" si="23">$E$8/12*FF20</f>
        <v>17.266828187509301</v>
      </c>
      <c r="FG22" s="41">
        <f t="shared" si="23"/>
        <v>17.221405767084367</v>
      </c>
      <c r="FH22" s="41">
        <f t="shared" si="23"/>
        <v>17.175604826489224</v>
      </c>
      <c r="FI22" s="41">
        <f t="shared" si="23"/>
        <v>17.129422211389119</v>
      </c>
      <c r="FJ22" s="41">
        <f t="shared" si="23"/>
        <v>17.082854741163185</v>
      </c>
      <c r="FK22" s="41">
        <f t="shared" si="23"/>
        <v>17.035899208685365</v>
      </c>
      <c r="FL22" s="41">
        <f t="shared" si="23"/>
        <v>16.988552380103563</v>
      </c>
      <c r="FM22" s="41">
        <f t="shared" si="23"/>
        <v>16.940810994616914</v>
      </c>
      <c r="FN22" s="41">
        <f t="shared" si="23"/>
        <v>16.892671764251208</v>
      </c>
      <c r="FO22" s="41">
        <f t="shared" si="23"/>
        <v>16.844131373632457</v>
      </c>
      <c r="FP22" s="41">
        <f t="shared" si="23"/>
        <v>16.795186479758549</v>
      </c>
      <c r="FQ22" s="41">
        <f t="shared" si="23"/>
        <v>16.74583371176902</v>
      </c>
      <c r="FR22" s="41">
        <f t="shared" si="23"/>
        <v>16.696069670712916</v>
      </c>
      <c r="FS22" s="41">
        <f t="shared" si="23"/>
        <v>16.645890929314682</v>
      </c>
      <c r="FT22" s="41">
        <f t="shared" si="23"/>
        <v>16.595294031738121</v>
      </c>
      <c r="FU22" s="41">
        <f t="shared" si="23"/>
        <v>16.544275493348426</v>
      </c>
      <c r="FV22" s="41">
        <f t="shared" si="23"/>
        <v>16.492831800472153</v>
      </c>
      <c r="FW22" s="41">
        <f t="shared" si="23"/>
        <v>16.440959410155241</v>
      </c>
      <c r="FX22" s="41">
        <f t="shared" si="23"/>
        <v>16.38865474991902</v>
      </c>
      <c r="FY22" s="41">
        <f t="shared" si="23"/>
        <v>16.335914217514169</v>
      </c>
      <c r="FZ22" s="41">
        <f t="shared" si="23"/>
        <v>16.282734180672605</v>
      </c>
      <c r="GA22" s="41">
        <f t="shared" si="23"/>
        <v>16.229110976857367</v>
      </c>
      <c r="GB22" s="41">
        <f t="shared" si="23"/>
        <v>16.175040913010331</v>
      </c>
      <c r="GC22" s="41">
        <f t="shared" si="23"/>
        <v>16.120520265297905</v>
      </c>
      <c r="GD22" s="41">
        <f t="shared" si="23"/>
        <v>16.065545278854543</v>
      </c>
      <c r="GE22" s="41">
        <f t="shared" si="23"/>
        <v>16.010112167524152</v>
      </c>
      <c r="GF22" s="41">
        <f t="shared" si="23"/>
        <v>15.95421711359934</v>
      </c>
      <c r="GG22" s="41">
        <f t="shared" si="23"/>
        <v>15.89785626755849</v>
      </c>
      <c r="GH22" s="41">
        <f t="shared" si="23"/>
        <v>15.84102574780063</v>
      </c>
      <c r="GI22" s="41">
        <f t="shared" si="23"/>
        <v>15.783721640378126</v>
      </c>
      <c r="GJ22" s="41">
        <f t="shared" si="23"/>
        <v>15.725939998727096</v>
      </c>
      <c r="GK22" s="41">
        <f t="shared" si="23"/>
        <v>15.667676843395643</v>
      </c>
      <c r="GL22" s="41">
        <f t="shared" si="23"/>
        <v>15.608928161769761</v>
      </c>
      <c r="GM22" s="41">
        <f t="shared" si="23"/>
        <v>15.549689907796996</v>
      </c>
      <c r="GN22" s="41">
        <f t="shared" si="23"/>
        <v>15.489958001707791</v>
      </c>
      <c r="GO22" s="41">
        <f t="shared" si="23"/>
        <v>15.429728329734511</v>
      </c>
      <c r="GP22" s="41">
        <f t="shared" si="23"/>
        <v>15.36899674382812</v>
      </c>
      <c r="GQ22" s="41">
        <f t="shared" si="23"/>
        <v>15.307759061372508</v>
      </c>
      <c r="GR22" s="41">
        <f t="shared" si="23"/>
        <v>15.246011064896432</v>
      </c>
      <c r="GS22" s="41">
        <f t="shared" si="23"/>
        <v>15.183748501783056</v>
      </c>
      <c r="GT22" s="41">
        <f t="shared" si="23"/>
        <v>15.120967083977069</v>
      </c>
      <c r="GU22" s="41">
        <f t="shared" si="23"/>
        <v>15.057662487689365</v>
      </c>
      <c r="GV22" s="41">
        <f t="shared" si="23"/>
        <v>14.993830353099264</v>
      </c>
      <c r="GW22" s="41">
        <f t="shared" si="23"/>
        <v>14.929466284054245</v>
      </c>
      <c r="GX22" s="41">
        <f t="shared" si="23"/>
        <v>14.864565847767185</v>
      </c>
      <c r="GY22" s="41">
        <f t="shared" si="23"/>
        <v>14.799124574511065</v>
      </c>
      <c r="GZ22" s="41">
        <f t="shared" si="23"/>
        <v>14.733137957311143</v>
      </c>
      <c r="HA22" s="41">
        <f t="shared" si="23"/>
        <v>14.666601451634559</v>
      </c>
      <c r="HB22" s="41">
        <f t="shared" si="23"/>
        <v>14.599510475077334</v>
      </c>
      <c r="HC22" s="41">
        <f t="shared" si="23"/>
        <v>14.531860407048802</v>
      </c>
      <c r="HD22" s="41">
        <f t="shared" si="23"/>
        <v>14.463646588453363</v>
      </c>
      <c r="HE22" s="41">
        <f t="shared" si="23"/>
        <v>14.394864321369628</v>
      </c>
      <c r="HF22" s="41">
        <f t="shared" si="23"/>
        <v>14.325508868726862</v>
      </c>
      <c r="HG22" s="41">
        <f t="shared" si="23"/>
        <v>14.255575453978739</v>
      </c>
      <c r="HH22" s="41">
        <f t="shared" si="23"/>
        <v>14.185059260774382</v>
      </c>
      <c r="HI22" s="41">
        <f t="shared" si="23"/>
        <v>14.113955432626657</v>
      </c>
      <c r="HJ22" s="41">
        <f t="shared" si="23"/>
        <v>14.0422590725777</v>
      </c>
      <c r="HK22" s="41">
        <f t="shared" si="23"/>
        <v>13.969965242861667</v>
      </c>
      <c r="HL22" s="41">
        <f t="shared" si="23"/>
        <v>13.897068964564667</v>
      </c>
      <c r="HM22" s="41">
        <f t="shared" si="23"/>
        <v>13.823565217281862</v>
      </c>
      <c r="HN22" s="41">
        <f t="shared" si="23"/>
        <v>13.749448938771698</v>
      </c>
      <c r="HO22" s="41">
        <f t="shared" si="23"/>
        <v>13.674715024607282</v>
      </c>
      <c r="HP22" s="41">
        <f t="shared" si="23"/>
        <v>13.599358327824831</v>
      </c>
      <c r="HQ22" s="41">
        <f t="shared" si="23"/>
        <v>13.523373658569191</v>
      </c>
      <c r="HR22" s="41">
        <f t="shared" ref="HR22:KC22" si="24">$E$8/12*HR20</f>
        <v>13.446755783736421</v>
      </c>
      <c r="HS22" s="41">
        <f t="shared" si="24"/>
        <v>13.369499426613379</v>
      </c>
      <c r="HT22" s="41">
        <f t="shared" si="24"/>
        <v>13.291599266514311</v>
      </c>
      <c r="HU22" s="41">
        <f t="shared" si="24"/>
        <v>13.213049938414416</v>
      </c>
      <c r="HV22" s="41">
        <f t="shared" si="24"/>
        <v>13.133846032580358</v>
      </c>
      <c r="HW22" s="41">
        <f t="shared" si="24"/>
        <v>13.05398209419768</v>
      </c>
      <c r="HX22" s="41">
        <f t="shared" si="24"/>
        <v>12.973452622995151</v>
      </c>
      <c r="HY22" s="41">
        <f t="shared" si="24"/>
        <v>12.892252072865929</v>
      </c>
      <c r="HZ22" s="41">
        <f t="shared" si="24"/>
        <v>12.810374851485633</v>
      </c>
      <c r="IA22" s="41">
        <f t="shared" si="24"/>
        <v>12.727815319927169</v>
      </c>
      <c r="IB22" s="41">
        <f t="shared" si="24"/>
        <v>12.644567792272381</v>
      </c>
      <c r="IC22" s="41">
        <f t="shared" si="24"/>
        <v>12.560626535220473</v>
      </c>
      <c r="ID22" s="41">
        <f t="shared" si="24"/>
        <v>12.47598576769313</v>
      </c>
      <c r="IE22" s="41">
        <f t="shared" si="24"/>
        <v>12.390639660436394</v>
      </c>
      <c r="IF22" s="41">
        <f t="shared" si="24"/>
        <v>12.304582335619184</v>
      </c>
      <c r="IG22" s="41">
        <f t="shared" si="24"/>
        <v>12.217807866428497</v>
      </c>
      <c r="IH22" s="41">
        <f t="shared" si="24"/>
        <v>12.130310276661222</v>
      </c>
      <c r="II22" s="41">
        <f t="shared" si="24"/>
        <v>12.042083540312552</v>
      </c>
      <c r="IJ22" s="41">
        <f t="shared" si="24"/>
        <v>11.953121581160978</v>
      </c>
      <c r="IK22" s="41">
        <f t="shared" si="24"/>
        <v>11.863418272349806</v>
      </c>
      <c r="IL22" s="41">
        <f t="shared" si="24"/>
        <v>11.772967435965208</v>
      </c>
      <c r="IM22" s="41">
        <f t="shared" si="24"/>
        <v>11.681762842610739</v>
      </c>
      <c r="IN22" s="41">
        <f t="shared" si="24"/>
        <v>11.589798210978316</v>
      </c>
      <c r="IO22" s="41">
        <f t="shared" si="24"/>
        <v>11.497067207415624</v>
      </c>
      <c r="IP22" s="41">
        <f t="shared" si="24"/>
        <v>11.403563445489908</v>
      </c>
      <c r="IQ22" s="41">
        <f t="shared" si="24"/>
        <v>11.309280485548143</v>
      </c>
      <c r="IR22" s="41">
        <f t="shared" si="24"/>
        <v>11.214211834273533</v>
      </c>
      <c r="IS22" s="41">
        <f t="shared" si="24"/>
        <v>11.1183509442383</v>
      </c>
      <c r="IT22" s="41">
        <f t="shared" si="24"/>
        <v>11.021691213452772</v>
      </c>
      <c r="IU22" s="41">
        <f t="shared" si="24"/>
        <v>10.924225984910699</v>
      </c>
      <c r="IV22" s="41">
        <f t="shared" si="24"/>
        <v>10.825948546130775</v>
      </c>
      <c r="IW22" s="41">
        <f t="shared" si="24"/>
        <v>10.726852128694352</v>
      </c>
      <c r="IX22" s="41">
        <f t="shared" si="24"/>
        <v>10.626929907779292</v>
      </c>
      <c r="IY22" s="41">
        <f t="shared" si="24"/>
        <v>10.526175001689941</v>
      </c>
      <c r="IZ22" s="41">
        <f t="shared" si="24"/>
        <v>10.424580471383177</v>
      </c>
      <c r="JA22" s="41">
        <f t="shared" si="24"/>
        <v>10.322139319990525</v>
      </c>
      <c r="JB22" s="41">
        <f t="shared" si="24"/>
        <v>10.218844492336267</v>
      </c>
      <c r="JC22" s="41">
        <f t="shared" si="24"/>
        <v>10.114688874451556</v>
      </c>
      <c r="JD22" s="41">
        <f t="shared" si="24"/>
        <v>10.009665293084472</v>
      </c>
      <c r="JE22" s="41">
        <f t="shared" si="24"/>
        <v>9.9037665152059962</v>
      </c>
      <c r="JF22" s="41">
        <f t="shared" si="24"/>
        <v>9.7969852475118664</v>
      </c>
      <c r="JG22" s="41">
        <f t="shared" si="24"/>
        <v>9.6893141359202861</v>
      </c>
      <c r="JH22" s="41">
        <f t="shared" si="24"/>
        <v>9.5807457650654424</v>
      </c>
      <c r="JI22" s="41">
        <f t="shared" si="24"/>
        <v>9.4712726577868089</v>
      </c>
      <c r="JJ22" s="41">
        <f t="shared" si="24"/>
        <v>9.3608872746141856</v>
      </c>
      <c r="JK22" s="41">
        <f t="shared" si="24"/>
        <v>9.2495820132484567</v>
      </c>
      <c r="JL22" s="41">
        <f t="shared" si="24"/>
        <v>9.1373492080380156</v>
      </c>
      <c r="JM22" s="41">
        <f t="shared" si="24"/>
        <v>9.0241811294508203</v>
      </c>
      <c r="JN22" s="41">
        <f t="shared" si="24"/>
        <v>8.9100699835420638</v>
      </c>
      <c r="JO22" s="41">
        <f t="shared" si="24"/>
        <v>8.795007911417402</v>
      </c>
      <c r="JP22" s="41">
        <f t="shared" si="24"/>
        <v>8.678986988691701</v>
      </c>
      <c r="JQ22" s="41">
        <f t="shared" si="24"/>
        <v>8.5619992249432872</v>
      </c>
      <c r="JR22" s="41">
        <f t="shared" si="24"/>
        <v>8.4440365631636354</v>
      </c>
      <c r="JS22" s="41">
        <f t="shared" si="24"/>
        <v>8.3250908792024862</v>
      </c>
      <c r="JT22" s="41">
        <f t="shared" si="24"/>
        <v>8.2051539812083281</v>
      </c>
      <c r="JU22" s="41">
        <f t="shared" si="24"/>
        <v>8.0842176090642184</v>
      </c>
      <c r="JV22" s="41">
        <f t="shared" si="24"/>
        <v>7.9622734338189067</v>
      </c>
      <c r="JW22" s="41">
        <f t="shared" si="24"/>
        <v>7.8393130571132179</v>
      </c>
      <c r="JX22" s="41">
        <f t="shared" si="24"/>
        <v>7.7153280106016489</v>
      </c>
      <c r="JY22" s="41">
        <f t="shared" si="24"/>
        <v>7.5903097553691499</v>
      </c>
      <c r="JZ22" s="41">
        <f t="shared" si="24"/>
        <v>7.4642496813430474</v>
      </c>
      <c r="KA22" s="41">
        <f t="shared" si="24"/>
        <v>7.3371391067000609</v>
      </c>
      <c r="KB22" s="41">
        <f t="shared" si="24"/>
        <v>7.2089692772683822</v>
      </c>
      <c r="KC22" s="41">
        <f t="shared" si="24"/>
        <v>7.0797313659247729</v>
      </c>
      <c r="KD22" s="41">
        <f t="shared" ref="KD22:MO22" si="25">$E$8/12*KD20</f>
        <v>6.949416471986634</v>
      </c>
      <c r="KE22" s="41">
        <f t="shared" si="25"/>
        <v>6.8180156205990103</v>
      </c>
      <c r="KF22" s="41">
        <f t="shared" si="25"/>
        <v>6.6855197621164892</v>
      </c>
      <c r="KG22" s="41">
        <f t="shared" si="25"/>
        <v>6.5519197714799473</v>
      </c>
      <c r="KH22" s="41">
        <f t="shared" si="25"/>
        <v>6.417206447588101</v>
      </c>
      <c r="KI22" s="41">
        <f t="shared" si="25"/>
        <v>6.2813705126638233</v>
      </c>
      <c r="KJ22" s="41">
        <f t="shared" si="25"/>
        <v>6.1444026116151758</v>
      </c>
      <c r="KK22" s="41">
        <f t="shared" si="25"/>
        <v>6.0062933113911221</v>
      </c>
      <c r="KL22" s="41">
        <f t="shared" si="25"/>
        <v>5.8670331003318692</v>
      </c>
      <c r="KM22" s="41">
        <f t="shared" si="25"/>
        <v>5.7266123875137884</v>
      </c>
      <c r="KN22" s="41">
        <f t="shared" si="25"/>
        <v>5.5850215020888916</v>
      </c>
      <c r="KO22" s="41">
        <f t="shared" si="25"/>
        <v>5.4422506926187859</v>
      </c>
      <c r="KP22" s="41">
        <f t="shared" si="25"/>
        <v>5.2982901264030957</v>
      </c>
      <c r="KQ22" s="41">
        <f t="shared" si="25"/>
        <v>5.1531298888022752</v>
      </c>
      <c r="KR22" s="41">
        <f t="shared" si="25"/>
        <v>5.0067599825547822</v>
      </c>
      <c r="KS22" s="41">
        <f t="shared" si="25"/>
        <v>4.8591703270885596</v>
      </c>
      <c r="KT22" s="41">
        <f t="shared" si="25"/>
        <v>4.7103507578267854</v>
      </c>
      <c r="KU22" s="41">
        <f t="shared" si="25"/>
        <v>4.5602910254878291</v>
      </c>
      <c r="KV22" s="41">
        <f t="shared" si="25"/>
        <v>4.4089807953793816</v>
      </c>
      <c r="KW22" s="41">
        <f t="shared" si="25"/>
        <v>4.2564096466866976</v>
      </c>
      <c r="KX22" s="41">
        <f t="shared" si="25"/>
        <v>4.1025670717549074</v>
      </c>
      <c r="KY22" s="41">
        <f t="shared" si="25"/>
        <v>3.9474424753653525</v>
      </c>
      <c r="KZ22" s="41">
        <f t="shared" si="25"/>
        <v>3.7910251740058847</v>
      </c>
      <c r="LA22" s="41">
        <f t="shared" si="25"/>
        <v>3.6333043951350876</v>
      </c>
      <c r="LB22" s="41">
        <f t="shared" si="25"/>
        <v>3.4742692764403675</v>
      </c>
      <c r="LC22" s="41">
        <f t="shared" si="25"/>
        <v>3.313908865089858</v>
      </c>
      <c r="LD22" s="41">
        <f t="shared" si="25"/>
        <v>3.1522121169780943</v>
      </c>
      <c r="LE22" s="41">
        <f t="shared" si="25"/>
        <v>2.9891678959653993</v>
      </c>
      <c r="LF22" s="41">
        <f t="shared" si="25"/>
        <v>2.8247649731109314</v>
      </c>
      <c r="LG22" s="41">
        <f t="shared" si="25"/>
        <v>2.6589920258993436</v>
      </c>
      <c r="LH22" s="41">
        <f t="shared" si="25"/>
        <v>2.4918376374609918</v>
      </c>
      <c r="LI22" s="41">
        <f t="shared" si="25"/>
        <v>2.3232902957856543</v>
      </c>
      <c r="LJ22" s="41">
        <f t="shared" si="25"/>
        <v>2.153338392929689</v>
      </c>
      <c r="LK22" s="41">
        <f t="shared" si="25"/>
        <v>1.9819702242165902</v>
      </c>
      <c r="LL22" s="41">
        <f t="shared" si="25"/>
        <v>1.8091739874308825</v>
      </c>
      <c r="LM22" s="41">
        <f t="shared" si="25"/>
        <v>1.6349377820052942</v>
      </c>
      <c r="LN22" s="41">
        <f t="shared" si="25"/>
        <v>1.459249608201159</v>
      </c>
      <c r="LO22" s="41">
        <f t="shared" si="25"/>
        <v>1.2820973662819894</v>
      </c>
      <c r="LP22" s="41">
        <f t="shared" si="25"/>
        <v>1.1034688556801602</v>
      </c>
      <c r="LQ22" s="41">
        <f t="shared" si="25"/>
        <v>0.92335177415664893</v>
      </c>
      <c r="LR22" s="41">
        <f t="shared" si="25"/>
        <v>0.7417337169537751</v>
      </c>
      <c r="LS22" s="41">
        <f t="shared" si="25"/>
        <v>0.55860217594087724</v>
      </c>
      <c r="LT22" s="41">
        <f t="shared" si="25"/>
        <v>0.37394453875287192</v>
      </c>
      <c r="LU22" s="41">
        <f t="shared" si="25"/>
        <v>0.18774808792163328</v>
      </c>
      <c r="LV22" s="41">
        <f t="shared" si="25"/>
        <v>0</v>
      </c>
      <c r="LW22" s="41">
        <f t="shared" si="25"/>
        <v>0</v>
      </c>
      <c r="LX22" s="41">
        <f t="shared" si="25"/>
        <v>0</v>
      </c>
      <c r="LY22" s="41">
        <f t="shared" si="25"/>
        <v>0</v>
      </c>
      <c r="LZ22" s="41">
        <f t="shared" si="25"/>
        <v>0</v>
      </c>
      <c r="MA22" s="41">
        <f t="shared" si="25"/>
        <v>0</v>
      </c>
      <c r="MB22" s="41">
        <f t="shared" si="25"/>
        <v>0</v>
      </c>
      <c r="MC22" s="41">
        <f t="shared" si="25"/>
        <v>0</v>
      </c>
      <c r="MD22" s="41">
        <f t="shared" si="25"/>
        <v>0</v>
      </c>
      <c r="ME22" s="41">
        <f t="shared" si="25"/>
        <v>0</v>
      </c>
      <c r="MF22" s="41">
        <f t="shared" si="25"/>
        <v>0</v>
      </c>
      <c r="MG22" s="41">
        <f t="shared" si="25"/>
        <v>0</v>
      </c>
      <c r="MH22" s="41">
        <f t="shared" si="25"/>
        <v>0</v>
      </c>
      <c r="MI22" s="41">
        <f t="shared" si="25"/>
        <v>0</v>
      </c>
      <c r="MJ22" s="41">
        <f t="shared" si="25"/>
        <v>0</v>
      </c>
      <c r="MK22" s="41">
        <f t="shared" si="25"/>
        <v>0</v>
      </c>
      <c r="ML22" s="41">
        <f t="shared" si="25"/>
        <v>0</v>
      </c>
      <c r="MM22" s="41">
        <f t="shared" si="25"/>
        <v>0</v>
      </c>
      <c r="MN22" s="41">
        <f t="shared" si="25"/>
        <v>0</v>
      </c>
      <c r="MO22" s="41">
        <f t="shared" si="25"/>
        <v>0</v>
      </c>
      <c r="MP22" s="41">
        <f t="shared" ref="MP22:OC22" si="26">$E$8/12*MP20</f>
        <v>0</v>
      </c>
      <c r="MQ22" s="41">
        <f t="shared" si="26"/>
        <v>0</v>
      </c>
      <c r="MR22" s="41">
        <f t="shared" si="26"/>
        <v>0</v>
      </c>
      <c r="MS22" s="41">
        <f t="shared" si="26"/>
        <v>0</v>
      </c>
      <c r="MT22" s="41">
        <f t="shared" si="26"/>
        <v>0</v>
      </c>
      <c r="MU22" s="41">
        <f t="shared" si="26"/>
        <v>0</v>
      </c>
      <c r="MV22" s="41">
        <f t="shared" si="26"/>
        <v>0</v>
      </c>
      <c r="MW22" s="41">
        <f t="shared" si="26"/>
        <v>0</v>
      </c>
      <c r="MX22" s="41">
        <f t="shared" si="26"/>
        <v>0</v>
      </c>
      <c r="MY22" s="41">
        <f t="shared" si="26"/>
        <v>0</v>
      </c>
      <c r="MZ22" s="41">
        <f t="shared" si="26"/>
        <v>0</v>
      </c>
      <c r="NA22" s="41">
        <f t="shared" si="26"/>
        <v>0</v>
      </c>
      <c r="NB22" s="41">
        <f t="shared" si="26"/>
        <v>0</v>
      </c>
      <c r="NC22" s="41">
        <f t="shared" si="26"/>
        <v>0</v>
      </c>
      <c r="ND22" s="41">
        <f t="shared" si="26"/>
        <v>0</v>
      </c>
      <c r="NE22" s="41">
        <f t="shared" si="26"/>
        <v>0</v>
      </c>
      <c r="NF22" s="41">
        <f t="shared" si="26"/>
        <v>0</v>
      </c>
      <c r="NG22" s="41">
        <f t="shared" si="26"/>
        <v>0</v>
      </c>
      <c r="NH22" s="41">
        <f t="shared" si="26"/>
        <v>0</v>
      </c>
      <c r="NI22" s="41">
        <f t="shared" si="26"/>
        <v>0</v>
      </c>
      <c r="NJ22" s="41">
        <f t="shared" si="26"/>
        <v>0</v>
      </c>
      <c r="NK22" s="41">
        <f t="shared" si="26"/>
        <v>0</v>
      </c>
      <c r="NL22" s="41">
        <f t="shared" si="26"/>
        <v>0</v>
      </c>
      <c r="NM22" s="41">
        <f t="shared" si="26"/>
        <v>0</v>
      </c>
      <c r="NN22" s="41">
        <f t="shared" si="26"/>
        <v>0</v>
      </c>
      <c r="NO22" s="41">
        <f t="shared" si="26"/>
        <v>0</v>
      </c>
      <c r="NP22" s="41">
        <f t="shared" si="26"/>
        <v>0</v>
      </c>
      <c r="NQ22" s="41">
        <f t="shared" si="26"/>
        <v>0</v>
      </c>
      <c r="NR22" s="41">
        <f t="shared" si="26"/>
        <v>0</v>
      </c>
      <c r="NS22" s="41">
        <f t="shared" si="26"/>
        <v>0</v>
      </c>
      <c r="NT22" s="41">
        <f t="shared" si="26"/>
        <v>0</v>
      </c>
      <c r="NU22" s="41">
        <f t="shared" si="26"/>
        <v>0</v>
      </c>
      <c r="NV22" s="41">
        <f t="shared" si="26"/>
        <v>0</v>
      </c>
      <c r="NW22" s="41">
        <f t="shared" si="26"/>
        <v>0</v>
      </c>
      <c r="NX22" s="41">
        <f t="shared" si="26"/>
        <v>0</v>
      </c>
      <c r="NY22" s="41">
        <f t="shared" si="26"/>
        <v>0</v>
      </c>
      <c r="NZ22" s="41">
        <f t="shared" si="26"/>
        <v>0</v>
      </c>
      <c r="OA22" s="41">
        <f t="shared" si="26"/>
        <v>0</v>
      </c>
      <c r="OB22" s="41">
        <f t="shared" si="26"/>
        <v>0</v>
      </c>
      <c r="OC22" s="41">
        <f t="shared" si="26"/>
        <v>0</v>
      </c>
    </row>
    <row r="23" spans="3:393" s="16" customFormat="1">
      <c r="D23" s="16">
        <v>4</v>
      </c>
      <c r="E23" s="158">
        <f t="shared" si="9"/>
        <v>2421.2753066785676</v>
      </c>
      <c r="F23" s="158">
        <f t="shared" si="0"/>
        <v>272.61022366201814</v>
      </c>
      <c r="H23" s="158">
        <f>+SUM(U56:U67)</f>
        <v>240.6908607891184</v>
      </c>
      <c r="J23" s="158">
        <f t="shared" si="1"/>
        <v>31.91936287289974</v>
      </c>
      <c r="L23" s="158">
        <f t="shared" si="2"/>
        <v>2389.3559438056677</v>
      </c>
      <c r="N23" s="34"/>
      <c r="O23" s="16">
        <v>4</v>
      </c>
      <c r="Q23" s="158">
        <f t="shared" si="10"/>
        <v>2494.3002086056649</v>
      </c>
      <c r="R23" s="41"/>
      <c r="S23" s="158">
        <f t="shared" si="11"/>
        <v>22.717518638501513</v>
      </c>
      <c r="U23" s="158">
        <f t="shared" si="12"/>
        <v>20.785835071713876</v>
      </c>
      <c r="W23" s="158">
        <f t="shared" si="13"/>
        <v>1.9316835667876369</v>
      </c>
      <c r="Y23" s="158">
        <f t="shared" si="14"/>
        <v>2492.3685250388771</v>
      </c>
      <c r="Z23" s="34">
        <v>1</v>
      </c>
      <c r="AG23" s="16" t="s">
        <v>309</v>
      </c>
      <c r="AH23" s="202">
        <f t="shared" ref="AH23:CS23" si="27">AH21-AH22</f>
        <v>1.8841853051681809</v>
      </c>
      <c r="AI23" s="202">
        <f t="shared" si="27"/>
        <v>1.8998868493779142</v>
      </c>
      <c r="AJ23" s="202">
        <f t="shared" si="27"/>
        <v>1.9157192397893965</v>
      </c>
      <c r="AK23" s="202">
        <f t="shared" si="27"/>
        <v>1.9316835667876404</v>
      </c>
      <c r="AL23" s="202">
        <f t="shared" si="27"/>
        <v>1.9477809298442033</v>
      </c>
      <c r="AM23" s="202">
        <f t="shared" si="27"/>
        <v>1.9640124375929062</v>
      </c>
      <c r="AN23" s="202">
        <f t="shared" si="27"/>
        <v>1.9803792079061786</v>
      </c>
      <c r="AO23" s="202">
        <f t="shared" si="27"/>
        <v>1.9968823679720629</v>
      </c>
      <c r="AP23" s="202">
        <f t="shared" si="27"/>
        <v>2.0135230543718272</v>
      </c>
      <c r="AQ23" s="202">
        <f t="shared" si="27"/>
        <v>2.0303024131582603</v>
      </c>
      <c r="AR23" s="202">
        <f t="shared" si="27"/>
        <v>2.0472215999345771</v>
      </c>
      <c r="AS23" s="202">
        <f t="shared" si="27"/>
        <v>2.0642817799340349</v>
      </c>
      <c r="AT23" s="202">
        <f t="shared" si="27"/>
        <v>2.0814841281001506</v>
      </c>
      <c r="AU23" s="202">
        <f t="shared" si="27"/>
        <v>2.0988298291676557</v>
      </c>
      <c r="AV23" s="202">
        <f t="shared" si="27"/>
        <v>2.116320077744053</v>
      </c>
      <c r="AW23" s="202">
        <f t="shared" si="27"/>
        <v>2.1339560783919183</v>
      </c>
      <c r="AX23" s="202">
        <f t="shared" si="27"/>
        <v>2.1517390457118495</v>
      </c>
      <c r="AY23" s="202">
        <f t="shared" si="27"/>
        <v>2.1696702044261187</v>
      </c>
      <c r="AZ23" s="202">
        <f t="shared" si="27"/>
        <v>2.1877507894629993</v>
      </c>
      <c r="BA23" s="202">
        <f t="shared" si="27"/>
        <v>2.2059820460418571</v>
      </c>
      <c r="BB23" s="202">
        <f t="shared" si="27"/>
        <v>2.2243652297588739</v>
      </c>
      <c r="BC23" s="202">
        <f t="shared" si="27"/>
        <v>2.2429016066735308</v>
      </c>
      <c r="BD23" s="202">
        <f t="shared" si="27"/>
        <v>2.2615924533958101</v>
      </c>
      <c r="BE23" s="202">
        <f t="shared" si="27"/>
        <v>2.2804390571741067</v>
      </c>
      <c r="BF23" s="202">
        <f t="shared" si="27"/>
        <v>2.2994427159838899</v>
      </c>
      <c r="BG23" s="202">
        <f t="shared" si="27"/>
        <v>2.3186047386170898</v>
      </c>
      <c r="BH23" s="202">
        <f t="shared" si="27"/>
        <v>2.3379264447722328</v>
      </c>
      <c r="BI23" s="202">
        <f t="shared" si="27"/>
        <v>2.3574091651453308</v>
      </c>
      <c r="BJ23" s="202">
        <f t="shared" si="27"/>
        <v>2.3770542415215452</v>
      </c>
      <c r="BK23" s="202">
        <f t="shared" si="27"/>
        <v>2.3968630268675533</v>
      </c>
      <c r="BL23" s="202">
        <f t="shared" si="27"/>
        <v>2.4168368854247859</v>
      </c>
      <c r="BM23" s="202">
        <f t="shared" si="27"/>
        <v>2.4369771928033259</v>
      </c>
      <c r="BN23" s="202">
        <f t="shared" si="27"/>
        <v>2.4572853360766871</v>
      </c>
      <c r="BO23" s="202">
        <f t="shared" si="27"/>
        <v>2.4777627138773255</v>
      </c>
      <c r="BP23" s="202">
        <f t="shared" si="27"/>
        <v>2.4984107364929713</v>
      </c>
      <c r="BQ23" s="202">
        <f t="shared" si="27"/>
        <v>2.5192308259637457</v>
      </c>
      <c r="BR23" s="202">
        <f t="shared" si="27"/>
        <v>2.5402244161801129</v>
      </c>
      <c r="BS23" s="202">
        <f t="shared" si="27"/>
        <v>2.5613929529816133</v>
      </c>
      <c r="BT23" s="202">
        <f t="shared" si="27"/>
        <v>2.5827378942564607</v>
      </c>
      <c r="BU23" s="202">
        <f t="shared" si="27"/>
        <v>2.604260710041931</v>
      </c>
      <c r="BV23" s="202">
        <f t="shared" si="27"/>
        <v>2.6259628826256147</v>
      </c>
      <c r="BW23" s="202">
        <f t="shared" si="27"/>
        <v>2.6478459066474933</v>
      </c>
      <c r="BX23" s="202">
        <f t="shared" si="27"/>
        <v>2.66991128920289</v>
      </c>
      <c r="BY23" s="202">
        <f t="shared" si="27"/>
        <v>2.692160549946248</v>
      </c>
      <c r="BZ23" s="202">
        <f t="shared" si="27"/>
        <v>2.7145952211957969</v>
      </c>
      <c r="CA23" s="202">
        <f t="shared" si="27"/>
        <v>2.7372168480390968</v>
      </c>
      <c r="CB23" s="202">
        <f t="shared" si="27"/>
        <v>2.7600269884394244</v>
      </c>
      <c r="CC23" s="202">
        <f t="shared" si="27"/>
        <v>2.783027213343086</v>
      </c>
      <c r="CD23" s="202">
        <f t="shared" si="27"/>
        <v>2.8062191067876121</v>
      </c>
      <c r="CE23" s="202">
        <f t="shared" si="27"/>
        <v>2.8296042660108398</v>
      </c>
      <c r="CF23" s="202">
        <f t="shared" si="27"/>
        <v>2.8531843015609297</v>
      </c>
      <c r="CG23" s="202">
        <f t="shared" si="27"/>
        <v>2.876960837407271</v>
      </c>
      <c r="CH23" s="202">
        <f t="shared" si="27"/>
        <v>2.9009355110523316</v>
      </c>
      <c r="CI23" s="202">
        <f t="shared" si="27"/>
        <v>2.9251099736444353</v>
      </c>
      <c r="CJ23" s="202">
        <f t="shared" si="27"/>
        <v>2.94948589009147</v>
      </c>
      <c r="CK23" s="202">
        <f t="shared" si="27"/>
        <v>2.9740649391755696</v>
      </c>
      <c r="CL23" s="202">
        <f t="shared" si="27"/>
        <v>2.9988488136686975</v>
      </c>
      <c r="CM23" s="202">
        <f t="shared" si="27"/>
        <v>3.0238392204492719</v>
      </c>
      <c r="CN23" s="202">
        <f t="shared" si="27"/>
        <v>3.0490378806196823</v>
      </c>
      <c r="CO23" s="202">
        <f t="shared" si="27"/>
        <v>3.0744465296248471</v>
      </c>
      <c r="CP23" s="202">
        <f t="shared" si="27"/>
        <v>3.1000669173717199</v>
      </c>
      <c r="CQ23" s="202">
        <f t="shared" si="27"/>
        <v>3.1259008083498188</v>
      </c>
      <c r="CR23" s="202">
        <f t="shared" si="27"/>
        <v>3.1519499817527326</v>
      </c>
      <c r="CS23" s="202">
        <f t="shared" si="27"/>
        <v>3.1782162316006719</v>
      </c>
      <c r="CT23" s="202">
        <f t="shared" ref="CT23:FE23" si="28">CT21-CT22</f>
        <v>3.2047013668640112</v>
      </c>
      <c r="CU23" s="202">
        <f t="shared" si="28"/>
        <v>3.2314072115878787</v>
      </c>
      <c r="CV23" s="202">
        <f t="shared" si="28"/>
        <v>3.258335605017777</v>
      </c>
      <c r="CW23" s="202">
        <f t="shared" si="28"/>
        <v>3.2854884017262584</v>
      </c>
      <c r="CX23" s="202">
        <f t="shared" si="28"/>
        <v>3.3128674717406419</v>
      </c>
      <c r="CY23" s="202">
        <f t="shared" si="28"/>
        <v>3.3404747006718125</v>
      </c>
      <c r="CZ23" s="202">
        <f t="shared" si="28"/>
        <v>3.3683119898440737</v>
      </c>
      <c r="DA23" s="202">
        <f t="shared" si="28"/>
        <v>3.3963812564261104</v>
      </c>
      <c r="DB23" s="202">
        <f t="shared" si="28"/>
        <v>3.4246844335629945</v>
      </c>
      <c r="DC23" s="202">
        <f t="shared" si="28"/>
        <v>3.4532234705093536</v>
      </c>
      <c r="DD23" s="202">
        <f t="shared" si="28"/>
        <v>3.4820003327635973</v>
      </c>
      <c r="DE23" s="202">
        <f t="shared" si="28"/>
        <v>3.5110170022032925</v>
      </c>
      <c r="DF23" s="202">
        <f t="shared" si="28"/>
        <v>3.5402754772216554</v>
      </c>
      <c r="DG23" s="202">
        <f t="shared" si="28"/>
        <v>3.5697777728651694</v>
      </c>
      <c r="DH23" s="202">
        <f t="shared" si="28"/>
        <v>3.5995259209723791</v>
      </c>
      <c r="DI23" s="202">
        <f t="shared" si="28"/>
        <v>3.6295219703138137</v>
      </c>
      <c r="DJ23" s="202">
        <f t="shared" si="28"/>
        <v>3.6597679867330974</v>
      </c>
      <c r="DK23" s="202">
        <f t="shared" si="28"/>
        <v>3.6902660532892071</v>
      </c>
      <c r="DL23" s="202">
        <f t="shared" si="28"/>
        <v>3.7210182703999486</v>
      </c>
      <c r="DM23" s="202">
        <f t="shared" si="28"/>
        <v>3.7520267559866163</v>
      </c>
      <c r="DN23" s="202">
        <f t="shared" si="28"/>
        <v>3.7832936456198354</v>
      </c>
      <c r="DO23" s="202">
        <f t="shared" si="28"/>
        <v>3.8148210926666692</v>
      </c>
      <c r="DP23" s="202">
        <f t="shared" si="28"/>
        <v>3.8466112684388882</v>
      </c>
      <c r="DQ23" s="202">
        <f t="shared" si="28"/>
        <v>3.8786663623425461</v>
      </c>
      <c r="DR23" s="202">
        <f t="shared" si="28"/>
        <v>3.910988582028736</v>
      </c>
      <c r="DS23" s="202">
        <f t="shared" si="28"/>
        <v>3.9435801535456427</v>
      </c>
      <c r="DT23" s="202">
        <f t="shared" si="28"/>
        <v>3.9764433214918569</v>
      </c>
      <c r="DU23" s="202">
        <f t="shared" si="28"/>
        <v>4.0095803491709532</v>
      </c>
      <c r="DV23" s="202">
        <f t="shared" si="28"/>
        <v>4.0429935187473767</v>
      </c>
      <c r="DW23" s="202">
        <f t="shared" si="28"/>
        <v>4.0766851314036039</v>
      </c>
      <c r="DX23" s="202">
        <f t="shared" si="28"/>
        <v>4.1106575074986367</v>
      </c>
      <c r="DY23" s="202">
        <f t="shared" si="28"/>
        <v>4.1449129867277925</v>
      </c>
      <c r="DZ23" s="202">
        <f t="shared" si="28"/>
        <v>4.1794539282838556</v>
      </c>
      <c r="EA23" s="202">
        <f t="shared" si="28"/>
        <v>4.2142827110195533</v>
      </c>
      <c r="EB23" s="202">
        <f t="shared" si="28"/>
        <v>4.2494017336113856</v>
      </c>
      <c r="EC23" s="202">
        <f t="shared" si="28"/>
        <v>4.2848134147248125</v>
      </c>
      <c r="ED23" s="202">
        <f t="shared" si="28"/>
        <v>4.320520193180851</v>
      </c>
      <c r="EE23" s="202">
        <f t="shared" si="28"/>
        <v>4.3565245281240266</v>
      </c>
      <c r="EF23" s="202">
        <f t="shared" si="28"/>
        <v>4.3928288991917235</v>
      </c>
      <c r="EG23" s="202">
        <f t="shared" si="28"/>
        <v>4.4294358066849888</v>
      </c>
      <c r="EH23" s="202">
        <f t="shared" si="28"/>
        <v>4.466347771740697</v>
      </c>
      <c r="EI23" s="202">
        <f t="shared" si="28"/>
        <v>4.5035673365052027</v>
      </c>
      <c r="EJ23" s="202">
        <f t="shared" si="28"/>
        <v>4.5410970643094117</v>
      </c>
      <c r="EK23" s="202">
        <f t="shared" si="28"/>
        <v>4.5789395398453223</v>
      </c>
      <c r="EL23" s="202">
        <f t="shared" si="28"/>
        <v>4.6170973693440303</v>
      </c>
      <c r="EM23" s="202">
        <f t="shared" si="28"/>
        <v>4.6555731807552299</v>
      </c>
      <c r="EN23" s="202">
        <f t="shared" si="28"/>
        <v>4.6943696239281891</v>
      </c>
      <c r="EO23" s="202">
        <f t="shared" si="28"/>
        <v>4.7334893707942598</v>
      </c>
      <c r="EP23" s="202">
        <f t="shared" si="28"/>
        <v>4.7729351155508795</v>
      </c>
      <c r="EQ23" s="202">
        <f t="shared" si="28"/>
        <v>4.8127095748471334</v>
      </c>
      <c r="ER23" s="202">
        <f t="shared" si="28"/>
        <v>4.8528154879708616</v>
      </c>
      <c r="ES23" s="202">
        <f t="shared" si="28"/>
        <v>4.893255617037287</v>
      </c>
      <c r="ET23" s="202">
        <f t="shared" si="28"/>
        <v>4.9340327471792627</v>
      </c>
      <c r="EU23" s="202">
        <f t="shared" si="28"/>
        <v>4.975149686739087</v>
      </c>
      <c r="EV23" s="202">
        <f t="shared" si="28"/>
        <v>5.0166092674619165</v>
      </c>
      <c r="EW23" s="202">
        <f t="shared" si="28"/>
        <v>5.0584143446907639</v>
      </c>
      <c r="EX23" s="202">
        <f t="shared" si="28"/>
        <v>5.1005677975631869</v>
      </c>
      <c r="EY23" s="202">
        <f t="shared" si="28"/>
        <v>5.1430725292095474</v>
      </c>
      <c r="EZ23" s="202">
        <f t="shared" si="28"/>
        <v>5.1859314669529581</v>
      </c>
      <c r="FA23" s="202">
        <f t="shared" si="28"/>
        <v>5.2291475625108994</v>
      </c>
      <c r="FB23" s="202">
        <f t="shared" si="28"/>
        <v>5.2727237921984909</v>
      </c>
      <c r="FC23" s="202">
        <f t="shared" si="28"/>
        <v>5.3166631571334797</v>
      </c>
      <c r="FD23" s="202">
        <f t="shared" si="28"/>
        <v>5.3609686834429233</v>
      </c>
      <c r="FE23" s="202">
        <f t="shared" si="28"/>
        <v>5.4056434224716163</v>
      </c>
      <c r="FF23" s="202">
        <f t="shared" ref="FF23:HQ23" si="29">FF21-FF22</f>
        <v>5.4506904509922123</v>
      </c>
      <c r="FG23" s="202">
        <f t="shared" si="29"/>
        <v>5.4961128714171466</v>
      </c>
      <c r="FH23" s="202">
        <f t="shared" si="29"/>
        <v>5.5419138120122895</v>
      </c>
      <c r="FI23" s="202">
        <f t="shared" si="29"/>
        <v>5.5880964271123936</v>
      </c>
      <c r="FJ23" s="202">
        <f t="shared" si="29"/>
        <v>5.6346638973383278</v>
      </c>
      <c r="FK23" s="202">
        <f t="shared" si="29"/>
        <v>5.6816194298161484</v>
      </c>
      <c r="FL23" s="202">
        <f t="shared" si="29"/>
        <v>5.7289662583979499</v>
      </c>
      <c r="FM23" s="202">
        <f t="shared" si="29"/>
        <v>5.776707643884599</v>
      </c>
      <c r="FN23" s="202">
        <f t="shared" si="29"/>
        <v>5.824846874250305</v>
      </c>
      <c r="FO23" s="202">
        <f t="shared" si="29"/>
        <v>5.8733872648690557</v>
      </c>
      <c r="FP23" s="202">
        <f t="shared" si="29"/>
        <v>5.9223321587429645</v>
      </c>
      <c r="FQ23" s="202">
        <f t="shared" si="29"/>
        <v>5.9716849267324932</v>
      </c>
      <c r="FR23" s="202">
        <f t="shared" si="29"/>
        <v>6.0214489677885972</v>
      </c>
      <c r="FS23" s="202">
        <f t="shared" si="29"/>
        <v>6.0716277091868314</v>
      </c>
      <c r="FT23" s="202">
        <f t="shared" si="29"/>
        <v>6.1222246067633925</v>
      </c>
      <c r="FU23" s="202">
        <f t="shared" si="29"/>
        <v>6.1732431451530871</v>
      </c>
      <c r="FV23" s="202">
        <f t="shared" si="29"/>
        <v>6.2246868380293598</v>
      </c>
      <c r="FW23" s="202">
        <f t="shared" si="29"/>
        <v>6.2765592283462723</v>
      </c>
      <c r="FX23" s="202">
        <f t="shared" si="29"/>
        <v>6.328863888582493</v>
      </c>
      <c r="FY23" s="202">
        <f t="shared" si="29"/>
        <v>6.3816044209873439</v>
      </c>
      <c r="FZ23" s="202">
        <f t="shared" si="29"/>
        <v>6.4347844578289077</v>
      </c>
      <c r="GA23" s="202">
        <f t="shared" si="29"/>
        <v>6.4884076616441462</v>
      </c>
      <c r="GB23" s="202">
        <f t="shared" si="29"/>
        <v>6.5424777254911817</v>
      </c>
      <c r="GC23" s="202">
        <f t="shared" si="29"/>
        <v>6.5969983732036077</v>
      </c>
      <c r="GD23" s="202">
        <f t="shared" si="29"/>
        <v>6.6519733596469699</v>
      </c>
      <c r="GE23" s="202">
        <f t="shared" si="29"/>
        <v>6.7074064709773609</v>
      </c>
      <c r="GF23" s="202">
        <f t="shared" si="29"/>
        <v>6.7633015249021735</v>
      </c>
      <c r="GG23" s="202">
        <f t="shared" si="29"/>
        <v>6.8196623709430231</v>
      </c>
      <c r="GH23" s="202">
        <f t="shared" si="29"/>
        <v>6.8764928907008827</v>
      </c>
      <c r="GI23" s="202">
        <f t="shared" si="29"/>
        <v>6.9337969981233876</v>
      </c>
      <c r="GJ23" s="202">
        <f t="shared" si="29"/>
        <v>6.9915786397744171</v>
      </c>
      <c r="GK23" s="202">
        <f t="shared" si="29"/>
        <v>7.0498417951058698</v>
      </c>
      <c r="GL23" s="202">
        <f t="shared" si="29"/>
        <v>7.1085904767317523</v>
      </c>
      <c r="GM23" s="202">
        <f t="shared" si="29"/>
        <v>7.1678287307045174</v>
      </c>
      <c r="GN23" s="202">
        <f t="shared" si="29"/>
        <v>7.2275606367937222</v>
      </c>
      <c r="GO23" s="202">
        <f t="shared" si="29"/>
        <v>7.2877903087670024</v>
      </c>
      <c r="GP23" s="202">
        <f t="shared" si="29"/>
        <v>7.348521894673393</v>
      </c>
      <c r="GQ23" s="202">
        <f t="shared" si="29"/>
        <v>7.4097595771290052</v>
      </c>
      <c r="GR23" s="202">
        <f t="shared" si="29"/>
        <v>7.4715075736050807</v>
      </c>
      <c r="GS23" s="202">
        <f t="shared" si="29"/>
        <v>7.5337701367184575</v>
      </c>
      <c r="GT23" s="202">
        <f t="shared" si="29"/>
        <v>7.596551554524444</v>
      </c>
      <c r="GU23" s="202">
        <f t="shared" si="29"/>
        <v>7.6598561508121481</v>
      </c>
      <c r="GV23" s="202">
        <f t="shared" si="29"/>
        <v>7.7236882854022486</v>
      </c>
      <c r="GW23" s="202">
        <f t="shared" si="29"/>
        <v>7.7880523544472684</v>
      </c>
      <c r="GX23" s="202">
        <f t="shared" si="29"/>
        <v>7.8529527907343279</v>
      </c>
      <c r="GY23" s="202">
        <f t="shared" si="29"/>
        <v>7.9183940639904478</v>
      </c>
      <c r="GZ23" s="202">
        <f t="shared" si="29"/>
        <v>7.9843806811903697</v>
      </c>
      <c r="HA23" s="202">
        <f t="shared" si="29"/>
        <v>8.050917186866954</v>
      </c>
      <c r="HB23" s="202">
        <f t="shared" si="29"/>
        <v>8.1180081634241787</v>
      </c>
      <c r="HC23" s="202">
        <f t="shared" si="29"/>
        <v>8.1856582314527113</v>
      </c>
      <c r="HD23" s="202">
        <f t="shared" si="29"/>
        <v>8.2538720500481499</v>
      </c>
      <c r="HE23" s="202">
        <f t="shared" si="29"/>
        <v>8.3226543171318852</v>
      </c>
      <c r="HF23" s="202">
        <f t="shared" si="29"/>
        <v>8.392009769774651</v>
      </c>
      <c r="HG23" s="202">
        <f t="shared" si="29"/>
        <v>8.4619431845227737</v>
      </c>
      <c r="HH23" s="202">
        <f t="shared" si="29"/>
        <v>8.5324593777271307</v>
      </c>
      <c r="HI23" s="202">
        <f t="shared" si="29"/>
        <v>8.6035632058748561</v>
      </c>
      <c r="HJ23" s="202">
        <f t="shared" si="29"/>
        <v>8.6752595659238132</v>
      </c>
      <c r="HK23" s="202">
        <f t="shared" si="29"/>
        <v>8.7475533956398461</v>
      </c>
      <c r="HL23" s="202">
        <f t="shared" si="29"/>
        <v>8.8204496739368459</v>
      </c>
      <c r="HM23" s="202">
        <f t="shared" si="29"/>
        <v>8.8939534212196509</v>
      </c>
      <c r="HN23" s="202">
        <f t="shared" si="29"/>
        <v>8.9680696997298153</v>
      </c>
      <c r="HO23" s="202">
        <f t="shared" si="29"/>
        <v>9.0428036138942307</v>
      </c>
      <c r="HP23" s="202">
        <f t="shared" si="29"/>
        <v>9.1181603106766822</v>
      </c>
      <c r="HQ23" s="202">
        <f t="shared" si="29"/>
        <v>9.1941449799323216</v>
      </c>
      <c r="HR23" s="202">
        <f t="shared" ref="HR23:KC23" si="30">HR21-HR22</f>
        <v>9.270762854765092</v>
      </c>
      <c r="HS23" s="202">
        <f t="shared" si="30"/>
        <v>9.3480192118881344</v>
      </c>
      <c r="HT23" s="202">
        <f t="shared" si="30"/>
        <v>9.4259193719872023</v>
      </c>
      <c r="HU23" s="202">
        <f t="shared" si="30"/>
        <v>9.5044687000870969</v>
      </c>
      <c r="HV23" s="202">
        <f t="shared" si="30"/>
        <v>9.583672605921155</v>
      </c>
      <c r="HW23" s="202">
        <f t="shared" si="30"/>
        <v>9.6635365443038328</v>
      </c>
      <c r="HX23" s="202">
        <f t="shared" si="30"/>
        <v>9.7440660155063625</v>
      </c>
      <c r="HY23" s="202">
        <f t="shared" si="30"/>
        <v>9.8252665656355838</v>
      </c>
      <c r="HZ23" s="202">
        <f t="shared" si="30"/>
        <v>9.9071437870158796</v>
      </c>
      <c r="IA23" s="202">
        <f t="shared" si="30"/>
        <v>9.9897033185743442</v>
      </c>
      <c r="IB23" s="202">
        <f t="shared" si="30"/>
        <v>10.072950846229132</v>
      </c>
      <c r="IC23" s="202">
        <f t="shared" si="30"/>
        <v>10.15689210328104</v>
      </c>
      <c r="ID23" s="202">
        <f t="shared" si="30"/>
        <v>10.241532870808383</v>
      </c>
      <c r="IE23" s="202">
        <f t="shared" si="30"/>
        <v>10.326878978065119</v>
      </c>
      <c r="IF23" s="202">
        <f t="shared" si="30"/>
        <v>10.412936302882329</v>
      </c>
      <c r="IG23" s="202">
        <f t="shared" si="30"/>
        <v>10.499710772073016</v>
      </c>
      <c r="IH23" s="202">
        <f t="shared" si="30"/>
        <v>10.587208361840291</v>
      </c>
      <c r="II23" s="202">
        <f t="shared" si="30"/>
        <v>10.675435098188961</v>
      </c>
      <c r="IJ23" s="202">
        <f t="shared" si="30"/>
        <v>10.764397057340535</v>
      </c>
      <c r="IK23" s="202">
        <f t="shared" si="30"/>
        <v>10.854100366151707</v>
      </c>
      <c r="IL23" s="202">
        <f t="shared" si="30"/>
        <v>10.944551202536305</v>
      </c>
      <c r="IM23" s="202">
        <f t="shared" si="30"/>
        <v>11.035755795890774</v>
      </c>
      <c r="IN23" s="202">
        <f t="shared" si="30"/>
        <v>11.127720427523197</v>
      </c>
      <c r="IO23" s="202">
        <f t="shared" si="30"/>
        <v>11.220451431085889</v>
      </c>
      <c r="IP23" s="202">
        <f t="shared" si="30"/>
        <v>11.313955193011605</v>
      </c>
      <c r="IQ23" s="202">
        <f t="shared" si="30"/>
        <v>11.40823815295337</v>
      </c>
      <c r="IR23" s="202">
        <f t="shared" si="30"/>
        <v>11.50330680422798</v>
      </c>
      <c r="IS23" s="202">
        <f t="shared" si="30"/>
        <v>11.599167694263214</v>
      </c>
      <c r="IT23" s="202">
        <f t="shared" si="30"/>
        <v>11.695827425048741</v>
      </c>
      <c r="IU23" s="202">
        <f t="shared" si="30"/>
        <v>11.793292653590814</v>
      </c>
      <c r="IV23" s="202">
        <f t="shared" si="30"/>
        <v>11.891570092370738</v>
      </c>
      <c r="IW23" s="202">
        <f t="shared" si="30"/>
        <v>11.990666509807161</v>
      </c>
      <c r="IX23" s="202">
        <f t="shared" si="30"/>
        <v>12.090588730722221</v>
      </c>
      <c r="IY23" s="202">
        <f t="shared" si="30"/>
        <v>12.191343636811572</v>
      </c>
      <c r="IZ23" s="202">
        <f t="shared" si="30"/>
        <v>12.292938167118336</v>
      </c>
      <c r="JA23" s="202">
        <f t="shared" si="30"/>
        <v>12.395379318510988</v>
      </c>
      <c r="JB23" s="202">
        <f t="shared" si="30"/>
        <v>12.498674146165246</v>
      </c>
      <c r="JC23" s="202">
        <f t="shared" si="30"/>
        <v>12.602829764049957</v>
      </c>
      <c r="JD23" s="202">
        <f t="shared" si="30"/>
        <v>12.707853345417041</v>
      </c>
      <c r="JE23" s="202">
        <f t="shared" si="30"/>
        <v>12.813752123295517</v>
      </c>
      <c r="JF23" s="202">
        <f t="shared" si="30"/>
        <v>12.920533390989647</v>
      </c>
      <c r="JG23" s="202">
        <f t="shared" si="30"/>
        <v>13.028204502581227</v>
      </c>
      <c r="JH23" s="202">
        <f t="shared" si="30"/>
        <v>13.136772873436071</v>
      </c>
      <c r="JI23" s="202">
        <f t="shared" si="30"/>
        <v>13.246245980714704</v>
      </c>
      <c r="JJ23" s="202">
        <f t="shared" si="30"/>
        <v>13.356631363887328</v>
      </c>
      <c r="JK23" s="202">
        <f t="shared" si="30"/>
        <v>13.467936625253056</v>
      </c>
      <c r="JL23" s="202">
        <f t="shared" si="30"/>
        <v>13.580169430463497</v>
      </c>
      <c r="JM23" s="202">
        <f t="shared" si="30"/>
        <v>13.693337509050693</v>
      </c>
      <c r="JN23" s="202">
        <f t="shared" si="30"/>
        <v>13.807448654959449</v>
      </c>
      <c r="JO23" s="202">
        <f t="shared" si="30"/>
        <v>13.922510727084111</v>
      </c>
      <c r="JP23" s="202">
        <f t="shared" si="30"/>
        <v>14.038531649809812</v>
      </c>
      <c r="JQ23" s="202">
        <f t="shared" si="30"/>
        <v>14.155519413558226</v>
      </c>
      <c r="JR23" s="202">
        <f t="shared" si="30"/>
        <v>14.273482075337878</v>
      </c>
      <c r="JS23" s="202">
        <f t="shared" si="30"/>
        <v>14.392427759299027</v>
      </c>
      <c r="JT23" s="202">
        <f t="shared" si="30"/>
        <v>14.512364657293185</v>
      </c>
      <c r="JU23" s="202">
        <f t="shared" si="30"/>
        <v>14.633301029437295</v>
      </c>
      <c r="JV23" s="202">
        <f t="shared" si="30"/>
        <v>14.755245204682605</v>
      </c>
      <c r="JW23" s="202">
        <f t="shared" si="30"/>
        <v>14.878205581388295</v>
      </c>
      <c r="JX23" s="202">
        <f t="shared" si="30"/>
        <v>15.002190627899864</v>
      </c>
      <c r="JY23" s="202">
        <f t="shared" si="30"/>
        <v>15.127208883132363</v>
      </c>
      <c r="JZ23" s="202">
        <f t="shared" si="30"/>
        <v>15.253268957158465</v>
      </c>
      <c r="KA23" s="202">
        <f t="shared" si="30"/>
        <v>15.380379531801452</v>
      </c>
      <c r="KB23" s="202">
        <f t="shared" si="30"/>
        <v>15.508549361233131</v>
      </c>
      <c r="KC23" s="202">
        <f t="shared" si="30"/>
        <v>15.637787272576741</v>
      </c>
      <c r="KD23" s="202">
        <f t="shared" ref="KD23:MO23" si="31">KD21-KD22</f>
        <v>15.768102166514879</v>
      </c>
      <c r="KE23" s="202">
        <f t="shared" si="31"/>
        <v>15.899503017902504</v>
      </c>
      <c r="KF23" s="202">
        <f t="shared" si="31"/>
        <v>16.031998876385025</v>
      </c>
      <c r="KG23" s="202">
        <f t="shared" si="31"/>
        <v>16.165598867021565</v>
      </c>
      <c r="KH23" s="202">
        <f t="shared" si="31"/>
        <v>16.300312190913413</v>
      </c>
      <c r="KI23" s="202">
        <f t="shared" si="31"/>
        <v>16.43614812583769</v>
      </c>
      <c r="KJ23" s="202">
        <f t="shared" si="31"/>
        <v>16.573116026886339</v>
      </c>
      <c r="KK23" s="202">
        <f t="shared" si="31"/>
        <v>16.711225327110391</v>
      </c>
      <c r="KL23" s="202">
        <f t="shared" si="31"/>
        <v>16.850485538169643</v>
      </c>
      <c r="KM23" s="202">
        <f t="shared" si="31"/>
        <v>16.990906250987724</v>
      </c>
      <c r="KN23" s="202">
        <f t="shared" si="31"/>
        <v>17.132497136412621</v>
      </c>
      <c r="KO23" s="202">
        <f t="shared" si="31"/>
        <v>17.275267945882728</v>
      </c>
      <c r="KP23" s="202">
        <f t="shared" si="31"/>
        <v>17.419228512098417</v>
      </c>
      <c r="KQ23" s="202">
        <f t="shared" si="31"/>
        <v>17.564388749699237</v>
      </c>
      <c r="KR23" s="202">
        <f t="shared" si="31"/>
        <v>17.71075865594673</v>
      </c>
      <c r="KS23" s="202">
        <f t="shared" si="31"/>
        <v>17.858348311412954</v>
      </c>
      <c r="KT23" s="202">
        <f t="shared" si="31"/>
        <v>18.007167880674729</v>
      </c>
      <c r="KU23" s="202">
        <f t="shared" si="31"/>
        <v>18.157227613013685</v>
      </c>
      <c r="KV23" s="202">
        <f t="shared" si="31"/>
        <v>18.308537843122132</v>
      </c>
      <c r="KW23" s="202">
        <f t="shared" si="31"/>
        <v>18.461108991814815</v>
      </c>
      <c r="KX23" s="202">
        <f t="shared" si="31"/>
        <v>18.614951566746605</v>
      </c>
      <c r="KY23" s="202">
        <f t="shared" si="31"/>
        <v>18.77007616313616</v>
      </c>
      <c r="KZ23" s="202">
        <f t="shared" si="31"/>
        <v>18.926493464495628</v>
      </c>
      <c r="LA23" s="202">
        <f t="shared" si="31"/>
        <v>19.084214243366425</v>
      </c>
      <c r="LB23" s="202">
        <f t="shared" si="31"/>
        <v>19.243249362061146</v>
      </c>
      <c r="LC23" s="202">
        <f t="shared" si="31"/>
        <v>19.403609773411656</v>
      </c>
      <c r="LD23" s="202">
        <f t="shared" si="31"/>
        <v>19.565306521523418</v>
      </c>
      <c r="LE23" s="202">
        <f t="shared" si="31"/>
        <v>19.728350742536115</v>
      </c>
      <c r="LF23" s="202">
        <f t="shared" si="31"/>
        <v>19.892753665390583</v>
      </c>
      <c r="LG23" s="202">
        <f t="shared" si="31"/>
        <v>20.058526612602169</v>
      </c>
      <c r="LH23" s="202">
        <f t="shared" si="31"/>
        <v>20.22568100104052</v>
      </c>
      <c r="LI23" s="202">
        <f t="shared" si="31"/>
        <v>20.394228342715859</v>
      </c>
      <c r="LJ23" s="202">
        <f t="shared" si="31"/>
        <v>20.564180245571823</v>
      </c>
      <c r="LK23" s="202">
        <f t="shared" si="31"/>
        <v>20.735548414284924</v>
      </c>
      <c r="LL23" s="202">
        <f t="shared" si="31"/>
        <v>20.908344651070632</v>
      </c>
      <c r="LM23" s="202">
        <f t="shared" si="31"/>
        <v>21.082580856496218</v>
      </c>
      <c r="LN23" s="202">
        <f t="shared" si="31"/>
        <v>21.258269030300355</v>
      </c>
      <c r="LO23" s="202">
        <f t="shared" si="31"/>
        <v>21.435421272219525</v>
      </c>
      <c r="LP23" s="202">
        <f t="shared" si="31"/>
        <v>21.614049782821354</v>
      </c>
      <c r="LQ23" s="202">
        <f t="shared" si="31"/>
        <v>21.794166864344863</v>
      </c>
      <c r="LR23" s="202">
        <f t="shared" si="31"/>
        <v>21.975784921547739</v>
      </c>
      <c r="LS23" s="202">
        <f t="shared" si="31"/>
        <v>22.158916462560637</v>
      </c>
      <c r="LT23" s="202">
        <f t="shared" si="31"/>
        <v>22.34357409974864</v>
      </c>
      <c r="LU23" s="202">
        <f t="shared" si="31"/>
        <v>22.52977055057988</v>
      </c>
      <c r="LV23" s="202">
        <f t="shared" si="31"/>
        <v>0</v>
      </c>
      <c r="LW23" s="202">
        <f t="shared" si="31"/>
        <v>0</v>
      </c>
      <c r="LX23" s="202">
        <f t="shared" si="31"/>
        <v>0</v>
      </c>
      <c r="LY23" s="202">
        <f t="shared" si="31"/>
        <v>0</v>
      </c>
      <c r="LZ23" s="202">
        <f t="shared" si="31"/>
        <v>0</v>
      </c>
      <c r="MA23" s="202">
        <f t="shared" si="31"/>
        <v>0</v>
      </c>
      <c r="MB23" s="202">
        <f t="shared" si="31"/>
        <v>0</v>
      </c>
      <c r="MC23" s="202">
        <f t="shared" si="31"/>
        <v>0</v>
      </c>
      <c r="MD23" s="202">
        <f t="shared" si="31"/>
        <v>0</v>
      </c>
      <c r="ME23" s="202">
        <f t="shared" si="31"/>
        <v>0</v>
      </c>
      <c r="MF23" s="202">
        <f t="shared" si="31"/>
        <v>0</v>
      </c>
      <c r="MG23" s="202">
        <f t="shared" si="31"/>
        <v>0</v>
      </c>
      <c r="MH23" s="202">
        <f t="shared" si="31"/>
        <v>0</v>
      </c>
      <c r="MI23" s="202">
        <f t="shared" si="31"/>
        <v>0</v>
      </c>
      <c r="MJ23" s="202">
        <f t="shared" si="31"/>
        <v>0</v>
      </c>
      <c r="MK23" s="202">
        <f t="shared" si="31"/>
        <v>0</v>
      </c>
      <c r="ML23" s="202">
        <f t="shared" si="31"/>
        <v>0</v>
      </c>
      <c r="MM23" s="202">
        <f t="shared" si="31"/>
        <v>0</v>
      </c>
      <c r="MN23" s="202">
        <f t="shared" si="31"/>
        <v>0</v>
      </c>
      <c r="MO23" s="202">
        <f t="shared" si="31"/>
        <v>0</v>
      </c>
      <c r="MP23" s="202">
        <f t="shared" ref="MP23:OC23" si="32">MP21-MP22</f>
        <v>0</v>
      </c>
      <c r="MQ23" s="202">
        <f t="shared" si="32"/>
        <v>0</v>
      </c>
      <c r="MR23" s="202">
        <f t="shared" si="32"/>
        <v>0</v>
      </c>
      <c r="MS23" s="202">
        <f t="shared" si="32"/>
        <v>0</v>
      </c>
      <c r="MT23" s="202">
        <f t="shared" si="32"/>
        <v>0</v>
      </c>
      <c r="MU23" s="202">
        <f t="shared" si="32"/>
        <v>0</v>
      </c>
      <c r="MV23" s="202">
        <f t="shared" si="32"/>
        <v>0</v>
      </c>
      <c r="MW23" s="202">
        <f t="shared" si="32"/>
        <v>0</v>
      </c>
      <c r="MX23" s="202">
        <f t="shared" si="32"/>
        <v>0</v>
      </c>
      <c r="MY23" s="202">
        <f t="shared" si="32"/>
        <v>0</v>
      </c>
      <c r="MZ23" s="202">
        <f t="shared" si="32"/>
        <v>0</v>
      </c>
      <c r="NA23" s="202">
        <f t="shared" si="32"/>
        <v>0</v>
      </c>
      <c r="NB23" s="202">
        <f t="shared" si="32"/>
        <v>0</v>
      </c>
      <c r="NC23" s="202">
        <f t="shared" si="32"/>
        <v>0</v>
      </c>
      <c r="ND23" s="202">
        <f t="shared" si="32"/>
        <v>0</v>
      </c>
      <c r="NE23" s="202">
        <f t="shared" si="32"/>
        <v>0</v>
      </c>
      <c r="NF23" s="202">
        <f t="shared" si="32"/>
        <v>0</v>
      </c>
      <c r="NG23" s="202">
        <f t="shared" si="32"/>
        <v>0</v>
      </c>
      <c r="NH23" s="202">
        <f t="shared" si="32"/>
        <v>0</v>
      </c>
      <c r="NI23" s="202">
        <f t="shared" si="32"/>
        <v>0</v>
      </c>
      <c r="NJ23" s="202">
        <f t="shared" si="32"/>
        <v>0</v>
      </c>
      <c r="NK23" s="202">
        <f t="shared" si="32"/>
        <v>0</v>
      </c>
      <c r="NL23" s="202">
        <f t="shared" si="32"/>
        <v>0</v>
      </c>
      <c r="NM23" s="202">
        <f t="shared" si="32"/>
        <v>0</v>
      </c>
      <c r="NN23" s="202">
        <f t="shared" si="32"/>
        <v>0</v>
      </c>
      <c r="NO23" s="202">
        <f t="shared" si="32"/>
        <v>0</v>
      </c>
      <c r="NP23" s="202">
        <f t="shared" si="32"/>
        <v>0</v>
      </c>
      <c r="NQ23" s="202">
        <f t="shared" si="32"/>
        <v>0</v>
      </c>
      <c r="NR23" s="202">
        <f t="shared" si="32"/>
        <v>0</v>
      </c>
      <c r="NS23" s="202">
        <f t="shared" si="32"/>
        <v>0</v>
      </c>
      <c r="NT23" s="202">
        <f t="shared" si="32"/>
        <v>0</v>
      </c>
      <c r="NU23" s="202">
        <f t="shared" si="32"/>
        <v>0</v>
      </c>
      <c r="NV23" s="202">
        <f t="shared" si="32"/>
        <v>0</v>
      </c>
      <c r="NW23" s="202">
        <f t="shared" si="32"/>
        <v>0</v>
      </c>
      <c r="NX23" s="202">
        <f t="shared" si="32"/>
        <v>0</v>
      </c>
      <c r="NY23" s="202">
        <f t="shared" si="32"/>
        <v>0</v>
      </c>
      <c r="NZ23" s="202">
        <f t="shared" si="32"/>
        <v>0</v>
      </c>
      <c r="OA23" s="202">
        <f t="shared" si="32"/>
        <v>0</v>
      </c>
      <c r="OB23" s="202">
        <f t="shared" si="32"/>
        <v>0</v>
      </c>
      <c r="OC23" s="202">
        <f t="shared" si="32"/>
        <v>0</v>
      </c>
    </row>
    <row r="24" spans="3:393" s="16" customFormat="1">
      <c r="D24" s="16">
        <v>5</v>
      </c>
      <c r="E24" s="158">
        <f t="shared" si="9"/>
        <v>2389.3559438056677</v>
      </c>
      <c r="F24" s="158">
        <f t="shared" si="0"/>
        <v>272.61022366201814</v>
      </c>
      <c r="H24" s="158">
        <f>+SUM(U68:U79)</f>
        <v>237.34848639192526</v>
      </c>
      <c r="J24" s="158">
        <f t="shared" si="1"/>
        <v>35.26173727009288</v>
      </c>
      <c r="L24" s="158">
        <f t="shared" si="2"/>
        <v>2354.0942065355748</v>
      </c>
      <c r="N24" s="34"/>
      <c r="O24" s="16">
        <v>5</v>
      </c>
      <c r="Q24" s="158">
        <f t="shared" si="10"/>
        <v>2492.3685250388771</v>
      </c>
      <c r="R24" s="41"/>
      <c r="S24" s="158">
        <f t="shared" si="11"/>
        <v>22.717518638501513</v>
      </c>
      <c r="U24" s="158">
        <f t="shared" si="12"/>
        <v>20.76973770865731</v>
      </c>
      <c r="W24" s="158">
        <f t="shared" si="13"/>
        <v>1.9477809298442033</v>
      </c>
      <c r="Y24" s="158">
        <f t="shared" si="14"/>
        <v>2490.420744109033</v>
      </c>
      <c r="Z24" s="34">
        <v>1</v>
      </c>
      <c r="AG24" s="16" t="s">
        <v>310</v>
      </c>
      <c r="AH24" s="41">
        <f t="shared" ref="AH24:CS24" si="33">AH20-AH23</f>
        <v>2498.1158146948319</v>
      </c>
      <c r="AI24" s="41">
        <f t="shared" si="33"/>
        <v>2496.2159278454542</v>
      </c>
      <c r="AJ24" s="41">
        <f t="shared" si="33"/>
        <v>2494.3002086056649</v>
      </c>
      <c r="AK24" s="41">
        <f t="shared" si="33"/>
        <v>2492.3685250388771</v>
      </c>
      <c r="AL24" s="41">
        <f t="shared" si="33"/>
        <v>2490.420744109033</v>
      </c>
      <c r="AM24" s="41">
        <f t="shared" si="33"/>
        <v>2488.4567316714401</v>
      </c>
      <c r="AN24" s="41">
        <f t="shared" si="33"/>
        <v>2486.4763524635341</v>
      </c>
      <c r="AO24" s="41">
        <f t="shared" si="33"/>
        <v>2484.4794700955622</v>
      </c>
      <c r="AP24" s="41">
        <f t="shared" si="33"/>
        <v>2482.4659470411902</v>
      </c>
      <c r="AQ24" s="41">
        <f t="shared" si="33"/>
        <v>2480.4356446280322</v>
      </c>
      <c r="AR24" s="41">
        <f t="shared" si="33"/>
        <v>2478.3884230280973</v>
      </c>
      <c r="AS24" s="41">
        <f t="shared" si="33"/>
        <v>2476.3241412481634</v>
      </c>
      <c r="AT24" s="41">
        <f t="shared" si="33"/>
        <v>2474.2426571200631</v>
      </c>
      <c r="AU24" s="41">
        <f t="shared" si="33"/>
        <v>2472.1438272908954</v>
      </c>
      <c r="AV24" s="41">
        <f t="shared" si="33"/>
        <v>2470.0275072131512</v>
      </c>
      <c r="AW24" s="41">
        <f t="shared" si="33"/>
        <v>2467.8935511347595</v>
      </c>
      <c r="AX24" s="41">
        <f t="shared" si="33"/>
        <v>2465.7418120890475</v>
      </c>
      <c r="AY24" s="41">
        <f t="shared" si="33"/>
        <v>2463.5721418846215</v>
      </c>
      <c r="AZ24" s="41">
        <f t="shared" si="33"/>
        <v>2461.3843910951587</v>
      </c>
      <c r="BA24" s="41">
        <f t="shared" si="33"/>
        <v>2459.1784090491169</v>
      </c>
      <c r="BB24" s="41">
        <f t="shared" si="33"/>
        <v>2456.954043819358</v>
      </c>
      <c r="BC24" s="41">
        <f t="shared" si="33"/>
        <v>2454.7111422126845</v>
      </c>
      <c r="BD24" s="41">
        <f t="shared" si="33"/>
        <v>2452.4495497592889</v>
      </c>
      <c r="BE24" s="41">
        <f t="shared" si="33"/>
        <v>2450.1691107021147</v>
      </c>
      <c r="BF24" s="41">
        <f t="shared" si="33"/>
        <v>2447.8696679861309</v>
      </c>
      <c r="BG24" s="41">
        <f t="shared" si="33"/>
        <v>2445.5510632475139</v>
      </c>
      <c r="BH24" s="41">
        <f t="shared" si="33"/>
        <v>2443.2131368027417</v>
      </c>
      <c r="BI24" s="41">
        <f t="shared" si="33"/>
        <v>2440.8557276375964</v>
      </c>
      <c r="BJ24" s="41">
        <f t="shared" si="33"/>
        <v>2438.478673396075</v>
      </c>
      <c r="BK24" s="41">
        <f t="shared" si="33"/>
        <v>2436.0818103692072</v>
      </c>
      <c r="BL24" s="41">
        <f t="shared" si="33"/>
        <v>2433.6649734837824</v>
      </c>
      <c r="BM24" s="41">
        <f t="shared" si="33"/>
        <v>2431.2279962909793</v>
      </c>
      <c r="BN24" s="41">
        <f t="shared" si="33"/>
        <v>2428.7707109549024</v>
      </c>
      <c r="BO24" s="41">
        <f t="shared" si="33"/>
        <v>2426.292948241025</v>
      </c>
      <c r="BP24" s="41">
        <f t="shared" si="33"/>
        <v>2423.7945375045319</v>
      </c>
      <c r="BQ24" s="41">
        <f t="shared" si="33"/>
        <v>2421.2753066785681</v>
      </c>
      <c r="BR24" s="41">
        <f t="shared" si="33"/>
        <v>2418.735082262388</v>
      </c>
      <c r="BS24" s="41">
        <f t="shared" si="33"/>
        <v>2416.1736893094062</v>
      </c>
      <c r="BT24" s="41">
        <f t="shared" si="33"/>
        <v>2413.5909514151499</v>
      </c>
      <c r="BU24" s="41">
        <f t="shared" si="33"/>
        <v>2410.9866907051078</v>
      </c>
      <c r="BV24" s="41">
        <f t="shared" si="33"/>
        <v>2408.3607278224822</v>
      </c>
      <c r="BW24" s="41">
        <f t="shared" si="33"/>
        <v>2405.7128819158347</v>
      </c>
      <c r="BX24" s="41">
        <f t="shared" si="33"/>
        <v>2403.0429706266318</v>
      </c>
      <c r="BY24" s="41">
        <f t="shared" si="33"/>
        <v>2400.3508100766858</v>
      </c>
      <c r="BZ24" s="41">
        <f t="shared" si="33"/>
        <v>2397.6362148554899</v>
      </c>
      <c r="CA24" s="41">
        <f t="shared" si="33"/>
        <v>2394.8989980074507</v>
      </c>
      <c r="CB24" s="41">
        <f t="shared" si="33"/>
        <v>2392.1389710190115</v>
      </c>
      <c r="CC24" s="41">
        <f t="shared" si="33"/>
        <v>2389.3559438056682</v>
      </c>
      <c r="CD24" s="41">
        <f t="shared" si="33"/>
        <v>2386.5497246988807</v>
      </c>
      <c r="CE24" s="41">
        <f t="shared" si="33"/>
        <v>2383.7201204328699</v>
      </c>
      <c r="CF24" s="41">
        <f t="shared" si="33"/>
        <v>2380.8669361313091</v>
      </c>
      <c r="CG24" s="41">
        <f t="shared" si="33"/>
        <v>2377.9899752939018</v>
      </c>
      <c r="CH24" s="41">
        <f t="shared" si="33"/>
        <v>2375.0890397828493</v>
      </c>
      <c r="CI24" s="41">
        <f t="shared" si="33"/>
        <v>2372.163929809205</v>
      </c>
      <c r="CJ24" s="41">
        <f t="shared" si="33"/>
        <v>2369.2144439191134</v>
      </c>
      <c r="CK24" s="41">
        <f t="shared" si="33"/>
        <v>2366.2403789799378</v>
      </c>
      <c r="CL24" s="41">
        <f t="shared" si="33"/>
        <v>2363.2415301662691</v>
      </c>
      <c r="CM24" s="41">
        <f t="shared" si="33"/>
        <v>2360.2176909458199</v>
      </c>
      <c r="CN24" s="41">
        <f t="shared" si="33"/>
        <v>2357.1686530652</v>
      </c>
      <c r="CO24" s="41">
        <f t="shared" si="33"/>
        <v>2354.0942065355753</v>
      </c>
      <c r="CP24" s="41">
        <f t="shared" si="33"/>
        <v>2350.9941396182035</v>
      </c>
      <c r="CQ24" s="41">
        <f t="shared" si="33"/>
        <v>2347.8682388098537</v>
      </c>
      <c r="CR24" s="41">
        <f t="shared" si="33"/>
        <v>2344.7162888281009</v>
      </c>
      <c r="CS24" s="41">
        <f t="shared" si="33"/>
        <v>2341.5380725965001</v>
      </c>
      <c r="CT24" s="41">
        <f t="shared" ref="CT24:FE24" si="34">CT20-CT23</f>
        <v>2338.3333712296362</v>
      </c>
      <c r="CU24" s="41">
        <f t="shared" si="34"/>
        <v>2335.1019640180484</v>
      </c>
      <c r="CV24" s="41">
        <f t="shared" si="34"/>
        <v>2331.8436284130307</v>
      </c>
      <c r="CW24" s="41">
        <f t="shared" si="34"/>
        <v>2328.5581400113047</v>
      </c>
      <c r="CX24" s="41">
        <f t="shared" si="34"/>
        <v>2325.2452725395642</v>
      </c>
      <c r="CY24" s="41">
        <f t="shared" si="34"/>
        <v>2321.9047978388926</v>
      </c>
      <c r="CZ24" s="41">
        <f t="shared" si="34"/>
        <v>2318.5364858490484</v>
      </c>
      <c r="DA24" s="41">
        <f t="shared" si="34"/>
        <v>2315.1401045926223</v>
      </c>
      <c r="DB24" s="41">
        <f t="shared" si="34"/>
        <v>2311.7154201590592</v>
      </c>
      <c r="DC24" s="41">
        <f t="shared" si="34"/>
        <v>2308.2621966885499</v>
      </c>
      <c r="DD24" s="41">
        <f t="shared" si="34"/>
        <v>2304.7801963557863</v>
      </c>
      <c r="DE24" s="41">
        <f t="shared" si="34"/>
        <v>2301.2691793535828</v>
      </c>
      <c r="DF24" s="41">
        <f t="shared" si="34"/>
        <v>2297.7289038763611</v>
      </c>
      <c r="DG24" s="41">
        <f t="shared" si="34"/>
        <v>2294.159126103496</v>
      </c>
      <c r="DH24" s="41">
        <f t="shared" si="34"/>
        <v>2290.5596001825238</v>
      </c>
      <c r="DI24" s="41">
        <f t="shared" si="34"/>
        <v>2286.93007821221</v>
      </c>
      <c r="DJ24" s="41">
        <f t="shared" si="34"/>
        <v>2283.2703102254768</v>
      </c>
      <c r="DK24" s="41">
        <f t="shared" si="34"/>
        <v>2279.5800441721876</v>
      </c>
      <c r="DL24" s="41">
        <f t="shared" si="34"/>
        <v>2275.8590259017878</v>
      </c>
      <c r="DM24" s="41">
        <f t="shared" si="34"/>
        <v>2272.1069991458012</v>
      </c>
      <c r="DN24" s="41">
        <f t="shared" si="34"/>
        <v>2268.3237055001814</v>
      </c>
      <c r="DO24" s="41">
        <f t="shared" si="34"/>
        <v>2264.5088844075149</v>
      </c>
      <c r="DP24" s="41">
        <f t="shared" si="34"/>
        <v>2260.6622731390762</v>
      </c>
      <c r="DQ24" s="41">
        <f t="shared" si="34"/>
        <v>2256.7836067767334</v>
      </c>
      <c r="DR24" s="41">
        <f t="shared" si="34"/>
        <v>2252.8726181947045</v>
      </c>
      <c r="DS24" s="41">
        <f t="shared" si="34"/>
        <v>2248.9290380411589</v>
      </c>
      <c r="DT24" s="41">
        <f t="shared" si="34"/>
        <v>2244.9525947196671</v>
      </c>
      <c r="DU24" s="41">
        <f t="shared" si="34"/>
        <v>2240.9430143704963</v>
      </c>
      <c r="DV24" s="41">
        <f t="shared" si="34"/>
        <v>2236.9000208517491</v>
      </c>
      <c r="DW24" s="41">
        <f t="shared" si="34"/>
        <v>2232.8233357203453</v>
      </c>
      <c r="DX24" s="41">
        <f t="shared" si="34"/>
        <v>2228.7126782128466</v>
      </c>
      <c r="DY24" s="41">
        <f t="shared" si="34"/>
        <v>2224.5677652261188</v>
      </c>
      <c r="DZ24" s="41">
        <f t="shared" si="34"/>
        <v>2220.3883112978351</v>
      </c>
      <c r="EA24" s="41">
        <f t="shared" si="34"/>
        <v>2216.1740285868154</v>
      </c>
      <c r="EB24" s="41">
        <f t="shared" si="34"/>
        <v>2211.9246268532042</v>
      </c>
      <c r="EC24" s="41">
        <f t="shared" si="34"/>
        <v>2207.6398134384795</v>
      </c>
      <c r="ED24" s="41">
        <f t="shared" si="34"/>
        <v>2203.3192932452985</v>
      </c>
      <c r="EE24" s="41">
        <f t="shared" si="34"/>
        <v>2198.9627687171746</v>
      </c>
      <c r="EF24" s="41">
        <f t="shared" si="34"/>
        <v>2194.5699398179831</v>
      </c>
      <c r="EG24" s="41">
        <f t="shared" si="34"/>
        <v>2190.1405040112982</v>
      </c>
      <c r="EH24" s="41">
        <f t="shared" si="34"/>
        <v>2185.6741562395573</v>
      </c>
      <c r="EI24" s="41">
        <f t="shared" si="34"/>
        <v>2181.1705889030522</v>
      </c>
      <c r="EJ24" s="41">
        <f t="shared" si="34"/>
        <v>2176.629491838743</v>
      </c>
      <c r="EK24" s="41">
        <f t="shared" si="34"/>
        <v>2172.0505522988979</v>
      </c>
      <c r="EL24" s="41">
        <f t="shared" si="34"/>
        <v>2167.433454929554</v>
      </c>
      <c r="EM24" s="41">
        <f t="shared" si="34"/>
        <v>2162.7778817487988</v>
      </c>
      <c r="EN24" s="41">
        <f t="shared" si="34"/>
        <v>2158.0835121248706</v>
      </c>
      <c r="EO24" s="41">
        <f t="shared" si="34"/>
        <v>2153.3500227540762</v>
      </c>
      <c r="EP24" s="41">
        <f t="shared" si="34"/>
        <v>2148.5770876385254</v>
      </c>
      <c r="EQ24" s="41">
        <f t="shared" si="34"/>
        <v>2143.7643780636781</v>
      </c>
      <c r="ER24" s="41">
        <f t="shared" si="34"/>
        <v>2138.9115625757072</v>
      </c>
      <c r="ES24" s="41">
        <f t="shared" si="34"/>
        <v>2134.0183069586701</v>
      </c>
      <c r="ET24" s="41">
        <f t="shared" si="34"/>
        <v>2129.084274211491</v>
      </c>
      <c r="EU24" s="41">
        <f t="shared" si="34"/>
        <v>2124.1091245247517</v>
      </c>
      <c r="EV24" s="41">
        <f t="shared" si="34"/>
        <v>2119.09251525729</v>
      </c>
      <c r="EW24" s="41">
        <f t="shared" si="34"/>
        <v>2114.0341009125991</v>
      </c>
      <c r="EX24" s="41">
        <f t="shared" si="34"/>
        <v>2108.933533115036</v>
      </c>
      <c r="EY24" s="41">
        <f t="shared" si="34"/>
        <v>2103.7904605858266</v>
      </c>
      <c r="EZ24" s="41">
        <f t="shared" si="34"/>
        <v>2098.6045291188739</v>
      </c>
      <c r="FA24" s="41">
        <f t="shared" si="34"/>
        <v>2093.3753815563628</v>
      </c>
      <c r="FB24" s="41">
        <f t="shared" si="34"/>
        <v>2088.1026577641642</v>
      </c>
      <c r="FC24" s="41">
        <f t="shared" si="34"/>
        <v>2082.7859946070307</v>
      </c>
      <c r="FD24" s="41">
        <f t="shared" si="34"/>
        <v>2077.4250259235878</v>
      </c>
      <c r="FE24" s="41">
        <f t="shared" si="34"/>
        <v>2072.0193825011161</v>
      </c>
      <c r="FF24" s="41">
        <f t="shared" ref="FF24:HQ24" si="35">FF20-FF23</f>
        <v>2066.5686920501239</v>
      </c>
      <c r="FG24" s="41">
        <f t="shared" si="35"/>
        <v>2061.0725791787067</v>
      </c>
      <c r="FH24" s="41">
        <f t="shared" si="35"/>
        <v>2055.5306653666944</v>
      </c>
      <c r="FI24" s="41">
        <f t="shared" si="35"/>
        <v>2049.9425689395821</v>
      </c>
      <c r="FJ24" s="41">
        <f t="shared" si="35"/>
        <v>2044.3079050422439</v>
      </c>
      <c r="FK24" s="41">
        <f t="shared" si="35"/>
        <v>2038.6262856124276</v>
      </c>
      <c r="FL24" s="41">
        <f t="shared" si="35"/>
        <v>2032.8973193540296</v>
      </c>
      <c r="FM24" s="41">
        <f t="shared" si="35"/>
        <v>2027.1206117101451</v>
      </c>
      <c r="FN24" s="41">
        <f t="shared" si="35"/>
        <v>2021.2957648358947</v>
      </c>
      <c r="FO24" s="41">
        <f t="shared" si="35"/>
        <v>2015.4223775710257</v>
      </c>
      <c r="FP24" s="41">
        <f t="shared" si="35"/>
        <v>2009.5000454122826</v>
      </c>
      <c r="FQ24" s="41">
        <f t="shared" si="35"/>
        <v>2003.5283604855501</v>
      </c>
      <c r="FR24" s="41">
        <f t="shared" si="35"/>
        <v>1997.5069115177616</v>
      </c>
      <c r="FS24" s="41">
        <f t="shared" si="35"/>
        <v>1991.4352838085747</v>
      </c>
      <c r="FT24" s="41">
        <f t="shared" si="35"/>
        <v>1985.3130592018113</v>
      </c>
      <c r="FU24" s="41">
        <f t="shared" si="35"/>
        <v>1979.1398160566582</v>
      </c>
      <c r="FV24" s="41">
        <f t="shared" si="35"/>
        <v>1972.9151292186289</v>
      </c>
      <c r="FW24" s="41">
        <f t="shared" si="35"/>
        <v>1966.6385699902826</v>
      </c>
      <c r="FX24" s="41">
        <f t="shared" si="35"/>
        <v>1960.3097061017002</v>
      </c>
      <c r="FY24" s="41">
        <f t="shared" si="35"/>
        <v>1953.9281016807129</v>
      </c>
      <c r="FZ24" s="41">
        <f t="shared" si="35"/>
        <v>1947.4933172228839</v>
      </c>
      <c r="GA24" s="41">
        <f t="shared" si="35"/>
        <v>1941.0049095612399</v>
      </c>
      <c r="GB24" s="41">
        <f t="shared" si="35"/>
        <v>1934.4624318357487</v>
      </c>
      <c r="GC24" s="41">
        <f t="shared" si="35"/>
        <v>1927.8654334625451</v>
      </c>
      <c r="GD24" s="41">
        <f t="shared" si="35"/>
        <v>1921.2134601028981</v>
      </c>
      <c r="GE24" s="41">
        <f t="shared" si="35"/>
        <v>1914.5060536319208</v>
      </c>
      <c r="GF24" s="41">
        <f t="shared" si="35"/>
        <v>1907.7427521070188</v>
      </c>
      <c r="GG24" s="41">
        <f t="shared" si="35"/>
        <v>1900.9230897360758</v>
      </c>
      <c r="GH24" s="41">
        <f t="shared" si="35"/>
        <v>1894.046596845375</v>
      </c>
      <c r="GI24" s="41">
        <f t="shared" si="35"/>
        <v>1887.1127998472516</v>
      </c>
      <c r="GJ24" s="41">
        <f t="shared" si="35"/>
        <v>1880.1212212074772</v>
      </c>
      <c r="GK24" s="41">
        <f t="shared" si="35"/>
        <v>1873.0713794123712</v>
      </c>
      <c r="GL24" s="41">
        <f t="shared" si="35"/>
        <v>1865.9627889356395</v>
      </c>
      <c r="GM24" s="41">
        <f t="shared" si="35"/>
        <v>1858.794960204935</v>
      </c>
      <c r="GN24" s="41">
        <f t="shared" si="35"/>
        <v>1851.5673995681414</v>
      </c>
      <c r="GO24" s="41">
        <f t="shared" si="35"/>
        <v>1844.2796092593744</v>
      </c>
      <c r="GP24" s="41">
        <f t="shared" si="35"/>
        <v>1836.9310873647009</v>
      </c>
      <c r="GQ24" s="41">
        <f t="shared" si="35"/>
        <v>1829.5213277875719</v>
      </c>
      <c r="GR24" s="41">
        <f t="shared" si="35"/>
        <v>1822.0498202139668</v>
      </c>
      <c r="GS24" s="41">
        <f t="shared" si="35"/>
        <v>1814.5160500772483</v>
      </c>
      <c r="GT24" s="41">
        <f t="shared" si="35"/>
        <v>1806.9194985227239</v>
      </c>
      <c r="GU24" s="41">
        <f t="shared" si="35"/>
        <v>1799.2596423719117</v>
      </c>
      <c r="GV24" s="41">
        <f t="shared" si="35"/>
        <v>1791.5359540865095</v>
      </c>
      <c r="GW24" s="41">
        <f t="shared" si="35"/>
        <v>1783.7479017320622</v>
      </c>
      <c r="GX24" s="41">
        <f t="shared" si="35"/>
        <v>1775.8949489413278</v>
      </c>
      <c r="GY24" s="41">
        <f t="shared" si="35"/>
        <v>1767.9765548773373</v>
      </c>
      <c r="GZ24" s="41">
        <f t="shared" si="35"/>
        <v>1759.9921741961471</v>
      </c>
      <c r="HA24" s="41">
        <f t="shared" si="35"/>
        <v>1751.9412570092802</v>
      </c>
      <c r="HB24" s="41">
        <f t="shared" si="35"/>
        <v>1743.8232488458561</v>
      </c>
      <c r="HC24" s="41">
        <f t="shared" si="35"/>
        <v>1735.6375906144035</v>
      </c>
      <c r="HD24" s="41">
        <f t="shared" si="35"/>
        <v>1727.3837185643554</v>
      </c>
      <c r="HE24" s="41">
        <f t="shared" si="35"/>
        <v>1719.0610642472234</v>
      </c>
      <c r="HF24" s="41">
        <f t="shared" si="35"/>
        <v>1710.6690544774488</v>
      </c>
      <c r="HG24" s="41">
        <f t="shared" si="35"/>
        <v>1702.2071112929259</v>
      </c>
      <c r="HH24" s="41">
        <f t="shared" si="35"/>
        <v>1693.6746519151989</v>
      </c>
      <c r="HI24" s="41">
        <f t="shared" si="35"/>
        <v>1685.0710887093239</v>
      </c>
      <c r="HJ24" s="41">
        <f t="shared" si="35"/>
        <v>1676.3958291434001</v>
      </c>
      <c r="HK24" s="41">
        <f t="shared" si="35"/>
        <v>1667.6482757477602</v>
      </c>
      <c r="HL24" s="41">
        <f t="shared" si="35"/>
        <v>1658.8278260738234</v>
      </c>
      <c r="HM24" s="41">
        <f t="shared" si="35"/>
        <v>1649.9338726526037</v>
      </c>
      <c r="HN24" s="41">
        <f t="shared" si="35"/>
        <v>1640.9658029528739</v>
      </c>
      <c r="HO24" s="41">
        <f t="shared" si="35"/>
        <v>1631.9229993389797</v>
      </c>
      <c r="HP24" s="41">
        <f t="shared" si="35"/>
        <v>1622.8048390283029</v>
      </c>
      <c r="HQ24" s="41">
        <f t="shared" si="35"/>
        <v>1613.6106940483705</v>
      </c>
      <c r="HR24" s="41">
        <f t="shared" ref="HR24:KC24" si="36">HR20-HR23</f>
        <v>1604.3399311936055</v>
      </c>
      <c r="HS24" s="41">
        <f t="shared" si="36"/>
        <v>1594.9919119817173</v>
      </c>
      <c r="HT24" s="41">
        <f t="shared" si="36"/>
        <v>1585.5659926097301</v>
      </c>
      <c r="HU24" s="41">
        <f t="shared" si="36"/>
        <v>1576.061523909643</v>
      </c>
      <c r="HV24" s="41">
        <f t="shared" si="36"/>
        <v>1566.4778513037218</v>
      </c>
      <c r="HW24" s="41">
        <f t="shared" si="36"/>
        <v>1556.814314759418</v>
      </c>
      <c r="HX24" s="41">
        <f t="shared" si="36"/>
        <v>1547.0702487439116</v>
      </c>
      <c r="HY24" s="41">
        <f t="shared" si="36"/>
        <v>1537.2449821782761</v>
      </c>
      <c r="HZ24" s="41">
        <f t="shared" si="36"/>
        <v>1527.3378383912602</v>
      </c>
      <c r="IA24" s="41">
        <f t="shared" si="36"/>
        <v>1517.3481350726859</v>
      </c>
      <c r="IB24" s="41">
        <f t="shared" si="36"/>
        <v>1507.2751842264568</v>
      </c>
      <c r="IC24" s="41">
        <f t="shared" si="36"/>
        <v>1497.1182921231757</v>
      </c>
      <c r="ID24" s="41">
        <f t="shared" si="36"/>
        <v>1486.8767592523673</v>
      </c>
      <c r="IE24" s="41">
        <f t="shared" si="36"/>
        <v>1476.549880274302</v>
      </c>
      <c r="IF24" s="41">
        <f t="shared" si="36"/>
        <v>1466.1369439714197</v>
      </c>
      <c r="IG24" s="41">
        <f t="shared" si="36"/>
        <v>1455.6372331993466</v>
      </c>
      <c r="IH24" s="41">
        <f t="shared" si="36"/>
        <v>1445.0500248375063</v>
      </c>
      <c r="II24" s="41">
        <f t="shared" si="36"/>
        <v>1434.3745897393173</v>
      </c>
      <c r="IJ24" s="41">
        <f t="shared" si="36"/>
        <v>1423.6101926819767</v>
      </c>
      <c r="IK24" s="41">
        <f t="shared" si="36"/>
        <v>1412.7560923158251</v>
      </c>
      <c r="IL24" s="41">
        <f t="shared" si="36"/>
        <v>1401.8115411132887</v>
      </c>
      <c r="IM24" s="41">
        <f t="shared" si="36"/>
        <v>1390.775785317398</v>
      </c>
      <c r="IN24" s="41">
        <f t="shared" si="36"/>
        <v>1379.6480648898748</v>
      </c>
      <c r="IO24" s="41">
        <f t="shared" si="36"/>
        <v>1368.427613458789</v>
      </c>
      <c r="IP24" s="41">
        <f t="shared" si="36"/>
        <v>1357.1136582657773</v>
      </c>
      <c r="IQ24" s="41">
        <f t="shared" si="36"/>
        <v>1345.705420112824</v>
      </c>
      <c r="IR24" s="41">
        <f t="shared" si="36"/>
        <v>1334.2021133085959</v>
      </c>
      <c r="IS24" s="41">
        <f t="shared" si="36"/>
        <v>1322.6029456143326</v>
      </c>
      <c r="IT24" s="41">
        <f t="shared" si="36"/>
        <v>1310.9071181892839</v>
      </c>
      <c r="IU24" s="41">
        <f t="shared" si="36"/>
        <v>1299.113825535693</v>
      </c>
      <c r="IV24" s="41">
        <f t="shared" si="36"/>
        <v>1287.2222554433222</v>
      </c>
      <c r="IW24" s="41">
        <f t="shared" si="36"/>
        <v>1275.231588933515</v>
      </c>
      <c r="IX24" s="41">
        <f t="shared" si="36"/>
        <v>1263.1410002027928</v>
      </c>
      <c r="IY24" s="41">
        <f t="shared" si="36"/>
        <v>1250.9496565659813</v>
      </c>
      <c r="IZ24" s="41">
        <f t="shared" si="36"/>
        <v>1238.6567183988629</v>
      </c>
      <c r="JA24" s="41">
        <f t="shared" si="36"/>
        <v>1226.2613390803519</v>
      </c>
      <c r="JB24" s="41">
        <f t="shared" si="36"/>
        <v>1213.7626649341867</v>
      </c>
      <c r="JC24" s="41">
        <f t="shared" si="36"/>
        <v>1201.1598351701366</v>
      </c>
      <c r="JD24" s="41">
        <f t="shared" si="36"/>
        <v>1188.4519818247195</v>
      </c>
      <c r="JE24" s="41">
        <f t="shared" si="36"/>
        <v>1175.6382297014241</v>
      </c>
      <c r="JF24" s="41">
        <f t="shared" si="36"/>
        <v>1162.7176963104343</v>
      </c>
      <c r="JG24" s="41">
        <f t="shared" si="36"/>
        <v>1149.6894918078531</v>
      </c>
      <c r="JH24" s="41">
        <f t="shared" si="36"/>
        <v>1136.552718934417</v>
      </c>
      <c r="JI24" s="41">
        <f t="shared" si="36"/>
        <v>1123.3064729537023</v>
      </c>
      <c r="JJ24" s="41">
        <f t="shared" si="36"/>
        <v>1109.9498415898149</v>
      </c>
      <c r="JK24" s="41">
        <f t="shared" si="36"/>
        <v>1096.4819049645619</v>
      </c>
      <c r="JL24" s="41">
        <f t="shared" si="36"/>
        <v>1082.9017355340984</v>
      </c>
      <c r="JM24" s="41">
        <f t="shared" si="36"/>
        <v>1069.2083980250477</v>
      </c>
      <c r="JN24" s="41">
        <f t="shared" si="36"/>
        <v>1055.4009493700883</v>
      </c>
      <c r="JO24" s="41">
        <f t="shared" si="36"/>
        <v>1041.4784386430042</v>
      </c>
      <c r="JP24" s="41">
        <f t="shared" si="36"/>
        <v>1027.4399069931944</v>
      </c>
      <c r="JQ24" s="41">
        <f t="shared" si="36"/>
        <v>1013.2843875796362</v>
      </c>
      <c r="JR24" s="41">
        <f t="shared" si="36"/>
        <v>999.01090550429842</v>
      </c>
      <c r="JS24" s="41">
        <f t="shared" si="36"/>
        <v>984.61847774499938</v>
      </c>
      <c r="JT24" s="41">
        <f t="shared" si="36"/>
        <v>970.10611308770615</v>
      </c>
      <c r="JU24" s="41">
        <f t="shared" si="36"/>
        <v>955.4728120582688</v>
      </c>
      <c r="JV24" s="41">
        <f t="shared" si="36"/>
        <v>940.71756685358616</v>
      </c>
      <c r="JW24" s="41">
        <f t="shared" si="36"/>
        <v>925.83936127219783</v>
      </c>
      <c r="JX24" s="41">
        <f t="shared" si="36"/>
        <v>910.837170644298</v>
      </c>
      <c r="JY24" s="41">
        <f t="shared" si="36"/>
        <v>895.70996176116569</v>
      </c>
      <c r="JZ24" s="41">
        <f t="shared" si="36"/>
        <v>880.45669280400728</v>
      </c>
      <c r="KA24" s="41">
        <f t="shared" si="36"/>
        <v>865.07631327220588</v>
      </c>
      <c r="KB24" s="41">
        <f t="shared" si="36"/>
        <v>849.56776391097276</v>
      </c>
      <c r="KC24" s="41">
        <f t="shared" si="36"/>
        <v>833.92997663839606</v>
      </c>
      <c r="KD24" s="41">
        <f t="shared" ref="KD24:MO24" si="37">KD20-KD23</f>
        <v>818.16187447188122</v>
      </c>
      <c r="KE24" s="41">
        <f t="shared" si="37"/>
        <v>802.26237145397874</v>
      </c>
      <c r="KF24" s="41">
        <f t="shared" si="37"/>
        <v>786.2303725775937</v>
      </c>
      <c r="KG24" s="41">
        <f t="shared" si="37"/>
        <v>770.06477371057213</v>
      </c>
      <c r="KH24" s="41">
        <f t="shared" si="37"/>
        <v>753.76446151965877</v>
      </c>
      <c r="KI24" s="41">
        <f t="shared" si="37"/>
        <v>737.32831339382108</v>
      </c>
      <c r="KJ24" s="41">
        <f t="shared" si="37"/>
        <v>720.75519736693468</v>
      </c>
      <c r="KK24" s="41">
        <f t="shared" si="37"/>
        <v>704.04397203982433</v>
      </c>
      <c r="KL24" s="41">
        <f t="shared" si="37"/>
        <v>687.19348650165466</v>
      </c>
      <c r="KM24" s="41">
        <f t="shared" si="37"/>
        <v>670.20258025066698</v>
      </c>
      <c r="KN24" s="41">
        <f t="shared" si="37"/>
        <v>653.07008311425432</v>
      </c>
      <c r="KO24" s="41">
        <f t="shared" si="37"/>
        <v>635.79481516837154</v>
      </c>
      <c r="KP24" s="41">
        <f t="shared" si="37"/>
        <v>618.37558665627307</v>
      </c>
      <c r="KQ24" s="41">
        <f t="shared" si="37"/>
        <v>600.81119790657385</v>
      </c>
      <c r="KR24" s="41">
        <f t="shared" si="37"/>
        <v>583.10043925062712</v>
      </c>
      <c r="KS24" s="41">
        <f t="shared" si="37"/>
        <v>565.24209093921422</v>
      </c>
      <c r="KT24" s="41">
        <f t="shared" si="37"/>
        <v>547.23492305853949</v>
      </c>
      <c r="KU24" s="41">
        <f t="shared" si="37"/>
        <v>529.07769544552582</v>
      </c>
      <c r="KV24" s="41">
        <f t="shared" si="37"/>
        <v>510.76915760240371</v>
      </c>
      <c r="KW24" s="41">
        <f t="shared" si="37"/>
        <v>492.30804861058891</v>
      </c>
      <c r="KX24" s="41">
        <f t="shared" si="37"/>
        <v>473.69309704384233</v>
      </c>
      <c r="KY24" s="41">
        <f t="shared" si="37"/>
        <v>454.92302088070619</v>
      </c>
      <c r="KZ24" s="41">
        <f t="shared" si="37"/>
        <v>435.99652741621054</v>
      </c>
      <c r="LA24" s="41">
        <f t="shared" si="37"/>
        <v>416.91231317284411</v>
      </c>
      <c r="LB24" s="41">
        <f t="shared" si="37"/>
        <v>397.66906381078297</v>
      </c>
      <c r="LC24" s="41">
        <f t="shared" si="37"/>
        <v>378.26545403737134</v>
      </c>
      <c r="LD24" s="41">
        <f t="shared" si="37"/>
        <v>358.7001475158479</v>
      </c>
      <c r="LE24" s="41">
        <f t="shared" si="37"/>
        <v>338.97179677331178</v>
      </c>
      <c r="LF24" s="41">
        <f t="shared" si="37"/>
        <v>319.07904310792122</v>
      </c>
      <c r="LG24" s="41">
        <f t="shared" si="37"/>
        <v>299.02051649531904</v>
      </c>
      <c r="LH24" s="41">
        <f t="shared" si="37"/>
        <v>278.79483549427852</v>
      </c>
      <c r="LI24" s="41">
        <f t="shared" si="37"/>
        <v>258.40060715156267</v>
      </c>
      <c r="LJ24" s="41">
        <f t="shared" si="37"/>
        <v>237.83642690599083</v>
      </c>
      <c r="LK24" s="41">
        <f t="shared" si="37"/>
        <v>217.10087849170591</v>
      </c>
      <c r="LL24" s="41">
        <f t="shared" si="37"/>
        <v>196.19253384063529</v>
      </c>
      <c r="LM24" s="41">
        <f t="shared" si="37"/>
        <v>175.10995298413908</v>
      </c>
      <c r="LN24" s="41">
        <f t="shared" si="37"/>
        <v>153.85168395383874</v>
      </c>
      <c r="LO24" s="41">
        <f t="shared" si="37"/>
        <v>132.41626268161923</v>
      </c>
      <c r="LP24" s="41">
        <f t="shared" si="37"/>
        <v>110.80221289879788</v>
      </c>
      <c r="LQ24" s="41">
        <f t="shared" si="37"/>
        <v>89.008046034453017</v>
      </c>
      <c r="LR24" s="41">
        <f t="shared" si="37"/>
        <v>67.032261112905275</v>
      </c>
      <c r="LS24" s="41">
        <f t="shared" si="37"/>
        <v>44.873344650344634</v>
      </c>
      <c r="LT24" s="41">
        <f t="shared" si="37"/>
        <v>22.529770550595995</v>
      </c>
      <c r="LU24" s="41">
        <f t="shared" si="37"/>
        <v>1.6115109247039072E-11</v>
      </c>
      <c r="LV24" s="41">
        <f t="shared" si="37"/>
        <v>0</v>
      </c>
      <c r="LW24" s="41">
        <f t="shared" si="37"/>
        <v>0</v>
      </c>
      <c r="LX24" s="41">
        <f t="shared" si="37"/>
        <v>0</v>
      </c>
      <c r="LY24" s="41">
        <f t="shared" si="37"/>
        <v>0</v>
      </c>
      <c r="LZ24" s="41">
        <f t="shared" si="37"/>
        <v>0</v>
      </c>
      <c r="MA24" s="41">
        <f t="shared" si="37"/>
        <v>0</v>
      </c>
      <c r="MB24" s="41">
        <f t="shared" si="37"/>
        <v>0</v>
      </c>
      <c r="MC24" s="41">
        <f t="shared" si="37"/>
        <v>0</v>
      </c>
      <c r="MD24" s="41">
        <f t="shared" si="37"/>
        <v>0</v>
      </c>
      <c r="ME24" s="41">
        <f t="shared" si="37"/>
        <v>0</v>
      </c>
      <c r="MF24" s="41">
        <f t="shared" si="37"/>
        <v>0</v>
      </c>
      <c r="MG24" s="41">
        <f t="shared" si="37"/>
        <v>0</v>
      </c>
      <c r="MH24" s="41">
        <f t="shared" si="37"/>
        <v>0</v>
      </c>
      <c r="MI24" s="41">
        <f t="shared" si="37"/>
        <v>0</v>
      </c>
      <c r="MJ24" s="41">
        <f t="shared" si="37"/>
        <v>0</v>
      </c>
      <c r="MK24" s="41">
        <f t="shared" si="37"/>
        <v>0</v>
      </c>
      <c r="ML24" s="41">
        <f t="shared" si="37"/>
        <v>0</v>
      </c>
      <c r="MM24" s="41">
        <f t="shared" si="37"/>
        <v>0</v>
      </c>
      <c r="MN24" s="41">
        <f t="shared" si="37"/>
        <v>0</v>
      </c>
      <c r="MO24" s="41">
        <f t="shared" si="37"/>
        <v>0</v>
      </c>
      <c r="MP24" s="41">
        <f t="shared" ref="MP24:OC24" si="38">MP20-MP23</f>
        <v>0</v>
      </c>
      <c r="MQ24" s="41">
        <f t="shared" si="38"/>
        <v>0</v>
      </c>
      <c r="MR24" s="41">
        <f t="shared" si="38"/>
        <v>0</v>
      </c>
      <c r="MS24" s="41">
        <f t="shared" si="38"/>
        <v>0</v>
      </c>
      <c r="MT24" s="41">
        <f t="shared" si="38"/>
        <v>0</v>
      </c>
      <c r="MU24" s="41">
        <f t="shared" si="38"/>
        <v>0</v>
      </c>
      <c r="MV24" s="41">
        <f t="shared" si="38"/>
        <v>0</v>
      </c>
      <c r="MW24" s="41">
        <f t="shared" si="38"/>
        <v>0</v>
      </c>
      <c r="MX24" s="41">
        <f t="shared" si="38"/>
        <v>0</v>
      </c>
      <c r="MY24" s="41">
        <f t="shared" si="38"/>
        <v>0</v>
      </c>
      <c r="MZ24" s="41">
        <f t="shared" si="38"/>
        <v>0</v>
      </c>
      <c r="NA24" s="41">
        <f t="shared" si="38"/>
        <v>0</v>
      </c>
      <c r="NB24" s="41">
        <f t="shared" si="38"/>
        <v>0</v>
      </c>
      <c r="NC24" s="41">
        <f t="shared" si="38"/>
        <v>0</v>
      </c>
      <c r="ND24" s="41">
        <f t="shared" si="38"/>
        <v>0</v>
      </c>
      <c r="NE24" s="41">
        <f t="shared" si="38"/>
        <v>0</v>
      </c>
      <c r="NF24" s="41">
        <f t="shared" si="38"/>
        <v>0</v>
      </c>
      <c r="NG24" s="41">
        <f t="shared" si="38"/>
        <v>0</v>
      </c>
      <c r="NH24" s="41">
        <f t="shared" si="38"/>
        <v>0</v>
      </c>
      <c r="NI24" s="41">
        <f t="shared" si="38"/>
        <v>0</v>
      </c>
      <c r="NJ24" s="41">
        <f t="shared" si="38"/>
        <v>0</v>
      </c>
      <c r="NK24" s="41">
        <f t="shared" si="38"/>
        <v>0</v>
      </c>
      <c r="NL24" s="41">
        <f t="shared" si="38"/>
        <v>0</v>
      </c>
      <c r="NM24" s="41">
        <f t="shared" si="38"/>
        <v>0</v>
      </c>
      <c r="NN24" s="41">
        <f t="shared" si="38"/>
        <v>0</v>
      </c>
      <c r="NO24" s="41">
        <f t="shared" si="38"/>
        <v>0</v>
      </c>
      <c r="NP24" s="41">
        <f t="shared" si="38"/>
        <v>0</v>
      </c>
      <c r="NQ24" s="41">
        <f t="shared" si="38"/>
        <v>0</v>
      </c>
      <c r="NR24" s="41">
        <f t="shared" si="38"/>
        <v>0</v>
      </c>
      <c r="NS24" s="41">
        <f t="shared" si="38"/>
        <v>0</v>
      </c>
      <c r="NT24" s="41">
        <f t="shared" si="38"/>
        <v>0</v>
      </c>
      <c r="NU24" s="41">
        <f t="shared" si="38"/>
        <v>0</v>
      </c>
      <c r="NV24" s="41">
        <f t="shared" si="38"/>
        <v>0</v>
      </c>
      <c r="NW24" s="41">
        <f t="shared" si="38"/>
        <v>0</v>
      </c>
      <c r="NX24" s="41">
        <f t="shared" si="38"/>
        <v>0</v>
      </c>
      <c r="NY24" s="41">
        <f t="shared" si="38"/>
        <v>0</v>
      </c>
      <c r="NZ24" s="41">
        <f t="shared" si="38"/>
        <v>0</v>
      </c>
      <c r="OA24" s="41">
        <f t="shared" si="38"/>
        <v>0</v>
      </c>
      <c r="OB24" s="41">
        <f t="shared" si="38"/>
        <v>0</v>
      </c>
      <c r="OC24" s="41">
        <f t="shared" si="38"/>
        <v>0</v>
      </c>
    </row>
    <row r="25" spans="3:393" s="16" customFormat="1">
      <c r="D25" s="16">
        <v>6</v>
      </c>
      <c r="E25" s="158">
        <f t="shared" si="9"/>
        <v>2354.0942065355748</v>
      </c>
      <c r="F25" s="158">
        <f t="shared" si="0"/>
        <v>272.61022366201814</v>
      </c>
      <c r="H25" s="158">
        <f>+SUM(U80:U91)</f>
        <v>233.65612171906466</v>
      </c>
      <c r="J25" s="158">
        <f t="shared" si="1"/>
        <v>38.954101942953486</v>
      </c>
      <c r="L25" s="158">
        <f t="shared" si="2"/>
        <v>2315.1401045926214</v>
      </c>
      <c r="N25" s="34"/>
      <c r="O25" s="16">
        <v>6</v>
      </c>
      <c r="Q25" s="158">
        <f t="shared" si="10"/>
        <v>2490.420744109033</v>
      </c>
      <c r="R25" s="41"/>
      <c r="S25" s="158">
        <f t="shared" si="11"/>
        <v>22.717518638501513</v>
      </c>
      <c r="U25" s="158">
        <f t="shared" si="12"/>
        <v>20.753506200908607</v>
      </c>
      <c r="W25" s="158">
        <f t="shared" si="13"/>
        <v>1.9640124375929062</v>
      </c>
      <c r="Y25" s="158">
        <f t="shared" si="14"/>
        <v>2488.4567316714401</v>
      </c>
      <c r="Z25" s="34">
        <v>1</v>
      </c>
    </row>
    <row r="26" spans="3:393" s="16" customFormat="1">
      <c r="D26" s="16">
        <v>7</v>
      </c>
      <c r="E26" s="158">
        <f t="shared" si="9"/>
        <v>2315.1401045926214</v>
      </c>
      <c r="F26" s="158">
        <f t="shared" si="0"/>
        <v>272.61022366201814</v>
      </c>
      <c r="H26" s="158">
        <f>+SUM(U92:U103)</f>
        <v>229.57711821519703</v>
      </c>
      <c r="J26" s="158">
        <f t="shared" si="1"/>
        <v>43.033105446821111</v>
      </c>
      <c r="L26" s="158">
        <f t="shared" si="2"/>
        <v>2272.1069991458003</v>
      </c>
      <c r="N26" s="34"/>
      <c r="O26" s="16">
        <v>7</v>
      </c>
      <c r="Q26" s="158">
        <f t="shared" si="10"/>
        <v>2488.4567316714401</v>
      </c>
      <c r="R26" s="41"/>
      <c r="S26" s="158">
        <f t="shared" si="11"/>
        <v>22.717518638501513</v>
      </c>
      <c r="U26" s="158">
        <f t="shared" si="12"/>
        <v>20.737139430595334</v>
      </c>
      <c r="W26" s="158">
        <f t="shared" si="13"/>
        <v>1.9803792079061786</v>
      </c>
      <c r="Y26" s="158">
        <f t="shared" si="14"/>
        <v>2486.4763524635341</v>
      </c>
      <c r="Z26" s="34">
        <v>1</v>
      </c>
    </row>
    <row r="27" spans="3:393" s="16" customFormat="1">
      <c r="D27" s="16">
        <v>8</v>
      </c>
      <c r="E27" s="158">
        <f t="shared" si="9"/>
        <v>2272.1069991458003</v>
      </c>
      <c r="F27" s="158">
        <f t="shared" si="0"/>
        <v>272.61022366201814</v>
      </c>
      <c r="H27" s="158">
        <f>+SUM(U104:U115)</f>
        <v>225.07098974233566</v>
      </c>
      <c r="J27" s="158">
        <f t="shared" si="1"/>
        <v>47.539233919682488</v>
      </c>
      <c r="L27" s="158">
        <f t="shared" si="2"/>
        <v>2224.5677652261179</v>
      </c>
      <c r="N27" s="34"/>
      <c r="O27" s="16">
        <v>8</v>
      </c>
      <c r="Q27" s="158">
        <f t="shared" si="10"/>
        <v>2486.4763524635341</v>
      </c>
      <c r="R27" s="41"/>
      <c r="S27" s="158">
        <f t="shared" si="11"/>
        <v>22.717518638501513</v>
      </c>
      <c r="U27" s="158">
        <f t="shared" si="12"/>
        <v>20.72063627052945</v>
      </c>
      <c r="W27" s="158">
        <f t="shared" si="13"/>
        <v>1.9968823679720629</v>
      </c>
      <c r="Y27" s="158">
        <f t="shared" si="14"/>
        <v>2484.4794700955622</v>
      </c>
      <c r="Z27" s="34">
        <v>1</v>
      </c>
    </row>
    <row r="28" spans="3:393" s="16" customFormat="1">
      <c r="D28" s="16">
        <v>9</v>
      </c>
      <c r="E28" s="158">
        <f t="shared" si="9"/>
        <v>2224.5677652261179</v>
      </c>
      <c r="F28" s="158">
        <f t="shared" si="0"/>
        <v>272.61022366201814</v>
      </c>
      <c r="H28" s="158">
        <f>+SUM(U116:U127)</f>
        <v>220.09301073479631</v>
      </c>
      <c r="J28" s="158">
        <f t="shared" si="1"/>
        <v>52.517212927221834</v>
      </c>
      <c r="L28" s="158">
        <f t="shared" si="2"/>
        <v>2172.050552298896</v>
      </c>
      <c r="N28" s="34"/>
      <c r="O28" s="16">
        <v>9</v>
      </c>
      <c r="Q28" s="158">
        <f t="shared" si="10"/>
        <v>2484.4794700955622</v>
      </c>
      <c r="R28" s="41"/>
      <c r="S28" s="158">
        <f t="shared" si="11"/>
        <v>22.717518638501513</v>
      </c>
      <c r="U28" s="158">
        <f t="shared" si="12"/>
        <v>20.703995584129686</v>
      </c>
      <c r="W28" s="158">
        <f t="shared" si="13"/>
        <v>2.0135230543718272</v>
      </c>
      <c r="Y28" s="158">
        <f t="shared" si="14"/>
        <v>2482.4659470411902</v>
      </c>
      <c r="Z28" s="34">
        <v>1</v>
      </c>
    </row>
    <row r="29" spans="3:393" s="16" customFormat="1">
      <c r="D29" s="16">
        <v>10</v>
      </c>
      <c r="E29" s="158">
        <f t="shared" si="9"/>
        <v>2172.050552298896</v>
      </c>
      <c r="F29" s="158">
        <f t="shared" si="0"/>
        <v>272.61022366201814</v>
      </c>
      <c r="H29" s="158">
        <f>+SUM(U128:U139)</f>
        <v>214.59377227571923</v>
      </c>
      <c r="J29" s="158">
        <f t="shared" si="1"/>
        <v>58.016451386298911</v>
      </c>
      <c r="L29" s="158">
        <f t="shared" si="2"/>
        <v>2114.0341009125973</v>
      </c>
      <c r="N29" s="34"/>
      <c r="O29" s="16">
        <v>10</v>
      </c>
      <c r="Q29" s="158">
        <f t="shared" si="10"/>
        <v>2482.4659470411902</v>
      </c>
      <c r="R29" s="41"/>
      <c r="S29" s="158">
        <f t="shared" si="11"/>
        <v>22.717518638501513</v>
      </c>
      <c r="U29" s="158">
        <f t="shared" si="12"/>
        <v>20.687216225343253</v>
      </c>
      <c r="W29" s="158">
        <f t="shared" si="13"/>
        <v>2.0303024131582603</v>
      </c>
      <c r="Y29" s="158">
        <f t="shared" si="14"/>
        <v>2480.4356446280322</v>
      </c>
      <c r="Z29" s="34">
        <v>1</v>
      </c>
    </row>
    <row r="30" spans="3:393" s="16" customFormat="1">
      <c r="D30" s="16">
        <v>11</v>
      </c>
      <c r="E30" s="158">
        <f t="shared" si="9"/>
        <v>2114.0341009125973</v>
      </c>
      <c r="F30" s="158">
        <f t="shared" si="0"/>
        <v>272.61022366201814</v>
      </c>
      <c r="H30" s="158">
        <f>+SUM(U140:U151)</f>
        <v>208.51869168900106</v>
      </c>
      <c r="J30" s="158">
        <f t="shared" si="1"/>
        <v>64.091531973017084</v>
      </c>
      <c r="L30" s="158">
        <f t="shared" si="2"/>
        <v>2049.9425689395803</v>
      </c>
      <c r="N30" s="34"/>
      <c r="O30" s="16">
        <v>11</v>
      </c>
      <c r="Q30" s="158">
        <f t="shared" si="10"/>
        <v>2480.4356446280322</v>
      </c>
      <c r="R30" s="41"/>
      <c r="S30" s="158">
        <f t="shared" si="11"/>
        <v>22.717518638501513</v>
      </c>
      <c r="U30" s="158">
        <f t="shared" si="12"/>
        <v>20.670297038566936</v>
      </c>
      <c r="W30" s="158">
        <f t="shared" si="13"/>
        <v>2.0472215999345771</v>
      </c>
      <c r="Y30" s="158">
        <f t="shared" si="14"/>
        <v>2478.3884230280973</v>
      </c>
      <c r="Z30" s="34">
        <v>1</v>
      </c>
    </row>
    <row r="31" spans="3:393" s="16" customFormat="1">
      <c r="D31" s="16">
        <v>12</v>
      </c>
      <c r="E31" s="158">
        <f t="shared" si="9"/>
        <v>2049.9425689395803</v>
      </c>
      <c r="F31" s="158">
        <f t="shared" si="0"/>
        <v>272.61022366201814</v>
      </c>
      <c r="H31" s="158">
        <f>+SUM(U152:U163)</f>
        <v>201.80747077909442</v>
      </c>
      <c r="J31" s="158">
        <f t="shared" si="1"/>
        <v>70.802752882923727</v>
      </c>
      <c r="L31" s="158">
        <f t="shared" si="2"/>
        <v>1979.1398160566566</v>
      </c>
      <c r="N31" s="34"/>
      <c r="O31" s="16">
        <v>12</v>
      </c>
      <c r="Q31" s="158">
        <f t="shared" si="10"/>
        <v>2478.3884230280973</v>
      </c>
      <c r="R31" s="41"/>
      <c r="S31" s="158">
        <f t="shared" si="11"/>
        <v>22.717518638501513</v>
      </c>
      <c r="U31" s="158">
        <f t="shared" si="12"/>
        <v>20.653236858567478</v>
      </c>
      <c r="W31" s="158">
        <f t="shared" si="13"/>
        <v>2.0642817799340349</v>
      </c>
      <c r="Y31" s="158">
        <f t="shared" si="14"/>
        <v>2476.3241412481634</v>
      </c>
      <c r="Z31" s="34">
        <v>1</v>
      </c>
    </row>
    <row r="32" spans="3:393" s="16" customFormat="1">
      <c r="D32" s="16">
        <v>13</v>
      </c>
      <c r="E32" s="158">
        <f t="shared" si="9"/>
        <v>1979.1398160566566</v>
      </c>
      <c r="F32" s="158">
        <f t="shared" si="0"/>
        <v>272.61022366201814</v>
      </c>
      <c r="H32" s="158">
        <f>+SUM(U164:U175)</f>
        <v>194.39349734143531</v>
      </c>
      <c r="J32" s="158">
        <f t="shared" si="1"/>
        <v>78.216726320582836</v>
      </c>
      <c r="L32" s="158">
        <f t="shared" si="2"/>
        <v>1900.9230897360737</v>
      </c>
      <c r="N32" s="34"/>
      <c r="O32" s="16">
        <v>13</v>
      </c>
      <c r="Q32" s="158">
        <f t="shared" si="10"/>
        <v>2476.3241412481634</v>
      </c>
      <c r="R32" s="41"/>
      <c r="S32" s="158">
        <f t="shared" si="11"/>
        <v>22.717518638501513</v>
      </c>
      <c r="U32" s="158">
        <f t="shared" si="12"/>
        <v>20.636034510401362</v>
      </c>
      <c r="W32" s="158">
        <f t="shared" si="13"/>
        <v>2.0814841281001506</v>
      </c>
      <c r="Y32" s="158">
        <f t="shared" si="14"/>
        <v>2474.2426571200631</v>
      </c>
      <c r="Z32" s="34">
        <v>2</v>
      </c>
    </row>
    <row r="33" spans="4:26" s="16" customFormat="1">
      <c r="D33" s="16">
        <v>14</v>
      </c>
      <c r="E33" s="158">
        <f t="shared" si="9"/>
        <v>1900.9230897360737</v>
      </c>
      <c r="F33" s="158">
        <f t="shared" si="0"/>
        <v>272.61022366201814</v>
      </c>
      <c r="H33" s="158">
        <f>+SUM(U176:U187)</f>
        <v>186.2031840031907</v>
      </c>
      <c r="J33" s="158">
        <f t="shared" si="1"/>
        <v>86.407039658827443</v>
      </c>
      <c r="L33" s="158">
        <f t="shared" si="2"/>
        <v>1814.5160500772463</v>
      </c>
      <c r="N33" s="34"/>
      <c r="O33" s="16">
        <v>14</v>
      </c>
      <c r="Q33" s="158">
        <f t="shared" si="10"/>
        <v>2474.2426571200631</v>
      </c>
      <c r="R33" s="41"/>
      <c r="S33" s="158">
        <f t="shared" si="11"/>
        <v>22.717518638501513</v>
      </c>
      <c r="U33" s="158">
        <f t="shared" si="12"/>
        <v>20.618688809333861</v>
      </c>
      <c r="W33" s="158">
        <f t="shared" si="13"/>
        <v>2.0988298291676522</v>
      </c>
      <c r="Y33" s="158">
        <f t="shared" si="14"/>
        <v>2472.1438272908954</v>
      </c>
      <c r="Z33" s="34">
        <v>2</v>
      </c>
    </row>
    <row r="34" spans="4:26" s="16" customFormat="1">
      <c r="D34" s="16">
        <v>15</v>
      </c>
      <c r="E34" s="158">
        <f t="shared" si="9"/>
        <v>1814.5160500772463</v>
      </c>
      <c r="F34" s="158">
        <f t="shared" si="0"/>
        <v>272.61022366201814</v>
      </c>
      <c r="H34" s="158">
        <f>+SUM(U188:U199)</f>
        <v>177.15523783199305</v>
      </c>
      <c r="J34" s="158">
        <f t="shared" si="1"/>
        <v>95.454985830025095</v>
      </c>
      <c r="L34" s="158">
        <f t="shared" si="2"/>
        <v>1719.0610642472211</v>
      </c>
      <c r="N34" s="34"/>
      <c r="O34" s="16">
        <v>15</v>
      </c>
      <c r="Q34" s="158">
        <f t="shared" si="10"/>
        <v>2472.1438272908954</v>
      </c>
      <c r="R34" s="41"/>
      <c r="S34" s="158">
        <f t="shared" si="11"/>
        <v>22.717518638501513</v>
      </c>
      <c r="U34" s="158">
        <f t="shared" si="12"/>
        <v>20.601198560757464</v>
      </c>
      <c r="W34" s="158">
        <f t="shared" si="13"/>
        <v>2.1163200777440494</v>
      </c>
      <c r="Y34" s="158">
        <f t="shared" si="14"/>
        <v>2470.0275072131512</v>
      </c>
      <c r="Z34" s="34">
        <v>2</v>
      </c>
    </row>
    <row r="35" spans="4:26" s="16" customFormat="1">
      <c r="D35" s="16">
        <v>16</v>
      </c>
      <c r="E35" s="158">
        <f t="shared" si="9"/>
        <v>1719.0610642472211</v>
      </c>
      <c r="F35" s="158">
        <f t="shared" si="0"/>
        <v>272.61022366201814</v>
      </c>
      <c r="H35" s="158">
        <f>+SUM(U200:U211)</f>
        <v>167.15985346316555</v>
      </c>
      <c r="J35" s="158">
        <f t="shared" si="1"/>
        <v>105.4503701988526</v>
      </c>
      <c r="L35" s="158">
        <f t="shared" si="2"/>
        <v>1613.6106940483685</v>
      </c>
      <c r="N35" s="34"/>
      <c r="O35" s="16">
        <v>16</v>
      </c>
      <c r="Q35" s="158">
        <f t="shared" si="10"/>
        <v>2470.0275072131512</v>
      </c>
      <c r="R35" s="41"/>
      <c r="S35" s="158">
        <f t="shared" si="11"/>
        <v>22.717518638501513</v>
      </c>
      <c r="U35" s="158">
        <f t="shared" si="12"/>
        <v>20.583562560109595</v>
      </c>
      <c r="W35" s="158">
        <f t="shared" si="13"/>
        <v>2.1339560783919183</v>
      </c>
      <c r="Y35" s="158">
        <f t="shared" si="14"/>
        <v>2467.8935511347595</v>
      </c>
      <c r="Z35" s="34">
        <v>2</v>
      </c>
    </row>
    <row r="36" spans="4:26" s="16" customFormat="1">
      <c r="D36" s="16">
        <v>17</v>
      </c>
      <c r="E36" s="158">
        <f t="shared" si="9"/>
        <v>1613.6106940483685</v>
      </c>
      <c r="F36" s="158">
        <f t="shared" si="0"/>
        <v>272.61022366201814</v>
      </c>
      <c r="H36" s="158">
        <f>+SUM(U212:U223)</f>
        <v>156.11782173682332</v>
      </c>
      <c r="J36" s="158">
        <f t="shared" si="1"/>
        <v>116.49240192519483</v>
      </c>
      <c r="L36" s="158">
        <f t="shared" si="2"/>
        <v>1497.1182921231737</v>
      </c>
      <c r="N36" s="34"/>
      <c r="O36" s="16">
        <v>17</v>
      </c>
      <c r="Q36" s="158">
        <f t="shared" si="10"/>
        <v>2467.8935511347595</v>
      </c>
      <c r="R36" s="41"/>
      <c r="S36" s="158">
        <f t="shared" si="11"/>
        <v>22.717518638501513</v>
      </c>
      <c r="U36" s="158">
        <f t="shared" si="12"/>
        <v>20.565779592789664</v>
      </c>
      <c r="W36" s="158">
        <f t="shared" si="13"/>
        <v>2.1517390457118495</v>
      </c>
      <c r="Y36" s="158">
        <f t="shared" si="14"/>
        <v>2465.7418120890475</v>
      </c>
      <c r="Z36" s="34">
        <v>2</v>
      </c>
    </row>
    <row r="37" spans="4:26" s="16" customFormat="1">
      <c r="D37" s="16">
        <v>18</v>
      </c>
      <c r="E37" s="158">
        <f t="shared" si="9"/>
        <v>1497.1182921231737</v>
      </c>
      <c r="F37" s="158">
        <f t="shared" si="0"/>
        <v>272.61022366201814</v>
      </c>
      <c r="H37" s="158">
        <f>+SUM(U224:U235)</f>
        <v>143.91954499763168</v>
      </c>
      <c r="J37" s="158">
        <f t="shared" si="1"/>
        <v>128.69067866438647</v>
      </c>
      <c r="L37" s="158">
        <f t="shared" si="2"/>
        <v>1368.4276134587872</v>
      </c>
      <c r="N37" s="34"/>
      <c r="O37" s="16">
        <v>18</v>
      </c>
      <c r="Q37" s="158">
        <f t="shared" si="10"/>
        <v>2465.7418120890475</v>
      </c>
      <c r="R37" s="41"/>
      <c r="S37" s="158">
        <f t="shared" si="11"/>
        <v>22.717518638501513</v>
      </c>
      <c r="U37" s="158">
        <f t="shared" si="12"/>
        <v>20.547848434075394</v>
      </c>
      <c r="W37" s="158">
        <f t="shared" si="13"/>
        <v>2.1696702044261187</v>
      </c>
      <c r="Y37" s="158">
        <f t="shared" si="14"/>
        <v>2463.5721418846215</v>
      </c>
      <c r="Z37" s="34">
        <v>2</v>
      </c>
    </row>
    <row r="38" spans="4:26" s="16" customFormat="1">
      <c r="D38" s="16">
        <v>19</v>
      </c>
      <c r="E38" s="158">
        <f t="shared" si="9"/>
        <v>1368.4276134587872</v>
      </c>
      <c r="F38" s="158">
        <f t="shared" si="0"/>
        <v>272.61022366201814</v>
      </c>
      <c r="H38" s="158">
        <f>+SUM(U236:U247)</f>
        <v>130.44394928358142</v>
      </c>
      <c r="J38" s="158">
        <f t="shared" si="1"/>
        <v>142.16627437843673</v>
      </c>
      <c r="L38" s="158">
        <f t="shared" si="2"/>
        <v>1226.2613390803504</v>
      </c>
      <c r="N38" s="34"/>
      <c r="O38" s="16">
        <v>19</v>
      </c>
      <c r="Q38" s="158">
        <f t="shared" si="10"/>
        <v>2463.5721418846215</v>
      </c>
      <c r="R38" s="41"/>
      <c r="S38" s="158">
        <f t="shared" si="11"/>
        <v>22.717518638501513</v>
      </c>
      <c r="U38" s="158">
        <f t="shared" si="12"/>
        <v>20.529767849038514</v>
      </c>
      <c r="W38" s="158">
        <f t="shared" si="13"/>
        <v>2.1877507894629993</v>
      </c>
      <c r="Y38" s="158">
        <f t="shared" si="14"/>
        <v>2461.3843910951587</v>
      </c>
      <c r="Z38" s="34">
        <v>2</v>
      </c>
    </row>
    <row r="39" spans="4:26" s="16" customFormat="1">
      <c r="D39" s="16">
        <v>20</v>
      </c>
      <c r="E39" s="158">
        <f t="shared" si="9"/>
        <v>1226.2613390803504</v>
      </c>
      <c r="F39" s="158">
        <f t="shared" si="0"/>
        <v>272.61022366201814</v>
      </c>
      <c r="H39" s="158">
        <f>+SUM(U248:U259)</f>
        <v>115.55728260671418</v>
      </c>
      <c r="J39" s="158">
        <f t="shared" si="1"/>
        <v>157.05294105530396</v>
      </c>
      <c r="L39" s="158">
        <f t="shared" si="2"/>
        <v>1069.2083980250463</v>
      </c>
      <c r="N39" s="34"/>
      <c r="O39" s="16">
        <v>20</v>
      </c>
      <c r="Q39" s="158">
        <f t="shared" si="10"/>
        <v>2461.3843910951587</v>
      </c>
      <c r="R39" s="41"/>
      <c r="S39" s="158">
        <f t="shared" si="11"/>
        <v>22.717518638501513</v>
      </c>
      <c r="U39" s="158">
        <f t="shared" si="12"/>
        <v>20.511536592459656</v>
      </c>
      <c r="W39" s="158">
        <f t="shared" si="13"/>
        <v>2.2059820460418571</v>
      </c>
      <c r="Y39" s="158">
        <f t="shared" si="14"/>
        <v>2459.1784090491169</v>
      </c>
      <c r="Z39" s="34">
        <v>2</v>
      </c>
    </row>
    <row r="40" spans="4:26" s="16" customFormat="1">
      <c r="D40" s="16">
        <v>21</v>
      </c>
      <c r="E40" s="158">
        <f t="shared" si="9"/>
        <v>1069.2083980250463</v>
      </c>
      <c r="F40" s="158">
        <f t="shared" si="0"/>
        <v>272.61022366201814</v>
      </c>
      <c r="H40" s="158">
        <f>+SUM(U260:U271)</f>
        <v>99.111787398136045</v>
      </c>
      <c r="J40" s="158">
        <f t="shared" si="1"/>
        <v>173.4984362638821</v>
      </c>
      <c r="L40" s="158">
        <f t="shared" si="2"/>
        <v>895.70996176116421</v>
      </c>
      <c r="N40" s="34"/>
      <c r="O40" s="16">
        <v>21</v>
      </c>
      <c r="Q40" s="158">
        <f t="shared" si="10"/>
        <v>2459.1784090491169</v>
      </c>
      <c r="R40" s="41"/>
      <c r="S40" s="158">
        <f t="shared" si="11"/>
        <v>22.717518638501513</v>
      </c>
      <c r="U40" s="158">
        <f t="shared" si="12"/>
        <v>20.493153408742643</v>
      </c>
      <c r="W40" s="158">
        <f t="shared" si="13"/>
        <v>2.2243652297588703</v>
      </c>
      <c r="Y40" s="158">
        <f t="shared" si="14"/>
        <v>2456.954043819358</v>
      </c>
      <c r="Z40" s="34">
        <v>2</v>
      </c>
    </row>
    <row r="41" spans="4:26" s="16" customFormat="1">
      <c r="D41" s="16">
        <v>22</v>
      </c>
      <c r="E41" s="158">
        <f t="shared" si="9"/>
        <v>895.70996176116421</v>
      </c>
      <c r="F41" s="158">
        <f t="shared" si="0"/>
        <v>272.61022366201814</v>
      </c>
      <c r="H41" s="158">
        <f>+SUM(U272:U283)</f>
        <v>80.944233940676583</v>
      </c>
      <c r="J41" s="158">
        <f t="shared" si="1"/>
        <v>191.66598972134156</v>
      </c>
      <c r="L41" s="158">
        <f t="shared" si="2"/>
        <v>704.04397203982262</v>
      </c>
      <c r="N41" s="34"/>
      <c r="O41" s="16">
        <v>22</v>
      </c>
      <c r="Q41" s="158">
        <f t="shared" si="10"/>
        <v>2456.954043819358</v>
      </c>
      <c r="R41" s="41"/>
      <c r="S41" s="158">
        <f t="shared" si="11"/>
        <v>22.717518638501513</v>
      </c>
      <c r="U41" s="158">
        <f t="shared" si="12"/>
        <v>20.474617031827986</v>
      </c>
      <c r="W41" s="158">
        <f t="shared" si="13"/>
        <v>2.2429016066735272</v>
      </c>
      <c r="Y41" s="158">
        <f t="shared" si="14"/>
        <v>2454.7111422126845</v>
      </c>
      <c r="Z41" s="34">
        <v>2</v>
      </c>
    </row>
    <row r="42" spans="4:26" s="16" customFormat="1">
      <c r="D42" s="16">
        <v>23</v>
      </c>
      <c r="E42" s="158">
        <f t="shared" si="9"/>
        <v>704.04397203982262</v>
      </c>
      <c r="F42" s="158">
        <f t="shared" si="0"/>
        <v>272.61022366201814</v>
      </c>
      <c r="H42" s="158">
        <f>+SUM(U284:U295)</f>
        <v>60.874300232782758</v>
      </c>
      <c r="J42" s="158">
        <f t="shared" si="1"/>
        <v>211.73592342923538</v>
      </c>
      <c r="L42" s="158">
        <f t="shared" si="2"/>
        <v>492.30804861058721</v>
      </c>
      <c r="N42" s="34"/>
      <c r="O42" s="16">
        <v>23</v>
      </c>
      <c r="Q42" s="158">
        <f t="shared" si="10"/>
        <v>2454.7111422126845</v>
      </c>
      <c r="R42" s="41"/>
      <c r="S42" s="158">
        <f t="shared" si="11"/>
        <v>22.717518638501513</v>
      </c>
      <c r="U42" s="158">
        <f t="shared" si="12"/>
        <v>20.455926185105707</v>
      </c>
      <c r="W42" s="158">
        <f t="shared" si="13"/>
        <v>2.2615924533958065</v>
      </c>
      <c r="Y42" s="158">
        <f t="shared" si="14"/>
        <v>2452.4495497592889</v>
      </c>
      <c r="Z42" s="34">
        <v>2</v>
      </c>
    </row>
    <row r="43" spans="4:26" s="16" customFormat="1">
      <c r="D43" s="16">
        <v>24</v>
      </c>
      <c r="E43" s="158">
        <f t="shared" si="9"/>
        <v>492.30804861058721</v>
      </c>
      <c r="F43" s="158">
        <f t="shared" si="0"/>
        <v>272.61022366201814</v>
      </c>
      <c r="H43" s="158">
        <f>+SUM(U296:U307)</f>
        <v>38.702782202991898</v>
      </c>
      <c r="J43" s="158">
        <f t="shared" si="1"/>
        <v>233.90744145902624</v>
      </c>
      <c r="L43" s="158">
        <f t="shared" si="2"/>
        <v>258.40060715156096</v>
      </c>
      <c r="N43" s="34"/>
      <c r="O43" s="16">
        <v>24</v>
      </c>
      <c r="Q43" s="158">
        <f t="shared" si="10"/>
        <v>2452.4495497592889</v>
      </c>
      <c r="R43" s="41"/>
      <c r="S43" s="158">
        <f t="shared" si="11"/>
        <v>22.717518638501513</v>
      </c>
      <c r="U43" s="158">
        <f t="shared" si="12"/>
        <v>20.437079581327406</v>
      </c>
      <c r="W43" s="158">
        <f t="shared" si="13"/>
        <v>2.2804390571741067</v>
      </c>
      <c r="Y43" s="158">
        <f t="shared" si="14"/>
        <v>2450.1691107021147</v>
      </c>
      <c r="Z43" s="34">
        <v>2</v>
      </c>
    </row>
    <row r="44" spans="4:26" s="16" customFormat="1">
      <c r="D44" s="16">
        <v>25</v>
      </c>
      <c r="E44" s="158">
        <f t="shared" si="9"/>
        <v>258.40060715156096</v>
      </c>
      <c r="F44" s="158">
        <f t="shared" si="0"/>
        <v>272.61022366201814</v>
      </c>
      <c r="H44" s="158">
        <f>+SUM(U308:U319)</f>
        <v>14.209616510471593</v>
      </c>
      <c r="J44" s="158">
        <f t="shared" si="1"/>
        <v>258.40060715154652</v>
      </c>
      <c r="L44" s="158">
        <f t="shared" si="2"/>
        <v>1.4438228390645236E-11</v>
      </c>
      <c r="N44" s="34"/>
      <c r="O44" s="16">
        <v>25</v>
      </c>
      <c r="Q44" s="158">
        <f t="shared" si="10"/>
        <v>2450.1691107021147</v>
      </c>
      <c r="R44" s="41"/>
      <c r="S44" s="158">
        <f t="shared" si="11"/>
        <v>22.717518638501513</v>
      </c>
      <c r="U44" s="158">
        <f t="shared" si="12"/>
        <v>20.418075922517623</v>
      </c>
      <c r="W44" s="158">
        <f t="shared" si="13"/>
        <v>2.2994427159838899</v>
      </c>
      <c r="Y44" s="158">
        <f t="shared" si="14"/>
        <v>2447.8696679861309</v>
      </c>
      <c r="Z44" s="34">
        <v>3</v>
      </c>
    </row>
    <row r="45" spans="4:26" s="16" customFormat="1">
      <c r="N45" s="34"/>
      <c r="O45" s="16">
        <v>26</v>
      </c>
      <c r="Q45" s="158">
        <f t="shared" si="10"/>
        <v>2447.8696679861309</v>
      </c>
      <c r="R45" s="41"/>
      <c r="S45" s="158">
        <f t="shared" si="11"/>
        <v>22.717518638501513</v>
      </c>
      <c r="U45" s="158">
        <f t="shared" si="12"/>
        <v>20.398913899884423</v>
      </c>
      <c r="W45" s="158">
        <f t="shared" si="13"/>
        <v>2.3186047386170898</v>
      </c>
      <c r="Y45" s="158">
        <f t="shared" si="14"/>
        <v>2445.5510632475139</v>
      </c>
      <c r="Z45" s="34">
        <v>3</v>
      </c>
    </row>
    <row r="46" spans="4:26" s="16" customFormat="1">
      <c r="N46" s="34"/>
      <c r="O46" s="16">
        <v>27</v>
      </c>
      <c r="Q46" s="158">
        <f t="shared" si="10"/>
        <v>2445.5510632475139</v>
      </c>
      <c r="R46" s="41"/>
      <c r="S46" s="158">
        <f t="shared" si="11"/>
        <v>22.717518638501513</v>
      </c>
      <c r="U46" s="158">
        <f t="shared" si="12"/>
        <v>20.379592193729284</v>
      </c>
      <c r="W46" s="158">
        <f t="shared" si="13"/>
        <v>2.3379264447722292</v>
      </c>
      <c r="Y46" s="158">
        <f t="shared" si="14"/>
        <v>2443.2131368027417</v>
      </c>
      <c r="Z46" s="34">
        <v>3</v>
      </c>
    </row>
    <row r="47" spans="4:26" s="16" customFormat="1">
      <c r="N47" s="34"/>
      <c r="O47" s="16">
        <v>28</v>
      </c>
      <c r="Q47" s="158">
        <f t="shared" si="10"/>
        <v>2443.2131368027417</v>
      </c>
      <c r="R47" s="41"/>
      <c r="S47" s="158">
        <f t="shared" si="11"/>
        <v>22.717518638501513</v>
      </c>
      <c r="U47" s="158">
        <f t="shared" si="12"/>
        <v>20.360109473356182</v>
      </c>
      <c r="W47" s="158">
        <f t="shared" si="13"/>
        <v>2.3574091651453308</v>
      </c>
      <c r="Y47" s="158">
        <f t="shared" si="14"/>
        <v>2440.8557276375964</v>
      </c>
      <c r="Z47" s="34">
        <v>3</v>
      </c>
    </row>
    <row r="48" spans="4:26" s="16" customFormat="1">
      <c r="N48" s="34"/>
      <c r="O48" s="16">
        <v>29</v>
      </c>
      <c r="Q48" s="158">
        <f t="shared" si="10"/>
        <v>2440.8557276375964</v>
      </c>
      <c r="R48" s="41"/>
      <c r="S48" s="158">
        <f t="shared" si="11"/>
        <v>22.717518638501513</v>
      </c>
      <c r="U48" s="158">
        <f t="shared" si="12"/>
        <v>20.340464396979971</v>
      </c>
      <c r="W48" s="158">
        <f t="shared" si="13"/>
        <v>2.3770542415215417</v>
      </c>
      <c r="Y48" s="158">
        <f t="shared" si="14"/>
        <v>2438.478673396075</v>
      </c>
      <c r="Z48" s="34">
        <v>3</v>
      </c>
    </row>
    <row r="49" spans="14:26" s="16" customFormat="1">
      <c r="N49" s="34"/>
      <c r="O49" s="16">
        <v>30</v>
      </c>
      <c r="Q49" s="158">
        <f t="shared" si="10"/>
        <v>2438.478673396075</v>
      </c>
      <c r="R49" s="41"/>
      <c r="S49" s="158">
        <f t="shared" si="11"/>
        <v>22.717518638501513</v>
      </c>
      <c r="U49" s="158">
        <f t="shared" si="12"/>
        <v>20.32065561163396</v>
      </c>
      <c r="W49" s="158">
        <f t="shared" si="13"/>
        <v>2.3968630268675533</v>
      </c>
      <c r="Y49" s="158">
        <f t="shared" si="14"/>
        <v>2436.0818103692072</v>
      </c>
      <c r="Z49" s="34">
        <v>3</v>
      </c>
    </row>
    <row r="50" spans="14:26" s="16" customFormat="1">
      <c r="N50" s="34"/>
      <c r="O50" s="16">
        <v>31</v>
      </c>
      <c r="Q50" s="158">
        <f t="shared" si="10"/>
        <v>2436.0818103692072</v>
      </c>
      <c r="R50" s="41"/>
      <c r="S50" s="158">
        <f t="shared" si="11"/>
        <v>22.717518638501513</v>
      </c>
      <c r="U50" s="158">
        <f t="shared" si="12"/>
        <v>20.300681753076727</v>
      </c>
      <c r="W50" s="158">
        <f t="shared" si="13"/>
        <v>2.4168368854247859</v>
      </c>
      <c r="Y50" s="158">
        <f t="shared" si="14"/>
        <v>2433.6649734837824</v>
      </c>
      <c r="Z50" s="34">
        <v>3</v>
      </c>
    </row>
    <row r="51" spans="14:26" s="16" customFormat="1">
      <c r="N51" s="34"/>
      <c r="O51" s="16">
        <v>32</v>
      </c>
      <c r="Q51" s="158">
        <f t="shared" si="10"/>
        <v>2433.6649734837824</v>
      </c>
      <c r="R51" s="41"/>
      <c r="S51" s="158">
        <f t="shared" si="11"/>
        <v>22.717518638501513</v>
      </c>
      <c r="U51" s="158">
        <f t="shared" si="12"/>
        <v>20.280541445698187</v>
      </c>
      <c r="W51" s="158">
        <f t="shared" si="13"/>
        <v>2.4369771928033259</v>
      </c>
      <c r="Y51" s="158">
        <f t="shared" si="14"/>
        <v>2431.2279962909793</v>
      </c>
      <c r="Z51" s="34">
        <v>3</v>
      </c>
    </row>
    <row r="52" spans="14:26" s="16" customFormat="1">
      <c r="N52" s="34"/>
      <c r="O52" s="16">
        <v>33</v>
      </c>
      <c r="Q52" s="158">
        <f t="shared" si="10"/>
        <v>2431.2279962909793</v>
      </c>
      <c r="R52" s="41"/>
      <c r="S52" s="158">
        <f t="shared" si="11"/>
        <v>22.717518638501513</v>
      </c>
      <c r="U52" s="158">
        <f t="shared" si="12"/>
        <v>20.260233302424826</v>
      </c>
      <c r="W52" s="158">
        <f t="shared" si="13"/>
        <v>2.4572853360766871</v>
      </c>
      <c r="Y52" s="158">
        <f t="shared" si="14"/>
        <v>2428.7707109549024</v>
      </c>
      <c r="Z52" s="34">
        <v>3</v>
      </c>
    </row>
    <row r="53" spans="14:26" s="16" customFormat="1">
      <c r="N53" s="34"/>
      <c r="O53" s="16">
        <v>34</v>
      </c>
      <c r="Q53" s="158">
        <f t="shared" si="10"/>
        <v>2428.7707109549024</v>
      </c>
      <c r="R53" s="41"/>
      <c r="S53" s="158">
        <f t="shared" si="11"/>
        <v>22.717518638501513</v>
      </c>
      <c r="U53" s="158">
        <f t="shared" si="12"/>
        <v>20.239755924624188</v>
      </c>
      <c r="W53" s="158">
        <f t="shared" si="13"/>
        <v>2.4777627138773255</v>
      </c>
      <c r="Y53" s="158">
        <f t="shared" si="14"/>
        <v>2426.292948241025</v>
      </c>
      <c r="Z53" s="34">
        <v>3</v>
      </c>
    </row>
    <row r="54" spans="14:26" s="16" customFormat="1">
      <c r="N54" s="34"/>
      <c r="O54" s="16">
        <v>35</v>
      </c>
      <c r="Q54" s="158">
        <f t="shared" si="10"/>
        <v>2426.292948241025</v>
      </c>
      <c r="R54" s="41"/>
      <c r="S54" s="158">
        <f t="shared" si="11"/>
        <v>22.717518638501513</v>
      </c>
      <c r="U54" s="158">
        <f t="shared" si="12"/>
        <v>20.219107902008542</v>
      </c>
      <c r="W54" s="158">
        <f t="shared" si="13"/>
        <v>2.4984107364929713</v>
      </c>
      <c r="Y54" s="158">
        <f t="shared" si="14"/>
        <v>2423.7945375045319</v>
      </c>
      <c r="Z54" s="34">
        <v>3</v>
      </c>
    </row>
    <row r="55" spans="14:26" s="16" customFormat="1">
      <c r="N55" s="34"/>
      <c r="O55" s="16">
        <v>36</v>
      </c>
      <c r="Q55" s="158">
        <f t="shared" si="10"/>
        <v>2423.7945375045319</v>
      </c>
      <c r="R55" s="41"/>
      <c r="S55" s="158">
        <f t="shared" si="11"/>
        <v>22.717518638501513</v>
      </c>
      <c r="U55" s="158">
        <f t="shared" si="12"/>
        <v>20.198287812537767</v>
      </c>
      <c r="W55" s="158">
        <f t="shared" si="13"/>
        <v>2.5192308259637457</v>
      </c>
      <c r="Y55" s="158">
        <f t="shared" si="14"/>
        <v>2421.2753066785681</v>
      </c>
      <c r="Z55" s="34">
        <v>3</v>
      </c>
    </row>
    <row r="56" spans="14:26" s="16" customFormat="1">
      <c r="N56" s="34"/>
      <c r="O56" s="16">
        <v>37</v>
      </c>
      <c r="Q56" s="158">
        <f t="shared" si="10"/>
        <v>2421.2753066785681</v>
      </c>
      <c r="R56" s="41"/>
      <c r="S56" s="158">
        <f t="shared" si="11"/>
        <v>22.717518638501513</v>
      </c>
      <c r="U56" s="158">
        <f t="shared" si="12"/>
        <v>20.177294222321404</v>
      </c>
      <c r="W56" s="158">
        <f t="shared" si="13"/>
        <v>2.5402244161801093</v>
      </c>
      <c r="Y56" s="158">
        <f t="shared" si="14"/>
        <v>2418.735082262388</v>
      </c>
      <c r="Z56" s="34">
        <v>4</v>
      </c>
    </row>
    <row r="57" spans="14:26" s="16" customFormat="1">
      <c r="N57" s="34"/>
      <c r="O57" s="16">
        <v>38</v>
      </c>
      <c r="Q57" s="158">
        <f t="shared" si="10"/>
        <v>2418.735082262388</v>
      </c>
      <c r="R57" s="41"/>
      <c r="S57" s="158">
        <f t="shared" si="11"/>
        <v>22.717518638501513</v>
      </c>
      <c r="U57" s="158">
        <f t="shared" si="12"/>
        <v>20.1561256855199</v>
      </c>
      <c r="W57" s="158">
        <f t="shared" si="13"/>
        <v>2.5613929529816133</v>
      </c>
      <c r="Y57" s="158">
        <f t="shared" si="14"/>
        <v>2416.1736893094062</v>
      </c>
      <c r="Z57" s="34">
        <v>4</v>
      </c>
    </row>
    <row r="58" spans="14:26" s="16" customFormat="1">
      <c r="N58" s="34"/>
      <c r="O58" s="16">
        <v>39</v>
      </c>
      <c r="Q58" s="158">
        <f t="shared" si="10"/>
        <v>2416.1736893094062</v>
      </c>
      <c r="R58" s="41"/>
      <c r="S58" s="158">
        <f t="shared" si="11"/>
        <v>22.717518638501513</v>
      </c>
      <c r="U58" s="158">
        <f t="shared" si="12"/>
        <v>20.134780744245052</v>
      </c>
      <c r="W58" s="158">
        <f t="shared" si="13"/>
        <v>2.5827378942564607</v>
      </c>
      <c r="Y58" s="158">
        <f t="shared" si="14"/>
        <v>2413.5909514151499</v>
      </c>
      <c r="Z58" s="34">
        <v>4</v>
      </c>
    </row>
    <row r="59" spans="14:26" s="16" customFormat="1">
      <c r="N59" s="34"/>
      <c r="O59" s="16">
        <v>40</v>
      </c>
      <c r="Q59" s="158">
        <f t="shared" si="10"/>
        <v>2413.5909514151499</v>
      </c>
      <c r="R59" s="41"/>
      <c r="S59" s="158">
        <f t="shared" si="11"/>
        <v>22.717518638501513</v>
      </c>
      <c r="U59" s="158">
        <f t="shared" si="12"/>
        <v>20.113257928459586</v>
      </c>
      <c r="W59" s="158">
        <f t="shared" si="13"/>
        <v>2.6042607100419275</v>
      </c>
      <c r="Y59" s="158">
        <f t="shared" si="14"/>
        <v>2410.9866907051078</v>
      </c>
      <c r="Z59" s="34">
        <v>4</v>
      </c>
    </row>
    <row r="60" spans="14:26" s="16" customFormat="1">
      <c r="N60" s="34"/>
      <c r="O60" s="16">
        <v>41</v>
      </c>
      <c r="Q60" s="158">
        <f t="shared" si="10"/>
        <v>2410.9866907051078</v>
      </c>
      <c r="R60" s="41"/>
      <c r="S60" s="158">
        <f t="shared" si="11"/>
        <v>22.717518638501513</v>
      </c>
      <c r="U60" s="158">
        <f t="shared" si="12"/>
        <v>20.091555755875898</v>
      </c>
      <c r="W60" s="158">
        <f t="shared" si="13"/>
        <v>2.6259628826256147</v>
      </c>
      <c r="Y60" s="158">
        <f t="shared" si="14"/>
        <v>2408.3607278224822</v>
      </c>
      <c r="Z60" s="34">
        <v>4</v>
      </c>
    </row>
    <row r="61" spans="14:26" s="16" customFormat="1">
      <c r="N61" s="34"/>
      <c r="O61" s="16">
        <v>42</v>
      </c>
      <c r="Q61" s="158">
        <f t="shared" si="10"/>
        <v>2408.3607278224822</v>
      </c>
      <c r="R61" s="41"/>
      <c r="S61" s="158">
        <f t="shared" si="11"/>
        <v>22.717518638501513</v>
      </c>
      <c r="U61" s="158">
        <f t="shared" si="12"/>
        <v>20.06967273185402</v>
      </c>
      <c r="W61" s="158">
        <f t="shared" si="13"/>
        <v>2.6478459066474933</v>
      </c>
      <c r="Y61" s="158">
        <f t="shared" si="14"/>
        <v>2405.7128819158347</v>
      </c>
      <c r="Z61" s="34">
        <v>4</v>
      </c>
    </row>
    <row r="62" spans="14:26" s="16" customFormat="1">
      <c r="N62" s="34"/>
      <c r="O62" s="16">
        <v>43</v>
      </c>
      <c r="Q62" s="158">
        <f t="shared" si="10"/>
        <v>2405.7128819158347</v>
      </c>
      <c r="R62" s="41"/>
      <c r="S62" s="158">
        <f t="shared" si="11"/>
        <v>22.717518638501513</v>
      </c>
      <c r="U62" s="158">
        <f t="shared" si="12"/>
        <v>20.047607349298623</v>
      </c>
      <c r="W62" s="158">
        <f t="shared" si="13"/>
        <v>2.66991128920289</v>
      </c>
      <c r="Y62" s="158">
        <f t="shared" si="14"/>
        <v>2403.0429706266318</v>
      </c>
      <c r="Z62" s="34">
        <v>4</v>
      </c>
    </row>
    <row r="63" spans="14:26" s="16" customFormat="1">
      <c r="N63" s="34"/>
      <c r="O63" s="16">
        <v>44</v>
      </c>
      <c r="Q63" s="158">
        <f t="shared" si="10"/>
        <v>2403.0429706266318</v>
      </c>
      <c r="R63" s="41"/>
      <c r="S63" s="158">
        <f t="shared" si="11"/>
        <v>22.717518638501513</v>
      </c>
      <c r="U63" s="158">
        <f t="shared" si="12"/>
        <v>20.025358088555265</v>
      </c>
      <c r="W63" s="158">
        <f t="shared" si="13"/>
        <v>2.692160549946248</v>
      </c>
      <c r="Y63" s="158">
        <f t="shared" si="14"/>
        <v>2400.3508100766858</v>
      </c>
      <c r="Z63" s="34">
        <v>4</v>
      </c>
    </row>
    <row r="64" spans="14:26" s="16" customFormat="1">
      <c r="N64" s="34"/>
      <c r="O64" s="16">
        <v>45</v>
      </c>
      <c r="Q64" s="158">
        <f t="shared" si="10"/>
        <v>2400.3508100766858</v>
      </c>
      <c r="R64" s="41"/>
      <c r="S64" s="158">
        <f t="shared" si="11"/>
        <v>22.717518638501513</v>
      </c>
      <c r="U64" s="158">
        <f t="shared" si="12"/>
        <v>20.002923417305716</v>
      </c>
      <c r="W64" s="158">
        <f t="shared" si="13"/>
        <v>2.7145952211957969</v>
      </c>
      <c r="Y64" s="158">
        <f t="shared" si="14"/>
        <v>2397.6362148554899</v>
      </c>
      <c r="Z64" s="34">
        <v>4</v>
      </c>
    </row>
    <row r="65" spans="14:26" s="16" customFormat="1">
      <c r="N65" s="34"/>
      <c r="O65" s="16">
        <v>46</v>
      </c>
      <c r="Q65" s="158">
        <f t="shared" si="10"/>
        <v>2397.6362148554899</v>
      </c>
      <c r="R65" s="41"/>
      <c r="S65" s="158">
        <f t="shared" si="11"/>
        <v>22.717518638501513</v>
      </c>
      <c r="U65" s="158">
        <f t="shared" si="12"/>
        <v>19.980301790462416</v>
      </c>
      <c r="W65" s="158">
        <f t="shared" si="13"/>
        <v>2.7372168480390968</v>
      </c>
      <c r="Y65" s="158">
        <f t="shared" si="14"/>
        <v>2394.8989980074507</v>
      </c>
      <c r="Z65" s="34">
        <v>4</v>
      </c>
    </row>
    <row r="66" spans="14:26" s="16" customFormat="1">
      <c r="N66" s="34"/>
      <c r="O66" s="16">
        <v>47</v>
      </c>
      <c r="Q66" s="158">
        <f t="shared" si="10"/>
        <v>2394.8989980074507</v>
      </c>
      <c r="R66" s="41"/>
      <c r="S66" s="158">
        <f t="shared" si="11"/>
        <v>22.717518638501513</v>
      </c>
      <c r="U66" s="158">
        <f t="shared" si="12"/>
        <v>19.957491650062092</v>
      </c>
      <c r="W66" s="158">
        <f t="shared" si="13"/>
        <v>2.7600269884394208</v>
      </c>
      <c r="Y66" s="158">
        <f t="shared" si="14"/>
        <v>2392.1389710190115</v>
      </c>
      <c r="Z66" s="34">
        <v>4</v>
      </c>
    </row>
    <row r="67" spans="14:26" s="16" customFormat="1">
      <c r="N67" s="34"/>
      <c r="O67" s="16">
        <v>48</v>
      </c>
      <c r="Q67" s="158">
        <f t="shared" si="10"/>
        <v>2392.1389710190115</v>
      </c>
      <c r="R67" s="41"/>
      <c r="S67" s="158">
        <f t="shared" si="11"/>
        <v>22.717518638501513</v>
      </c>
      <c r="U67" s="158">
        <f t="shared" si="12"/>
        <v>19.934491425158431</v>
      </c>
      <c r="W67" s="158">
        <f t="shared" si="13"/>
        <v>2.7830272133430825</v>
      </c>
      <c r="Y67" s="158">
        <f t="shared" si="14"/>
        <v>2389.3559438056682</v>
      </c>
      <c r="Z67" s="34">
        <v>4</v>
      </c>
    </row>
    <row r="68" spans="14:26" s="16" customFormat="1">
      <c r="N68" s="34"/>
      <c r="O68" s="16">
        <v>49</v>
      </c>
      <c r="Q68" s="158">
        <f t="shared" si="10"/>
        <v>2389.3559438056682</v>
      </c>
      <c r="R68" s="41"/>
      <c r="S68" s="158">
        <f t="shared" si="11"/>
        <v>22.717518638501513</v>
      </c>
      <c r="U68" s="158">
        <f t="shared" si="12"/>
        <v>19.911299531713905</v>
      </c>
      <c r="W68" s="158">
        <f t="shared" si="13"/>
        <v>2.8062191067876086</v>
      </c>
      <c r="Y68" s="158">
        <f t="shared" si="14"/>
        <v>2386.5497246988807</v>
      </c>
      <c r="Z68" s="34">
        <v>5</v>
      </c>
    </row>
    <row r="69" spans="14:26" s="16" customFormat="1">
      <c r="N69" s="34"/>
      <c r="O69" s="16">
        <v>50</v>
      </c>
      <c r="Q69" s="158">
        <f t="shared" si="10"/>
        <v>2386.5497246988807</v>
      </c>
      <c r="R69" s="41"/>
      <c r="S69" s="158">
        <f t="shared" si="11"/>
        <v>22.717518638501513</v>
      </c>
      <c r="U69" s="158">
        <f t="shared" si="12"/>
        <v>19.887914372490673</v>
      </c>
      <c r="W69" s="158">
        <f t="shared" si="13"/>
        <v>2.8296042660108398</v>
      </c>
      <c r="Y69" s="158">
        <f t="shared" si="14"/>
        <v>2383.7201204328699</v>
      </c>
      <c r="Z69" s="34">
        <v>5</v>
      </c>
    </row>
    <row r="70" spans="14:26" s="16" customFormat="1">
      <c r="N70" s="34"/>
      <c r="O70" s="16">
        <v>51</v>
      </c>
      <c r="Q70" s="158">
        <f t="shared" si="10"/>
        <v>2383.7201204328699</v>
      </c>
      <c r="R70" s="41"/>
      <c r="S70" s="158">
        <f t="shared" si="11"/>
        <v>22.717518638501513</v>
      </c>
      <c r="U70" s="158">
        <f t="shared" si="12"/>
        <v>19.864334336940583</v>
      </c>
      <c r="W70" s="158">
        <f t="shared" si="13"/>
        <v>2.8531843015609297</v>
      </c>
      <c r="Y70" s="158">
        <f t="shared" si="14"/>
        <v>2380.8669361313091</v>
      </c>
      <c r="Z70" s="34">
        <v>5</v>
      </c>
    </row>
    <row r="71" spans="14:26" s="16" customFormat="1">
      <c r="N71" s="34"/>
      <c r="O71" s="16">
        <v>52</v>
      </c>
      <c r="Q71" s="158">
        <f t="shared" si="10"/>
        <v>2380.8669361313091</v>
      </c>
      <c r="R71" s="41"/>
      <c r="S71" s="158">
        <f t="shared" si="11"/>
        <v>22.717518638501513</v>
      </c>
      <c r="U71" s="158">
        <f t="shared" si="12"/>
        <v>19.840557801094246</v>
      </c>
      <c r="W71" s="158">
        <f t="shared" si="13"/>
        <v>2.8769608374072675</v>
      </c>
      <c r="Y71" s="158">
        <f t="shared" si="14"/>
        <v>2377.9899752939018</v>
      </c>
      <c r="Z71" s="34">
        <v>5</v>
      </c>
    </row>
    <row r="72" spans="14:26" s="16" customFormat="1">
      <c r="N72" s="34"/>
      <c r="O72" s="16">
        <v>53</v>
      </c>
      <c r="Q72" s="158">
        <f t="shared" si="10"/>
        <v>2377.9899752939018</v>
      </c>
      <c r="R72" s="41"/>
      <c r="S72" s="158">
        <f t="shared" si="11"/>
        <v>22.717518638501513</v>
      </c>
      <c r="U72" s="158">
        <f t="shared" si="12"/>
        <v>19.816583127449181</v>
      </c>
      <c r="W72" s="158">
        <f t="shared" si="13"/>
        <v>2.9009355110523316</v>
      </c>
      <c r="Y72" s="158">
        <f t="shared" si="14"/>
        <v>2375.0890397828493</v>
      </c>
      <c r="Z72" s="34">
        <v>5</v>
      </c>
    </row>
    <row r="73" spans="14:26" s="16" customFormat="1">
      <c r="N73" s="34"/>
      <c r="O73" s="16">
        <v>54</v>
      </c>
      <c r="Q73" s="158">
        <f t="shared" si="10"/>
        <v>2375.0890397828493</v>
      </c>
      <c r="R73" s="41"/>
      <c r="S73" s="158">
        <f t="shared" si="11"/>
        <v>22.717518638501513</v>
      </c>
      <c r="U73" s="158">
        <f t="shared" si="12"/>
        <v>19.792408664857078</v>
      </c>
      <c r="W73" s="158">
        <f t="shared" si="13"/>
        <v>2.9251099736444353</v>
      </c>
      <c r="Y73" s="158">
        <f t="shared" si="14"/>
        <v>2372.163929809205</v>
      </c>
      <c r="Z73" s="34">
        <v>5</v>
      </c>
    </row>
    <row r="74" spans="14:26" s="16" customFormat="1">
      <c r="N74" s="34"/>
      <c r="O74" s="16">
        <v>55</v>
      </c>
      <c r="Q74" s="158">
        <f t="shared" si="10"/>
        <v>2372.163929809205</v>
      </c>
      <c r="R74" s="41"/>
      <c r="S74" s="158">
        <f t="shared" si="11"/>
        <v>22.717518638501513</v>
      </c>
      <c r="U74" s="158">
        <f t="shared" si="12"/>
        <v>19.768032748410043</v>
      </c>
      <c r="W74" s="158">
        <f t="shared" si="13"/>
        <v>2.94948589009147</v>
      </c>
      <c r="Y74" s="158">
        <f t="shared" si="14"/>
        <v>2369.2144439191134</v>
      </c>
      <c r="Z74" s="34">
        <v>5</v>
      </c>
    </row>
    <row r="75" spans="14:26" s="16" customFormat="1">
      <c r="N75" s="34"/>
      <c r="O75" s="16">
        <v>56</v>
      </c>
      <c r="Q75" s="158">
        <f t="shared" si="10"/>
        <v>2369.2144439191134</v>
      </c>
      <c r="R75" s="41"/>
      <c r="S75" s="158">
        <f t="shared" si="11"/>
        <v>22.717518638501513</v>
      </c>
      <c r="U75" s="158">
        <f t="shared" si="12"/>
        <v>19.743453699325944</v>
      </c>
      <c r="W75" s="158">
        <f t="shared" si="13"/>
        <v>2.9740649391755696</v>
      </c>
      <c r="Y75" s="158">
        <f t="shared" si="14"/>
        <v>2366.2403789799378</v>
      </c>
      <c r="Z75" s="34">
        <v>5</v>
      </c>
    </row>
    <row r="76" spans="14:26" s="16" customFormat="1">
      <c r="N76" s="34"/>
      <c r="O76" s="16">
        <v>57</v>
      </c>
      <c r="Q76" s="158">
        <f t="shared" si="10"/>
        <v>2366.2403789799378</v>
      </c>
      <c r="R76" s="41"/>
      <c r="S76" s="158">
        <f t="shared" si="11"/>
        <v>22.717518638501513</v>
      </c>
      <c r="U76" s="158">
        <f t="shared" si="12"/>
        <v>19.718669824832816</v>
      </c>
      <c r="W76" s="158">
        <f t="shared" si="13"/>
        <v>2.9988488136686975</v>
      </c>
      <c r="Y76" s="158">
        <f t="shared" si="14"/>
        <v>2363.2415301662691</v>
      </c>
      <c r="Z76" s="34">
        <v>5</v>
      </c>
    </row>
    <row r="77" spans="14:26" s="16" customFormat="1">
      <c r="N77" s="34"/>
      <c r="O77" s="16">
        <v>58</v>
      </c>
      <c r="Q77" s="158">
        <f t="shared" si="10"/>
        <v>2363.2415301662691</v>
      </c>
      <c r="R77" s="41"/>
      <c r="S77" s="158">
        <f t="shared" si="11"/>
        <v>22.717518638501513</v>
      </c>
      <c r="U77" s="158">
        <f t="shared" si="12"/>
        <v>19.693679418052245</v>
      </c>
      <c r="W77" s="158">
        <f t="shared" si="13"/>
        <v>3.0238392204492683</v>
      </c>
      <c r="Y77" s="158">
        <f t="shared" si="14"/>
        <v>2360.2176909458199</v>
      </c>
      <c r="Z77" s="34">
        <v>5</v>
      </c>
    </row>
    <row r="78" spans="14:26" s="16" customFormat="1">
      <c r="N78" s="34"/>
      <c r="O78" s="16">
        <v>59</v>
      </c>
      <c r="Q78" s="158">
        <f t="shared" si="10"/>
        <v>2360.2176909458199</v>
      </c>
      <c r="R78" s="41"/>
      <c r="S78" s="158">
        <f t="shared" si="11"/>
        <v>22.717518638501513</v>
      </c>
      <c r="U78" s="158">
        <f t="shared" si="12"/>
        <v>19.668480757881834</v>
      </c>
      <c r="W78" s="158">
        <f t="shared" si="13"/>
        <v>3.0490378806196787</v>
      </c>
      <c r="Y78" s="158">
        <f t="shared" si="14"/>
        <v>2357.1686530652</v>
      </c>
      <c r="Z78" s="34">
        <v>5</v>
      </c>
    </row>
    <row r="79" spans="14:26" s="16" customFormat="1">
      <c r="N79" s="34"/>
      <c r="O79" s="16">
        <v>60</v>
      </c>
      <c r="Q79" s="158">
        <f t="shared" si="10"/>
        <v>2357.1686530652</v>
      </c>
      <c r="R79" s="41"/>
      <c r="S79" s="158">
        <f t="shared" si="11"/>
        <v>22.717518638501513</v>
      </c>
      <c r="U79" s="158">
        <f t="shared" si="12"/>
        <v>19.64307210887667</v>
      </c>
      <c r="W79" s="158">
        <f t="shared" si="13"/>
        <v>3.0744465296248435</v>
      </c>
      <c r="Y79" s="158">
        <f t="shared" si="14"/>
        <v>2354.0942065355753</v>
      </c>
      <c r="Z79" s="34">
        <v>5</v>
      </c>
    </row>
    <row r="80" spans="14:26" s="16" customFormat="1">
      <c r="N80" s="34"/>
      <c r="O80" s="16">
        <v>61</v>
      </c>
      <c r="Q80" s="158">
        <f t="shared" si="10"/>
        <v>2354.0942065355753</v>
      </c>
      <c r="R80" s="41"/>
      <c r="S80" s="158">
        <f t="shared" si="11"/>
        <v>22.717518638501513</v>
      </c>
      <c r="U80" s="158">
        <f t="shared" si="12"/>
        <v>19.617451721129793</v>
      </c>
      <c r="W80" s="158">
        <f t="shared" si="13"/>
        <v>3.1000669173717199</v>
      </c>
      <c r="Y80" s="158">
        <f t="shared" si="14"/>
        <v>2350.9941396182035</v>
      </c>
      <c r="Z80" s="34">
        <v>6</v>
      </c>
    </row>
    <row r="81" spans="14:26" s="16" customFormat="1">
      <c r="N81" s="34"/>
      <c r="O81" s="16">
        <v>62</v>
      </c>
      <c r="Q81" s="158">
        <f t="shared" si="10"/>
        <v>2350.9941396182035</v>
      </c>
      <c r="R81" s="41"/>
      <c r="S81" s="158">
        <f t="shared" si="11"/>
        <v>22.717518638501513</v>
      </c>
      <c r="U81" s="158">
        <f t="shared" si="12"/>
        <v>19.591617830151694</v>
      </c>
      <c r="W81" s="158">
        <f t="shared" si="13"/>
        <v>3.1259008083498188</v>
      </c>
      <c r="Y81" s="158">
        <f t="shared" si="14"/>
        <v>2347.8682388098537</v>
      </c>
      <c r="Z81" s="34">
        <v>6</v>
      </c>
    </row>
    <row r="82" spans="14:26" s="16" customFormat="1">
      <c r="N82" s="34"/>
      <c r="O82" s="16">
        <v>63</v>
      </c>
      <c r="Q82" s="158">
        <f t="shared" si="10"/>
        <v>2347.8682388098537</v>
      </c>
      <c r="R82" s="41"/>
      <c r="S82" s="158">
        <f t="shared" si="11"/>
        <v>22.717518638501513</v>
      </c>
      <c r="U82" s="158">
        <f t="shared" si="12"/>
        <v>19.565568656748781</v>
      </c>
      <c r="W82" s="158">
        <f t="shared" si="13"/>
        <v>3.1519499817527326</v>
      </c>
      <c r="Y82" s="158">
        <f t="shared" si="14"/>
        <v>2344.7162888281009</v>
      </c>
      <c r="Z82" s="34">
        <v>6</v>
      </c>
    </row>
    <row r="83" spans="14:26" s="16" customFormat="1">
      <c r="N83" s="34"/>
      <c r="O83" s="16">
        <v>64</v>
      </c>
      <c r="Q83" s="158">
        <f t="shared" si="10"/>
        <v>2344.7162888281009</v>
      </c>
      <c r="R83" s="41"/>
      <c r="S83" s="158">
        <f t="shared" si="11"/>
        <v>22.717518638501513</v>
      </c>
      <c r="U83" s="158">
        <f t="shared" si="12"/>
        <v>19.539302406900841</v>
      </c>
      <c r="W83" s="158">
        <f t="shared" si="13"/>
        <v>3.1782162316006719</v>
      </c>
      <c r="Y83" s="158">
        <f t="shared" si="14"/>
        <v>2341.5380725965001</v>
      </c>
      <c r="Z83" s="34">
        <v>6</v>
      </c>
    </row>
    <row r="84" spans="14:26" s="16" customFormat="1">
      <c r="N84" s="34"/>
      <c r="O84" s="16">
        <v>65</v>
      </c>
      <c r="Q84" s="158">
        <f t="shared" si="10"/>
        <v>2341.5380725965001</v>
      </c>
      <c r="R84" s="41"/>
      <c r="S84" s="158">
        <f t="shared" si="11"/>
        <v>22.717518638501513</v>
      </c>
      <c r="U84" s="158">
        <f t="shared" si="12"/>
        <v>19.512817271637502</v>
      </c>
      <c r="W84" s="158">
        <f t="shared" si="13"/>
        <v>3.2047013668640112</v>
      </c>
      <c r="Y84" s="158">
        <f t="shared" si="14"/>
        <v>2338.3333712296362</v>
      </c>
      <c r="Z84" s="34">
        <v>6</v>
      </c>
    </row>
    <row r="85" spans="14:26" s="16" customFormat="1">
      <c r="N85" s="34"/>
      <c r="O85" s="16">
        <v>66</v>
      </c>
      <c r="Q85" s="158">
        <f t="shared" ref="Q85:Q148" si="39">IF(O85&lt;=$E$9*12,Y84,0)</f>
        <v>2338.3333712296362</v>
      </c>
      <c r="R85" s="41"/>
      <c r="S85" s="158">
        <f t="shared" ref="S85:S148" si="40">IF(O85&lt;=$E$9*12,SUM(U85,W85),0)</f>
        <v>22.717518638501513</v>
      </c>
      <c r="U85" s="158">
        <f t="shared" ref="U85:U148" si="41">IF(O85&lt;=$E$9*12,Q85*$E$8/12,0)</f>
        <v>19.486111426913634</v>
      </c>
      <c r="W85" s="158">
        <f t="shared" ref="W85:W148" si="42">IF(O85&lt;=$E$9*12,$E$13-U85,0)</f>
        <v>3.2314072115878787</v>
      </c>
      <c r="Y85" s="158">
        <f t="shared" ref="Y85:Y148" si="43">IF(O85&lt;=$E$9*12,Q85-W85,0)</f>
        <v>2335.1019640180484</v>
      </c>
      <c r="Z85" s="34">
        <v>6</v>
      </c>
    </row>
    <row r="86" spans="14:26" s="16" customFormat="1">
      <c r="N86" s="34"/>
      <c r="O86" s="16">
        <v>67</v>
      </c>
      <c r="Q86" s="158">
        <f t="shared" si="39"/>
        <v>2335.1019640180484</v>
      </c>
      <c r="R86" s="41"/>
      <c r="S86" s="158">
        <f t="shared" si="40"/>
        <v>22.717518638501513</v>
      </c>
      <c r="U86" s="158">
        <f t="shared" si="41"/>
        <v>19.459183033483736</v>
      </c>
      <c r="W86" s="158">
        <f t="shared" si="42"/>
        <v>3.258335605017777</v>
      </c>
      <c r="Y86" s="158">
        <f t="shared" si="43"/>
        <v>2331.8436284130307</v>
      </c>
      <c r="Z86" s="34">
        <v>6</v>
      </c>
    </row>
    <row r="87" spans="14:26" s="16" customFormat="1">
      <c r="N87" s="34"/>
      <c r="O87" s="16">
        <v>68</v>
      </c>
      <c r="Q87" s="158">
        <f t="shared" si="39"/>
        <v>2331.8436284130307</v>
      </c>
      <c r="R87" s="41"/>
      <c r="S87" s="158">
        <f t="shared" si="40"/>
        <v>22.717518638501513</v>
      </c>
      <c r="U87" s="158">
        <f t="shared" si="41"/>
        <v>19.432030236775258</v>
      </c>
      <c r="W87" s="158">
        <f t="shared" si="42"/>
        <v>3.2854884017262549</v>
      </c>
      <c r="Y87" s="158">
        <f t="shared" si="43"/>
        <v>2328.5581400113047</v>
      </c>
      <c r="Z87" s="34">
        <v>6</v>
      </c>
    </row>
    <row r="88" spans="14:26" s="16" customFormat="1">
      <c r="N88" s="34"/>
      <c r="O88" s="16">
        <v>69</v>
      </c>
      <c r="Q88" s="158">
        <f t="shared" si="39"/>
        <v>2328.5581400113047</v>
      </c>
      <c r="R88" s="41"/>
      <c r="S88" s="158">
        <f t="shared" si="40"/>
        <v>22.717518638501513</v>
      </c>
      <c r="U88" s="158">
        <f t="shared" si="41"/>
        <v>19.404651166760875</v>
      </c>
      <c r="W88" s="158">
        <f t="shared" si="42"/>
        <v>3.3128674717406383</v>
      </c>
      <c r="Y88" s="158">
        <f t="shared" si="43"/>
        <v>2325.2452725395642</v>
      </c>
      <c r="Z88" s="34">
        <v>6</v>
      </c>
    </row>
    <row r="89" spans="14:26" s="16" customFormat="1">
      <c r="N89" s="34"/>
      <c r="O89" s="16">
        <v>70</v>
      </c>
      <c r="Q89" s="158">
        <f t="shared" si="39"/>
        <v>2325.2452725395642</v>
      </c>
      <c r="R89" s="41"/>
      <c r="S89" s="158">
        <f t="shared" si="40"/>
        <v>22.717518638501513</v>
      </c>
      <c r="U89" s="158">
        <f t="shared" si="41"/>
        <v>19.377043937829701</v>
      </c>
      <c r="W89" s="158">
        <f t="shared" si="42"/>
        <v>3.3404747006718125</v>
      </c>
      <c r="Y89" s="158">
        <f t="shared" si="43"/>
        <v>2321.9047978388926</v>
      </c>
      <c r="Z89" s="34">
        <v>6</v>
      </c>
    </row>
    <row r="90" spans="14:26" s="16" customFormat="1">
      <c r="N90" s="34"/>
      <c r="O90" s="16">
        <v>71</v>
      </c>
      <c r="Q90" s="158">
        <f t="shared" si="39"/>
        <v>2321.9047978388926</v>
      </c>
      <c r="R90" s="41"/>
      <c r="S90" s="158">
        <f t="shared" si="40"/>
        <v>22.717518638501513</v>
      </c>
      <c r="U90" s="158">
        <f t="shared" si="41"/>
        <v>19.349206648657439</v>
      </c>
      <c r="W90" s="158">
        <f t="shared" si="42"/>
        <v>3.3683119898440737</v>
      </c>
      <c r="Y90" s="158">
        <f t="shared" si="43"/>
        <v>2318.5364858490484</v>
      </c>
      <c r="Z90" s="34">
        <v>6</v>
      </c>
    </row>
    <row r="91" spans="14:26" s="16" customFormat="1">
      <c r="N91" s="34"/>
      <c r="O91" s="16">
        <v>72</v>
      </c>
      <c r="Q91" s="158">
        <f t="shared" si="39"/>
        <v>2318.5364858490484</v>
      </c>
      <c r="R91" s="41"/>
      <c r="S91" s="158">
        <f t="shared" si="40"/>
        <v>22.717518638501513</v>
      </c>
      <c r="U91" s="158">
        <f t="shared" si="41"/>
        <v>19.321137382075403</v>
      </c>
      <c r="W91" s="158">
        <f t="shared" si="42"/>
        <v>3.3963812564261104</v>
      </c>
      <c r="Y91" s="158">
        <f t="shared" si="43"/>
        <v>2315.1401045926223</v>
      </c>
      <c r="Z91" s="34">
        <v>6</v>
      </c>
    </row>
    <row r="92" spans="14:26" s="16" customFormat="1">
      <c r="N92" s="34"/>
      <c r="O92" s="16">
        <v>73</v>
      </c>
      <c r="Q92" s="158">
        <f t="shared" si="39"/>
        <v>2315.1401045926223</v>
      </c>
      <c r="R92" s="41"/>
      <c r="S92" s="158">
        <f t="shared" si="40"/>
        <v>22.717518638501513</v>
      </c>
      <c r="U92" s="158">
        <f t="shared" si="41"/>
        <v>19.292834204938519</v>
      </c>
      <c r="W92" s="158">
        <f t="shared" si="42"/>
        <v>3.4246844335629945</v>
      </c>
      <c r="Y92" s="158">
        <f t="shared" si="43"/>
        <v>2311.7154201590592</v>
      </c>
      <c r="Z92" s="34">
        <v>7</v>
      </c>
    </row>
    <row r="93" spans="14:26" s="16" customFormat="1">
      <c r="N93" s="34"/>
      <c r="O93" s="16">
        <v>74</v>
      </c>
      <c r="Q93" s="158">
        <f t="shared" si="39"/>
        <v>2311.7154201590592</v>
      </c>
      <c r="R93" s="41"/>
      <c r="S93" s="158">
        <f t="shared" si="40"/>
        <v>22.717518638501513</v>
      </c>
      <c r="U93" s="158">
        <f t="shared" si="41"/>
        <v>19.264295167992163</v>
      </c>
      <c r="W93" s="158">
        <f t="shared" si="42"/>
        <v>3.4532234705093501</v>
      </c>
      <c r="Y93" s="158">
        <f t="shared" si="43"/>
        <v>2308.2621966885499</v>
      </c>
      <c r="Z93" s="34">
        <v>7</v>
      </c>
    </row>
    <row r="94" spans="14:26" s="16" customFormat="1">
      <c r="N94" s="34"/>
      <c r="O94" s="16">
        <v>75</v>
      </c>
      <c r="Q94" s="158">
        <f t="shared" si="39"/>
        <v>2308.2621966885499</v>
      </c>
      <c r="R94" s="41"/>
      <c r="S94" s="158">
        <f t="shared" si="40"/>
        <v>22.717518638501513</v>
      </c>
      <c r="U94" s="158">
        <f t="shared" si="41"/>
        <v>19.235518305737916</v>
      </c>
      <c r="W94" s="158">
        <f t="shared" si="42"/>
        <v>3.4820003327635973</v>
      </c>
      <c r="Y94" s="158">
        <f t="shared" si="43"/>
        <v>2304.7801963557863</v>
      </c>
      <c r="Z94" s="34">
        <v>7</v>
      </c>
    </row>
    <row r="95" spans="14:26" s="16" customFormat="1">
      <c r="N95" s="34"/>
      <c r="O95" s="16">
        <v>76</v>
      </c>
      <c r="Q95" s="158">
        <f t="shared" si="39"/>
        <v>2304.7801963557863</v>
      </c>
      <c r="R95" s="41"/>
      <c r="S95" s="158">
        <f t="shared" si="40"/>
        <v>22.717518638501513</v>
      </c>
      <c r="U95" s="158">
        <f t="shared" si="41"/>
        <v>19.206501636298221</v>
      </c>
      <c r="W95" s="158">
        <f t="shared" si="42"/>
        <v>3.5110170022032925</v>
      </c>
      <c r="Y95" s="158">
        <f t="shared" si="43"/>
        <v>2301.2691793535828</v>
      </c>
      <c r="Z95" s="34">
        <v>7</v>
      </c>
    </row>
    <row r="96" spans="14:26" s="16" customFormat="1">
      <c r="N96" s="34"/>
      <c r="O96" s="16">
        <v>77</v>
      </c>
      <c r="Q96" s="158">
        <f t="shared" si="39"/>
        <v>2301.2691793535828</v>
      </c>
      <c r="R96" s="41"/>
      <c r="S96" s="158">
        <f t="shared" si="40"/>
        <v>22.717518638501513</v>
      </c>
      <c r="U96" s="158">
        <f t="shared" si="41"/>
        <v>19.177243161279858</v>
      </c>
      <c r="W96" s="158">
        <f t="shared" si="42"/>
        <v>3.5402754772216554</v>
      </c>
      <c r="Y96" s="158">
        <f t="shared" si="43"/>
        <v>2297.7289038763611</v>
      </c>
      <c r="Z96" s="34">
        <v>7</v>
      </c>
    </row>
    <row r="97" spans="14:26" s="16" customFormat="1">
      <c r="N97" s="34"/>
      <c r="O97" s="16">
        <v>78</v>
      </c>
      <c r="Q97" s="158">
        <f t="shared" si="39"/>
        <v>2297.7289038763611</v>
      </c>
      <c r="R97" s="41"/>
      <c r="S97" s="158">
        <f t="shared" si="40"/>
        <v>22.717518638501513</v>
      </c>
      <c r="U97" s="158">
        <f t="shared" si="41"/>
        <v>19.147740865636344</v>
      </c>
      <c r="W97" s="158">
        <f t="shared" si="42"/>
        <v>3.5697777728651694</v>
      </c>
      <c r="Y97" s="158">
        <f t="shared" si="43"/>
        <v>2294.159126103496</v>
      </c>
      <c r="Z97" s="34">
        <v>7</v>
      </c>
    </row>
    <row r="98" spans="14:26" s="16" customFormat="1">
      <c r="N98" s="34"/>
      <c r="O98" s="16">
        <v>79</v>
      </c>
      <c r="Q98" s="158">
        <f t="shared" si="39"/>
        <v>2294.159126103496</v>
      </c>
      <c r="R98" s="41"/>
      <c r="S98" s="158">
        <f t="shared" si="40"/>
        <v>22.717518638501513</v>
      </c>
      <c r="U98" s="158">
        <f t="shared" si="41"/>
        <v>19.117992717529134</v>
      </c>
      <c r="W98" s="158">
        <f t="shared" si="42"/>
        <v>3.5995259209723791</v>
      </c>
      <c r="Y98" s="158">
        <f t="shared" si="43"/>
        <v>2290.5596001825238</v>
      </c>
      <c r="Z98" s="34">
        <v>7</v>
      </c>
    </row>
    <row r="99" spans="14:26" s="16" customFormat="1">
      <c r="N99" s="34"/>
      <c r="O99" s="16">
        <v>80</v>
      </c>
      <c r="Q99" s="158">
        <f t="shared" si="39"/>
        <v>2290.5596001825238</v>
      </c>
      <c r="R99" s="41"/>
      <c r="S99" s="158">
        <f t="shared" si="40"/>
        <v>22.717518638501513</v>
      </c>
      <c r="U99" s="158">
        <f t="shared" si="41"/>
        <v>19.087996668187699</v>
      </c>
      <c r="W99" s="158">
        <f t="shared" si="42"/>
        <v>3.6295219703138137</v>
      </c>
      <c r="Y99" s="158">
        <f t="shared" si="43"/>
        <v>2286.93007821221</v>
      </c>
      <c r="Z99" s="34">
        <v>7</v>
      </c>
    </row>
    <row r="100" spans="14:26" s="16" customFormat="1">
      <c r="N100" s="34"/>
      <c r="O100" s="16">
        <v>81</v>
      </c>
      <c r="Q100" s="158">
        <f t="shared" si="39"/>
        <v>2286.93007821221</v>
      </c>
      <c r="R100" s="41"/>
      <c r="S100" s="158">
        <f t="shared" si="40"/>
        <v>22.717518638501513</v>
      </c>
      <c r="U100" s="158">
        <f t="shared" si="41"/>
        <v>19.057750651768419</v>
      </c>
      <c r="W100" s="158">
        <f t="shared" si="42"/>
        <v>3.6597679867330939</v>
      </c>
      <c r="Y100" s="158">
        <f t="shared" si="43"/>
        <v>2283.2703102254768</v>
      </c>
      <c r="Z100" s="34">
        <v>7</v>
      </c>
    </row>
    <row r="101" spans="14:26" s="16" customFormat="1">
      <c r="N101" s="34"/>
      <c r="O101" s="16">
        <v>82</v>
      </c>
      <c r="Q101" s="158">
        <f t="shared" si="39"/>
        <v>2283.2703102254768</v>
      </c>
      <c r="R101" s="41"/>
      <c r="S101" s="158">
        <f t="shared" si="40"/>
        <v>22.717518638501513</v>
      </c>
      <c r="U101" s="158">
        <f t="shared" si="41"/>
        <v>19.027252585212306</v>
      </c>
      <c r="W101" s="158">
        <f t="shared" si="42"/>
        <v>3.6902660532892071</v>
      </c>
      <c r="Y101" s="158">
        <f t="shared" si="43"/>
        <v>2279.5800441721876</v>
      </c>
      <c r="Z101" s="34">
        <v>7</v>
      </c>
    </row>
    <row r="102" spans="14:26" s="16" customFormat="1">
      <c r="N102" s="34"/>
      <c r="O102" s="16">
        <v>83</v>
      </c>
      <c r="Q102" s="158">
        <f t="shared" si="39"/>
        <v>2279.5800441721876</v>
      </c>
      <c r="R102" s="41"/>
      <c r="S102" s="158">
        <f t="shared" si="40"/>
        <v>22.717518638501513</v>
      </c>
      <c r="U102" s="158">
        <f t="shared" si="41"/>
        <v>18.996500368101565</v>
      </c>
      <c r="W102" s="158">
        <f t="shared" si="42"/>
        <v>3.7210182703999486</v>
      </c>
      <c r="Y102" s="158">
        <f t="shared" si="43"/>
        <v>2275.8590259017878</v>
      </c>
      <c r="Z102" s="34">
        <v>7</v>
      </c>
    </row>
    <row r="103" spans="14:26" s="16" customFormat="1">
      <c r="N103" s="34"/>
      <c r="O103" s="16">
        <v>84</v>
      </c>
      <c r="Q103" s="158">
        <f t="shared" si="39"/>
        <v>2275.8590259017878</v>
      </c>
      <c r="R103" s="41"/>
      <c r="S103" s="158">
        <f t="shared" si="40"/>
        <v>22.717518638501513</v>
      </c>
      <c r="U103" s="158">
        <f t="shared" si="41"/>
        <v>18.9654918825149</v>
      </c>
      <c r="W103" s="158">
        <f t="shared" si="42"/>
        <v>3.7520267559866127</v>
      </c>
      <c r="Y103" s="158">
        <f t="shared" si="43"/>
        <v>2272.1069991458012</v>
      </c>
      <c r="Z103" s="34">
        <v>7</v>
      </c>
    </row>
    <row r="104" spans="14:26" s="16" customFormat="1">
      <c r="N104" s="34"/>
      <c r="O104" s="16">
        <v>85</v>
      </c>
      <c r="Q104" s="158">
        <f t="shared" si="39"/>
        <v>2272.1069991458012</v>
      </c>
      <c r="R104" s="41"/>
      <c r="S104" s="158">
        <f t="shared" si="40"/>
        <v>22.717518638501513</v>
      </c>
      <c r="U104" s="158">
        <f t="shared" si="41"/>
        <v>18.934224992881678</v>
      </c>
      <c r="W104" s="158">
        <f t="shared" si="42"/>
        <v>3.7832936456198354</v>
      </c>
      <c r="Y104" s="158">
        <f t="shared" si="43"/>
        <v>2268.3237055001814</v>
      </c>
      <c r="Z104" s="34">
        <v>8</v>
      </c>
    </row>
    <row r="105" spans="14:26" s="16" customFormat="1">
      <c r="N105" s="34"/>
      <c r="O105" s="16">
        <v>86</v>
      </c>
      <c r="Q105" s="158">
        <f t="shared" si="39"/>
        <v>2268.3237055001814</v>
      </c>
      <c r="R105" s="41"/>
      <c r="S105" s="158">
        <f t="shared" si="40"/>
        <v>22.717518638501513</v>
      </c>
      <c r="U105" s="158">
        <f t="shared" si="41"/>
        <v>18.902697545834844</v>
      </c>
      <c r="W105" s="158">
        <f t="shared" si="42"/>
        <v>3.8148210926666692</v>
      </c>
      <c r="Y105" s="158">
        <f t="shared" si="43"/>
        <v>2264.5088844075149</v>
      </c>
      <c r="Z105" s="34">
        <v>8</v>
      </c>
    </row>
    <row r="106" spans="14:26" s="16" customFormat="1">
      <c r="N106" s="34"/>
      <c r="O106" s="16">
        <v>87</v>
      </c>
      <c r="Q106" s="158">
        <f t="shared" si="39"/>
        <v>2264.5088844075149</v>
      </c>
      <c r="R106" s="41"/>
      <c r="S106" s="158">
        <f t="shared" si="40"/>
        <v>22.717518638501513</v>
      </c>
      <c r="U106" s="158">
        <f t="shared" si="41"/>
        <v>18.870907370062625</v>
      </c>
      <c r="W106" s="158">
        <f t="shared" si="42"/>
        <v>3.8466112684388882</v>
      </c>
      <c r="Y106" s="158">
        <f t="shared" si="43"/>
        <v>2260.6622731390762</v>
      </c>
      <c r="Z106" s="34">
        <v>8</v>
      </c>
    </row>
    <row r="107" spans="14:26" s="16" customFormat="1">
      <c r="N107" s="34"/>
      <c r="O107" s="16">
        <v>88</v>
      </c>
      <c r="Q107" s="158">
        <f t="shared" si="39"/>
        <v>2260.6622731390762</v>
      </c>
      <c r="R107" s="41"/>
      <c r="S107" s="158">
        <f t="shared" si="40"/>
        <v>22.717518638501513</v>
      </c>
      <c r="U107" s="158">
        <f t="shared" si="41"/>
        <v>18.838852276158971</v>
      </c>
      <c r="W107" s="158">
        <f t="shared" si="42"/>
        <v>3.8786663623425426</v>
      </c>
      <c r="Y107" s="158">
        <f t="shared" si="43"/>
        <v>2256.7836067767334</v>
      </c>
      <c r="Z107" s="34">
        <v>8</v>
      </c>
    </row>
    <row r="108" spans="14:26" s="16" customFormat="1">
      <c r="N108" s="34"/>
      <c r="O108" s="16">
        <v>89</v>
      </c>
      <c r="Q108" s="158">
        <f t="shared" si="39"/>
        <v>2256.7836067767334</v>
      </c>
      <c r="R108" s="41"/>
      <c r="S108" s="158">
        <f t="shared" si="40"/>
        <v>22.717518638501513</v>
      </c>
      <c r="U108" s="158">
        <f t="shared" si="41"/>
        <v>18.806530056472781</v>
      </c>
      <c r="W108" s="158">
        <f t="shared" si="42"/>
        <v>3.9109885820287325</v>
      </c>
      <c r="Y108" s="158">
        <f t="shared" si="43"/>
        <v>2252.8726181947045</v>
      </c>
      <c r="Z108" s="34">
        <v>8</v>
      </c>
    </row>
    <row r="109" spans="14:26" s="16" customFormat="1">
      <c r="N109" s="34"/>
      <c r="O109" s="16">
        <v>90</v>
      </c>
      <c r="Q109" s="158">
        <f t="shared" si="39"/>
        <v>2252.8726181947045</v>
      </c>
      <c r="R109" s="41"/>
      <c r="S109" s="158">
        <f t="shared" si="40"/>
        <v>22.717518638501513</v>
      </c>
      <c r="U109" s="158">
        <f t="shared" si="41"/>
        <v>18.773938484955874</v>
      </c>
      <c r="W109" s="158">
        <f t="shared" si="42"/>
        <v>3.9435801535456392</v>
      </c>
      <c r="Y109" s="158">
        <f t="shared" si="43"/>
        <v>2248.9290380411589</v>
      </c>
      <c r="Z109" s="34">
        <v>8</v>
      </c>
    </row>
    <row r="110" spans="14:26" s="16" customFormat="1">
      <c r="N110" s="34"/>
      <c r="O110" s="16">
        <v>91</v>
      </c>
      <c r="Q110" s="158">
        <f t="shared" si="39"/>
        <v>2248.9290380411589</v>
      </c>
      <c r="R110" s="41"/>
      <c r="S110" s="158">
        <f t="shared" si="40"/>
        <v>22.717518638501513</v>
      </c>
      <c r="U110" s="158">
        <f t="shared" si="41"/>
        <v>18.74107531700966</v>
      </c>
      <c r="W110" s="158">
        <f t="shared" si="42"/>
        <v>3.9764433214918533</v>
      </c>
      <c r="Y110" s="158">
        <f t="shared" si="43"/>
        <v>2244.9525947196671</v>
      </c>
      <c r="Z110" s="34">
        <v>8</v>
      </c>
    </row>
    <row r="111" spans="14:26" s="16" customFormat="1">
      <c r="N111" s="34"/>
      <c r="O111" s="16">
        <v>92</v>
      </c>
      <c r="Q111" s="158">
        <f t="shared" si="39"/>
        <v>2244.9525947196671</v>
      </c>
      <c r="R111" s="41"/>
      <c r="S111" s="158">
        <f t="shared" si="40"/>
        <v>22.717518638501513</v>
      </c>
      <c r="U111" s="158">
        <f t="shared" si="41"/>
        <v>18.70793828933056</v>
      </c>
      <c r="W111" s="158">
        <f t="shared" si="42"/>
        <v>4.0095803491709532</v>
      </c>
      <c r="Y111" s="158">
        <f t="shared" si="43"/>
        <v>2240.9430143704963</v>
      </c>
      <c r="Z111" s="34">
        <v>8</v>
      </c>
    </row>
    <row r="112" spans="14:26" s="16" customFormat="1">
      <c r="N112" s="34"/>
      <c r="O112" s="16">
        <v>93</v>
      </c>
      <c r="Q112" s="158">
        <f t="shared" si="39"/>
        <v>2240.9430143704963</v>
      </c>
      <c r="R112" s="41"/>
      <c r="S112" s="158">
        <f t="shared" si="40"/>
        <v>22.717518638501513</v>
      </c>
      <c r="U112" s="158">
        <f t="shared" si="41"/>
        <v>18.674525119754136</v>
      </c>
      <c r="W112" s="158">
        <f t="shared" si="42"/>
        <v>4.0429935187473767</v>
      </c>
      <c r="Y112" s="158">
        <f t="shared" si="43"/>
        <v>2236.9000208517491</v>
      </c>
      <c r="Z112" s="34">
        <v>8</v>
      </c>
    </row>
    <row r="113" spans="14:26" s="16" customFormat="1">
      <c r="N113" s="34"/>
      <c r="O113" s="16">
        <v>94</v>
      </c>
      <c r="Q113" s="158">
        <f t="shared" si="39"/>
        <v>2236.9000208517491</v>
      </c>
      <c r="R113" s="41"/>
      <c r="S113" s="158">
        <f t="shared" si="40"/>
        <v>22.717518638501513</v>
      </c>
      <c r="U113" s="158">
        <f t="shared" si="41"/>
        <v>18.640833507097909</v>
      </c>
      <c r="W113" s="158">
        <f t="shared" si="42"/>
        <v>4.0766851314036039</v>
      </c>
      <c r="Y113" s="158">
        <f t="shared" si="43"/>
        <v>2232.8233357203453</v>
      </c>
      <c r="Z113" s="34">
        <v>8</v>
      </c>
    </row>
    <row r="114" spans="14:26" s="16" customFormat="1">
      <c r="N114" s="34"/>
      <c r="O114" s="16">
        <v>95</v>
      </c>
      <c r="Q114" s="158">
        <f t="shared" si="39"/>
        <v>2232.8233357203453</v>
      </c>
      <c r="R114" s="41"/>
      <c r="S114" s="158">
        <f t="shared" si="40"/>
        <v>22.717518638501513</v>
      </c>
      <c r="U114" s="158">
        <f t="shared" si="41"/>
        <v>18.606861131002876</v>
      </c>
      <c r="W114" s="158">
        <f t="shared" si="42"/>
        <v>4.1106575074986367</v>
      </c>
      <c r="Y114" s="158">
        <f t="shared" si="43"/>
        <v>2228.7126782128466</v>
      </c>
      <c r="Z114" s="34">
        <v>8</v>
      </c>
    </row>
    <row r="115" spans="14:26" s="16" customFormat="1">
      <c r="N115" s="34"/>
      <c r="O115" s="16">
        <v>96</v>
      </c>
      <c r="Q115" s="158">
        <f t="shared" si="39"/>
        <v>2228.7126782128466</v>
      </c>
      <c r="R115" s="41"/>
      <c r="S115" s="158">
        <f t="shared" si="40"/>
        <v>22.717518638501513</v>
      </c>
      <c r="U115" s="158">
        <f t="shared" si="41"/>
        <v>18.572605651773724</v>
      </c>
      <c r="W115" s="158">
        <f t="shared" si="42"/>
        <v>4.144912986727789</v>
      </c>
      <c r="Y115" s="158">
        <f t="shared" si="43"/>
        <v>2224.5677652261188</v>
      </c>
      <c r="Z115" s="34">
        <v>8</v>
      </c>
    </row>
    <row r="116" spans="14:26" s="16" customFormat="1">
      <c r="N116" s="34"/>
      <c r="O116" s="16">
        <v>97</v>
      </c>
      <c r="Q116" s="158">
        <f t="shared" si="39"/>
        <v>2224.5677652261188</v>
      </c>
      <c r="R116" s="41"/>
      <c r="S116" s="158">
        <f t="shared" si="40"/>
        <v>22.717518638501513</v>
      </c>
      <c r="U116" s="158">
        <f t="shared" si="41"/>
        <v>18.538064710217657</v>
      </c>
      <c r="W116" s="158">
        <f t="shared" si="42"/>
        <v>4.1794539282838556</v>
      </c>
      <c r="Y116" s="158">
        <f t="shared" si="43"/>
        <v>2220.3883112978351</v>
      </c>
      <c r="Z116" s="34">
        <v>9</v>
      </c>
    </row>
    <row r="117" spans="14:26" s="16" customFormat="1">
      <c r="N117" s="34"/>
      <c r="O117" s="16">
        <v>98</v>
      </c>
      <c r="Q117" s="158">
        <f t="shared" si="39"/>
        <v>2220.3883112978351</v>
      </c>
      <c r="R117" s="41"/>
      <c r="S117" s="158">
        <f t="shared" si="40"/>
        <v>22.717518638501513</v>
      </c>
      <c r="U117" s="158">
        <f t="shared" si="41"/>
        <v>18.50323592748196</v>
      </c>
      <c r="W117" s="158">
        <f t="shared" si="42"/>
        <v>4.2142827110195533</v>
      </c>
      <c r="Y117" s="158">
        <f t="shared" si="43"/>
        <v>2216.1740285868154</v>
      </c>
      <c r="Z117" s="34">
        <v>9</v>
      </c>
    </row>
    <row r="118" spans="14:26" s="16" customFormat="1">
      <c r="N118" s="34"/>
      <c r="O118" s="16">
        <v>99</v>
      </c>
      <c r="Q118" s="158">
        <f t="shared" si="39"/>
        <v>2216.1740285868154</v>
      </c>
      <c r="R118" s="41"/>
      <c r="S118" s="158">
        <f t="shared" si="40"/>
        <v>22.717518638501513</v>
      </c>
      <c r="U118" s="158">
        <f t="shared" si="41"/>
        <v>18.468116904890127</v>
      </c>
      <c r="W118" s="158">
        <f t="shared" si="42"/>
        <v>4.2494017336113856</v>
      </c>
      <c r="Y118" s="158">
        <f t="shared" si="43"/>
        <v>2211.9246268532042</v>
      </c>
      <c r="Z118" s="34">
        <v>9</v>
      </c>
    </row>
    <row r="119" spans="14:26" s="16" customFormat="1">
      <c r="N119" s="34"/>
      <c r="O119" s="16">
        <v>100</v>
      </c>
      <c r="Q119" s="158">
        <f t="shared" si="39"/>
        <v>2211.9246268532042</v>
      </c>
      <c r="R119" s="41"/>
      <c r="S119" s="158">
        <f t="shared" si="40"/>
        <v>22.717518638501513</v>
      </c>
      <c r="U119" s="158">
        <f t="shared" si="41"/>
        <v>18.432705223776704</v>
      </c>
      <c r="W119" s="158">
        <f t="shared" si="42"/>
        <v>4.2848134147248089</v>
      </c>
      <c r="Y119" s="158">
        <f t="shared" si="43"/>
        <v>2207.6398134384795</v>
      </c>
      <c r="Z119" s="34">
        <v>9</v>
      </c>
    </row>
    <row r="120" spans="14:26" s="16" customFormat="1">
      <c r="N120" s="34"/>
      <c r="O120" s="16">
        <v>101</v>
      </c>
      <c r="Q120" s="158">
        <f t="shared" si="39"/>
        <v>2207.6398134384795</v>
      </c>
      <c r="R120" s="41"/>
      <c r="S120" s="158">
        <f t="shared" si="40"/>
        <v>22.717518638501513</v>
      </c>
      <c r="U120" s="158">
        <f t="shared" si="41"/>
        <v>18.396998445320662</v>
      </c>
      <c r="W120" s="158">
        <f t="shared" si="42"/>
        <v>4.320520193180851</v>
      </c>
      <c r="Y120" s="158">
        <f t="shared" si="43"/>
        <v>2203.3192932452985</v>
      </c>
      <c r="Z120" s="34">
        <v>9</v>
      </c>
    </row>
    <row r="121" spans="14:26" s="16" customFormat="1">
      <c r="N121" s="34"/>
      <c r="O121" s="16">
        <v>102</v>
      </c>
      <c r="Q121" s="158">
        <f t="shared" si="39"/>
        <v>2203.3192932452985</v>
      </c>
      <c r="R121" s="41"/>
      <c r="S121" s="158">
        <f t="shared" si="40"/>
        <v>22.717518638501513</v>
      </c>
      <c r="U121" s="158">
        <f t="shared" si="41"/>
        <v>18.360994110377487</v>
      </c>
      <c r="W121" s="158">
        <f t="shared" si="42"/>
        <v>4.3565245281240266</v>
      </c>
      <c r="Y121" s="158">
        <f t="shared" si="43"/>
        <v>2198.9627687171746</v>
      </c>
      <c r="Z121" s="34">
        <v>9</v>
      </c>
    </row>
    <row r="122" spans="14:26" s="16" customFormat="1">
      <c r="N122" s="34"/>
      <c r="O122" s="16">
        <v>103</v>
      </c>
      <c r="Q122" s="158">
        <f t="shared" si="39"/>
        <v>2198.9627687171746</v>
      </c>
      <c r="R122" s="41"/>
      <c r="S122" s="158">
        <f t="shared" si="40"/>
        <v>22.717518638501513</v>
      </c>
      <c r="U122" s="158">
        <f t="shared" si="41"/>
        <v>18.32468973930979</v>
      </c>
      <c r="W122" s="158">
        <f t="shared" si="42"/>
        <v>4.3928288991917235</v>
      </c>
      <c r="Y122" s="158">
        <f t="shared" si="43"/>
        <v>2194.5699398179831</v>
      </c>
      <c r="Z122" s="34">
        <v>9</v>
      </c>
    </row>
    <row r="123" spans="14:26" s="16" customFormat="1">
      <c r="N123" s="34"/>
      <c r="O123" s="16">
        <v>104</v>
      </c>
      <c r="Q123" s="158">
        <f t="shared" si="39"/>
        <v>2194.5699398179831</v>
      </c>
      <c r="R123" s="41"/>
      <c r="S123" s="158">
        <f t="shared" si="40"/>
        <v>22.717518638501513</v>
      </c>
      <c r="U123" s="158">
        <f t="shared" si="41"/>
        <v>18.288082831816528</v>
      </c>
      <c r="W123" s="158">
        <f t="shared" si="42"/>
        <v>4.4294358066849853</v>
      </c>
      <c r="Y123" s="158">
        <f t="shared" si="43"/>
        <v>2190.1405040112982</v>
      </c>
      <c r="Z123" s="34">
        <v>9</v>
      </c>
    </row>
    <row r="124" spans="14:26" s="16" customFormat="1">
      <c r="N124" s="34"/>
      <c r="O124" s="16">
        <v>105</v>
      </c>
      <c r="Q124" s="158">
        <f t="shared" si="39"/>
        <v>2190.1405040112982</v>
      </c>
      <c r="R124" s="41"/>
      <c r="S124" s="158">
        <f t="shared" si="40"/>
        <v>22.717518638501513</v>
      </c>
      <c r="U124" s="158">
        <f t="shared" si="41"/>
        <v>18.25117086676082</v>
      </c>
      <c r="W124" s="158">
        <f t="shared" si="42"/>
        <v>4.4663477717406934</v>
      </c>
      <c r="Y124" s="158">
        <f t="shared" si="43"/>
        <v>2185.6741562395573</v>
      </c>
      <c r="Z124" s="34">
        <v>9</v>
      </c>
    </row>
    <row r="125" spans="14:26" s="16" customFormat="1">
      <c r="N125" s="34"/>
      <c r="O125" s="16">
        <v>106</v>
      </c>
      <c r="Q125" s="158">
        <f t="shared" si="39"/>
        <v>2185.6741562395573</v>
      </c>
      <c r="R125" s="41"/>
      <c r="S125" s="158">
        <f t="shared" si="40"/>
        <v>22.717518638501513</v>
      </c>
      <c r="U125" s="158">
        <f t="shared" si="41"/>
        <v>18.213951301996314</v>
      </c>
      <c r="W125" s="158">
        <f t="shared" si="42"/>
        <v>4.5035673365051991</v>
      </c>
      <c r="Y125" s="158">
        <f t="shared" si="43"/>
        <v>2181.1705889030522</v>
      </c>
      <c r="Z125" s="34">
        <v>9</v>
      </c>
    </row>
    <row r="126" spans="14:26" s="16" customFormat="1">
      <c r="N126" s="34"/>
      <c r="O126" s="16">
        <v>107</v>
      </c>
      <c r="Q126" s="158">
        <f t="shared" si="39"/>
        <v>2181.1705889030522</v>
      </c>
      <c r="R126" s="41"/>
      <c r="S126" s="158">
        <f t="shared" si="40"/>
        <v>22.717518638501513</v>
      </c>
      <c r="U126" s="158">
        <f t="shared" si="41"/>
        <v>18.176421574192101</v>
      </c>
      <c r="W126" s="158">
        <f t="shared" si="42"/>
        <v>4.5410970643094117</v>
      </c>
      <c r="Y126" s="158">
        <f t="shared" si="43"/>
        <v>2176.629491838743</v>
      </c>
      <c r="Z126" s="34">
        <v>9</v>
      </c>
    </row>
    <row r="127" spans="14:26" s="16" customFormat="1">
      <c r="N127" s="34"/>
      <c r="O127" s="16">
        <v>108</v>
      </c>
      <c r="Q127" s="158">
        <f t="shared" si="39"/>
        <v>2176.629491838743</v>
      </c>
      <c r="R127" s="41"/>
      <c r="S127" s="158">
        <f t="shared" si="40"/>
        <v>22.717518638501513</v>
      </c>
      <c r="U127" s="158">
        <f t="shared" si="41"/>
        <v>18.138579098656191</v>
      </c>
      <c r="W127" s="158">
        <f t="shared" si="42"/>
        <v>4.5789395398453223</v>
      </c>
      <c r="Y127" s="158">
        <f t="shared" si="43"/>
        <v>2172.0505522988979</v>
      </c>
      <c r="Z127" s="34">
        <v>9</v>
      </c>
    </row>
    <row r="128" spans="14:26" s="16" customFormat="1">
      <c r="N128" s="34"/>
      <c r="O128" s="16">
        <v>109</v>
      </c>
      <c r="Q128" s="158">
        <f t="shared" si="39"/>
        <v>2172.0505522988979</v>
      </c>
      <c r="R128" s="41"/>
      <c r="S128" s="158">
        <f t="shared" si="40"/>
        <v>22.717518638501513</v>
      </c>
      <c r="U128" s="158">
        <f t="shared" si="41"/>
        <v>18.100421269157483</v>
      </c>
      <c r="W128" s="158">
        <f t="shared" si="42"/>
        <v>4.6170973693440303</v>
      </c>
      <c r="Y128" s="158">
        <f t="shared" si="43"/>
        <v>2167.433454929554</v>
      </c>
      <c r="Z128" s="34">
        <v>10</v>
      </c>
    </row>
    <row r="129" spans="14:26" s="16" customFormat="1">
      <c r="N129" s="34"/>
      <c r="O129" s="16">
        <v>110</v>
      </c>
      <c r="Q129" s="158">
        <f t="shared" si="39"/>
        <v>2167.433454929554</v>
      </c>
      <c r="R129" s="41"/>
      <c r="S129" s="158">
        <f t="shared" si="40"/>
        <v>22.717518638501513</v>
      </c>
      <c r="U129" s="158">
        <f t="shared" si="41"/>
        <v>18.061945457746287</v>
      </c>
      <c r="W129" s="158">
        <f t="shared" si="42"/>
        <v>4.6555731807552263</v>
      </c>
      <c r="Y129" s="158">
        <f t="shared" si="43"/>
        <v>2162.7778817487988</v>
      </c>
      <c r="Z129" s="34">
        <v>10</v>
      </c>
    </row>
    <row r="130" spans="14:26" s="16" customFormat="1">
      <c r="N130" s="34"/>
      <c r="O130" s="16">
        <v>111</v>
      </c>
      <c r="Q130" s="158">
        <f t="shared" si="39"/>
        <v>2162.7778817487988</v>
      </c>
      <c r="R130" s="41"/>
      <c r="S130" s="158">
        <f t="shared" si="40"/>
        <v>22.717518638501513</v>
      </c>
      <c r="U130" s="158">
        <f t="shared" si="41"/>
        <v>18.023149014573324</v>
      </c>
      <c r="W130" s="158">
        <f t="shared" si="42"/>
        <v>4.6943696239281891</v>
      </c>
      <c r="Y130" s="158">
        <f t="shared" si="43"/>
        <v>2158.0835121248706</v>
      </c>
      <c r="Z130" s="34">
        <v>10</v>
      </c>
    </row>
    <row r="131" spans="14:26" s="16" customFormat="1">
      <c r="N131" s="34"/>
      <c r="O131" s="16">
        <v>112</v>
      </c>
      <c r="Q131" s="158">
        <f t="shared" si="39"/>
        <v>2158.0835121248706</v>
      </c>
      <c r="R131" s="41"/>
      <c r="S131" s="158">
        <f t="shared" si="40"/>
        <v>22.717518638501513</v>
      </c>
      <c r="U131" s="158">
        <f t="shared" si="41"/>
        <v>17.984029267707257</v>
      </c>
      <c r="W131" s="158">
        <f t="shared" si="42"/>
        <v>4.7334893707942562</v>
      </c>
      <c r="Y131" s="158">
        <f t="shared" si="43"/>
        <v>2153.3500227540762</v>
      </c>
      <c r="Z131" s="34">
        <v>10</v>
      </c>
    </row>
    <row r="132" spans="14:26" s="16" customFormat="1">
      <c r="N132" s="34"/>
      <c r="O132" s="16">
        <v>113</v>
      </c>
      <c r="Q132" s="158">
        <f t="shared" si="39"/>
        <v>2153.3500227540762</v>
      </c>
      <c r="R132" s="41"/>
      <c r="S132" s="158">
        <f t="shared" si="40"/>
        <v>22.717518638501513</v>
      </c>
      <c r="U132" s="158">
        <f t="shared" si="41"/>
        <v>17.944583522950637</v>
      </c>
      <c r="W132" s="158">
        <f t="shared" si="42"/>
        <v>4.7729351155508759</v>
      </c>
      <c r="Y132" s="158">
        <f t="shared" si="43"/>
        <v>2148.5770876385254</v>
      </c>
      <c r="Z132" s="34">
        <v>10</v>
      </c>
    </row>
    <row r="133" spans="14:26" s="16" customFormat="1">
      <c r="N133" s="34"/>
      <c r="O133" s="16">
        <v>114</v>
      </c>
      <c r="Q133" s="158">
        <f t="shared" si="39"/>
        <v>2148.5770876385254</v>
      </c>
      <c r="R133" s="41"/>
      <c r="S133" s="158">
        <f t="shared" si="40"/>
        <v>22.717518638501513</v>
      </c>
      <c r="U133" s="158">
        <f t="shared" si="41"/>
        <v>17.90480906365438</v>
      </c>
      <c r="W133" s="158">
        <f t="shared" si="42"/>
        <v>4.8127095748471334</v>
      </c>
      <c r="Y133" s="158">
        <f t="shared" si="43"/>
        <v>2143.7643780636781</v>
      </c>
      <c r="Z133" s="34">
        <v>10</v>
      </c>
    </row>
    <row r="134" spans="14:26" s="16" customFormat="1">
      <c r="N134" s="34"/>
      <c r="O134" s="16">
        <v>115</v>
      </c>
      <c r="Q134" s="158">
        <f t="shared" si="39"/>
        <v>2143.7643780636781</v>
      </c>
      <c r="R134" s="41"/>
      <c r="S134" s="158">
        <f t="shared" si="40"/>
        <v>22.717518638501513</v>
      </c>
      <c r="U134" s="158">
        <f t="shared" si="41"/>
        <v>17.864703150530651</v>
      </c>
      <c r="W134" s="158">
        <f t="shared" si="42"/>
        <v>4.8528154879708616</v>
      </c>
      <c r="Y134" s="158">
        <f t="shared" si="43"/>
        <v>2138.9115625757072</v>
      </c>
      <c r="Z134" s="34">
        <v>10</v>
      </c>
    </row>
    <row r="135" spans="14:26" s="16" customFormat="1">
      <c r="N135" s="34"/>
      <c r="O135" s="16">
        <v>116</v>
      </c>
      <c r="Q135" s="158">
        <f t="shared" si="39"/>
        <v>2138.9115625757072</v>
      </c>
      <c r="R135" s="41"/>
      <c r="S135" s="158">
        <f t="shared" si="40"/>
        <v>22.717518638501513</v>
      </c>
      <c r="U135" s="158">
        <f t="shared" si="41"/>
        <v>17.82426302146423</v>
      </c>
      <c r="W135" s="158">
        <f t="shared" si="42"/>
        <v>4.8932556170372834</v>
      </c>
      <c r="Y135" s="158">
        <f t="shared" si="43"/>
        <v>2134.0183069586701</v>
      </c>
      <c r="Z135" s="34">
        <v>10</v>
      </c>
    </row>
    <row r="136" spans="14:26" s="16" customFormat="1">
      <c r="N136" s="34"/>
      <c r="O136" s="16">
        <v>117</v>
      </c>
      <c r="Q136" s="158">
        <f t="shared" si="39"/>
        <v>2134.0183069586701</v>
      </c>
      <c r="R136" s="41"/>
      <c r="S136" s="158">
        <f t="shared" si="40"/>
        <v>22.717518638501513</v>
      </c>
      <c r="U136" s="158">
        <f t="shared" si="41"/>
        <v>17.783485891322254</v>
      </c>
      <c r="W136" s="158">
        <f t="shared" si="42"/>
        <v>4.9340327471792591</v>
      </c>
      <c r="Y136" s="158">
        <f t="shared" si="43"/>
        <v>2129.084274211491</v>
      </c>
      <c r="Z136" s="34">
        <v>10</v>
      </c>
    </row>
    <row r="137" spans="14:26" s="16" customFormat="1">
      <c r="N137" s="34"/>
      <c r="O137" s="16">
        <v>118</v>
      </c>
      <c r="Q137" s="158">
        <f t="shared" si="39"/>
        <v>2129.084274211491</v>
      </c>
      <c r="R137" s="41"/>
      <c r="S137" s="158">
        <f t="shared" si="40"/>
        <v>22.717518638501513</v>
      </c>
      <c r="U137" s="158">
        <f t="shared" si="41"/>
        <v>17.742368951762426</v>
      </c>
      <c r="W137" s="158">
        <f t="shared" si="42"/>
        <v>4.975149686739087</v>
      </c>
      <c r="Y137" s="158">
        <f t="shared" si="43"/>
        <v>2124.1091245247517</v>
      </c>
      <c r="Z137" s="34">
        <v>10</v>
      </c>
    </row>
    <row r="138" spans="14:26" s="16" customFormat="1">
      <c r="N138" s="34"/>
      <c r="O138" s="16">
        <v>119</v>
      </c>
      <c r="Q138" s="158">
        <f t="shared" si="39"/>
        <v>2124.1091245247517</v>
      </c>
      <c r="R138" s="41"/>
      <c r="S138" s="158">
        <f t="shared" si="40"/>
        <v>22.717518638501513</v>
      </c>
      <c r="U138" s="158">
        <f t="shared" si="41"/>
        <v>17.700909371039597</v>
      </c>
      <c r="W138" s="158">
        <f t="shared" si="42"/>
        <v>5.0166092674619165</v>
      </c>
      <c r="Y138" s="158">
        <f t="shared" si="43"/>
        <v>2119.09251525729</v>
      </c>
      <c r="Z138" s="34">
        <v>10</v>
      </c>
    </row>
    <row r="139" spans="14:26" s="16" customFormat="1">
      <c r="N139" s="34"/>
      <c r="O139" s="16">
        <v>120</v>
      </c>
      <c r="Q139" s="158">
        <f t="shared" si="39"/>
        <v>2119.09251525729</v>
      </c>
      <c r="R139" s="41"/>
      <c r="S139" s="158">
        <f t="shared" si="40"/>
        <v>22.717518638501513</v>
      </c>
      <c r="U139" s="158">
        <f t="shared" si="41"/>
        <v>17.659104293810753</v>
      </c>
      <c r="W139" s="158">
        <f t="shared" si="42"/>
        <v>5.0584143446907603</v>
      </c>
      <c r="Y139" s="158">
        <f t="shared" si="43"/>
        <v>2114.0341009125991</v>
      </c>
      <c r="Z139" s="34">
        <v>10</v>
      </c>
    </row>
    <row r="140" spans="14:26" s="16" customFormat="1">
      <c r="N140" s="34"/>
      <c r="O140" s="16">
        <v>121</v>
      </c>
      <c r="Q140" s="158">
        <f t="shared" si="39"/>
        <v>2114.0341009125991</v>
      </c>
      <c r="R140" s="41"/>
      <c r="S140" s="158">
        <f t="shared" si="40"/>
        <v>22.717518638501513</v>
      </c>
      <c r="U140" s="158">
        <f t="shared" si="41"/>
        <v>17.616950840938326</v>
      </c>
      <c r="W140" s="158">
        <f t="shared" si="42"/>
        <v>5.1005677975631869</v>
      </c>
      <c r="Y140" s="158">
        <f t="shared" si="43"/>
        <v>2108.933533115036</v>
      </c>
      <c r="Z140" s="34">
        <v>11</v>
      </c>
    </row>
    <row r="141" spans="14:26" s="16" customFormat="1">
      <c r="N141" s="34"/>
      <c r="O141" s="16">
        <v>122</v>
      </c>
      <c r="Q141" s="158">
        <f t="shared" si="39"/>
        <v>2108.933533115036</v>
      </c>
      <c r="R141" s="41"/>
      <c r="S141" s="158">
        <f t="shared" si="40"/>
        <v>22.717518638501513</v>
      </c>
      <c r="U141" s="158">
        <f t="shared" si="41"/>
        <v>17.574446109291966</v>
      </c>
      <c r="W141" s="158">
        <f t="shared" si="42"/>
        <v>5.1430725292095474</v>
      </c>
      <c r="Y141" s="158">
        <f t="shared" si="43"/>
        <v>2103.7904605858266</v>
      </c>
      <c r="Z141" s="34">
        <v>11</v>
      </c>
    </row>
    <row r="142" spans="14:26" s="16" customFormat="1">
      <c r="N142" s="34"/>
      <c r="O142" s="16">
        <v>123</v>
      </c>
      <c r="Q142" s="158">
        <f t="shared" si="39"/>
        <v>2103.7904605858266</v>
      </c>
      <c r="R142" s="41"/>
      <c r="S142" s="158">
        <f t="shared" si="40"/>
        <v>22.717518638501513</v>
      </c>
      <c r="U142" s="158">
        <f t="shared" si="41"/>
        <v>17.531587171548555</v>
      </c>
      <c r="W142" s="158">
        <f t="shared" si="42"/>
        <v>5.1859314669529581</v>
      </c>
      <c r="Y142" s="158">
        <f t="shared" si="43"/>
        <v>2098.6045291188739</v>
      </c>
      <c r="Z142" s="34">
        <v>11</v>
      </c>
    </row>
    <row r="143" spans="14:26" s="16" customFormat="1">
      <c r="N143" s="34"/>
      <c r="O143" s="16">
        <v>124</v>
      </c>
      <c r="Q143" s="158">
        <f t="shared" si="39"/>
        <v>2098.6045291188739</v>
      </c>
      <c r="R143" s="41"/>
      <c r="S143" s="158">
        <f t="shared" si="40"/>
        <v>22.717518638501513</v>
      </c>
      <c r="U143" s="158">
        <f t="shared" si="41"/>
        <v>17.488371075990617</v>
      </c>
      <c r="W143" s="158">
        <f t="shared" si="42"/>
        <v>5.2291475625108959</v>
      </c>
      <c r="Y143" s="158">
        <f t="shared" si="43"/>
        <v>2093.3753815563628</v>
      </c>
      <c r="Z143" s="34">
        <v>11</v>
      </c>
    </row>
    <row r="144" spans="14:26" s="16" customFormat="1">
      <c r="N144" s="34"/>
      <c r="O144" s="16">
        <v>125</v>
      </c>
      <c r="Q144" s="158">
        <f t="shared" si="39"/>
        <v>2093.3753815563628</v>
      </c>
      <c r="R144" s="41"/>
      <c r="S144" s="158">
        <f t="shared" si="40"/>
        <v>22.717518638501513</v>
      </c>
      <c r="U144" s="158">
        <f t="shared" si="41"/>
        <v>17.444794846303022</v>
      </c>
      <c r="W144" s="158">
        <f t="shared" si="42"/>
        <v>5.2727237921984909</v>
      </c>
      <c r="Y144" s="158">
        <f t="shared" si="43"/>
        <v>2088.1026577641642</v>
      </c>
      <c r="Z144" s="34">
        <v>11</v>
      </c>
    </row>
    <row r="145" spans="14:26" s="16" customFormat="1">
      <c r="N145" s="34"/>
      <c r="O145" s="16">
        <v>126</v>
      </c>
      <c r="Q145" s="158">
        <f t="shared" si="39"/>
        <v>2088.1026577641642</v>
      </c>
      <c r="R145" s="41"/>
      <c r="S145" s="158">
        <f t="shared" si="40"/>
        <v>22.717518638501513</v>
      </c>
      <c r="U145" s="158">
        <f t="shared" si="41"/>
        <v>17.400855481368037</v>
      </c>
      <c r="W145" s="158">
        <f t="shared" si="42"/>
        <v>5.3166631571334761</v>
      </c>
      <c r="Y145" s="158">
        <f t="shared" si="43"/>
        <v>2082.7859946070307</v>
      </c>
      <c r="Z145" s="34">
        <v>11</v>
      </c>
    </row>
    <row r="146" spans="14:26" s="16" customFormat="1">
      <c r="N146" s="34"/>
      <c r="O146" s="16">
        <v>127</v>
      </c>
      <c r="Q146" s="158">
        <f t="shared" si="39"/>
        <v>2082.7859946070307</v>
      </c>
      <c r="R146" s="41"/>
      <c r="S146" s="158">
        <f t="shared" si="40"/>
        <v>22.717518638501513</v>
      </c>
      <c r="U146" s="158">
        <f t="shared" si="41"/>
        <v>17.35654995505859</v>
      </c>
      <c r="W146" s="158">
        <f t="shared" si="42"/>
        <v>5.3609686834429233</v>
      </c>
      <c r="Y146" s="158">
        <f t="shared" si="43"/>
        <v>2077.4250259235878</v>
      </c>
      <c r="Z146" s="34">
        <v>11</v>
      </c>
    </row>
    <row r="147" spans="14:26" s="16" customFormat="1">
      <c r="N147" s="34"/>
      <c r="O147" s="16">
        <v>128</v>
      </c>
      <c r="Q147" s="158">
        <f t="shared" si="39"/>
        <v>2077.4250259235878</v>
      </c>
      <c r="R147" s="41"/>
      <c r="S147" s="158">
        <f t="shared" si="40"/>
        <v>22.717518638501513</v>
      </c>
      <c r="U147" s="158">
        <f t="shared" si="41"/>
        <v>17.3118752160299</v>
      </c>
      <c r="W147" s="158">
        <f t="shared" si="42"/>
        <v>5.4056434224716128</v>
      </c>
      <c r="Y147" s="158">
        <f t="shared" si="43"/>
        <v>2072.0193825011161</v>
      </c>
      <c r="Z147" s="34">
        <v>11</v>
      </c>
    </row>
    <row r="148" spans="14:26" s="16" customFormat="1">
      <c r="N148" s="34"/>
      <c r="O148" s="16">
        <v>129</v>
      </c>
      <c r="Q148" s="158">
        <f t="shared" si="39"/>
        <v>2072.0193825011161</v>
      </c>
      <c r="R148" s="41"/>
      <c r="S148" s="158">
        <f t="shared" si="40"/>
        <v>22.717518638501513</v>
      </c>
      <c r="U148" s="158">
        <f t="shared" si="41"/>
        <v>17.266828187509301</v>
      </c>
      <c r="W148" s="158">
        <f t="shared" si="42"/>
        <v>5.4506904509922123</v>
      </c>
      <c r="Y148" s="158">
        <f t="shared" si="43"/>
        <v>2066.5686920501239</v>
      </c>
      <c r="Z148" s="34">
        <v>11</v>
      </c>
    </row>
    <row r="149" spans="14:26" s="16" customFormat="1">
      <c r="N149" s="34"/>
      <c r="O149" s="16">
        <v>130</v>
      </c>
      <c r="Q149" s="158">
        <f t="shared" ref="Q149:Q212" si="44">IF(O149&lt;=$E$9*12,Y148,0)</f>
        <v>2066.5686920501239</v>
      </c>
      <c r="R149" s="41"/>
      <c r="S149" s="158">
        <f t="shared" ref="S149:S212" si="45">IF(O149&lt;=$E$9*12,SUM(U149,W149),0)</f>
        <v>22.717518638501513</v>
      </c>
      <c r="U149" s="158">
        <f t="shared" ref="U149:U212" si="46">IF(O149&lt;=$E$9*12,Q149*$E$8/12,0)</f>
        <v>17.221405767084367</v>
      </c>
      <c r="W149" s="158">
        <f t="shared" ref="W149:W212" si="47">IF(O149&lt;=$E$9*12,$E$13-U149,0)</f>
        <v>5.4961128714171466</v>
      </c>
      <c r="Y149" s="158">
        <f t="shared" ref="Y149:Y212" si="48">IF(O149&lt;=$E$9*12,Q149-W149,0)</f>
        <v>2061.0725791787067</v>
      </c>
      <c r="Z149" s="34">
        <v>11</v>
      </c>
    </row>
    <row r="150" spans="14:26" s="16" customFormat="1">
      <c r="N150" s="34"/>
      <c r="O150" s="16">
        <v>131</v>
      </c>
      <c r="Q150" s="158">
        <f t="shared" si="44"/>
        <v>2061.0725791787067</v>
      </c>
      <c r="R150" s="41"/>
      <c r="S150" s="158">
        <f t="shared" si="45"/>
        <v>22.717518638501513</v>
      </c>
      <c r="U150" s="158">
        <f t="shared" si="46"/>
        <v>17.175604826489224</v>
      </c>
      <c r="W150" s="158">
        <f t="shared" si="47"/>
        <v>5.5419138120122895</v>
      </c>
      <c r="Y150" s="158">
        <f t="shared" si="48"/>
        <v>2055.5306653666944</v>
      </c>
      <c r="Z150" s="34">
        <v>11</v>
      </c>
    </row>
    <row r="151" spans="14:26" s="16" customFormat="1">
      <c r="N151" s="34"/>
      <c r="O151" s="16">
        <v>132</v>
      </c>
      <c r="Q151" s="158">
        <f t="shared" si="44"/>
        <v>2055.5306653666944</v>
      </c>
      <c r="R151" s="41"/>
      <c r="S151" s="158">
        <f t="shared" si="45"/>
        <v>22.717518638501513</v>
      </c>
      <c r="U151" s="158">
        <f t="shared" si="46"/>
        <v>17.129422211389123</v>
      </c>
      <c r="W151" s="158">
        <f t="shared" si="47"/>
        <v>5.5880964271123901</v>
      </c>
      <c r="Y151" s="158">
        <f t="shared" si="48"/>
        <v>2049.9425689395821</v>
      </c>
      <c r="Z151" s="34">
        <v>11</v>
      </c>
    </row>
    <row r="152" spans="14:26" s="16" customFormat="1">
      <c r="N152" s="34"/>
      <c r="O152" s="16">
        <v>133</v>
      </c>
      <c r="Q152" s="158">
        <f t="shared" si="44"/>
        <v>2049.9425689395821</v>
      </c>
      <c r="R152" s="41"/>
      <c r="S152" s="158">
        <f t="shared" si="45"/>
        <v>22.717518638501513</v>
      </c>
      <c r="U152" s="158">
        <f t="shared" si="46"/>
        <v>17.082854741163185</v>
      </c>
      <c r="W152" s="158">
        <f t="shared" si="47"/>
        <v>5.6346638973383278</v>
      </c>
      <c r="Y152" s="158">
        <f t="shared" si="48"/>
        <v>2044.3079050422439</v>
      </c>
      <c r="Z152" s="34">
        <v>12</v>
      </c>
    </row>
    <row r="153" spans="14:26" s="16" customFormat="1">
      <c r="N153" s="34"/>
      <c r="O153" s="16">
        <v>134</v>
      </c>
      <c r="Q153" s="158">
        <f t="shared" si="44"/>
        <v>2044.3079050422439</v>
      </c>
      <c r="R153" s="41"/>
      <c r="S153" s="158">
        <f t="shared" si="45"/>
        <v>22.717518638501513</v>
      </c>
      <c r="U153" s="158">
        <f t="shared" si="46"/>
        <v>17.035899208685368</v>
      </c>
      <c r="W153" s="158">
        <f t="shared" si="47"/>
        <v>5.6816194298161449</v>
      </c>
      <c r="Y153" s="158">
        <f t="shared" si="48"/>
        <v>2038.6262856124276</v>
      </c>
      <c r="Z153" s="34">
        <v>12</v>
      </c>
    </row>
    <row r="154" spans="14:26" s="16" customFormat="1">
      <c r="N154" s="34"/>
      <c r="O154" s="16">
        <v>135</v>
      </c>
      <c r="Q154" s="158">
        <f t="shared" si="44"/>
        <v>2038.6262856124276</v>
      </c>
      <c r="R154" s="41"/>
      <c r="S154" s="158">
        <f t="shared" si="45"/>
        <v>22.717518638501513</v>
      </c>
      <c r="U154" s="158">
        <f t="shared" si="46"/>
        <v>16.988552380103567</v>
      </c>
      <c r="W154" s="158">
        <f t="shared" si="47"/>
        <v>5.7289662583979464</v>
      </c>
      <c r="Y154" s="158">
        <f t="shared" si="48"/>
        <v>2032.8973193540296</v>
      </c>
      <c r="Z154" s="34">
        <v>12</v>
      </c>
    </row>
    <row r="155" spans="14:26" s="16" customFormat="1">
      <c r="N155" s="34"/>
      <c r="O155" s="16">
        <v>136</v>
      </c>
      <c r="Q155" s="158">
        <f t="shared" si="44"/>
        <v>2032.8973193540296</v>
      </c>
      <c r="R155" s="41"/>
      <c r="S155" s="158">
        <f t="shared" si="45"/>
        <v>22.717518638501513</v>
      </c>
      <c r="U155" s="158">
        <f t="shared" si="46"/>
        <v>16.940810994616914</v>
      </c>
      <c r="W155" s="158">
        <f t="shared" si="47"/>
        <v>5.776707643884599</v>
      </c>
      <c r="Y155" s="158">
        <f t="shared" si="48"/>
        <v>2027.1206117101451</v>
      </c>
      <c r="Z155" s="34">
        <v>12</v>
      </c>
    </row>
    <row r="156" spans="14:26" s="16" customFormat="1">
      <c r="N156" s="34"/>
      <c r="O156" s="16">
        <v>137</v>
      </c>
      <c r="Q156" s="158">
        <f t="shared" si="44"/>
        <v>2027.1206117101451</v>
      </c>
      <c r="R156" s="41"/>
      <c r="S156" s="158">
        <f t="shared" si="45"/>
        <v>22.717518638501513</v>
      </c>
      <c r="U156" s="158">
        <f t="shared" si="46"/>
        <v>16.892671764251208</v>
      </c>
      <c r="W156" s="158">
        <f t="shared" si="47"/>
        <v>5.824846874250305</v>
      </c>
      <c r="Y156" s="158">
        <f t="shared" si="48"/>
        <v>2021.2957648358947</v>
      </c>
      <c r="Z156" s="34">
        <v>12</v>
      </c>
    </row>
    <row r="157" spans="14:26" s="16" customFormat="1">
      <c r="N157" s="34"/>
      <c r="O157" s="16">
        <v>138</v>
      </c>
      <c r="Q157" s="158">
        <f t="shared" si="44"/>
        <v>2021.2957648358947</v>
      </c>
      <c r="R157" s="41"/>
      <c r="S157" s="158">
        <f t="shared" si="45"/>
        <v>22.717518638501513</v>
      </c>
      <c r="U157" s="158">
        <f t="shared" si="46"/>
        <v>16.844131373632457</v>
      </c>
      <c r="W157" s="158">
        <f t="shared" si="47"/>
        <v>5.8733872648690557</v>
      </c>
      <c r="Y157" s="158">
        <f t="shared" si="48"/>
        <v>2015.4223775710257</v>
      </c>
      <c r="Z157" s="34">
        <v>12</v>
      </c>
    </row>
    <row r="158" spans="14:26" s="16" customFormat="1">
      <c r="N158" s="34"/>
      <c r="O158" s="16">
        <v>139</v>
      </c>
      <c r="Q158" s="158">
        <f t="shared" si="44"/>
        <v>2015.4223775710257</v>
      </c>
      <c r="R158" s="41"/>
      <c r="S158" s="158">
        <f t="shared" si="45"/>
        <v>22.717518638501513</v>
      </c>
      <c r="U158" s="158">
        <f t="shared" si="46"/>
        <v>16.795186479758549</v>
      </c>
      <c r="W158" s="158">
        <f t="shared" si="47"/>
        <v>5.9223321587429645</v>
      </c>
      <c r="Y158" s="158">
        <f t="shared" si="48"/>
        <v>2009.5000454122826</v>
      </c>
      <c r="Z158" s="34">
        <v>12</v>
      </c>
    </row>
    <row r="159" spans="14:26" s="16" customFormat="1">
      <c r="N159" s="34"/>
      <c r="O159" s="16">
        <v>140</v>
      </c>
      <c r="Q159" s="158">
        <f t="shared" si="44"/>
        <v>2009.5000454122826</v>
      </c>
      <c r="R159" s="41"/>
      <c r="S159" s="158">
        <f t="shared" si="45"/>
        <v>22.717518638501513</v>
      </c>
      <c r="U159" s="158">
        <f t="shared" si="46"/>
        <v>16.745833711769023</v>
      </c>
      <c r="W159" s="158">
        <f t="shared" si="47"/>
        <v>5.9716849267324896</v>
      </c>
      <c r="Y159" s="158">
        <f t="shared" si="48"/>
        <v>2003.5283604855501</v>
      </c>
      <c r="Z159" s="34">
        <v>12</v>
      </c>
    </row>
    <row r="160" spans="14:26" s="16" customFormat="1">
      <c r="N160" s="34"/>
      <c r="O160" s="16">
        <v>141</v>
      </c>
      <c r="Q160" s="158">
        <f t="shared" si="44"/>
        <v>2003.5283604855501</v>
      </c>
      <c r="R160" s="41"/>
      <c r="S160" s="158">
        <f t="shared" si="45"/>
        <v>22.717518638501513</v>
      </c>
      <c r="U160" s="158">
        <f t="shared" si="46"/>
        <v>16.696069670712919</v>
      </c>
      <c r="W160" s="158">
        <f t="shared" si="47"/>
        <v>6.0214489677885936</v>
      </c>
      <c r="Y160" s="158">
        <f t="shared" si="48"/>
        <v>1997.5069115177616</v>
      </c>
      <c r="Z160" s="34">
        <v>12</v>
      </c>
    </row>
    <row r="161" spans="14:26" s="16" customFormat="1">
      <c r="N161" s="34"/>
      <c r="O161" s="16">
        <v>142</v>
      </c>
      <c r="Q161" s="158">
        <f t="shared" si="44"/>
        <v>1997.5069115177616</v>
      </c>
      <c r="R161" s="41"/>
      <c r="S161" s="158">
        <f t="shared" si="45"/>
        <v>22.717518638501513</v>
      </c>
      <c r="U161" s="158">
        <f t="shared" si="46"/>
        <v>16.645890929314682</v>
      </c>
      <c r="W161" s="158">
        <f t="shared" si="47"/>
        <v>6.0716277091868314</v>
      </c>
      <c r="Y161" s="158">
        <f t="shared" si="48"/>
        <v>1991.4352838085747</v>
      </c>
      <c r="Z161" s="34">
        <v>12</v>
      </c>
    </row>
    <row r="162" spans="14:26" s="16" customFormat="1">
      <c r="N162" s="34"/>
      <c r="O162" s="16">
        <v>143</v>
      </c>
      <c r="Q162" s="158">
        <f t="shared" si="44"/>
        <v>1991.4352838085747</v>
      </c>
      <c r="R162" s="41"/>
      <c r="S162" s="158">
        <f t="shared" si="45"/>
        <v>22.717518638501513</v>
      </c>
      <c r="U162" s="158">
        <f t="shared" si="46"/>
        <v>16.595294031738124</v>
      </c>
      <c r="W162" s="158">
        <f t="shared" si="47"/>
        <v>6.122224606763389</v>
      </c>
      <c r="Y162" s="158">
        <f t="shared" si="48"/>
        <v>1985.3130592018113</v>
      </c>
      <c r="Z162" s="34">
        <v>12</v>
      </c>
    </row>
    <row r="163" spans="14:26" s="16" customFormat="1">
      <c r="N163" s="34"/>
      <c r="O163" s="16">
        <v>144</v>
      </c>
      <c r="Q163" s="158">
        <f t="shared" si="44"/>
        <v>1985.3130592018113</v>
      </c>
      <c r="R163" s="41"/>
      <c r="S163" s="158">
        <f t="shared" si="45"/>
        <v>22.717518638501513</v>
      </c>
      <c r="U163" s="158">
        <f t="shared" si="46"/>
        <v>16.544275493348426</v>
      </c>
      <c r="W163" s="158">
        <f t="shared" si="47"/>
        <v>6.1732431451530871</v>
      </c>
      <c r="Y163" s="158">
        <f t="shared" si="48"/>
        <v>1979.1398160566582</v>
      </c>
      <c r="Z163" s="34">
        <v>12</v>
      </c>
    </row>
    <row r="164" spans="14:26" s="16" customFormat="1">
      <c r="N164" s="34"/>
      <c r="O164" s="16">
        <v>145</v>
      </c>
      <c r="Q164" s="158">
        <f t="shared" si="44"/>
        <v>1979.1398160566582</v>
      </c>
      <c r="R164" s="41"/>
      <c r="S164" s="158">
        <f t="shared" si="45"/>
        <v>22.717518638501513</v>
      </c>
      <c r="U164" s="158">
        <f t="shared" si="46"/>
        <v>16.492831800472153</v>
      </c>
      <c r="W164" s="158">
        <f t="shared" si="47"/>
        <v>6.2246868380293598</v>
      </c>
      <c r="Y164" s="158">
        <f t="shared" si="48"/>
        <v>1972.9151292186289</v>
      </c>
      <c r="Z164" s="34">
        <v>13</v>
      </c>
    </row>
    <row r="165" spans="14:26" s="16" customFormat="1">
      <c r="N165" s="34"/>
      <c r="O165" s="16">
        <v>146</v>
      </c>
      <c r="Q165" s="158">
        <f t="shared" si="44"/>
        <v>1972.9151292186289</v>
      </c>
      <c r="R165" s="41"/>
      <c r="S165" s="158">
        <f t="shared" si="45"/>
        <v>22.717518638501513</v>
      </c>
      <c r="U165" s="158">
        <f t="shared" si="46"/>
        <v>16.440959410155241</v>
      </c>
      <c r="W165" s="158">
        <f t="shared" si="47"/>
        <v>6.2765592283462723</v>
      </c>
      <c r="Y165" s="158">
        <f t="shared" si="48"/>
        <v>1966.6385699902826</v>
      </c>
      <c r="Z165" s="34">
        <v>13</v>
      </c>
    </row>
    <row r="166" spans="14:26" s="16" customFormat="1">
      <c r="N166" s="34"/>
      <c r="O166" s="16">
        <v>147</v>
      </c>
      <c r="Q166" s="158">
        <f t="shared" si="44"/>
        <v>1966.6385699902826</v>
      </c>
      <c r="R166" s="41"/>
      <c r="S166" s="158">
        <f t="shared" si="45"/>
        <v>22.717518638501513</v>
      </c>
      <c r="U166" s="158">
        <f t="shared" si="46"/>
        <v>16.388654749919024</v>
      </c>
      <c r="W166" s="158">
        <f t="shared" si="47"/>
        <v>6.3288638885824895</v>
      </c>
      <c r="Y166" s="158">
        <f t="shared" si="48"/>
        <v>1960.3097061017002</v>
      </c>
      <c r="Z166" s="34">
        <v>13</v>
      </c>
    </row>
    <row r="167" spans="14:26" s="16" customFormat="1">
      <c r="N167" s="34"/>
      <c r="O167" s="16">
        <v>148</v>
      </c>
      <c r="Q167" s="158">
        <f t="shared" si="44"/>
        <v>1960.3097061017002</v>
      </c>
      <c r="R167" s="41"/>
      <c r="S167" s="158">
        <f t="shared" si="45"/>
        <v>22.717518638501513</v>
      </c>
      <c r="U167" s="158">
        <f t="shared" si="46"/>
        <v>16.335914217514169</v>
      </c>
      <c r="W167" s="158">
        <f t="shared" si="47"/>
        <v>6.3816044209873439</v>
      </c>
      <c r="Y167" s="158">
        <f t="shared" si="48"/>
        <v>1953.9281016807129</v>
      </c>
      <c r="Z167" s="34">
        <v>13</v>
      </c>
    </row>
    <row r="168" spans="14:26" s="16" customFormat="1">
      <c r="N168" s="34"/>
      <c r="O168" s="16">
        <v>149</v>
      </c>
      <c r="Q168" s="158">
        <f t="shared" si="44"/>
        <v>1953.9281016807129</v>
      </c>
      <c r="R168" s="41"/>
      <c r="S168" s="158">
        <f t="shared" si="45"/>
        <v>22.717518638501513</v>
      </c>
      <c r="U168" s="158">
        <f t="shared" si="46"/>
        <v>16.282734180672609</v>
      </c>
      <c r="W168" s="158">
        <f t="shared" si="47"/>
        <v>6.4347844578289042</v>
      </c>
      <c r="Y168" s="158">
        <f t="shared" si="48"/>
        <v>1947.4933172228839</v>
      </c>
      <c r="Z168" s="34">
        <v>13</v>
      </c>
    </row>
    <row r="169" spans="14:26" s="16" customFormat="1">
      <c r="N169" s="34"/>
      <c r="O169" s="16">
        <v>150</v>
      </c>
      <c r="Q169" s="158">
        <f t="shared" si="44"/>
        <v>1947.4933172228839</v>
      </c>
      <c r="R169" s="41"/>
      <c r="S169" s="158">
        <f t="shared" si="45"/>
        <v>22.717518638501513</v>
      </c>
      <c r="U169" s="158">
        <f t="shared" si="46"/>
        <v>16.229110976857367</v>
      </c>
      <c r="W169" s="158">
        <f t="shared" si="47"/>
        <v>6.4884076616441462</v>
      </c>
      <c r="Y169" s="158">
        <f t="shared" si="48"/>
        <v>1941.0049095612399</v>
      </c>
      <c r="Z169" s="34">
        <v>13</v>
      </c>
    </row>
    <row r="170" spans="14:26" s="16" customFormat="1">
      <c r="N170" s="34"/>
      <c r="O170" s="16">
        <v>151</v>
      </c>
      <c r="Q170" s="158">
        <f t="shared" si="44"/>
        <v>1941.0049095612399</v>
      </c>
      <c r="R170" s="41"/>
      <c r="S170" s="158">
        <f t="shared" si="45"/>
        <v>22.717518638501513</v>
      </c>
      <c r="U170" s="158">
        <f t="shared" si="46"/>
        <v>16.175040913010331</v>
      </c>
      <c r="W170" s="158">
        <f t="shared" si="47"/>
        <v>6.5424777254911817</v>
      </c>
      <c r="Y170" s="158">
        <f t="shared" si="48"/>
        <v>1934.4624318357487</v>
      </c>
      <c r="Z170" s="34">
        <v>13</v>
      </c>
    </row>
    <row r="171" spans="14:26" s="16" customFormat="1">
      <c r="N171" s="34"/>
      <c r="O171" s="16">
        <v>152</v>
      </c>
      <c r="Q171" s="158">
        <f t="shared" si="44"/>
        <v>1934.4624318357487</v>
      </c>
      <c r="R171" s="41"/>
      <c r="S171" s="158">
        <f t="shared" si="45"/>
        <v>22.717518638501513</v>
      </c>
      <c r="U171" s="158">
        <f t="shared" si="46"/>
        <v>16.120520265297909</v>
      </c>
      <c r="W171" s="158">
        <f t="shared" si="47"/>
        <v>6.5969983732036042</v>
      </c>
      <c r="Y171" s="158">
        <f t="shared" si="48"/>
        <v>1927.8654334625451</v>
      </c>
      <c r="Z171" s="34">
        <v>13</v>
      </c>
    </row>
    <row r="172" spans="14:26" s="16" customFormat="1">
      <c r="N172" s="34"/>
      <c r="O172" s="16">
        <v>153</v>
      </c>
      <c r="Q172" s="158">
        <f t="shared" si="44"/>
        <v>1927.8654334625451</v>
      </c>
      <c r="R172" s="41"/>
      <c r="S172" s="158">
        <f t="shared" si="45"/>
        <v>22.717518638501513</v>
      </c>
      <c r="U172" s="158">
        <f t="shared" si="46"/>
        <v>16.065545278854543</v>
      </c>
      <c r="W172" s="158">
        <f t="shared" si="47"/>
        <v>6.6519733596469699</v>
      </c>
      <c r="Y172" s="158">
        <f t="shared" si="48"/>
        <v>1921.2134601028981</v>
      </c>
      <c r="Z172" s="34">
        <v>13</v>
      </c>
    </row>
    <row r="173" spans="14:26" s="16" customFormat="1">
      <c r="N173" s="34"/>
      <c r="O173" s="16">
        <v>154</v>
      </c>
      <c r="Q173" s="158">
        <f t="shared" si="44"/>
        <v>1921.2134601028981</v>
      </c>
      <c r="R173" s="41"/>
      <c r="S173" s="158">
        <f t="shared" si="45"/>
        <v>22.717518638501513</v>
      </c>
      <c r="U173" s="158">
        <f t="shared" si="46"/>
        <v>16.010112167524152</v>
      </c>
      <c r="W173" s="158">
        <f t="shared" si="47"/>
        <v>6.7074064709773609</v>
      </c>
      <c r="Y173" s="158">
        <f t="shared" si="48"/>
        <v>1914.5060536319208</v>
      </c>
      <c r="Z173" s="34">
        <v>13</v>
      </c>
    </row>
    <row r="174" spans="14:26" s="16" customFormat="1">
      <c r="N174" s="34"/>
      <c r="O174" s="16">
        <v>155</v>
      </c>
      <c r="Q174" s="158">
        <f t="shared" si="44"/>
        <v>1914.5060536319208</v>
      </c>
      <c r="R174" s="41"/>
      <c r="S174" s="158">
        <f t="shared" si="45"/>
        <v>22.717518638501513</v>
      </c>
      <c r="U174" s="158">
        <f t="shared" si="46"/>
        <v>15.954217113599341</v>
      </c>
      <c r="W174" s="158">
        <f t="shared" si="47"/>
        <v>6.7633015249021717</v>
      </c>
      <c r="Y174" s="158">
        <f t="shared" si="48"/>
        <v>1907.7427521070188</v>
      </c>
      <c r="Z174" s="34">
        <v>13</v>
      </c>
    </row>
    <row r="175" spans="14:26" s="16" customFormat="1">
      <c r="N175" s="34"/>
      <c r="O175" s="16">
        <v>156</v>
      </c>
      <c r="Q175" s="158">
        <f t="shared" si="44"/>
        <v>1907.7427521070188</v>
      </c>
      <c r="R175" s="41"/>
      <c r="S175" s="158">
        <f t="shared" si="45"/>
        <v>22.717518638501513</v>
      </c>
      <c r="U175" s="158">
        <f t="shared" si="46"/>
        <v>15.89785626755849</v>
      </c>
      <c r="W175" s="158">
        <f t="shared" si="47"/>
        <v>6.8196623709430231</v>
      </c>
      <c r="Y175" s="158">
        <f t="shared" si="48"/>
        <v>1900.9230897360758</v>
      </c>
      <c r="Z175" s="34">
        <v>13</v>
      </c>
    </row>
    <row r="176" spans="14:26" s="16" customFormat="1">
      <c r="N176" s="34"/>
      <c r="O176" s="16">
        <v>157</v>
      </c>
      <c r="Q176" s="158">
        <f t="shared" si="44"/>
        <v>1900.9230897360758</v>
      </c>
      <c r="R176" s="41"/>
      <c r="S176" s="158">
        <f t="shared" si="45"/>
        <v>22.717518638501513</v>
      </c>
      <c r="U176" s="158">
        <f t="shared" si="46"/>
        <v>15.841025747800634</v>
      </c>
      <c r="W176" s="158">
        <f t="shared" si="47"/>
        <v>6.8764928907008791</v>
      </c>
      <c r="Y176" s="158">
        <f t="shared" si="48"/>
        <v>1894.046596845375</v>
      </c>
      <c r="Z176" s="34">
        <v>14</v>
      </c>
    </row>
    <row r="177" spans="14:26" s="16" customFormat="1">
      <c r="N177" s="34"/>
      <c r="O177" s="16">
        <v>158</v>
      </c>
      <c r="Q177" s="158">
        <f t="shared" si="44"/>
        <v>1894.046596845375</v>
      </c>
      <c r="R177" s="41"/>
      <c r="S177" s="158">
        <f t="shared" si="45"/>
        <v>22.717518638501513</v>
      </c>
      <c r="U177" s="158">
        <f t="shared" si="46"/>
        <v>15.783721640378126</v>
      </c>
      <c r="W177" s="158">
        <f t="shared" si="47"/>
        <v>6.9337969981233876</v>
      </c>
      <c r="Y177" s="158">
        <f t="shared" si="48"/>
        <v>1887.1127998472516</v>
      </c>
      <c r="Z177" s="34">
        <v>14</v>
      </c>
    </row>
    <row r="178" spans="14:26" s="16" customFormat="1">
      <c r="N178" s="34"/>
      <c r="O178" s="16">
        <v>159</v>
      </c>
      <c r="Q178" s="158">
        <f t="shared" si="44"/>
        <v>1887.1127998472516</v>
      </c>
      <c r="R178" s="41"/>
      <c r="S178" s="158">
        <f t="shared" si="45"/>
        <v>22.717518638501513</v>
      </c>
      <c r="U178" s="158">
        <f t="shared" si="46"/>
        <v>15.725939998727098</v>
      </c>
      <c r="W178" s="158">
        <f t="shared" si="47"/>
        <v>6.9915786397744153</v>
      </c>
      <c r="Y178" s="158">
        <f t="shared" si="48"/>
        <v>1880.1212212074772</v>
      </c>
      <c r="Z178" s="34">
        <v>14</v>
      </c>
    </row>
    <row r="179" spans="14:26" s="16" customFormat="1">
      <c r="N179" s="34"/>
      <c r="O179" s="16">
        <v>160</v>
      </c>
      <c r="Q179" s="158">
        <f t="shared" si="44"/>
        <v>1880.1212212074772</v>
      </c>
      <c r="R179" s="41"/>
      <c r="S179" s="158">
        <f t="shared" si="45"/>
        <v>22.717518638501513</v>
      </c>
      <c r="U179" s="158">
        <f t="shared" si="46"/>
        <v>15.667676843395645</v>
      </c>
      <c r="W179" s="158">
        <f t="shared" si="47"/>
        <v>7.0498417951058681</v>
      </c>
      <c r="Y179" s="158">
        <f t="shared" si="48"/>
        <v>1873.0713794123712</v>
      </c>
      <c r="Z179" s="34">
        <v>14</v>
      </c>
    </row>
    <row r="180" spans="14:26" s="16" customFormat="1">
      <c r="N180" s="34"/>
      <c r="O180" s="16">
        <v>161</v>
      </c>
      <c r="Q180" s="158">
        <f t="shared" si="44"/>
        <v>1873.0713794123712</v>
      </c>
      <c r="R180" s="41"/>
      <c r="S180" s="158">
        <f t="shared" si="45"/>
        <v>22.717518638501513</v>
      </c>
      <c r="U180" s="158">
        <f t="shared" si="46"/>
        <v>15.608928161769761</v>
      </c>
      <c r="W180" s="158">
        <f t="shared" si="47"/>
        <v>7.1085904767317523</v>
      </c>
      <c r="Y180" s="158">
        <f t="shared" si="48"/>
        <v>1865.9627889356395</v>
      </c>
      <c r="Z180" s="34">
        <v>14</v>
      </c>
    </row>
    <row r="181" spans="14:26" s="16" customFormat="1">
      <c r="N181" s="34"/>
      <c r="O181" s="16">
        <v>162</v>
      </c>
      <c r="Q181" s="158">
        <f t="shared" si="44"/>
        <v>1865.9627889356395</v>
      </c>
      <c r="R181" s="41"/>
      <c r="S181" s="158">
        <f t="shared" si="45"/>
        <v>22.717518638501513</v>
      </c>
      <c r="U181" s="158">
        <f t="shared" si="46"/>
        <v>15.549689907796997</v>
      </c>
      <c r="W181" s="158">
        <f t="shared" si="47"/>
        <v>7.1678287307045156</v>
      </c>
      <c r="Y181" s="158">
        <f t="shared" si="48"/>
        <v>1858.794960204935</v>
      </c>
      <c r="Z181" s="34">
        <v>14</v>
      </c>
    </row>
    <row r="182" spans="14:26" s="16" customFormat="1">
      <c r="N182" s="34"/>
      <c r="O182" s="16">
        <v>163</v>
      </c>
      <c r="Q182" s="158">
        <f t="shared" si="44"/>
        <v>1858.794960204935</v>
      </c>
      <c r="R182" s="41"/>
      <c r="S182" s="158">
        <f t="shared" si="45"/>
        <v>22.717518638501513</v>
      </c>
      <c r="U182" s="158">
        <f t="shared" si="46"/>
        <v>15.489958001707793</v>
      </c>
      <c r="W182" s="158">
        <f t="shared" si="47"/>
        <v>7.2275606367937204</v>
      </c>
      <c r="Y182" s="158">
        <f t="shared" si="48"/>
        <v>1851.5673995681414</v>
      </c>
      <c r="Z182" s="34">
        <v>14</v>
      </c>
    </row>
    <row r="183" spans="14:26" s="16" customFormat="1">
      <c r="N183" s="34"/>
      <c r="O183" s="16">
        <v>164</v>
      </c>
      <c r="Q183" s="158">
        <f t="shared" si="44"/>
        <v>1851.5673995681414</v>
      </c>
      <c r="R183" s="41"/>
      <c r="S183" s="158">
        <f t="shared" si="45"/>
        <v>22.717518638501513</v>
      </c>
      <c r="U183" s="158">
        <f t="shared" si="46"/>
        <v>15.429728329734511</v>
      </c>
      <c r="W183" s="158">
        <f t="shared" si="47"/>
        <v>7.2877903087670024</v>
      </c>
      <c r="Y183" s="158">
        <f t="shared" si="48"/>
        <v>1844.2796092593744</v>
      </c>
      <c r="Z183" s="34">
        <v>14</v>
      </c>
    </row>
    <row r="184" spans="14:26" s="16" customFormat="1">
      <c r="N184" s="34"/>
      <c r="O184" s="16">
        <v>165</v>
      </c>
      <c r="Q184" s="158">
        <f t="shared" si="44"/>
        <v>1844.2796092593744</v>
      </c>
      <c r="R184" s="41"/>
      <c r="S184" s="158">
        <f t="shared" si="45"/>
        <v>22.717518638501513</v>
      </c>
      <c r="U184" s="158">
        <f t="shared" si="46"/>
        <v>15.36899674382812</v>
      </c>
      <c r="W184" s="158">
        <f t="shared" si="47"/>
        <v>7.348521894673393</v>
      </c>
      <c r="Y184" s="158">
        <f t="shared" si="48"/>
        <v>1836.9310873647009</v>
      </c>
      <c r="Z184" s="34">
        <v>14</v>
      </c>
    </row>
    <row r="185" spans="14:26" s="16" customFormat="1">
      <c r="N185" s="34"/>
      <c r="O185" s="16">
        <v>166</v>
      </c>
      <c r="Q185" s="158">
        <f t="shared" si="44"/>
        <v>1836.9310873647009</v>
      </c>
      <c r="R185" s="41"/>
      <c r="S185" s="158">
        <f t="shared" si="45"/>
        <v>22.717518638501513</v>
      </c>
      <c r="U185" s="158">
        <f t="shared" si="46"/>
        <v>15.307759061372508</v>
      </c>
      <c r="W185" s="158">
        <f t="shared" si="47"/>
        <v>7.4097595771290052</v>
      </c>
      <c r="Y185" s="158">
        <f t="shared" si="48"/>
        <v>1829.5213277875719</v>
      </c>
      <c r="Z185" s="34">
        <v>14</v>
      </c>
    </row>
    <row r="186" spans="14:26" s="16" customFormat="1">
      <c r="N186" s="34"/>
      <c r="O186" s="16">
        <v>167</v>
      </c>
      <c r="Q186" s="158">
        <f t="shared" si="44"/>
        <v>1829.5213277875719</v>
      </c>
      <c r="R186" s="41"/>
      <c r="S186" s="158">
        <f t="shared" si="45"/>
        <v>22.717518638501513</v>
      </c>
      <c r="U186" s="158">
        <f t="shared" si="46"/>
        <v>15.246011064896434</v>
      </c>
      <c r="W186" s="158">
        <f t="shared" si="47"/>
        <v>7.4715075736050789</v>
      </c>
      <c r="Y186" s="158">
        <f t="shared" si="48"/>
        <v>1822.0498202139668</v>
      </c>
      <c r="Z186" s="34">
        <v>14</v>
      </c>
    </row>
    <row r="187" spans="14:26" s="16" customFormat="1">
      <c r="N187" s="34"/>
      <c r="O187" s="16">
        <v>168</v>
      </c>
      <c r="Q187" s="158">
        <f t="shared" si="44"/>
        <v>1822.0498202139668</v>
      </c>
      <c r="R187" s="41"/>
      <c r="S187" s="158">
        <f t="shared" si="45"/>
        <v>22.717518638501513</v>
      </c>
      <c r="U187" s="158">
        <f t="shared" si="46"/>
        <v>15.183748501783057</v>
      </c>
      <c r="W187" s="158">
        <f t="shared" si="47"/>
        <v>7.5337701367184557</v>
      </c>
      <c r="Y187" s="158">
        <f t="shared" si="48"/>
        <v>1814.5160500772483</v>
      </c>
      <c r="Z187" s="34">
        <v>14</v>
      </c>
    </row>
    <row r="188" spans="14:26" s="16" customFormat="1">
      <c r="N188" s="34"/>
      <c r="O188" s="16">
        <v>169</v>
      </c>
      <c r="Q188" s="158">
        <f t="shared" si="44"/>
        <v>1814.5160500772483</v>
      </c>
      <c r="R188" s="41"/>
      <c r="S188" s="158">
        <f t="shared" si="45"/>
        <v>22.717518638501513</v>
      </c>
      <c r="U188" s="158">
        <f t="shared" si="46"/>
        <v>15.120967083977071</v>
      </c>
      <c r="W188" s="158">
        <f t="shared" si="47"/>
        <v>7.5965515545244422</v>
      </c>
      <c r="Y188" s="158">
        <f t="shared" si="48"/>
        <v>1806.9194985227239</v>
      </c>
      <c r="Z188" s="34">
        <v>15</v>
      </c>
    </row>
    <row r="189" spans="14:26" s="16" customFormat="1">
      <c r="N189" s="34"/>
      <c r="O189" s="16">
        <v>170</v>
      </c>
      <c r="Q189" s="158">
        <f t="shared" si="44"/>
        <v>1806.9194985227239</v>
      </c>
      <c r="R189" s="41"/>
      <c r="S189" s="158">
        <f t="shared" si="45"/>
        <v>22.717518638501513</v>
      </c>
      <c r="U189" s="158">
        <f t="shared" si="46"/>
        <v>15.057662487689365</v>
      </c>
      <c r="W189" s="158">
        <f t="shared" si="47"/>
        <v>7.6598561508121481</v>
      </c>
      <c r="Y189" s="158">
        <f t="shared" si="48"/>
        <v>1799.2596423719117</v>
      </c>
      <c r="Z189" s="34">
        <v>15</v>
      </c>
    </row>
    <row r="190" spans="14:26" s="16" customFormat="1">
      <c r="N190" s="34"/>
      <c r="O190" s="16">
        <v>171</v>
      </c>
      <c r="Q190" s="158">
        <f t="shared" si="44"/>
        <v>1799.2596423719117</v>
      </c>
      <c r="R190" s="41"/>
      <c r="S190" s="158">
        <f t="shared" si="45"/>
        <v>22.717518638501513</v>
      </c>
      <c r="U190" s="158">
        <f t="shared" si="46"/>
        <v>14.993830353099264</v>
      </c>
      <c r="W190" s="158">
        <f t="shared" si="47"/>
        <v>7.7236882854022486</v>
      </c>
      <c r="Y190" s="158">
        <f t="shared" si="48"/>
        <v>1791.5359540865095</v>
      </c>
      <c r="Z190" s="34">
        <v>15</v>
      </c>
    </row>
    <row r="191" spans="14:26" s="16" customFormat="1">
      <c r="N191" s="34"/>
      <c r="O191" s="16">
        <v>172</v>
      </c>
      <c r="Q191" s="158">
        <f t="shared" si="44"/>
        <v>1791.5359540865095</v>
      </c>
      <c r="R191" s="41"/>
      <c r="S191" s="158">
        <f t="shared" si="45"/>
        <v>22.717518638501513</v>
      </c>
      <c r="U191" s="158">
        <f t="shared" si="46"/>
        <v>14.929466284054248</v>
      </c>
      <c r="W191" s="158">
        <f t="shared" si="47"/>
        <v>7.7880523544472648</v>
      </c>
      <c r="Y191" s="158">
        <f t="shared" si="48"/>
        <v>1783.7479017320622</v>
      </c>
      <c r="Z191" s="34">
        <v>15</v>
      </c>
    </row>
    <row r="192" spans="14:26" s="16" customFormat="1">
      <c r="N192" s="34"/>
      <c r="O192" s="16">
        <v>173</v>
      </c>
      <c r="Q192" s="158">
        <f t="shared" si="44"/>
        <v>1783.7479017320622</v>
      </c>
      <c r="R192" s="41"/>
      <c r="S192" s="158">
        <f t="shared" si="45"/>
        <v>22.717518638501513</v>
      </c>
      <c r="U192" s="158">
        <f t="shared" si="46"/>
        <v>14.864565847767187</v>
      </c>
      <c r="W192" s="158">
        <f t="shared" si="47"/>
        <v>7.8529527907343262</v>
      </c>
      <c r="Y192" s="158">
        <f t="shared" si="48"/>
        <v>1775.8949489413278</v>
      </c>
      <c r="Z192" s="34">
        <v>15</v>
      </c>
    </row>
    <row r="193" spans="14:26" s="16" customFormat="1">
      <c r="N193" s="34"/>
      <c r="O193" s="16">
        <v>174</v>
      </c>
      <c r="Q193" s="158">
        <f t="shared" si="44"/>
        <v>1775.8949489413278</v>
      </c>
      <c r="R193" s="41"/>
      <c r="S193" s="158">
        <f t="shared" si="45"/>
        <v>22.717518638501513</v>
      </c>
      <c r="U193" s="158">
        <f t="shared" si="46"/>
        <v>14.799124574511067</v>
      </c>
      <c r="W193" s="158">
        <f t="shared" si="47"/>
        <v>7.918394063990446</v>
      </c>
      <c r="Y193" s="158">
        <f t="shared" si="48"/>
        <v>1767.9765548773373</v>
      </c>
      <c r="Z193" s="34">
        <v>15</v>
      </c>
    </row>
    <row r="194" spans="14:26" s="16" customFormat="1">
      <c r="N194" s="34"/>
      <c r="O194" s="16">
        <v>175</v>
      </c>
      <c r="Q194" s="158">
        <f t="shared" si="44"/>
        <v>1767.9765548773373</v>
      </c>
      <c r="R194" s="41"/>
      <c r="S194" s="158">
        <f t="shared" si="45"/>
        <v>22.717518638501513</v>
      </c>
      <c r="U194" s="158">
        <f t="shared" si="46"/>
        <v>14.733137957311145</v>
      </c>
      <c r="W194" s="158">
        <f t="shared" si="47"/>
        <v>7.9843806811903679</v>
      </c>
      <c r="Y194" s="158">
        <f t="shared" si="48"/>
        <v>1759.9921741961471</v>
      </c>
      <c r="Z194" s="34">
        <v>15</v>
      </c>
    </row>
    <row r="195" spans="14:26" s="16" customFormat="1">
      <c r="N195" s="34"/>
      <c r="O195" s="16">
        <v>176</v>
      </c>
      <c r="Q195" s="158">
        <f t="shared" si="44"/>
        <v>1759.9921741961471</v>
      </c>
      <c r="R195" s="41"/>
      <c r="S195" s="158">
        <f t="shared" si="45"/>
        <v>22.717518638501513</v>
      </c>
      <c r="U195" s="158">
        <f t="shared" si="46"/>
        <v>14.666601451634561</v>
      </c>
      <c r="W195" s="158">
        <f t="shared" si="47"/>
        <v>8.0509171868669522</v>
      </c>
      <c r="Y195" s="158">
        <f t="shared" si="48"/>
        <v>1751.9412570092802</v>
      </c>
      <c r="Z195" s="34">
        <v>15</v>
      </c>
    </row>
    <row r="196" spans="14:26" s="16" customFormat="1">
      <c r="N196" s="34"/>
      <c r="O196" s="16">
        <v>177</v>
      </c>
      <c r="Q196" s="158">
        <f t="shared" si="44"/>
        <v>1751.9412570092802</v>
      </c>
      <c r="R196" s="41"/>
      <c r="S196" s="158">
        <f t="shared" si="45"/>
        <v>22.717518638501513</v>
      </c>
      <c r="U196" s="158">
        <f t="shared" si="46"/>
        <v>14.599510475077336</v>
      </c>
      <c r="W196" s="158">
        <f t="shared" si="47"/>
        <v>8.118008163424177</v>
      </c>
      <c r="Y196" s="158">
        <f t="shared" si="48"/>
        <v>1743.8232488458561</v>
      </c>
      <c r="Z196" s="34">
        <v>15</v>
      </c>
    </row>
    <row r="197" spans="14:26" s="16" customFormat="1">
      <c r="N197" s="34"/>
      <c r="O197" s="16">
        <v>178</v>
      </c>
      <c r="Q197" s="158">
        <f t="shared" si="44"/>
        <v>1743.8232488458561</v>
      </c>
      <c r="R197" s="41"/>
      <c r="S197" s="158">
        <f t="shared" si="45"/>
        <v>22.717518638501513</v>
      </c>
      <c r="U197" s="158">
        <f t="shared" si="46"/>
        <v>14.531860407048802</v>
      </c>
      <c r="W197" s="158">
        <f t="shared" si="47"/>
        <v>8.1856582314527113</v>
      </c>
      <c r="Y197" s="158">
        <f t="shared" si="48"/>
        <v>1735.6375906144035</v>
      </c>
      <c r="Z197" s="34">
        <v>15</v>
      </c>
    </row>
    <row r="198" spans="14:26" s="16" customFormat="1">
      <c r="N198" s="34"/>
      <c r="O198" s="16">
        <v>179</v>
      </c>
      <c r="Q198" s="158">
        <f t="shared" si="44"/>
        <v>1735.6375906144035</v>
      </c>
      <c r="R198" s="41"/>
      <c r="S198" s="158">
        <f t="shared" si="45"/>
        <v>22.717518638501513</v>
      </c>
      <c r="U198" s="158">
        <f t="shared" si="46"/>
        <v>14.463646588453363</v>
      </c>
      <c r="W198" s="158">
        <f t="shared" si="47"/>
        <v>8.2538720500481499</v>
      </c>
      <c r="Y198" s="158">
        <f t="shared" si="48"/>
        <v>1727.3837185643554</v>
      </c>
      <c r="Z198" s="34">
        <v>15</v>
      </c>
    </row>
    <row r="199" spans="14:26" s="16" customFormat="1">
      <c r="N199" s="34"/>
      <c r="O199" s="16">
        <v>180</v>
      </c>
      <c r="Q199" s="158">
        <f t="shared" si="44"/>
        <v>1727.3837185643554</v>
      </c>
      <c r="R199" s="41"/>
      <c r="S199" s="158">
        <f t="shared" si="45"/>
        <v>22.717518638501513</v>
      </c>
      <c r="U199" s="158">
        <f t="shared" si="46"/>
        <v>14.39486432136963</v>
      </c>
      <c r="W199" s="158">
        <f t="shared" si="47"/>
        <v>8.3226543171318834</v>
      </c>
      <c r="Y199" s="158">
        <f t="shared" si="48"/>
        <v>1719.0610642472234</v>
      </c>
      <c r="Z199" s="34">
        <v>15</v>
      </c>
    </row>
    <row r="200" spans="14:26" s="16" customFormat="1">
      <c r="N200" s="34"/>
      <c r="O200" s="16">
        <v>181</v>
      </c>
      <c r="Q200" s="158">
        <f t="shared" si="44"/>
        <v>1719.0610642472234</v>
      </c>
      <c r="R200" s="41"/>
      <c r="S200" s="158">
        <f t="shared" si="45"/>
        <v>22.717518638501513</v>
      </c>
      <c r="U200" s="158">
        <f t="shared" si="46"/>
        <v>14.325508868726862</v>
      </c>
      <c r="W200" s="158">
        <f t="shared" si="47"/>
        <v>8.392009769774651</v>
      </c>
      <c r="Y200" s="158">
        <f t="shared" si="48"/>
        <v>1710.6690544774488</v>
      </c>
      <c r="Z200" s="34">
        <v>16</v>
      </c>
    </row>
    <row r="201" spans="14:26" s="16" customFormat="1">
      <c r="N201" s="34"/>
      <c r="O201" s="16">
        <v>182</v>
      </c>
      <c r="Q201" s="158">
        <f t="shared" si="44"/>
        <v>1710.6690544774488</v>
      </c>
      <c r="R201" s="41"/>
      <c r="S201" s="158">
        <f t="shared" si="45"/>
        <v>22.717518638501513</v>
      </c>
      <c r="U201" s="158">
        <f t="shared" si="46"/>
        <v>14.255575453978741</v>
      </c>
      <c r="W201" s="158">
        <f t="shared" si="47"/>
        <v>8.4619431845227719</v>
      </c>
      <c r="Y201" s="158">
        <f t="shared" si="48"/>
        <v>1702.2071112929259</v>
      </c>
      <c r="Z201" s="34">
        <v>16</v>
      </c>
    </row>
    <row r="202" spans="14:26" s="16" customFormat="1">
      <c r="N202" s="34"/>
      <c r="O202" s="16">
        <v>183</v>
      </c>
      <c r="Q202" s="158">
        <f t="shared" si="44"/>
        <v>1702.2071112929259</v>
      </c>
      <c r="R202" s="41"/>
      <c r="S202" s="158">
        <f t="shared" si="45"/>
        <v>22.717518638501513</v>
      </c>
      <c r="U202" s="158">
        <f t="shared" si="46"/>
        <v>14.185059260774382</v>
      </c>
      <c r="W202" s="158">
        <f t="shared" si="47"/>
        <v>8.5324593777271307</v>
      </c>
      <c r="Y202" s="158">
        <f t="shared" si="48"/>
        <v>1693.6746519151989</v>
      </c>
      <c r="Z202" s="34">
        <v>16</v>
      </c>
    </row>
    <row r="203" spans="14:26" s="16" customFormat="1">
      <c r="N203" s="34"/>
      <c r="O203" s="16">
        <v>184</v>
      </c>
      <c r="Q203" s="158">
        <f t="shared" si="44"/>
        <v>1693.6746519151989</v>
      </c>
      <c r="R203" s="41"/>
      <c r="S203" s="158">
        <f t="shared" si="45"/>
        <v>22.717518638501513</v>
      </c>
      <c r="U203" s="158">
        <f t="shared" si="46"/>
        <v>14.113955432626659</v>
      </c>
      <c r="W203" s="158">
        <f t="shared" si="47"/>
        <v>8.6035632058748543</v>
      </c>
      <c r="Y203" s="158">
        <f t="shared" si="48"/>
        <v>1685.0710887093239</v>
      </c>
      <c r="Z203" s="34">
        <v>16</v>
      </c>
    </row>
    <row r="204" spans="14:26" s="16" customFormat="1">
      <c r="N204" s="34"/>
      <c r="O204" s="16">
        <v>185</v>
      </c>
      <c r="Q204" s="158">
        <f t="shared" si="44"/>
        <v>1685.0710887093239</v>
      </c>
      <c r="R204" s="41"/>
      <c r="S204" s="158">
        <f t="shared" si="45"/>
        <v>22.717518638501513</v>
      </c>
      <c r="U204" s="158">
        <f t="shared" si="46"/>
        <v>14.0422590725777</v>
      </c>
      <c r="W204" s="158">
        <f t="shared" si="47"/>
        <v>8.6752595659238132</v>
      </c>
      <c r="Y204" s="158">
        <f t="shared" si="48"/>
        <v>1676.3958291434001</v>
      </c>
      <c r="Z204" s="34">
        <v>16</v>
      </c>
    </row>
    <row r="205" spans="14:26" s="16" customFormat="1">
      <c r="N205" s="34"/>
      <c r="O205" s="16">
        <v>186</v>
      </c>
      <c r="Q205" s="158">
        <f t="shared" si="44"/>
        <v>1676.3958291434001</v>
      </c>
      <c r="R205" s="41"/>
      <c r="S205" s="158">
        <f t="shared" si="45"/>
        <v>22.717518638501513</v>
      </c>
      <c r="U205" s="158">
        <f t="shared" si="46"/>
        <v>13.969965242861669</v>
      </c>
      <c r="W205" s="158">
        <f t="shared" si="47"/>
        <v>8.7475533956398444</v>
      </c>
      <c r="Y205" s="158">
        <f t="shared" si="48"/>
        <v>1667.6482757477602</v>
      </c>
      <c r="Z205" s="34">
        <v>16</v>
      </c>
    </row>
    <row r="206" spans="14:26" s="16" customFormat="1">
      <c r="N206" s="34"/>
      <c r="O206" s="16">
        <v>187</v>
      </c>
      <c r="Q206" s="158">
        <f t="shared" si="44"/>
        <v>1667.6482757477602</v>
      </c>
      <c r="R206" s="41"/>
      <c r="S206" s="158">
        <f t="shared" si="45"/>
        <v>22.717518638501513</v>
      </c>
      <c r="U206" s="158">
        <f t="shared" si="46"/>
        <v>13.897068964564669</v>
      </c>
      <c r="W206" s="158">
        <f t="shared" si="47"/>
        <v>8.8204496739368441</v>
      </c>
      <c r="Y206" s="158">
        <f t="shared" si="48"/>
        <v>1658.8278260738234</v>
      </c>
      <c r="Z206" s="34">
        <v>16</v>
      </c>
    </row>
    <row r="207" spans="14:26" s="16" customFormat="1">
      <c r="N207" s="34"/>
      <c r="O207" s="16">
        <v>188</v>
      </c>
      <c r="Q207" s="158">
        <f t="shared" si="44"/>
        <v>1658.8278260738234</v>
      </c>
      <c r="R207" s="41"/>
      <c r="S207" s="158">
        <f t="shared" si="45"/>
        <v>22.717518638501513</v>
      </c>
      <c r="U207" s="158">
        <f t="shared" si="46"/>
        <v>13.823565217281862</v>
      </c>
      <c r="W207" s="158">
        <f t="shared" si="47"/>
        <v>8.8939534212196509</v>
      </c>
      <c r="Y207" s="158">
        <f t="shared" si="48"/>
        <v>1649.9338726526037</v>
      </c>
      <c r="Z207" s="34">
        <v>16</v>
      </c>
    </row>
    <row r="208" spans="14:26" s="16" customFormat="1">
      <c r="N208" s="34"/>
      <c r="O208" s="16">
        <v>189</v>
      </c>
      <c r="Q208" s="158">
        <f t="shared" si="44"/>
        <v>1649.9338726526037</v>
      </c>
      <c r="R208" s="41"/>
      <c r="S208" s="158">
        <f t="shared" si="45"/>
        <v>22.717518638501513</v>
      </c>
      <c r="U208" s="158">
        <f t="shared" si="46"/>
        <v>13.749448938771698</v>
      </c>
      <c r="W208" s="158">
        <f t="shared" si="47"/>
        <v>8.9680696997298153</v>
      </c>
      <c r="Y208" s="158">
        <f t="shared" si="48"/>
        <v>1640.9658029528739</v>
      </c>
      <c r="Z208" s="34">
        <v>16</v>
      </c>
    </row>
    <row r="209" spans="14:26" s="16" customFormat="1">
      <c r="N209" s="34"/>
      <c r="O209" s="16">
        <v>190</v>
      </c>
      <c r="Q209" s="158">
        <f t="shared" si="44"/>
        <v>1640.9658029528739</v>
      </c>
      <c r="R209" s="41"/>
      <c r="S209" s="158">
        <f t="shared" si="45"/>
        <v>22.717518638501513</v>
      </c>
      <c r="U209" s="158">
        <f t="shared" si="46"/>
        <v>13.674715024607282</v>
      </c>
      <c r="W209" s="158">
        <f t="shared" si="47"/>
        <v>9.0428036138942307</v>
      </c>
      <c r="Y209" s="158">
        <f t="shared" si="48"/>
        <v>1631.9229993389797</v>
      </c>
      <c r="Z209" s="34">
        <v>16</v>
      </c>
    </row>
    <row r="210" spans="14:26" s="16" customFormat="1">
      <c r="N210" s="34"/>
      <c r="O210" s="16">
        <v>191</v>
      </c>
      <c r="Q210" s="158">
        <f t="shared" si="44"/>
        <v>1631.9229993389797</v>
      </c>
      <c r="R210" s="41"/>
      <c r="S210" s="158">
        <f t="shared" si="45"/>
        <v>22.717518638501513</v>
      </c>
      <c r="U210" s="158">
        <f t="shared" si="46"/>
        <v>13.599358327824831</v>
      </c>
      <c r="W210" s="158">
        <f t="shared" si="47"/>
        <v>9.1181603106766822</v>
      </c>
      <c r="Y210" s="158">
        <f t="shared" si="48"/>
        <v>1622.8048390283029</v>
      </c>
      <c r="Z210" s="34">
        <v>16</v>
      </c>
    </row>
    <row r="211" spans="14:26" s="16" customFormat="1">
      <c r="N211" s="34"/>
      <c r="O211" s="16">
        <v>192</v>
      </c>
      <c r="Q211" s="158">
        <f t="shared" si="44"/>
        <v>1622.8048390283029</v>
      </c>
      <c r="R211" s="41"/>
      <c r="S211" s="158">
        <f t="shared" si="45"/>
        <v>22.717518638501513</v>
      </c>
      <c r="U211" s="158">
        <f t="shared" si="46"/>
        <v>13.523373658569191</v>
      </c>
      <c r="W211" s="158">
        <f t="shared" si="47"/>
        <v>9.1941449799323216</v>
      </c>
      <c r="Y211" s="158">
        <f t="shared" si="48"/>
        <v>1613.6106940483705</v>
      </c>
      <c r="Z211" s="34">
        <v>16</v>
      </c>
    </row>
    <row r="212" spans="14:26" s="16" customFormat="1">
      <c r="N212" s="34"/>
      <c r="O212" s="16">
        <v>193</v>
      </c>
      <c r="Q212" s="158">
        <f t="shared" si="44"/>
        <v>1613.6106940483705</v>
      </c>
      <c r="R212" s="41"/>
      <c r="S212" s="158">
        <f t="shared" si="45"/>
        <v>22.717518638501513</v>
      </c>
      <c r="U212" s="158">
        <f t="shared" si="46"/>
        <v>13.446755783736421</v>
      </c>
      <c r="W212" s="158">
        <f t="shared" si="47"/>
        <v>9.270762854765092</v>
      </c>
      <c r="Y212" s="158">
        <f t="shared" si="48"/>
        <v>1604.3399311936055</v>
      </c>
      <c r="Z212" s="34">
        <v>17</v>
      </c>
    </row>
    <row r="213" spans="14:26" s="16" customFormat="1">
      <c r="N213" s="34"/>
      <c r="O213" s="16">
        <v>194</v>
      </c>
      <c r="Q213" s="158">
        <f t="shared" ref="Q213:Q276" si="49">IF(O213&lt;=$E$9*12,Y212,0)</f>
        <v>1604.3399311936055</v>
      </c>
      <c r="R213" s="41"/>
      <c r="S213" s="158">
        <f t="shared" ref="S213:S276" si="50">IF(O213&lt;=$E$9*12,SUM(U213,W213),0)</f>
        <v>22.717518638501513</v>
      </c>
      <c r="U213" s="158">
        <f t="shared" ref="U213:U276" si="51">IF(O213&lt;=$E$9*12,Q213*$E$8/12,0)</f>
        <v>13.36949942661338</v>
      </c>
      <c r="W213" s="158">
        <f t="shared" ref="W213:W276" si="52">IF(O213&lt;=$E$9*12,$E$13-U213,0)</f>
        <v>9.3480192118881327</v>
      </c>
      <c r="Y213" s="158">
        <f t="shared" ref="Y213:Y276" si="53">IF(O213&lt;=$E$9*12,Q213-W213,0)</f>
        <v>1594.9919119817173</v>
      </c>
      <c r="Z213" s="34">
        <v>17</v>
      </c>
    </row>
    <row r="214" spans="14:26" s="16" customFormat="1">
      <c r="N214" s="34"/>
      <c r="O214" s="16">
        <v>195</v>
      </c>
      <c r="Q214" s="158">
        <f t="shared" si="49"/>
        <v>1594.9919119817173</v>
      </c>
      <c r="R214" s="41"/>
      <c r="S214" s="158">
        <f t="shared" si="50"/>
        <v>22.717518638501513</v>
      </c>
      <c r="U214" s="158">
        <f t="shared" si="51"/>
        <v>13.291599266514311</v>
      </c>
      <c r="W214" s="158">
        <f t="shared" si="52"/>
        <v>9.4259193719872023</v>
      </c>
      <c r="Y214" s="158">
        <f t="shared" si="53"/>
        <v>1585.5659926097301</v>
      </c>
      <c r="Z214" s="34">
        <v>17</v>
      </c>
    </row>
    <row r="215" spans="14:26" s="16" customFormat="1">
      <c r="N215" s="34"/>
      <c r="O215" s="16">
        <v>196</v>
      </c>
      <c r="Q215" s="158">
        <f t="shared" si="49"/>
        <v>1585.5659926097301</v>
      </c>
      <c r="R215" s="41"/>
      <c r="S215" s="158">
        <f t="shared" si="50"/>
        <v>22.717518638501513</v>
      </c>
      <c r="U215" s="158">
        <f t="shared" si="51"/>
        <v>13.21304993841442</v>
      </c>
      <c r="W215" s="158">
        <f t="shared" si="52"/>
        <v>9.5044687000870933</v>
      </c>
      <c r="Y215" s="158">
        <f t="shared" si="53"/>
        <v>1576.061523909643</v>
      </c>
      <c r="Z215" s="34">
        <v>17</v>
      </c>
    </row>
    <row r="216" spans="14:26" s="16" customFormat="1">
      <c r="N216" s="34"/>
      <c r="O216" s="16">
        <v>197</v>
      </c>
      <c r="Q216" s="158">
        <f t="shared" si="49"/>
        <v>1576.061523909643</v>
      </c>
      <c r="R216" s="41"/>
      <c r="S216" s="158">
        <f t="shared" si="50"/>
        <v>22.717518638501513</v>
      </c>
      <c r="U216" s="158">
        <f t="shared" si="51"/>
        <v>13.13384603258036</v>
      </c>
      <c r="W216" s="158">
        <f t="shared" si="52"/>
        <v>9.5836726059211532</v>
      </c>
      <c r="Y216" s="158">
        <f t="shared" si="53"/>
        <v>1566.4778513037218</v>
      </c>
      <c r="Z216" s="34">
        <v>17</v>
      </c>
    </row>
    <row r="217" spans="14:26" s="16" customFormat="1">
      <c r="N217" s="34"/>
      <c r="O217" s="16">
        <v>198</v>
      </c>
      <c r="Q217" s="158">
        <f t="shared" si="49"/>
        <v>1566.4778513037218</v>
      </c>
      <c r="R217" s="41"/>
      <c r="S217" s="158">
        <f t="shared" si="50"/>
        <v>22.717518638501513</v>
      </c>
      <c r="U217" s="158">
        <f t="shared" si="51"/>
        <v>13.053982094197684</v>
      </c>
      <c r="W217" s="158">
        <f t="shared" si="52"/>
        <v>9.6635365443038292</v>
      </c>
      <c r="Y217" s="158">
        <f t="shared" si="53"/>
        <v>1556.814314759418</v>
      </c>
      <c r="Z217" s="34">
        <v>17</v>
      </c>
    </row>
    <row r="218" spans="14:26" s="16" customFormat="1">
      <c r="N218" s="34"/>
      <c r="O218" s="16">
        <v>199</v>
      </c>
      <c r="Q218" s="158">
        <f t="shared" si="49"/>
        <v>1556.814314759418</v>
      </c>
      <c r="R218" s="41"/>
      <c r="S218" s="158">
        <f t="shared" si="50"/>
        <v>22.717518638501513</v>
      </c>
      <c r="U218" s="158">
        <f t="shared" si="51"/>
        <v>12.973452622995152</v>
      </c>
      <c r="W218" s="158">
        <f t="shared" si="52"/>
        <v>9.7440660155063608</v>
      </c>
      <c r="Y218" s="158">
        <f t="shared" si="53"/>
        <v>1547.0702487439116</v>
      </c>
      <c r="Z218" s="34">
        <v>17</v>
      </c>
    </row>
    <row r="219" spans="14:26" s="16" customFormat="1">
      <c r="N219" s="34"/>
      <c r="O219" s="16">
        <v>200</v>
      </c>
      <c r="Q219" s="158">
        <f t="shared" si="49"/>
        <v>1547.0702487439116</v>
      </c>
      <c r="R219" s="41"/>
      <c r="S219" s="158">
        <f t="shared" si="50"/>
        <v>22.717518638501513</v>
      </c>
      <c r="U219" s="158">
        <f t="shared" si="51"/>
        <v>12.892252072865931</v>
      </c>
      <c r="W219" s="158">
        <f t="shared" si="52"/>
        <v>9.825266565635582</v>
      </c>
      <c r="Y219" s="158">
        <f t="shared" si="53"/>
        <v>1537.2449821782761</v>
      </c>
      <c r="Z219" s="34">
        <v>17</v>
      </c>
    </row>
    <row r="220" spans="14:26" s="16" customFormat="1">
      <c r="N220" s="34"/>
      <c r="O220" s="16">
        <v>201</v>
      </c>
      <c r="Q220" s="158">
        <f t="shared" si="49"/>
        <v>1537.2449821782761</v>
      </c>
      <c r="R220" s="41"/>
      <c r="S220" s="158">
        <f t="shared" si="50"/>
        <v>22.717518638501513</v>
      </c>
      <c r="U220" s="158">
        <f t="shared" si="51"/>
        <v>12.810374851485635</v>
      </c>
      <c r="W220" s="158">
        <f t="shared" si="52"/>
        <v>9.9071437870158778</v>
      </c>
      <c r="Y220" s="158">
        <f t="shared" si="53"/>
        <v>1527.3378383912602</v>
      </c>
      <c r="Z220" s="34">
        <v>17</v>
      </c>
    </row>
    <row r="221" spans="14:26" s="16" customFormat="1">
      <c r="N221" s="34"/>
      <c r="O221" s="16">
        <v>202</v>
      </c>
      <c r="Q221" s="158">
        <f t="shared" si="49"/>
        <v>1527.3378383912602</v>
      </c>
      <c r="R221" s="41"/>
      <c r="S221" s="158">
        <f t="shared" si="50"/>
        <v>22.717518638501513</v>
      </c>
      <c r="U221" s="158">
        <f t="shared" si="51"/>
        <v>12.727815319927169</v>
      </c>
      <c r="W221" s="158">
        <f t="shared" si="52"/>
        <v>9.9897033185743442</v>
      </c>
      <c r="Y221" s="158">
        <f t="shared" si="53"/>
        <v>1517.3481350726859</v>
      </c>
      <c r="Z221" s="34">
        <v>17</v>
      </c>
    </row>
    <row r="222" spans="14:26" s="16" customFormat="1">
      <c r="N222" s="34"/>
      <c r="O222" s="16">
        <v>203</v>
      </c>
      <c r="Q222" s="158">
        <f t="shared" si="49"/>
        <v>1517.3481350726859</v>
      </c>
      <c r="R222" s="41"/>
      <c r="S222" s="158">
        <f t="shared" si="50"/>
        <v>22.717518638501513</v>
      </c>
      <c r="U222" s="158">
        <f t="shared" si="51"/>
        <v>12.644567792272383</v>
      </c>
      <c r="W222" s="158">
        <f t="shared" si="52"/>
        <v>10.07295084622913</v>
      </c>
      <c r="Y222" s="158">
        <f t="shared" si="53"/>
        <v>1507.2751842264568</v>
      </c>
      <c r="Z222" s="34">
        <v>17</v>
      </c>
    </row>
    <row r="223" spans="14:26" s="16" customFormat="1">
      <c r="N223" s="34"/>
      <c r="O223" s="16">
        <v>204</v>
      </c>
      <c r="Q223" s="158">
        <f t="shared" si="49"/>
        <v>1507.2751842264568</v>
      </c>
      <c r="R223" s="41"/>
      <c r="S223" s="158">
        <f t="shared" si="50"/>
        <v>22.717518638501513</v>
      </c>
      <c r="U223" s="158">
        <f t="shared" si="51"/>
        <v>12.560626535220473</v>
      </c>
      <c r="W223" s="158">
        <f t="shared" si="52"/>
        <v>10.15689210328104</v>
      </c>
      <c r="Y223" s="158">
        <f t="shared" si="53"/>
        <v>1497.1182921231757</v>
      </c>
      <c r="Z223" s="34">
        <v>17</v>
      </c>
    </row>
    <row r="224" spans="14:26" s="16" customFormat="1">
      <c r="N224" s="34"/>
      <c r="O224" s="16">
        <v>205</v>
      </c>
      <c r="Q224" s="158">
        <f t="shared" si="49"/>
        <v>1497.1182921231757</v>
      </c>
      <c r="R224" s="41"/>
      <c r="S224" s="158">
        <f t="shared" si="50"/>
        <v>22.717518638501513</v>
      </c>
      <c r="U224" s="158">
        <f t="shared" si="51"/>
        <v>12.475985767693132</v>
      </c>
      <c r="W224" s="158">
        <f t="shared" si="52"/>
        <v>10.241532870808381</v>
      </c>
      <c r="Y224" s="158">
        <f t="shared" si="53"/>
        <v>1486.8767592523673</v>
      </c>
      <c r="Z224" s="34">
        <v>18</v>
      </c>
    </row>
    <row r="225" spans="14:26" s="16" customFormat="1">
      <c r="N225" s="34"/>
      <c r="O225" s="16">
        <v>206</v>
      </c>
      <c r="Q225" s="158">
        <f t="shared" si="49"/>
        <v>1486.8767592523673</v>
      </c>
      <c r="R225" s="41"/>
      <c r="S225" s="158">
        <f t="shared" si="50"/>
        <v>22.717518638501513</v>
      </c>
      <c r="U225" s="158">
        <f t="shared" si="51"/>
        <v>12.390639660436394</v>
      </c>
      <c r="W225" s="158">
        <f t="shared" si="52"/>
        <v>10.326878978065119</v>
      </c>
      <c r="Y225" s="158">
        <f t="shared" si="53"/>
        <v>1476.549880274302</v>
      </c>
      <c r="Z225" s="34">
        <v>18</v>
      </c>
    </row>
    <row r="226" spans="14:26" s="16" customFormat="1">
      <c r="N226" s="34"/>
      <c r="O226" s="16">
        <v>207</v>
      </c>
      <c r="Q226" s="158">
        <f t="shared" si="49"/>
        <v>1476.549880274302</v>
      </c>
      <c r="R226" s="41"/>
      <c r="S226" s="158">
        <f t="shared" si="50"/>
        <v>22.717518638501513</v>
      </c>
      <c r="U226" s="158">
        <f t="shared" si="51"/>
        <v>12.304582335619186</v>
      </c>
      <c r="W226" s="158">
        <f t="shared" si="52"/>
        <v>10.412936302882327</v>
      </c>
      <c r="Y226" s="158">
        <f t="shared" si="53"/>
        <v>1466.1369439714197</v>
      </c>
      <c r="Z226" s="34">
        <v>18</v>
      </c>
    </row>
    <row r="227" spans="14:26" s="16" customFormat="1">
      <c r="N227" s="34"/>
      <c r="O227" s="16">
        <v>208</v>
      </c>
      <c r="Q227" s="158">
        <f t="shared" si="49"/>
        <v>1466.1369439714197</v>
      </c>
      <c r="R227" s="41"/>
      <c r="S227" s="158">
        <f t="shared" si="50"/>
        <v>22.717518638501513</v>
      </c>
      <c r="U227" s="158">
        <f t="shared" si="51"/>
        <v>12.217807866428499</v>
      </c>
      <c r="W227" s="158">
        <f t="shared" si="52"/>
        <v>10.499710772073014</v>
      </c>
      <c r="Y227" s="158">
        <f t="shared" si="53"/>
        <v>1455.6372331993466</v>
      </c>
      <c r="Z227" s="34">
        <v>18</v>
      </c>
    </row>
    <row r="228" spans="14:26" s="16" customFormat="1">
      <c r="N228" s="34"/>
      <c r="O228" s="16">
        <v>209</v>
      </c>
      <c r="Q228" s="158">
        <f t="shared" si="49"/>
        <v>1455.6372331993466</v>
      </c>
      <c r="R228" s="41"/>
      <c r="S228" s="158">
        <f t="shared" si="50"/>
        <v>22.717518638501513</v>
      </c>
      <c r="U228" s="158">
        <f t="shared" si="51"/>
        <v>12.130310276661222</v>
      </c>
      <c r="W228" s="158">
        <f t="shared" si="52"/>
        <v>10.587208361840291</v>
      </c>
      <c r="Y228" s="158">
        <f t="shared" si="53"/>
        <v>1445.0500248375063</v>
      </c>
      <c r="Z228" s="34">
        <v>18</v>
      </c>
    </row>
    <row r="229" spans="14:26" s="16" customFormat="1">
      <c r="N229" s="34"/>
      <c r="O229" s="16">
        <v>210</v>
      </c>
      <c r="Q229" s="158">
        <f t="shared" si="49"/>
        <v>1445.0500248375063</v>
      </c>
      <c r="R229" s="41"/>
      <c r="S229" s="158">
        <f t="shared" si="50"/>
        <v>22.717518638501513</v>
      </c>
      <c r="U229" s="158">
        <f t="shared" si="51"/>
        <v>12.042083540312554</v>
      </c>
      <c r="W229" s="158">
        <f t="shared" si="52"/>
        <v>10.675435098188959</v>
      </c>
      <c r="Y229" s="158">
        <f t="shared" si="53"/>
        <v>1434.3745897393173</v>
      </c>
      <c r="Z229" s="34">
        <v>18</v>
      </c>
    </row>
    <row r="230" spans="14:26" s="16" customFormat="1">
      <c r="N230" s="34"/>
      <c r="O230" s="16">
        <v>211</v>
      </c>
      <c r="Q230" s="158">
        <f t="shared" si="49"/>
        <v>1434.3745897393173</v>
      </c>
      <c r="R230" s="41"/>
      <c r="S230" s="158">
        <f t="shared" si="50"/>
        <v>22.717518638501513</v>
      </c>
      <c r="U230" s="158">
        <f t="shared" si="51"/>
        <v>11.953121581160978</v>
      </c>
      <c r="W230" s="158">
        <f t="shared" si="52"/>
        <v>10.764397057340535</v>
      </c>
      <c r="Y230" s="158">
        <f t="shared" si="53"/>
        <v>1423.6101926819767</v>
      </c>
      <c r="Z230" s="34">
        <v>18</v>
      </c>
    </row>
    <row r="231" spans="14:26" s="16" customFormat="1">
      <c r="N231" s="34"/>
      <c r="O231" s="16">
        <v>212</v>
      </c>
      <c r="Q231" s="158">
        <f t="shared" si="49"/>
        <v>1423.6101926819767</v>
      </c>
      <c r="R231" s="41"/>
      <c r="S231" s="158">
        <f t="shared" si="50"/>
        <v>22.717518638501513</v>
      </c>
      <c r="U231" s="158">
        <f t="shared" si="51"/>
        <v>11.863418272349806</v>
      </c>
      <c r="W231" s="158">
        <f t="shared" si="52"/>
        <v>10.854100366151707</v>
      </c>
      <c r="Y231" s="158">
        <f t="shared" si="53"/>
        <v>1412.7560923158251</v>
      </c>
      <c r="Z231" s="34">
        <v>18</v>
      </c>
    </row>
    <row r="232" spans="14:26" s="16" customFormat="1">
      <c r="N232" s="34"/>
      <c r="O232" s="16">
        <v>213</v>
      </c>
      <c r="Q232" s="158">
        <f t="shared" si="49"/>
        <v>1412.7560923158251</v>
      </c>
      <c r="R232" s="41"/>
      <c r="S232" s="158">
        <f t="shared" si="50"/>
        <v>22.717518638501513</v>
      </c>
      <c r="U232" s="158">
        <f t="shared" si="51"/>
        <v>11.772967435965208</v>
      </c>
      <c r="W232" s="158">
        <f t="shared" si="52"/>
        <v>10.944551202536305</v>
      </c>
      <c r="Y232" s="158">
        <f t="shared" si="53"/>
        <v>1401.8115411132887</v>
      </c>
      <c r="Z232" s="34">
        <v>18</v>
      </c>
    </row>
    <row r="233" spans="14:26" s="16" customFormat="1">
      <c r="N233" s="34"/>
      <c r="O233" s="16">
        <v>214</v>
      </c>
      <c r="Q233" s="158">
        <f t="shared" si="49"/>
        <v>1401.8115411132887</v>
      </c>
      <c r="R233" s="41"/>
      <c r="S233" s="158">
        <f t="shared" si="50"/>
        <v>22.717518638501513</v>
      </c>
      <c r="U233" s="158">
        <f t="shared" si="51"/>
        <v>11.681762842610739</v>
      </c>
      <c r="W233" s="158">
        <f t="shared" si="52"/>
        <v>11.035755795890774</v>
      </c>
      <c r="Y233" s="158">
        <f t="shared" si="53"/>
        <v>1390.775785317398</v>
      </c>
      <c r="Z233" s="34">
        <v>18</v>
      </c>
    </row>
    <row r="234" spans="14:26" s="16" customFormat="1">
      <c r="N234" s="34"/>
      <c r="O234" s="16">
        <v>215</v>
      </c>
      <c r="Q234" s="158">
        <f t="shared" si="49"/>
        <v>1390.775785317398</v>
      </c>
      <c r="R234" s="41"/>
      <c r="S234" s="158">
        <f t="shared" si="50"/>
        <v>22.717518638501513</v>
      </c>
      <c r="U234" s="158">
        <f t="shared" si="51"/>
        <v>11.589798210978318</v>
      </c>
      <c r="W234" s="158">
        <f t="shared" si="52"/>
        <v>11.127720427523196</v>
      </c>
      <c r="Y234" s="158">
        <f t="shared" si="53"/>
        <v>1379.6480648898748</v>
      </c>
      <c r="Z234" s="34">
        <v>18</v>
      </c>
    </row>
    <row r="235" spans="14:26" s="16" customFormat="1">
      <c r="N235" s="34"/>
      <c r="O235" s="16">
        <v>216</v>
      </c>
      <c r="Q235" s="158">
        <f t="shared" si="49"/>
        <v>1379.6480648898748</v>
      </c>
      <c r="R235" s="41"/>
      <c r="S235" s="158">
        <f t="shared" si="50"/>
        <v>22.717518638501513</v>
      </c>
      <c r="U235" s="158">
        <f t="shared" si="51"/>
        <v>11.497067207415624</v>
      </c>
      <c r="W235" s="158">
        <f t="shared" si="52"/>
        <v>11.220451431085889</v>
      </c>
      <c r="Y235" s="158">
        <f t="shared" si="53"/>
        <v>1368.427613458789</v>
      </c>
      <c r="Z235" s="34">
        <v>18</v>
      </c>
    </row>
    <row r="236" spans="14:26" s="16" customFormat="1">
      <c r="N236" s="34"/>
      <c r="O236" s="16">
        <v>217</v>
      </c>
      <c r="Q236" s="158">
        <f t="shared" si="49"/>
        <v>1368.427613458789</v>
      </c>
      <c r="R236" s="41"/>
      <c r="S236" s="158">
        <f t="shared" si="50"/>
        <v>22.717518638501513</v>
      </c>
      <c r="U236" s="158">
        <f t="shared" si="51"/>
        <v>11.403563445489908</v>
      </c>
      <c r="W236" s="158">
        <f t="shared" si="52"/>
        <v>11.313955193011605</v>
      </c>
      <c r="Y236" s="158">
        <f t="shared" si="53"/>
        <v>1357.1136582657773</v>
      </c>
      <c r="Z236" s="34">
        <v>19</v>
      </c>
    </row>
    <row r="237" spans="14:26" s="16" customFormat="1">
      <c r="N237" s="34"/>
      <c r="O237" s="16">
        <v>218</v>
      </c>
      <c r="Q237" s="158">
        <f t="shared" si="49"/>
        <v>1357.1136582657773</v>
      </c>
      <c r="R237" s="41"/>
      <c r="S237" s="158">
        <f t="shared" si="50"/>
        <v>22.717518638501513</v>
      </c>
      <c r="U237" s="158">
        <f t="shared" si="51"/>
        <v>11.309280485548145</v>
      </c>
      <c r="W237" s="158">
        <f t="shared" si="52"/>
        <v>11.408238152953368</v>
      </c>
      <c r="Y237" s="158">
        <f t="shared" si="53"/>
        <v>1345.705420112824</v>
      </c>
      <c r="Z237" s="34">
        <v>19</v>
      </c>
    </row>
    <row r="238" spans="14:26" s="16" customFormat="1">
      <c r="N238" s="34"/>
      <c r="O238" s="16">
        <v>219</v>
      </c>
      <c r="Q238" s="158">
        <f t="shared" si="49"/>
        <v>1345.705420112824</v>
      </c>
      <c r="R238" s="41"/>
      <c r="S238" s="158">
        <f t="shared" si="50"/>
        <v>22.717518638501513</v>
      </c>
      <c r="U238" s="158">
        <f t="shared" si="51"/>
        <v>11.214211834273534</v>
      </c>
      <c r="W238" s="158">
        <f t="shared" si="52"/>
        <v>11.503306804227979</v>
      </c>
      <c r="Y238" s="158">
        <f t="shared" si="53"/>
        <v>1334.2021133085959</v>
      </c>
      <c r="Z238" s="34">
        <v>19</v>
      </c>
    </row>
    <row r="239" spans="14:26" s="16" customFormat="1">
      <c r="N239" s="34"/>
      <c r="O239" s="16">
        <v>220</v>
      </c>
      <c r="Q239" s="158">
        <f t="shared" si="49"/>
        <v>1334.2021133085959</v>
      </c>
      <c r="R239" s="41"/>
      <c r="S239" s="158">
        <f t="shared" si="50"/>
        <v>22.717518638501513</v>
      </c>
      <c r="U239" s="158">
        <f t="shared" si="51"/>
        <v>11.1183509442383</v>
      </c>
      <c r="W239" s="158">
        <f t="shared" si="52"/>
        <v>11.599167694263214</v>
      </c>
      <c r="Y239" s="158">
        <f t="shared" si="53"/>
        <v>1322.6029456143326</v>
      </c>
      <c r="Z239" s="34">
        <v>19</v>
      </c>
    </row>
    <row r="240" spans="14:26" s="16" customFormat="1">
      <c r="N240" s="34"/>
      <c r="O240" s="16">
        <v>221</v>
      </c>
      <c r="Q240" s="158">
        <f t="shared" si="49"/>
        <v>1322.6029456143326</v>
      </c>
      <c r="R240" s="41"/>
      <c r="S240" s="158">
        <f t="shared" si="50"/>
        <v>22.717518638501513</v>
      </c>
      <c r="U240" s="158">
        <f t="shared" si="51"/>
        <v>11.021691213452771</v>
      </c>
      <c r="W240" s="158">
        <f t="shared" si="52"/>
        <v>11.695827425048742</v>
      </c>
      <c r="Y240" s="158">
        <f t="shared" si="53"/>
        <v>1310.9071181892839</v>
      </c>
      <c r="Z240" s="34">
        <v>19</v>
      </c>
    </row>
    <row r="241" spans="14:26" s="16" customFormat="1">
      <c r="N241" s="34"/>
      <c r="O241" s="16">
        <v>222</v>
      </c>
      <c r="Q241" s="158">
        <f t="shared" si="49"/>
        <v>1310.9071181892839</v>
      </c>
      <c r="R241" s="41"/>
      <c r="S241" s="158">
        <f t="shared" si="50"/>
        <v>22.717518638501513</v>
      </c>
      <c r="U241" s="158">
        <f t="shared" si="51"/>
        <v>10.924225984910699</v>
      </c>
      <c r="W241" s="158">
        <f t="shared" si="52"/>
        <v>11.793292653590814</v>
      </c>
      <c r="Y241" s="158">
        <f t="shared" si="53"/>
        <v>1299.113825535693</v>
      </c>
      <c r="Z241" s="34">
        <v>19</v>
      </c>
    </row>
    <row r="242" spans="14:26" s="16" customFormat="1">
      <c r="N242" s="34"/>
      <c r="O242" s="16">
        <v>223</v>
      </c>
      <c r="Q242" s="158">
        <f t="shared" si="49"/>
        <v>1299.113825535693</v>
      </c>
      <c r="R242" s="41"/>
      <c r="S242" s="158">
        <f t="shared" si="50"/>
        <v>22.717518638501513</v>
      </c>
      <c r="U242" s="158">
        <f t="shared" si="51"/>
        <v>10.825948546130775</v>
      </c>
      <c r="W242" s="158">
        <f t="shared" si="52"/>
        <v>11.891570092370738</v>
      </c>
      <c r="Y242" s="158">
        <f t="shared" si="53"/>
        <v>1287.2222554433222</v>
      </c>
      <c r="Z242" s="34">
        <v>19</v>
      </c>
    </row>
    <row r="243" spans="14:26" s="16" customFormat="1">
      <c r="N243" s="34"/>
      <c r="O243" s="16">
        <v>224</v>
      </c>
      <c r="Q243" s="158">
        <f t="shared" si="49"/>
        <v>1287.2222554433222</v>
      </c>
      <c r="R243" s="41"/>
      <c r="S243" s="158">
        <f t="shared" si="50"/>
        <v>22.717518638501513</v>
      </c>
      <c r="U243" s="158">
        <f t="shared" si="51"/>
        <v>10.726852128694352</v>
      </c>
      <c r="W243" s="158">
        <f t="shared" si="52"/>
        <v>11.990666509807161</v>
      </c>
      <c r="Y243" s="158">
        <f t="shared" si="53"/>
        <v>1275.231588933515</v>
      </c>
      <c r="Z243" s="34">
        <v>19</v>
      </c>
    </row>
    <row r="244" spans="14:26" s="16" customFormat="1">
      <c r="N244" s="34"/>
      <c r="O244" s="16">
        <v>225</v>
      </c>
      <c r="Q244" s="158">
        <f t="shared" si="49"/>
        <v>1275.231588933515</v>
      </c>
      <c r="R244" s="41"/>
      <c r="S244" s="158">
        <f t="shared" si="50"/>
        <v>22.717518638501513</v>
      </c>
      <c r="U244" s="158">
        <f t="shared" si="51"/>
        <v>10.626929907779292</v>
      </c>
      <c r="W244" s="158">
        <f t="shared" si="52"/>
        <v>12.090588730722221</v>
      </c>
      <c r="Y244" s="158">
        <f t="shared" si="53"/>
        <v>1263.1410002027928</v>
      </c>
      <c r="Z244" s="34">
        <v>19</v>
      </c>
    </row>
    <row r="245" spans="14:26" s="16" customFormat="1">
      <c r="N245" s="34"/>
      <c r="O245" s="16">
        <v>226</v>
      </c>
      <c r="Q245" s="158">
        <f t="shared" si="49"/>
        <v>1263.1410002027928</v>
      </c>
      <c r="R245" s="41"/>
      <c r="S245" s="158">
        <f t="shared" si="50"/>
        <v>22.717518638501513</v>
      </c>
      <c r="U245" s="158">
        <f t="shared" si="51"/>
        <v>10.526175001689941</v>
      </c>
      <c r="W245" s="158">
        <f t="shared" si="52"/>
        <v>12.191343636811572</v>
      </c>
      <c r="Y245" s="158">
        <f t="shared" si="53"/>
        <v>1250.9496565659813</v>
      </c>
      <c r="Z245" s="34">
        <v>19</v>
      </c>
    </row>
    <row r="246" spans="14:26" s="16" customFormat="1">
      <c r="N246" s="34"/>
      <c r="O246" s="16">
        <v>227</v>
      </c>
      <c r="Q246" s="158">
        <f t="shared" si="49"/>
        <v>1250.9496565659813</v>
      </c>
      <c r="R246" s="41"/>
      <c r="S246" s="158">
        <f t="shared" si="50"/>
        <v>22.717518638501513</v>
      </c>
      <c r="U246" s="158">
        <f t="shared" si="51"/>
        <v>10.424580471383178</v>
      </c>
      <c r="W246" s="158">
        <f t="shared" si="52"/>
        <v>12.292938167118335</v>
      </c>
      <c r="Y246" s="158">
        <f t="shared" si="53"/>
        <v>1238.6567183988629</v>
      </c>
      <c r="Z246" s="34">
        <v>19</v>
      </c>
    </row>
    <row r="247" spans="14:26" s="16" customFormat="1">
      <c r="N247" s="34"/>
      <c r="O247" s="16">
        <v>228</v>
      </c>
      <c r="Q247" s="158">
        <f t="shared" si="49"/>
        <v>1238.6567183988629</v>
      </c>
      <c r="R247" s="41"/>
      <c r="S247" s="158">
        <f t="shared" si="50"/>
        <v>22.717518638501513</v>
      </c>
      <c r="U247" s="158">
        <f t="shared" si="51"/>
        <v>10.322139319990525</v>
      </c>
      <c r="W247" s="158">
        <f t="shared" si="52"/>
        <v>12.395379318510988</v>
      </c>
      <c r="Y247" s="158">
        <f t="shared" si="53"/>
        <v>1226.2613390803519</v>
      </c>
      <c r="Z247" s="34">
        <v>19</v>
      </c>
    </row>
    <row r="248" spans="14:26" s="16" customFormat="1">
      <c r="N248" s="34"/>
      <c r="O248" s="16">
        <v>229</v>
      </c>
      <c r="Q248" s="158">
        <f t="shared" si="49"/>
        <v>1226.2613390803519</v>
      </c>
      <c r="R248" s="41"/>
      <c r="S248" s="158">
        <f t="shared" si="50"/>
        <v>22.717518638501513</v>
      </c>
      <c r="U248" s="158">
        <f t="shared" si="51"/>
        <v>10.218844492336267</v>
      </c>
      <c r="W248" s="158">
        <f t="shared" si="52"/>
        <v>12.498674146165246</v>
      </c>
      <c r="Y248" s="158">
        <f t="shared" si="53"/>
        <v>1213.7626649341867</v>
      </c>
      <c r="Z248" s="34">
        <v>20</v>
      </c>
    </row>
    <row r="249" spans="14:26" s="16" customFormat="1">
      <c r="N249" s="34"/>
      <c r="O249" s="16">
        <v>230</v>
      </c>
      <c r="Q249" s="158">
        <f t="shared" si="49"/>
        <v>1213.7626649341867</v>
      </c>
      <c r="R249" s="41"/>
      <c r="S249" s="158">
        <f t="shared" si="50"/>
        <v>22.717518638501513</v>
      </c>
      <c r="U249" s="158">
        <f t="shared" si="51"/>
        <v>10.114688874451556</v>
      </c>
      <c r="W249" s="158">
        <f t="shared" si="52"/>
        <v>12.602829764049957</v>
      </c>
      <c r="Y249" s="158">
        <f t="shared" si="53"/>
        <v>1201.1598351701366</v>
      </c>
      <c r="Z249" s="34">
        <v>20</v>
      </c>
    </row>
    <row r="250" spans="14:26" s="16" customFormat="1">
      <c r="N250" s="34"/>
      <c r="O250" s="16">
        <v>231</v>
      </c>
      <c r="Q250" s="158">
        <f t="shared" si="49"/>
        <v>1201.1598351701366</v>
      </c>
      <c r="R250" s="41"/>
      <c r="S250" s="158">
        <f t="shared" si="50"/>
        <v>22.717518638501513</v>
      </c>
      <c r="U250" s="158">
        <f t="shared" si="51"/>
        <v>10.009665293084472</v>
      </c>
      <c r="W250" s="158">
        <f t="shared" si="52"/>
        <v>12.707853345417041</v>
      </c>
      <c r="Y250" s="158">
        <f t="shared" si="53"/>
        <v>1188.4519818247195</v>
      </c>
      <c r="Z250" s="34">
        <v>20</v>
      </c>
    </row>
    <row r="251" spans="14:26" s="16" customFormat="1">
      <c r="N251" s="34"/>
      <c r="O251" s="16">
        <v>232</v>
      </c>
      <c r="Q251" s="158">
        <f t="shared" si="49"/>
        <v>1188.4519818247195</v>
      </c>
      <c r="R251" s="41"/>
      <c r="S251" s="158">
        <f t="shared" si="50"/>
        <v>22.717518638501513</v>
      </c>
      <c r="U251" s="158">
        <f t="shared" si="51"/>
        <v>9.9037665152059962</v>
      </c>
      <c r="W251" s="158">
        <f t="shared" si="52"/>
        <v>12.813752123295517</v>
      </c>
      <c r="Y251" s="158">
        <f t="shared" si="53"/>
        <v>1175.6382297014241</v>
      </c>
      <c r="Z251" s="34">
        <v>20</v>
      </c>
    </row>
    <row r="252" spans="14:26" s="16" customFormat="1">
      <c r="N252" s="34"/>
      <c r="O252" s="16">
        <v>233</v>
      </c>
      <c r="Q252" s="158">
        <f t="shared" si="49"/>
        <v>1175.6382297014241</v>
      </c>
      <c r="R252" s="41"/>
      <c r="S252" s="158">
        <f t="shared" si="50"/>
        <v>22.717518638501513</v>
      </c>
      <c r="U252" s="158">
        <f t="shared" si="51"/>
        <v>9.7969852475118682</v>
      </c>
      <c r="W252" s="158">
        <f t="shared" si="52"/>
        <v>12.920533390989645</v>
      </c>
      <c r="Y252" s="158">
        <f t="shared" si="53"/>
        <v>1162.7176963104343</v>
      </c>
      <c r="Z252" s="34">
        <v>20</v>
      </c>
    </row>
    <row r="253" spans="14:26" s="16" customFormat="1">
      <c r="N253" s="34"/>
      <c r="O253" s="16">
        <v>234</v>
      </c>
      <c r="Q253" s="158">
        <f t="shared" si="49"/>
        <v>1162.7176963104343</v>
      </c>
      <c r="R253" s="41"/>
      <c r="S253" s="158">
        <f t="shared" si="50"/>
        <v>22.717518638501513</v>
      </c>
      <c r="U253" s="158">
        <f t="shared" si="51"/>
        <v>9.6893141359202861</v>
      </c>
      <c r="W253" s="158">
        <f t="shared" si="52"/>
        <v>13.028204502581227</v>
      </c>
      <c r="Y253" s="158">
        <f t="shared" si="53"/>
        <v>1149.6894918078531</v>
      </c>
      <c r="Z253" s="34">
        <v>20</v>
      </c>
    </row>
    <row r="254" spans="14:26" s="16" customFormat="1">
      <c r="N254" s="34"/>
      <c r="O254" s="16">
        <v>235</v>
      </c>
      <c r="Q254" s="158">
        <f t="shared" si="49"/>
        <v>1149.6894918078531</v>
      </c>
      <c r="R254" s="41"/>
      <c r="S254" s="158">
        <f t="shared" si="50"/>
        <v>22.717518638501513</v>
      </c>
      <c r="U254" s="158">
        <f t="shared" si="51"/>
        <v>9.5807457650654424</v>
      </c>
      <c r="W254" s="158">
        <f t="shared" si="52"/>
        <v>13.136772873436071</v>
      </c>
      <c r="Y254" s="158">
        <f t="shared" si="53"/>
        <v>1136.552718934417</v>
      </c>
      <c r="Z254" s="34">
        <v>20</v>
      </c>
    </row>
    <row r="255" spans="14:26" s="16" customFormat="1">
      <c r="N255" s="34"/>
      <c r="O255" s="16">
        <v>236</v>
      </c>
      <c r="Q255" s="158">
        <f t="shared" si="49"/>
        <v>1136.552718934417</v>
      </c>
      <c r="R255" s="41"/>
      <c r="S255" s="158">
        <f t="shared" si="50"/>
        <v>22.717518638501513</v>
      </c>
      <c r="U255" s="158">
        <f t="shared" si="51"/>
        <v>9.4712726577868089</v>
      </c>
      <c r="W255" s="158">
        <f t="shared" si="52"/>
        <v>13.246245980714704</v>
      </c>
      <c r="Y255" s="158">
        <f t="shared" si="53"/>
        <v>1123.3064729537023</v>
      </c>
      <c r="Z255" s="34">
        <v>20</v>
      </c>
    </row>
    <row r="256" spans="14:26" s="16" customFormat="1">
      <c r="N256" s="34"/>
      <c r="O256" s="16">
        <v>237</v>
      </c>
      <c r="Q256" s="158">
        <f t="shared" si="49"/>
        <v>1123.3064729537023</v>
      </c>
      <c r="R256" s="41"/>
      <c r="S256" s="158">
        <f t="shared" si="50"/>
        <v>22.717518638501513</v>
      </c>
      <c r="U256" s="158">
        <f t="shared" si="51"/>
        <v>9.3608872746141856</v>
      </c>
      <c r="W256" s="158">
        <f t="shared" si="52"/>
        <v>13.356631363887328</v>
      </c>
      <c r="Y256" s="158">
        <f t="shared" si="53"/>
        <v>1109.9498415898149</v>
      </c>
      <c r="Z256" s="34">
        <v>20</v>
      </c>
    </row>
    <row r="257" spans="14:26" s="16" customFormat="1">
      <c r="N257" s="34"/>
      <c r="O257" s="16">
        <v>238</v>
      </c>
      <c r="Q257" s="158">
        <f t="shared" si="49"/>
        <v>1109.9498415898149</v>
      </c>
      <c r="R257" s="41"/>
      <c r="S257" s="158">
        <f t="shared" si="50"/>
        <v>22.717518638501513</v>
      </c>
      <c r="U257" s="158">
        <f t="shared" si="51"/>
        <v>9.2495820132484585</v>
      </c>
      <c r="W257" s="158">
        <f t="shared" si="52"/>
        <v>13.467936625253055</v>
      </c>
      <c r="Y257" s="158">
        <f t="shared" si="53"/>
        <v>1096.4819049645619</v>
      </c>
      <c r="Z257" s="34">
        <v>20</v>
      </c>
    </row>
    <row r="258" spans="14:26" s="16" customFormat="1">
      <c r="N258" s="34"/>
      <c r="O258" s="16">
        <v>239</v>
      </c>
      <c r="Q258" s="158">
        <f t="shared" si="49"/>
        <v>1096.4819049645619</v>
      </c>
      <c r="R258" s="41"/>
      <c r="S258" s="158">
        <f t="shared" si="50"/>
        <v>22.717518638501513</v>
      </c>
      <c r="U258" s="158">
        <f t="shared" si="51"/>
        <v>9.1373492080380156</v>
      </c>
      <c r="W258" s="158">
        <f t="shared" si="52"/>
        <v>13.580169430463497</v>
      </c>
      <c r="Y258" s="158">
        <f t="shared" si="53"/>
        <v>1082.9017355340984</v>
      </c>
      <c r="Z258" s="34">
        <v>20</v>
      </c>
    </row>
    <row r="259" spans="14:26" s="16" customFormat="1">
      <c r="N259" s="34"/>
      <c r="O259" s="16">
        <v>240</v>
      </c>
      <c r="Q259" s="158">
        <f t="shared" si="49"/>
        <v>1082.9017355340984</v>
      </c>
      <c r="R259" s="41"/>
      <c r="S259" s="158">
        <f t="shared" si="50"/>
        <v>22.717518638501513</v>
      </c>
      <c r="U259" s="158">
        <f t="shared" si="51"/>
        <v>9.0241811294508203</v>
      </c>
      <c r="W259" s="158">
        <f t="shared" si="52"/>
        <v>13.693337509050693</v>
      </c>
      <c r="Y259" s="158">
        <f t="shared" si="53"/>
        <v>1069.2083980250477</v>
      </c>
      <c r="Z259" s="34">
        <v>20</v>
      </c>
    </row>
    <row r="260" spans="14:26" s="16" customFormat="1">
      <c r="N260" s="34"/>
      <c r="O260" s="16">
        <v>241</v>
      </c>
      <c r="Q260" s="158">
        <f t="shared" si="49"/>
        <v>1069.2083980250477</v>
      </c>
      <c r="R260" s="41"/>
      <c r="S260" s="158">
        <f t="shared" si="50"/>
        <v>22.717518638501513</v>
      </c>
      <c r="U260" s="158">
        <f t="shared" si="51"/>
        <v>8.9100699835420638</v>
      </c>
      <c r="W260" s="158">
        <f t="shared" si="52"/>
        <v>13.807448654959449</v>
      </c>
      <c r="Y260" s="158">
        <f t="shared" si="53"/>
        <v>1055.4009493700883</v>
      </c>
      <c r="Z260" s="34">
        <v>21</v>
      </c>
    </row>
    <row r="261" spans="14:26" s="16" customFormat="1">
      <c r="N261" s="34"/>
      <c r="O261" s="16">
        <v>242</v>
      </c>
      <c r="Q261" s="158">
        <f t="shared" si="49"/>
        <v>1055.4009493700883</v>
      </c>
      <c r="R261" s="41"/>
      <c r="S261" s="158">
        <f t="shared" si="50"/>
        <v>22.717518638501513</v>
      </c>
      <c r="U261" s="158">
        <f t="shared" si="51"/>
        <v>8.795007911417402</v>
      </c>
      <c r="W261" s="158">
        <f t="shared" si="52"/>
        <v>13.922510727084111</v>
      </c>
      <c r="Y261" s="158">
        <f t="shared" si="53"/>
        <v>1041.4784386430042</v>
      </c>
      <c r="Z261" s="34">
        <v>21</v>
      </c>
    </row>
    <row r="262" spans="14:26" s="16" customFormat="1">
      <c r="N262" s="34"/>
      <c r="O262" s="16">
        <v>243</v>
      </c>
      <c r="Q262" s="158">
        <f t="shared" si="49"/>
        <v>1041.4784386430042</v>
      </c>
      <c r="R262" s="41"/>
      <c r="S262" s="158">
        <f t="shared" si="50"/>
        <v>22.717518638501513</v>
      </c>
      <c r="U262" s="158">
        <f t="shared" si="51"/>
        <v>8.6789869886917028</v>
      </c>
      <c r="W262" s="158">
        <f t="shared" si="52"/>
        <v>14.03853164980981</v>
      </c>
      <c r="Y262" s="158">
        <f t="shared" si="53"/>
        <v>1027.4399069931944</v>
      </c>
      <c r="Z262" s="34">
        <v>21</v>
      </c>
    </row>
    <row r="263" spans="14:26" s="16" customFormat="1">
      <c r="N263" s="34"/>
      <c r="O263" s="16">
        <v>244</v>
      </c>
      <c r="Q263" s="158">
        <f t="shared" si="49"/>
        <v>1027.4399069931944</v>
      </c>
      <c r="R263" s="41"/>
      <c r="S263" s="158">
        <f t="shared" si="50"/>
        <v>22.717518638501513</v>
      </c>
      <c r="U263" s="158">
        <f t="shared" si="51"/>
        <v>8.5619992249432872</v>
      </c>
      <c r="W263" s="158">
        <f t="shared" si="52"/>
        <v>14.155519413558226</v>
      </c>
      <c r="Y263" s="158">
        <f t="shared" si="53"/>
        <v>1013.2843875796362</v>
      </c>
      <c r="Z263" s="34">
        <v>21</v>
      </c>
    </row>
    <row r="264" spans="14:26" s="16" customFormat="1">
      <c r="N264" s="34"/>
      <c r="O264" s="16">
        <v>245</v>
      </c>
      <c r="Q264" s="158">
        <f t="shared" si="49"/>
        <v>1013.2843875796362</v>
      </c>
      <c r="R264" s="41"/>
      <c r="S264" s="158">
        <f t="shared" si="50"/>
        <v>22.717518638501513</v>
      </c>
      <c r="U264" s="158">
        <f t="shared" si="51"/>
        <v>8.4440365631636354</v>
      </c>
      <c r="W264" s="158">
        <f t="shared" si="52"/>
        <v>14.273482075337878</v>
      </c>
      <c r="Y264" s="158">
        <f t="shared" si="53"/>
        <v>999.01090550429842</v>
      </c>
      <c r="Z264" s="34">
        <v>21</v>
      </c>
    </row>
    <row r="265" spans="14:26" s="16" customFormat="1">
      <c r="N265" s="34"/>
      <c r="O265" s="16">
        <v>246</v>
      </c>
      <c r="Q265" s="158">
        <f t="shared" si="49"/>
        <v>999.01090550429842</v>
      </c>
      <c r="R265" s="41"/>
      <c r="S265" s="158">
        <f t="shared" si="50"/>
        <v>22.717518638501513</v>
      </c>
      <c r="U265" s="158">
        <f t="shared" si="51"/>
        <v>8.3250908792024862</v>
      </c>
      <c r="W265" s="158">
        <f t="shared" si="52"/>
        <v>14.392427759299027</v>
      </c>
      <c r="Y265" s="158">
        <f t="shared" si="53"/>
        <v>984.61847774499938</v>
      </c>
      <c r="Z265" s="34">
        <v>21</v>
      </c>
    </row>
    <row r="266" spans="14:26" s="16" customFormat="1">
      <c r="N266" s="34"/>
      <c r="O266" s="16">
        <v>247</v>
      </c>
      <c r="Q266" s="158">
        <f t="shared" si="49"/>
        <v>984.61847774499938</v>
      </c>
      <c r="R266" s="41"/>
      <c r="S266" s="158">
        <f t="shared" si="50"/>
        <v>22.717518638501513</v>
      </c>
      <c r="U266" s="158">
        <f t="shared" si="51"/>
        <v>8.2051539812083281</v>
      </c>
      <c r="W266" s="158">
        <f t="shared" si="52"/>
        <v>14.512364657293185</v>
      </c>
      <c r="Y266" s="158">
        <f t="shared" si="53"/>
        <v>970.10611308770615</v>
      </c>
      <c r="Z266" s="34">
        <v>21</v>
      </c>
    </row>
    <row r="267" spans="14:26" s="16" customFormat="1">
      <c r="N267" s="34"/>
      <c r="O267" s="16">
        <v>248</v>
      </c>
      <c r="Q267" s="158">
        <f t="shared" si="49"/>
        <v>970.10611308770615</v>
      </c>
      <c r="R267" s="41"/>
      <c r="S267" s="158">
        <f t="shared" si="50"/>
        <v>22.717518638501513</v>
      </c>
      <c r="U267" s="158">
        <f t="shared" si="51"/>
        <v>8.0842176090642184</v>
      </c>
      <c r="W267" s="158">
        <f t="shared" si="52"/>
        <v>14.633301029437295</v>
      </c>
      <c r="Y267" s="158">
        <f t="shared" si="53"/>
        <v>955.4728120582688</v>
      </c>
      <c r="Z267" s="34">
        <v>21</v>
      </c>
    </row>
    <row r="268" spans="14:26" s="16" customFormat="1">
      <c r="N268" s="34"/>
      <c r="O268" s="16">
        <v>249</v>
      </c>
      <c r="Q268" s="158">
        <f t="shared" si="49"/>
        <v>955.4728120582688</v>
      </c>
      <c r="R268" s="41"/>
      <c r="S268" s="158">
        <f t="shared" si="50"/>
        <v>22.717518638501513</v>
      </c>
      <c r="U268" s="158">
        <f t="shared" si="51"/>
        <v>7.9622734338189076</v>
      </c>
      <c r="W268" s="158">
        <f t="shared" si="52"/>
        <v>14.755245204682605</v>
      </c>
      <c r="Y268" s="158">
        <f t="shared" si="53"/>
        <v>940.71756685358616</v>
      </c>
      <c r="Z268" s="34">
        <v>21</v>
      </c>
    </row>
    <row r="269" spans="14:26" s="16" customFormat="1">
      <c r="N269" s="34"/>
      <c r="O269" s="16">
        <v>250</v>
      </c>
      <c r="Q269" s="158">
        <f t="shared" si="49"/>
        <v>940.71756685358616</v>
      </c>
      <c r="R269" s="41"/>
      <c r="S269" s="158">
        <f t="shared" si="50"/>
        <v>22.717518638501513</v>
      </c>
      <c r="U269" s="158">
        <f t="shared" si="51"/>
        <v>7.8393130571132188</v>
      </c>
      <c r="W269" s="158">
        <f t="shared" si="52"/>
        <v>14.878205581388293</v>
      </c>
      <c r="Y269" s="158">
        <f t="shared" si="53"/>
        <v>925.83936127219783</v>
      </c>
      <c r="Z269" s="34">
        <v>21</v>
      </c>
    </row>
    <row r="270" spans="14:26" s="16" customFormat="1">
      <c r="N270" s="34"/>
      <c r="O270" s="16">
        <v>251</v>
      </c>
      <c r="Q270" s="158">
        <f t="shared" si="49"/>
        <v>925.83936127219783</v>
      </c>
      <c r="R270" s="41"/>
      <c r="S270" s="158">
        <f t="shared" si="50"/>
        <v>22.717518638501513</v>
      </c>
      <c r="U270" s="158">
        <f t="shared" si="51"/>
        <v>7.7153280106016489</v>
      </c>
      <c r="W270" s="158">
        <f t="shared" si="52"/>
        <v>15.002190627899864</v>
      </c>
      <c r="Y270" s="158">
        <f t="shared" si="53"/>
        <v>910.837170644298</v>
      </c>
      <c r="Z270" s="34">
        <v>21</v>
      </c>
    </row>
    <row r="271" spans="14:26" s="16" customFormat="1">
      <c r="N271" s="34"/>
      <c r="O271" s="16">
        <v>252</v>
      </c>
      <c r="Q271" s="158">
        <f t="shared" si="49"/>
        <v>910.837170644298</v>
      </c>
      <c r="R271" s="41"/>
      <c r="S271" s="158">
        <f t="shared" si="50"/>
        <v>22.717518638501513</v>
      </c>
      <c r="U271" s="158">
        <f t="shared" si="51"/>
        <v>7.5903097553691508</v>
      </c>
      <c r="W271" s="158">
        <f t="shared" si="52"/>
        <v>15.127208883132361</v>
      </c>
      <c r="Y271" s="158">
        <f t="shared" si="53"/>
        <v>895.70996176116569</v>
      </c>
      <c r="Z271" s="34">
        <v>21</v>
      </c>
    </row>
    <row r="272" spans="14:26" s="16" customFormat="1">
      <c r="N272" s="34"/>
      <c r="O272" s="16">
        <v>253</v>
      </c>
      <c r="Q272" s="158">
        <f t="shared" si="49"/>
        <v>895.70996176116569</v>
      </c>
      <c r="R272" s="41"/>
      <c r="S272" s="158">
        <f t="shared" si="50"/>
        <v>22.717518638501513</v>
      </c>
      <c r="U272" s="158">
        <f t="shared" si="51"/>
        <v>7.4642496813430483</v>
      </c>
      <c r="W272" s="158">
        <f t="shared" si="52"/>
        <v>15.253268957158465</v>
      </c>
      <c r="Y272" s="158">
        <f t="shared" si="53"/>
        <v>880.45669280400728</v>
      </c>
      <c r="Z272" s="34">
        <v>22</v>
      </c>
    </row>
    <row r="273" spans="14:26" s="16" customFormat="1">
      <c r="N273" s="34"/>
      <c r="O273" s="16">
        <v>254</v>
      </c>
      <c r="Q273" s="158">
        <f t="shared" si="49"/>
        <v>880.45669280400728</v>
      </c>
      <c r="R273" s="41"/>
      <c r="S273" s="158">
        <f t="shared" si="50"/>
        <v>22.717518638501513</v>
      </c>
      <c r="U273" s="158">
        <f t="shared" si="51"/>
        <v>7.3371391067000609</v>
      </c>
      <c r="W273" s="158">
        <f t="shared" si="52"/>
        <v>15.380379531801452</v>
      </c>
      <c r="Y273" s="158">
        <f t="shared" si="53"/>
        <v>865.07631327220588</v>
      </c>
      <c r="Z273" s="34">
        <v>22</v>
      </c>
    </row>
    <row r="274" spans="14:26" s="16" customFormat="1">
      <c r="N274" s="34"/>
      <c r="O274" s="16">
        <v>255</v>
      </c>
      <c r="Q274" s="158">
        <f t="shared" si="49"/>
        <v>865.07631327220588</v>
      </c>
      <c r="R274" s="41"/>
      <c r="S274" s="158">
        <f t="shared" si="50"/>
        <v>22.717518638501513</v>
      </c>
      <c r="U274" s="158">
        <f t="shared" si="51"/>
        <v>7.2089692772683831</v>
      </c>
      <c r="W274" s="158">
        <f t="shared" si="52"/>
        <v>15.508549361233129</v>
      </c>
      <c r="Y274" s="158">
        <f t="shared" si="53"/>
        <v>849.56776391097276</v>
      </c>
      <c r="Z274" s="34">
        <v>22</v>
      </c>
    </row>
    <row r="275" spans="14:26" s="16" customFormat="1">
      <c r="N275" s="34"/>
      <c r="O275" s="16">
        <v>256</v>
      </c>
      <c r="Q275" s="158">
        <f t="shared" si="49"/>
        <v>849.56776391097276</v>
      </c>
      <c r="R275" s="41"/>
      <c r="S275" s="158">
        <f t="shared" si="50"/>
        <v>22.717518638501513</v>
      </c>
      <c r="U275" s="158">
        <f t="shared" si="51"/>
        <v>7.0797313659247729</v>
      </c>
      <c r="W275" s="158">
        <f t="shared" si="52"/>
        <v>15.637787272576741</v>
      </c>
      <c r="Y275" s="158">
        <f t="shared" si="53"/>
        <v>833.92997663839606</v>
      </c>
      <c r="Z275" s="34">
        <v>22</v>
      </c>
    </row>
    <row r="276" spans="14:26" s="16" customFormat="1">
      <c r="N276" s="34"/>
      <c r="O276" s="16">
        <v>257</v>
      </c>
      <c r="Q276" s="158">
        <f t="shared" si="49"/>
        <v>833.92997663839606</v>
      </c>
      <c r="R276" s="41"/>
      <c r="S276" s="158">
        <f t="shared" si="50"/>
        <v>22.717518638501513</v>
      </c>
      <c r="U276" s="158">
        <f t="shared" si="51"/>
        <v>6.949416471986634</v>
      </c>
      <c r="W276" s="158">
        <f t="shared" si="52"/>
        <v>15.768102166514879</v>
      </c>
      <c r="Y276" s="158">
        <f t="shared" si="53"/>
        <v>818.16187447188122</v>
      </c>
      <c r="Z276" s="34">
        <v>22</v>
      </c>
    </row>
    <row r="277" spans="14:26" s="16" customFormat="1">
      <c r="N277" s="34"/>
      <c r="O277" s="16">
        <v>258</v>
      </c>
      <c r="Q277" s="158">
        <f t="shared" ref="Q277:Q319" si="54">IF(O277&lt;=$E$9*12,Y276,0)</f>
        <v>818.16187447188122</v>
      </c>
      <c r="R277" s="41"/>
      <c r="S277" s="158">
        <f t="shared" ref="S277:S319" si="55">IF(O277&lt;=$E$9*12,SUM(U277,W277),0)</f>
        <v>22.717518638501513</v>
      </c>
      <c r="U277" s="158">
        <f t="shared" ref="U277:U319" si="56">IF(O277&lt;=$E$9*12,Q277*$E$8/12,0)</f>
        <v>6.8180156205990103</v>
      </c>
      <c r="W277" s="158">
        <f t="shared" ref="W277:W319" si="57">IF(O277&lt;=$E$9*12,$E$13-U277,0)</f>
        <v>15.899503017902504</v>
      </c>
      <c r="Y277" s="158">
        <f t="shared" ref="Y277:Y319" si="58">IF(O277&lt;=$E$9*12,Q277-W277,0)</f>
        <v>802.26237145397874</v>
      </c>
      <c r="Z277" s="34">
        <v>22</v>
      </c>
    </row>
    <row r="278" spans="14:26" s="16" customFormat="1">
      <c r="N278" s="34"/>
      <c r="O278" s="16">
        <v>259</v>
      </c>
      <c r="Q278" s="158">
        <f t="shared" si="54"/>
        <v>802.26237145397874</v>
      </c>
      <c r="R278" s="41"/>
      <c r="S278" s="158">
        <f t="shared" si="55"/>
        <v>22.717518638501513</v>
      </c>
      <c r="U278" s="158">
        <f t="shared" si="56"/>
        <v>6.6855197621164892</v>
      </c>
      <c r="W278" s="158">
        <f t="shared" si="57"/>
        <v>16.031998876385025</v>
      </c>
      <c r="Y278" s="158">
        <f t="shared" si="58"/>
        <v>786.2303725775937</v>
      </c>
      <c r="Z278" s="34">
        <v>22</v>
      </c>
    </row>
    <row r="279" spans="14:26" s="16" customFormat="1">
      <c r="N279" s="34"/>
      <c r="O279" s="16">
        <v>260</v>
      </c>
      <c r="Q279" s="158">
        <f t="shared" si="54"/>
        <v>786.2303725775937</v>
      </c>
      <c r="R279" s="41"/>
      <c r="S279" s="158">
        <f t="shared" si="55"/>
        <v>22.717518638501513</v>
      </c>
      <c r="U279" s="158">
        <f t="shared" si="56"/>
        <v>6.5519197714799482</v>
      </c>
      <c r="W279" s="158">
        <f t="shared" si="57"/>
        <v>16.165598867021565</v>
      </c>
      <c r="Y279" s="158">
        <f t="shared" si="58"/>
        <v>770.06477371057213</v>
      </c>
      <c r="Z279" s="34">
        <v>22</v>
      </c>
    </row>
    <row r="280" spans="14:26" s="16" customFormat="1">
      <c r="N280" s="34"/>
      <c r="O280" s="16">
        <v>261</v>
      </c>
      <c r="Q280" s="158">
        <f t="shared" si="54"/>
        <v>770.06477371057213</v>
      </c>
      <c r="R280" s="41"/>
      <c r="S280" s="158">
        <f t="shared" si="55"/>
        <v>22.717518638501513</v>
      </c>
      <c r="U280" s="158">
        <f t="shared" si="56"/>
        <v>6.417206447588101</v>
      </c>
      <c r="W280" s="158">
        <f t="shared" si="57"/>
        <v>16.300312190913413</v>
      </c>
      <c r="Y280" s="158">
        <f t="shared" si="58"/>
        <v>753.76446151965877</v>
      </c>
      <c r="Z280" s="34">
        <v>22</v>
      </c>
    </row>
    <row r="281" spans="14:26" s="16" customFormat="1">
      <c r="N281" s="34"/>
      <c r="O281" s="16">
        <v>262</v>
      </c>
      <c r="Q281" s="158">
        <f t="shared" si="54"/>
        <v>753.76446151965877</v>
      </c>
      <c r="R281" s="41"/>
      <c r="S281" s="158">
        <f t="shared" si="55"/>
        <v>22.717518638501513</v>
      </c>
      <c r="U281" s="158">
        <f t="shared" si="56"/>
        <v>6.2813705126638233</v>
      </c>
      <c r="W281" s="158">
        <f t="shared" si="57"/>
        <v>16.43614812583769</v>
      </c>
      <c r="Y281" s="158">
        <f t="shared" si="58"/>
        <v>737.32831339382108</v>
      </c>
      <c r="Z281" s="34">
        <v>22</v>
      </c>
    </row>
    <row r="282" spans="14:26" s="16" customFormat="1">
      <c r="N282" s="34"/>
      <c r="O282" s="16">
        <v>263</v>
      </c>
      <c r="Q282" s="158">
        <f t="shared" si="54"/>
        <v>737.32831339382108</v>
      </c>
      <c r="R282" s="41"/>
      <c r="S282" s="158">
        <f t="shared" si="55"/>
        <v>22.717518638501513</v>
      </c>
      <c r="U282" s="158">
        <f t="shared" si="56"/>
        <v>6.1444026116151766</v>
      </c>
      <c r="W282" s="158">
        <f t="shared" si="57"/>
        <v>16.573116026886336</v>
      </c>
      <c r="Y282" s="158">
        <f t="shared" si="58"/>
        <v>720.75519736693479</v>
      </c>
      <c r="Z282" s="34">
        <v>22</v>
      </c>
    </row>
    <row r="283" spans="14:26" s="16" customFormat="1">
      <c r="N283" s="34"/>
      <c r="O283" s="16">
        <v>264</v>
      </c>
      <c r="Q283" s="158">
        <f t="shared" si="54"/>
        <v>720.75519736693479</v>
      </c>
      <c r="R283" s="41"/>
      <c r="S283" s="158">
        <f t="shared" si="55"/>
        <v>22.717518638501513</v>
      </c>
      <c r="U283" s="158">
        <f t="shared" si="56"/>
        <v>6.006293311391123</v>
      </c>
      <c r="W283" s="158">
        <f t="shared" si="57"/>
        <v>16.711225327110391</v>
      </c>
      <c r="Y283" s="158">
        <f t="shared" si="58"/>
        <v>704.04397203982444</v>
      </c>
      <c r="Z283" s="34">
        <v>22</v>
      </c>
    </row>
    <row r="284" spans="14:26" s="16" customFormat="1">
      <c r="N284" s="34"/>
      <c r="O284" s="16">
        <v>265</v>
      </c>
      <c r="Q284" s="158">
        <f t="shared" si="54"/>
        <v>704.04397203982444</v>
      </c>
      <c r="R284" s="41"/>
      <c r="S284" s="158">
        <f t="shared" si="55"/>
        <v>22.717518638501513</v>
      </c>
      <c r="U284" s="158">
        <f t="shared" si="56"/>
        <v>5.8670331003318701</v>
      </c>
      <c r="W284" s="158">
        <f t="shared" si="57"/>
        <v>16.850485538169643</v>
      </c>
      <c r="Y284" s="158">
        <f t="shared" si="58"/>
        <v>687.19348650165477</v>
      </c>
      <c r="Z284" s="34">
        <v>23</v>
      </c>
    </row>
    <row r="285" spans="14:26" s="16" customFormat="1">
      <c r="N285" s="34"/>
      <c r="O285" s="16">
        <v>266</v>
      </c>
      <c r="Q285" s="158">
        <f t="shared" si="54"/>
        <v>687.19348650165477</v>
      </c>
      <c r="R285" s="41"/>
      <c r="S285" s="158">
        <f t="shared" si="55"/>
        <v>22.717518638501513</v>
      </c>
      <c r="U285" s="158">
        <f t="shared" si="56"/>
        <v>5.7266123875137902</v>
      </c>
      <c r="W285" s="158">
        <f t="shared" si="57"/>
        <v>16.990906250987724</v>
      </c>
      <c r="Y285" s="158">
        <f t="shared" si="58"/>
        <v>670.2025802506671</v>
      </c>
      <c r="Z285" s="34">
        <v>23</v>
      </c>
    </row>
    <row r="286" spans="14:26" s="16" customFormat="1">
      <c r="N286" s="34"/>
      <c r="O286" s="16">
        <v>267</v>
      </c>
      <c r="Q286" s="158">
        <f t="shared" si="54"/>
        <v>670.2025802506671</v>
      </c>
      <c r="R286" s="41"/>
      <c r="S286" s="158">
        <f t="shared" si="55"/>
        <v>22.717518638501513</v>
      </c>
      <c r="U286" s="158">
        <f t="shared" si="56"/>
        <v>5.5850215020888925</v>
      </c>
      <c r="W286" s="158">
        <f t="shared" si="57"/>
        <v>17.132497136412621</v>
      </c>
      <c r="Y286" s="158">
        <f t="shared" si="58"/>
        <v>653.07008311425443</v>
      </c>
      <c r="Z286" s="34">
        <v>23</v>
      </c>
    </row>
    <row r="287" spans="14:26" s="16" customFormat="1">
      <c r="N287" s="34"/>
      <c r="O287" s="16">
        <v>268</v>
      </c>
      <c r="Q287" s="158">
        <f t="shared" si="54"/>
        <v>653.07008311425443</v>
      </c>
      <c r="R287" s="41"/>
      <c r="S287" s="158">
        <f t="shared" si="55"/>
        <v>22.717518638501513</v>
      </c>
      <c r="U287" s="158">
        <f t="shared" si="56"/>
        <v>5.4422506926187877</v>
      </c>
      <c r="W287" s="158">
        <f t="shared" si="57"/>
        <v>17.275267945882725</v>
      </c>
      <c r="Y287" s="158">
        <f t="shared" si="58"/>
        <v>635.79481516837166</v>
      </c>
      <c r="Z287" s="34">
        <v>23</v>
      </c>
    </row>
    <row r="288" spans="14:26" s="16" customFormat="1">
      <c r="N288" s="34"/>
      <c r="O288" s="16">
        <v>269</v>
      </c>
      <c r="Q288" s="158">
        <f t="shared" si="54"/>
        <v>635.79481516837166</v>
      </c>
      <c r="R288" s="41"/>
      <c r="S288" s="158">
        <f t="shared" si="55"/>
        <v>22.71751863850151</v>
      </c>
      <c r="U288" s="158">
        <f t="shared" si="56"/>
        <v>5.2982901264030975</v>
      </c>
      <c r="W288" s="158">
        <f t="shared" si="57"/>
        <v>17.419228512098414</v>
      </c>
      <c r="Y288" s="158">
        <f t="shared" si="58"/>
        <v>618.3755866562733</v>
      </c>
      <c r="Z288" s="34">
        <v>23</v>
      </c>
    </row>
    <row r="289" spans="14:26" s="16" customFormat="1">
      <c r="N289" s="34"/>
      <c r="O289" s="16">
        <v>270</v>
      </c>
      <c r="Q289" s="158">
        <f t="shared" si="54"/>
        <v>618.3755866562733</v>
      </c>
      <c r="R289" s="41"/>
      <c r="S289" s="158">
        <f t="shared" si="55"/>
        <v>22.71751863850151</v>
      </c>
      <c r="U289" s="158">
        <f t="shared" si="56"/>
        <v>5.1531298888022778</v>
      </c>
      <c r="W289" s="158">
        <f t="shared" si="57"/>
        <v>17.564388749699233</v>
      </c>
      <c r="Y289" s="158">
        <f t="shared" si="58"/>
        <v>600.81119790657408</v>
      </c>
      <c r="Z289" s="34">
        <v>23</v>
      </c>
    </row>
    <row r="290" spans="14:26" s="16" customFormat="1">
      <c r="N290" s="34"/>
      <c r="O290" s="16">
        <v>271</v>
      </c>
      <c r="Q290" s="158">
        <f t="shared" si="54"/>
        <v>600.81119790657408</v>
      </c>
      <c r="R290" s="41"/>
      <c r="S290" s="158">
        <f t="shared" si="55"/>
        <v>22.717518638501513</v>
      </c>
      <c r="U290" s="158">
        <f t="shared" si="56"/>
        <v>5.0067599825547839</v>
      </c>
      <c r="W290" s="158">
        <f t="shared" si="57"/>
        <v>17.71075865594673</v>
      </c>
      <c r="Y290" s="158">
        <f t="shared" si="58"/>
        <v>583.10043925062735</v>
      </c>
      <c r="Z290" s="34">
        <v>23</v>
      </c>
    </row>
    <row r="291" spans="14:26" s="16" customFormat="1">
      <c r="N291" s="34"/>
      <c r="O291" s="16">
        <v>272</v>
      </c>
      <c r="Q291" s="158">
        <f t="shared" si="54"/>
        <v>583.10043925062735</v>
      </c>
      <c r="R291" s="41"/>
      <c r="S291" s="158">
        <f t="shared" si="55"/>
        <v>22.717518638501517</v>
      </c>
      <c r="U291" s="158">
        <f t="shared" si="56"/>
        <v>4.8591703270885613</v>
      </c>
      <c r="W291" s="158">
        <f t="shared" si="57"/>
        <v>17.858348311412954</v>
      </c>
      <c r="Y291" s="158">
        <f t="shared" si="58"/>
        <v>565.24209093921445</v>
      </c>
      <c r="Z291" s="34">
        <v>23</v>
      </c>
    </row>
    <row r="292" spans="14:26" s="16" customFormat="1">
      <c r="N292" s="34"/>
      <c r="O292" s="16">
        <v>273</v>
      </c>
      <c r="Q292" s="158">
        <f t="shared" si="54"/>
        <v>565.24209093921445</v>
      </c>
      <c r="R292" s="41"/>
      <c r="S292" s="158">
        <f t="shared" si="55"/>
        <v>22.717518638501513</v>
      </c>
      <c r="U292" s="158">
        <f t="shared" si="56"/>
        <v>4.7103507578267871</v>
      </c>
      <c r="W292" s="158">
        <f t="shared" si="57"/>
        <v>18.007167880674725</v>
      </c>
      <c r="Y292" s="158">
        <f t="shared" si="58"/>
        <v>547.23492305853972</v>
      </c>
      <c r="Z292" s="34">
        <v>23</v>
      </c>
    </row>
    <row r="293" spans="14:26" s="16" customFormat="1">
      <c r="N293" s="34"/>
      <c r="O293" s="16">
        <v>274</v>
      </c>
      <c r="Q293" s="158">
        <f t="shared" si="54"/>
        <v>547.23492305853972</v>
      </c>
      <c r="R293" s="41"/>
      <c r="S293" s="158">
        <f t="shared" si="55"/>
        <v>22.717518638501513</v>
      </c>
      <c r="U293" s="158">
        <f t="shared" si="56"/>
        <v>4.5602910254878308</v>
      </c>
      <c r="W293" s="158">
        <f t="shared" si="57"/>
        <v>18.157227613013681</v>
      </c>
      <c r="Y293" s="158">
        <f t="shared" si="58"/>
        <v>529.07769544552605</v>
      </c>
      <c r="Z293" s="34">
        <v>23</v>
      </c>
    </row>
    <row r="294" spans="14:26" s="16" customFormat="1">
      <c r="N294" s="34"/>
      <c r="O294" s="16">
        <v>275</v>
      </c>
      <c r="Q294" s="158">
        <f t="shared" si="54"/>
        <v>529.07769544552605</v>
      </c>
      <c r="R294" s="41"/>
      <c r="S294" s="158">
        <f t="shared" si="55"/>
        <v>22.717518638501513</v>
      </c>
      <c r="U294" s="158">
        <f t="shared" si="56"/>
        <v>4.4089807953793843</v>
      </c>
      <c r="W294" s="158">
        <f t="shared" si="57"/>
        <v>18.308537843122128</v>
      </c>
      <c r="Y294" s="158">
        <f t="shared" si="58"/>
        <v>510.76915760240394</v>
      </c>
      <c r="Z294" s="34">
        <v>23</v>
      </c>
    </row>
    <row r="295" spans="14:26" s="16" customFormat="1">
      <c r="N295" s="34"/>
      <c r="O295" s="16">
        <v>276</v>
      </c>
      <c r="Q295" s="158">
        <f t="shared" si="54"/>
        <v>510.76915760240394</v>
      </c>
      <c r="R295" s="41"/>
      <c r="S295" s="158">
        <f t="shared" si="55"/>
        <v>22.717518638501513</v>
      </c>
      <c r="U295" s="158">
        <f t="shared" si="56"/>
        <v>4.2564096466866994</v>
      </c>
      <c r="W295" s="158">
        <f t="shared" si="57"/>
        <v>18.461108991814815</v>
      </c>
      <c r="Y295" s="158">
        <f t="shared" si="58"/>
        <v>492.30804861058914</v>
      </c>
      <c r="Z295" s="34">
        <v>23</v>
      </c>
    </row>
    <row r="296" spans="14:26" s="16" customFormat="1">
      <c r="N296" s="34"/>
      <c r="O296" s="16">
        <v>277</v>
      </c>
      <c r="Q296" s="158">
        <f t="shared" si="54"/>
        <v>492.30804861058914</v>
      </c>
      <c r="R296" s="41"/>
      <c r="S296" s="158">
        <f t="shared" si="55"/>
        <v>22.717518638501513</v>
      </c>
      <c r="U296" s="158">
        <f t="shared" si="56"/>
        <v>4.1025670717549092</v>
      </c>
      <c r="W296" s="158">
        <f t="shared" si="57"/>
        <v>18.614951566746605</v>
      </c>
      <c r="Y296" s="158">
        <f t="shared" si="58"/>
        <v>473.69309704384256</v>
      </c>
      <c r="Z296" s="34">
        <v>24</v>
      </c>
    </row>
    <row r="297" spans="14:26" s="16" customFormat="1">
      <c r="N297" s="34"/>
      <c r="O297" s="16">
        <v>278</v>
      </c>
      <c r="Q297" s="158">
        <f t="shared" si="54"/>
        <v>473.69309704384256</v>
      </c>
      <c r="R297" s="41"/>
      <c r="S297" s="158">
        <f t="shared" si="55"/>
        <v>22.717518638501517</v>
      </c>
      <c r="U297" s="158">
        <f t="shared" si="56"/>
        <v>3.9474424753653548</v>
      </c>
      <c r="W297" s="158">
        <f t="shared" si="57"/>
        <v>18.77007616313616</v>
      </c>
      <c r="Y297" s="158">
        <f t="shared" si="58"/>
        <v>454.92302088070642</v>
      </c>
      <c r="Z297" s="34">
        <v>24</v>
      </c>
    </row>
    <row r="298" spans="14:26" s="16" customFormat="1">
      <c r="N298" s="34"/>
      <c r="O298" s="16">
        <v>279</v>
      </c>
      <c r="Q298" s="158">
        <f t="shared" si="54"/>
        <v>454.92302088070642</v>
      </c>
      <c r="R298" s="41"/>
      <c r="S298" s="158">
        <f t="shared" si="55"/>
        <v>22.717518638501513</v>
      </c>
      <c r="U298" s="158">
        <f t="shared" si="56"/>
        <v>3.7910251740058869</v>
      </c>
      <c r="W298" s="158">
        <f t="shared" si="57"/>
        <v>18.926493464495625</v>
      </c>
      <c r="Y298" s="158">
        <f t="shared" si="58"/>
        <v>435.99652741621077</v>
      </c>
      <c r="Z298" s="34">
        <v>24</v>
      </c>
    </row>
    <row r="299" spans="14:26" s="16" customFormat="1">
      <c r="N299" s="34"/>
      <c r="O299" s="16">
        <v>280</v>
      </c>
      <c r="Q299" s="158">
        <f t="shared" si="54"/>
        <v>435.99652741621077</v>
      </c>
      <c r="R299" s="41"/>
      <c r="S299" s="158">
        <f t="shared" si="55"/>
        <v>22.717518638501517</v>
      </c>
      <c r="U299" s="158">
        <f t="shared" si="56"/>
        <v>3.6333043951350898</v>
      </c>
      <c r="W299" s="158">
        <f t="shared" si="57"/>
        <v>19.084214243366425</v>
      </c>
      <c r="Y299" s="158">
        <f t="shared" si="58"/>
        <v>416.91231317284434</v>
      </c>
      <c r="Z299" s="34">
        <v>24</v>
      </c>
    </row>
    <row r="300" spans="14:26" s="16" customFormat="1">
      <c r="N300" s="34"/>
      <c r="O300" s="16">
        <v>281</v>
      </c>
      <c r="Q300" s="158">
        <f t="shared" si="54"/>
        <v>416.91231317284434</v>
      </c>
      <c r="R300" s="41"/>
      <c r="S300" s="158">
        <f t="shared" si="55"/>
        <v>22.717518638501513</v>
      </c>
      <c r="U300" s="158">
        <f t="shared" si="56"/>
        <v>3.4742692764403693</v>
      </c>
      <c r="W300" s="158">
        <f t="shared" si="57"/>
        <v>19.243249362061142</v>
      </c>
      <c r="Y300" s="158">
        <f t="shared" si="58"/>
        <v>397.6690638107832</v>
      </c>
      <c r="Z300" s="34">
        <v>24</v>
      </c>
    </row>
    <row r="301" spans="14:26" s="16" customFormat="1">
      <c r="N301" s="34"/>
      <c r="O301" s="16">
        <v>282</v>
      </c>
      <c r="Q301" s="158">
        <f t="shared" si="54"/>
        <v>397.6690638107832</v>
      </c>
      <c r="R301" s="41"/>
      <c r="S301" s="158">
        <f t="shared" si="55"/>
        <v>22.717518638501513</v>
      </c>
      <c r="U301" s="158">
        <f t="shared" si="56"/>
        <v>3.3139088650898603</v>
      </c>
      <c r="W301" s="158">
        <f t="shared" si="57"/>
        <v>19.403609773411652</v>
      </c>
      <c r="Y301" s="158">
        <f t="shared" si="58"/>
        <v>378.26545403737157</v>
      </c>
      <c r="Z301" s="34">
        <v>24</v>
      </c>
    </row>
    <row r="302" spans="14:26" s="16" customFormat="1">
      <c r="N302" s="34"/>
      <c r="O302" s="16">
        <v>283</v>
      </c>
      <c r="Q302" s="158">
        <f t="shared" si="54"/>
        <v>378.26545403737157</v>
      </c>
      <c r="R302" s="41"/>
      <c r="S302" s="158">
        <f t="shared" si="55"/>
        <v>22.717518638501513</v>
      </c>
      <c r="U302" s="158">
        <f t="shared" si="56"/>
        <v>3.1522121169780966</v>
      </c>
      <c r="W302" s="158">
        <f t="shared" si="57"/>
        <v>19.565306521523418</v>
      </c>
      <c r="Y302" s="158">
        <f t="shared" si="58"/>
        <v>358.70014751584813</v>
      </c>
      <c r="Z302" s="34">
        <v>24</v>
      </c>
    </row>
    <row r="303" spans="14:26" s="16" customFormat="1">
      <c r="N303" s="34"/>
      <c r="O303" s="16">
        <v>284</v>
      </c>
      <c r="Q303" s="158">
        <f t="shared" si="54"/>
        <v>358.70014751584813</v>
      </c>
      <c r="R303" s="41"/>
      <c r="S303" s="158">
        <f t="shared" si="55"/>
        <v>22.717518638501513</v>
      </c>
      <c r="U303" s="158">
        <f t="shared" si="56"/>
        <v>2.9891678959654011</v>
      </c>
      <c r="W303" s="158">
        <f t="shared" si="57"/>
        <v>19.728350742536112</v>
      </c>
      <c r="Y303" s="158">
        <f t="shared" si="58"/>
        <v>338.97179677331201</v>
      </c>
      <c r="Z303" s="34">
        <v>24</v>
      </c>
    </row>
    <row r="304" spans="14:26" s="16" customFormat="1">
      <c r="N304" s="34"/>
      <c r="O304" s="16">
        <v>285</v>
      </c>
      <c r="Q304" s="158">
        <f t="shared" si="54"/>
        <v>338.97179677331201</v>
      </c>
      <c r="R304" s="41"/>
      <c r="S304" s="158">
        <f t="shared" si="55"/>
        <v>22.717518638501513</v>
      </c>
      <c r="U304" s="158">
        <f t="shared" si="56"/>
        <v>2.8247649731109337</v>
      </c>
      <c r="W304" s="158">
        <f t="shared" si="57"/>
        <v>19.892753665390579</v>
      </c>
      <c r="Y304" s="158">
        <f t="shared" si="58"/>
        <v>319.07904310792145</v>
      </c>
      <c r="Z304" s="34">
        <v>24</v>
      </c>
    </row>
    <row r="305" spans="7:26" s="16" customFormat="1">
      <c r="N305" s="34"/>
      <c r="O305" s="16">
        <v>286</v>
      </c>
      <c r="Q305" s="158">
        <f t="shared" si="54"/>
        <v>319.07904310792145</v>
      </c>
      <c r="R305" s="41"/>
      <c r="S305" s="158">
        <f t="shared" si="55"/>
        <v>22.717518638501513</v>
      </c>
      <c r="U305" s="158">
        <f t="shared" si="56"/>
        <v>2.6589920258993458</v>
      </c>
      <c r="W305" s="158">
        <f t="shared" si="57"/>
        <v>20.058526612602169</v>
      </c>
      <c r="Y305" s="158">
        <f t="shared" si="58"/>
        <v>299.02051649531927</v>
      </c>
      <c r="Z305" s="34">
        <v>24</v>
      </c>
    </row>
    <row r="306" spans="7:26" s="16" customFormat="1">
      <c r="N306" s="34"/>
      <c r="O306" s="16">
        <v>287</v>
      </c>
      <c r="Q306" s="158">
        <f t="shared" si="54"/>
        <v>299.02051649531927</v>
      </c>
      <c r="R306" s="41"/>
      <c r="S306" s="158">
        <f t="shared" si="55"/>
        <v>22.717518638501513</v>
      </c>
      <c r="U306" s="158">
        <f t="shared" si="56"/>
        <v>2.4918376374609941</v>
      </c>
      <c r="W306" s="158">
        <f t="shared" si="57"/>
        <v>20.22568100104052</v>
      </c>
      <c r="Y306" s="158">
        <f t="shared" si="58"/>
        <v>278.79483549427874</v>
      </c>
      <c r="Z306" s="34">
        <v>24</v>
      </c>
    </row>
    <row r="307" spans="7:26" s="16" customFormat="1">
      <c r="N307" s="34"/>
      <c r="O307" s="16">
        <v>288</v>
      </c>
      <c r="Q307" s="158">
        <f t="shared" si="54"/>
        <v>278.79483549427874</v>
      </c>
      <c r="R307" s="41"/>
      <c r="S307" s="158">
        <f t="shared" si="55"/>
        <v>22.717518638501513</v>
      </c>
      <c r="U307" s="158">
        <f t="shared" si="56"/>
        <v>2.323290295785656</v>
      </c>
      <c r="W307" s="158">
        <f t="shared" si="57"/>
        <v>20.394228342715856</v>
      </c>
      <c r="Y307" s="158">
        <f t="shared" si="58"/>
        <v>258.40060715156289</v>
      </c>
      <c r="Z307" s="34">
        <v>24</v>
      </c>
    </row>
    <row r="308" spans="7:26" s="16" customFormat="1">
      <c r="N308" s="34"/>
      <c r="O308" s="16">
        <v>289</v>
      </c>
      <c r="Q308" s="158">
        <f t="shared" si="54"/>
        <v>258.40060715156289</v>
      </c>
      <c r="R308" s="41"/>
      <c r="S308" s="158">
        <f t="shared" si="55"/>
        <v>22.717518638501513</v>
      </c>
      <c r="U308" s="158">
        <f t="shared" si="56"/>
        <v>2.1533383929296908</v>
      </c>
      <c r="W308" s="158">
        <f t="shared" si="57"/>
        <v>20.564180245571823</v>
      </c>
      <c r="Y308" s="158">
        <f t="shared" si="58"/>
        <v>237.83642690599106</v>
      </c>
      <c r="Z308" s="34">
        <v>25</v>
      </c>
    </row>
    <row r="309" spans="7:26" s="16" customFormat="1">
      <c r="N309" s="34"/>
      <c r="O309" s="16">
        <v>290</v>
      </c>
      <c r="Q309" s="158">
        <f t="shared" si="54"/>
        <v>237.83642690599106</v>
      </c>
      <c r="R309" s="41"/>
      <c r="S309" s="158">
        <f t="shared" si="55"/>
        <v>22.717518638501513</v>
      </c>
      <c r="U309" s="158">
        <f t="shared" si="56"/>
        <v>1.9819702242165924</v>
      </c>
      <c r="W309" s="158">
        <f t="shared" si="57"/>
        <v>20.735548414284921</v>
      </c>
      <c r="Y309" s="158">
        <f t="shared" si="58"/>
        <v>217.10087849170614</v>
      </c>
      <c r="Z309" s="34">
        <v>25</v>
      </c>
    </row>
    <row r="310" spans="7:26" s="16" customFormat="1">
      <c r="N310" s="34"/>
      <c r="O310" s="16">
        <v>291</v>
      </c>
      <c r="Q310" s="158">
        <f t="shared" si="54"/>
        <v>217.10087849170614</v>
      </c>
      <c r="R310" s="41"/>
      <c r="S310" s="158">
        <f t="shared" si="55"/>
        <v>22.717518638501513</v>
      </c>
      <c r="U310" s="158">
        <f t="shared" si="56"/>
        <v>1.8091739874308848</v>
      </c>
      <c r="W310" s="158">
        <f t="shared" si="57"/>
        <v>20.908344651070628</v>
      </c>
      <c r="Y310" s="158">
        <f t="shared" si="58"/>
        <v>196.19253384063552</v>
      </c>
      <c r="Z310" s="34">
        <v>25</v>
      </c>
    </row>
    <row r="311" spans="7:26" s="16" customFormat="1">
      <c r="N311" s="34"/>
      <c r="O311" s="16">
        <v>292</v>
      </c>
      <c r="Q311" s="158">
        <f t="shared" si="54"/>
        <v>196.19253384063552</v>
      </c>
      <c r="R311" s="41"/>
      <c r="S311" s="158">
        <f t="shared" si="55"/>
        <v>22.717518638501513</v>
      </c>
      <c r="U311" s="158">
        <f t="shared" si="56"/>
        <v>1.6349377820052962</v>
      </c>
      <c r="W311" s="158">
        <f t="shared" si="57"/>
        <v>21.082580856496218</v>
      </c>
      <c r="Y311" s="158">
        <f t="shared" si="58"/>
        <v>175.10995298413931</v>
      </c>
      <c r="Z311" s="34">
        <v>25</v>
      </c>
    </row>
    <row r="312" spans="7:26" s="16" customFormat="1">
      <c r="N312" s="34"/>
      <c r="O312" s="16">
        <v>293</v>
      </c>
      <c r="Q312" s="158">
        <f t="shared" si="54"/>
        <v>175.10995298413931</v>
      </c>
      <c r="R312" s="41"/>
      <c r="S312" s="158">
        <f t="shared" si="55"/>
        <v>22.717518638501513</v>
      </c>
      <c r="U312" s="158">
        <f t="shared" si="56"/>
        <v>1.459249608201161</v>
      </c>
      <c r="W312" s="158">
        <f t="shared" si="57"/>
        <v>21.258269030300351</v>
      </c>
      <c r="Y312" s="158">
        <f t="shared" si="58"/>
        <v>153.85168395383897</v>
      </c>
      <c r="Z312" s="34">
        <v>25</v>
      </c>
    </row>
    <row r="313" spans="7:26" s="16" customFormat="1">
      <c r="N313" s="34"/>
      <c r="O313" s="16">
        <v>294</v>
      </c>
      <c r="Q313" s="158">
        <f t="shared" si="54"/>
        <v>153.85168395383897</v>
      </c>
      <c r="R313" s="41"/>
      <c r="S313" s="158">
        <f t="shared" si="55"/>
        <v>22.717518638501513</v>
      </c>
      <c r="U313" s="158">
        <f t="shared" si="56"/>
        <v>1.2820973662819914</v>
      </c>
      <c r="W313" s="158">
        <f t="shared" si="57"/>
        <v>21.435421272219521</v>
      </c>
      <c r="Y313" s="158">
        <f t="shared" si="58"/>
        <v>132.41626268161946</v>
      </c>
      <c r="Z313" s="34">
        <v>25</v>
      </c>
    </row>
    <row r="314" spans="7:26" s="16" customFormat="1">
      <c r="N314" s="34"/>
      <c r="O314" s="16">
        <v>295</v>
      </c>
      <c r="Q314" s="158">
        <f t="shared" si="54"/>
        <v>132.41626268161946</v>
      </c>
      <c r="R314" s="41"/>
      <c r="S314" s="158">
        <f t="shared" si="55"/>
        <v>22.717518638501513</v>
      </c>
      <c r="U314" s="158">
        <f t="shared" si="56"/>
        <v>1.1034688556801622</v>
      </c>
      <c r="W314" s="158">
        <f t="shared" si="57"/>
        <v>21.61404978282135</v>
      </c>
      <c r="Y314" s="158">
        <f t="shared" si="58"/>
        <v>110.8022128987981</v>
      </c>
      <c r="Z314" s="34">
        <v>25</v>
      </c>
    </row>
    <row r="315" spans="7:26" s="16" customFormat="1">
      <c r="N315" s="34"/>
      <c r="O315" s="16">
        <v>296</v>
      </c>
      <c r="Q315" s="158">
        <f t="shared" si="54"/>
        <v>110.8022128987981</v>
      </c>
      <c r="R315" s="41"/>
      <c r="S315" s="158">
        <f t="shared" si="55"/>
        <v>22.717518638501513</v>
      </c>
      <c r="U315" s="158">
        <f t="shared" si="56"/>
        <v>0.92335177415665093</v>
      </c>
      <c r="W315" s="158">
        <f t="shared" si="57"/>
        <v>21.794166864344863</v>
      </c>
      <c r="Y315" s="158">
        <f t="shared" si="58"/>
        <v>89.008046034453244</v>
      </c>
      <c r="Z315" s="34">
        <v>25</v>
      </c>
    </row>
    <row r="316" spans="7:26" s="16" customFormat="1">
      <c r="N316" s="34"/>
      <c r="O316" s="16">
        <v>297</v>
      </c>
      <c r="Q316" s="158">
        <f t="shared" si="54"/>
        <v>89.008046034453244</v>
      </c>
      <c r="R316" s="41"/>
      <c r="S316" s="158">
        <f t="shared" si="55"/>
        <v>22.717518638501513</v>
      </c>
      <c r="U316" s="158">
        <f t="shared" si="56"/>
        <v>0.7417337169537771</v>
      </c>
      <c r="W316" s="158">
        <f t="shared" si="57"/>
        <v>21.975784921547735</v>
      </c>
      <c r="Y316" s="158">
        <f t="shared" si="58"/>
        <v>67.032261112905502</v>
      </c>
      <c r="Z316" s="34">
        <v>25</v>
      </c>
    </row>
    <row r="317" spans="7:26" s="16" customFormat="1">
      <c r="N317" s="34"/>
      <c r="O317" s="16">
        <v>298</v>
      </c>
      <c r="Q317" s="158">
        <f t="shared" si="54"/>
        <v>67.032261112905502</v>
      </c>
      <c r="R317" s="41"/>
      <c r="S317" s="158">
        <f t="shared" si="55"/>
        <v>22.717518638501513</v>
      </c>
      <c r="U317" s="158">
        <f t="shared" si="56"/>
        <v>0.55860217594087924</v>
      </c>
      <c r="W317" s="158">
        <f t="shared" si="57"/>
        <v>22.158916462560633</v>
      </c>
      <c r="Y317" s="158">
        <f t="shared" si="58"/>
        <v>44.873344650344869</v>
      </c>
      <c r="Z317" s="34">
        <v>25</v>
      </c>
    </row>
    <row r="318" spans="7:26" s="16" customFormat="1">
      <c r="N318" s="34"/>
      <c r="O318" s="16">
        <v>299</v>
      </c>
      <c r="Q318" s="158">
        <f t="shared" si="54"/>
        <v>44.873344650344869</v>
      </c>
      <c r="R318" s="41"/>
      <c r="S318" s="158">
        <f t="shared" si="55"/>
        <v>22.717518638501513</v>
      </c>
      <c r="U318" s="158">
        <f t="shared" si="56"/>
        <v>0.37394453875287392</v>
      </c>
      <c r="W318" s="158">
        <f t="shared" si="57"/>
        <v>22.34357409974864</v>
      </c>
      <c r="Y318" s="158">
        <f t="shared" si="58"/>
        <v>22.529770550596229</v>
      </c>
      <c r="Z318" s="34">
        <v>25</v>
      </c>
    </row>
    <row r="319" spans="7:26" s="16" customFormat="1">
      <c r="N319" s="34"/>
      <c r="O319" s="16">
        <v>300</v>
      </c>
      <c r="Q319" s="158">
        <f t="shared" si="54"/>
        <v>22.529770550596229</v>
      </c>
      <c r="R319" s="41"/>
      <c r="S319" s="158">
        <f t="shared" si="55"/>
        <v>22.717518638501513</v>
      </c>
      <c r="U319" s="158">
        <f t="shared" si="56"/>
        <v>0.18774808792163525</v>
      </c>
      <c r="W319" s="158">
        <f t="shared" si="57"/>
        <v>22.52977055057988</v>
      </c>
      <c r="Y319" s="158">
        <f t="shared" si="58"/>
        <v>1.6349588349839905E-11</v>
      </c>
      <c r="Z319" s="34">
        <v>25</v>
      </c>
    </row>
    <row r="320" spans="7:26" s="16" customFormat="1">
      <c r="G320" s="158"/>
      <c r="I320" s="158"/>
      <c r="L320" s="158"/>
      <c r="N320" s="34"/>
      <c r="O320" s="158"/>
      <c r="Q320" s="158"/>
    </row>
    <row r="321" spans="7:17" s="16" customFormat="1">
      <c r="G321" s="158"/>
      <c r="I321" s="158"/>
      <c r="L321" s="158"/>
      <c r="N321" s="34"/>
      <c r="O321" s="158"/>
      <c r="Q321" s="158"/>
    </row>
    <row r="322" spans="7:17" s="16" customFormat="1">
      <c r="G322" s="158"/>
      <c r="I322" s="158"/>
      <c r="L322" s="158"/>
      <c r="N322" s="34"/>
      <c r="O322" s="158"/>
      <c r="Q322" s="158"/>
    </row>
    <row r="323" spans="7:17" s="16" customFormat="1">
      <c r="G323" s="158"/>
      <c r="I323" s="158"/>
      <c r="L323" s="158"/>
      <c r="N323" s="34"/>
      <c r="O323" s="158"/>
      <c r="Q323" s="158"/>
    </row>
    <row r="324" spans="7:17" s="16" customFormat="1">
      <c r="G324" s="158"/>
      <c r="I324" s="158"/>
      <c r="L324" s="158"/>
      <c r="N324" s="34"/>
      <c r="O324" s="158"/>
      <c r="Q324" s="158"/>
    </row>
    <row r="325" spans="7:17" s="16" customFormat="1">
      <c r="G325" s="158"/>
      <c r="I325" s="158"/>
      <c r="L325" s="158"/>
      <c r="N325" s="34"/>
      <c r="O325" s="158"/>
      <c r="Q325" s="158"/>
    </row>
    <row r="326" spans="7:17" s="16" customFormat="1">
      <c r="G326" s="158"/>
      <c r="I326" s="158"/>
      <c r="L326" s="158"/>
      <c r="N326" s="34"/>
      <c r="O326" s="158"/>
      <c r="Q326" s="158"/>
    </row>
    <row r="327" spans="7:17" s="16" customFormat="1">
      <c r="G327" s="158"/>
      <c r="I327" s="158"/>
      <c r="L327" s="158"/>
      <c r="N327" s="34"/>
      <c r="O327" s="158"/>
      <c r="Q327" s="158"/>
    </row>
    <row r="328" spans="7:17" s="16" customFormat="1">
      <c r="G328" s="158"/>
      <c r="I328" s="158"/>
      <c r="L328" s="158"/>
      <c r="N328" s="34"/>
      <c r="O328" s="158"/>
      <c r="Q328" s="158"/>
    </row>
    <row r="329" spans="7:17" s="16" customFormat="1">
      <c r="G329" s="158"/>
      <c r="I329" s="158"/>
      <c r="L329" s="158"/>
      <c r="N329" s="34"/>
      <c r="O329" s="158"/>
      <c r="Q329" s="158"/>
    </row>
    <row r="330" spans="7:17" s="16" customFormat="1">
      <c r="G330" s="158"/>
      <c r="I330" s="158"/>
      <c r="L330" s="158"/>
      <c r="N330" s="34"/>
      <c r="O330" s="158"/>
      <c r="Q330" s="158"/>
    </row>
    <row r="331" spans="7:17" s="16" customFormat="1">
      <c r="G331" s="158"/>
      <c r="I331" s="158"/>
      <c r="L331" s="158"/>
      <c r="N331" s="34"/>
      <c r="O331" s="158"/>
      <c r="Q331" s="158"/>
    </row>
    <row r="332" spans="7:17" s="16" customFormat="1">
      <c r="G332" s="158"/>
      <c r="I332" s="158"/>
      <c r="L332" s="158"/>
      <c r="N332" s="34"/>
      <c r="O332" s="158"/>
      <c r="Q332" s="158"/>
    </row>
    <row r="333" spans="7:17" s="16" customFormat="1">
      <c r="G333" s="158"/>
      <c r="I333" s="158"/>
      <c r="L333" s="158"/>
      <c r="N333" s="34"/>
      <c r="O333" s="158"/>
      <c r="Q333" s="158"/>
    </row>
    <row r="334" spans="7:17" s="16" customFormat="1">
      <c r="G334" s="158"/>
      <c r="I334" s="158"/>
      <c r="L334" s="158"/>
      <c r="N334" s="34"/>
      <c r="Q334" s="158"/>
    </row>
    <row r="335" spans="7:17" s="16" customFormat="1">
      <c r="I335" s="158"/>
      <c r="L335" s="158"/>
      <c r="N335" s="34"/>
      <c r="Q335" s="158"/>
    </row>
    <row r="336" spans="7:17" s="16" customFormat="1">
      <c r="I336" s="158"/>
      <c r="L336" s="158"/>
      <c r="N336" s="34"/>
      <c r="Q336" s="158"/>
    </row>
    <row r="337" spans="9:17" s="16" customFormat="1">
      <c r="I337" s="158"/>
      <c r="L337" s="158"/>
      <c r="N337" s="34"/>
      <c r="Q337" s="158"/>
    </row>
    <row r="338" spans="9:17" s="16" customFormat="1">
      <c r="I338" s="158"/>
      <c r="L338" s="158"/>
      <c r="N338" s="34"/>
      <c r="Q338" s="158"/>
    </row>
    <row r="339" spans="9:17" s="16" customFormat="1">
      <c r="I339" s="158"/>
      <c r="L339" s="158"/>
      <c r="N339" s="34"/>
      <c r="Q339" s="158"/>
    </row>
    <row r="340" spans="9:17" s="16" customFormat="1">
      <c r="I340" s="158"/>
      <c r="L340" s="158"/>
      <c r="N340" s="34"/>
      <c r="Q340" s="158"/>
    </row>
    <row r="341" spans="9:17" s="16" customFormat="1">
      <c r="I341" s="158"/>
      <c r="L341" s="158"/>
      <c r="N341" s="34"/>
      <c r="Q341" s="158"/>
    </row>
    <row r="342" spans="9:17" s="16" customFormat="1">
      <c r="I342" s="158"/>
      <c r="L342" s="158"/>
      <c r="N342" s="34"/>
      <c r="Q342" s="158"/>
    </row>
    <row r="343" spans="9:17" s="16" customFormat="1">
      <c r="I343" s="158"/>
      <c r="L343" s="158"/>
      <c r="N343" s="34"/>
      <c r="Q343" s="158"/>
    </row>
    <row r="344" spans="9:17" s="16" customFormat="1">
      <c r="I344" s="158"/>
      <c r="L344" s="158"/>
      <c r="N344" s="34"/>
      <c r="Q344" s="158"/>
    </row>
    <row r="345" spans="9:17" s="16" customFormat="1">
      <c r="I345" s="158"/>
      <c r="L345" s="158"/>
      <c r="N345" s="34"/>
      <c r="Q345" s="158"/>
    </row>
    <row r="346" spans="9:17" s="16" customFormat="1">
      <c r="I346" s="158"/>
      <c r="L346" s="158"/>
      <c r="N346" s="34"/>
      <c r="Q346" s="158"/>
    </row>
    <row r="347" spans="9:17" s="16" customFormat="1">
      <c r="I347" s="158"/>
      <c r="L347" s="158"/>
      <c r="N347" s="34"/>
      <c r="Q347" s="158"/>
    </row>
    <row r="348" spans="9:17" s="16" customFormat="1">
      <c r="I348" s="158"/>
      <c r="L348" s="158"/>
      <c r="N348" s="34"/>
      <c r="Q348" s="158"/>
    </row>
    <row r="349" spans="9:17" s="16" customFormat="1">
      <c r="I349" s="158"/>
      <c r="L349" s="158"/>
      <c r="N349" s="34"/>
      <c r="Q349" s="158"/>
    </row>
    <row r="350" spans="9:17" s="16" customFormat="1">
      <c r="I350" s="158"/>
      <c r="L350" s="158"/>
      <c r="N350" s="34"/>
      <c r="Q350" s="158"/>
    </row>
    <row r="351" spans="9:17" s="16" customFormat="1">
      <c r="I351" s="158"/>
      <c r="L351" s="158"/>
      <c r="N351" s="34"/>
      <c r="Q351" s="158"/>
    </row>
    <row r="352" spans="9:17" s="16" customFormat="1">
      <c r="I352" s="158"/>
      <c r="L352" s="158"/>
      <c r="N352" s="34"/>
      <c r="Q352" s="158"/>
    </row>
    <row r="353" spans="9:17" s="16" customFormat="1">
      <c r="I353" s="158"/>
      <c r="L353" s="158"/>
      <c r="N353" s="34"/>
      <c r="Q353" s="158"/>
    </row>
    <row r="354" spans="9:17" s="16" customFormat="1">
      <c r="I354" s="158"/>
      <c r="L354" s="158"/>
      <c r="N354" s="34"/>
      <c r="Q354" s="158"/>
    </row>
    <row r="355" spans="9:17" s="16" customFormat="1">
      <c r="I355" s="158"/>
      <c r="L355" s="158"/>
      <c r="N355" s="34"/>
      <c r="Q355" s="158"/>
    </row>
    <row r="356" spans="9:17" s="16" customFormat="1">
      <c r="I356" s="158"/>
      <c r="L356" s="158"/>
      <c r="N356" s="34"/>
      <c r="Q356" s="158"/>
    </row>
    <row r="357" spans="9:17" s="16" customFormat="1">
      <c r="I357" s="158"/>
      <c r="L357" s="158"/>
      <c r="N357" s="34"/>
      <c r="Q357" s="158"/>
    </row>
    <row r="358" spans="9:17" s="16" customFormat="1">
      <c r="I358" s="158"/>
      <c r="L358" s="158"/>
      <c r="N358" s="34"/>
      <c r="Q358" s="158"/>
    </row>
    <row r="359" spans="9:17" s="16" customFormat="1">
      <c r="I359" s="158"/>
      <c r="L359" s="158"/>
      <c r="N359" s="34"/>
      <c r="Q359" s="158"/>
    </row>
    <row r="360" spans="9:17" s="16" customFormat="1">
      <c r="I360" s="158"/>
      <c r="L360" s="158"/>
      <c r="N360" s="34"/>
      <c r="Q360" s="158"/>
    </row>
    <row r="361" spans="9:17" s="16" customFormat="1">
      <c r="I361" s="158"/>
      <c r="L361" s="158"/>
      <c r="N361" s="34"/>
      <c r="Q361" s="158"/>
    </row>
    <row r="362" spans="9:17" s="16" customFormat="1">
      <c r="I362" s="158"/>
      <c r="L362" s="158"/>
      <c r="N362" s="34"/>
      <c r="Q362" s="158"/>
    </row>
    <row r="363" spans="9:17" s="16" customFormat="1">
      <c r="I363" s="158"/>
      <c r="L363" s="158"/>
      <c r="N363" s="34"/>
      <c r="Q363" s="158"/>
    </row>
    <row r="364" spans="9:17" s="16" customFormat="1">
      <c r="I364" s="158"/>
      <c r="L364" s="158"/>
      <c r="N364" s="34"/>
      <c r="Q364" s="158"/>
    </row>
    <row r="365" spans="9:17" s="16" customFormat="1">
      <c r="I365" s="158"/>
      <c r="L365" s="158"/>
      <c r="N365" s="34"/>
      <c r="Q365" s="158"/>
    </row>
    <row r="366" spans="9:17" s="16" customFormat="1">
      <c r="I366" s="158"/>
      <c r="L366" s="158"/>
      <c r="N366" s="34"/>
      <c r="Q366" s="158"/>
    </row>
    <row r="367" spans="9:17" s="16" customFormat="1">
      <c r="I367" s="158"/>
      <c r="L367" s="158"/>
      <c r="N367" s="34"/>
      <c r="Q367" s="158"/>
    </row>
    <row r="368" spans="9:17" s="16" customFormat="1">
      <c r="I368" s="158"/>
      <c r="L368" s="158"/>
      <c r="N368" s="34"/>
      <c r="Q368" s="158"/>
    </row>
    <row r="369" spans="9:17" s="16" customFormat="1">
      <c r="I369" s="158"/>
      <c r="L369" s="158"/>
      <c r="N369" s="34"/>
      <c r="Q369" s="158"/>
    </row>
    <row r="370" spans="9:17" s="16" customFormat="1">
      <c r="I370" s="158"/>
      <c r="L370" s="158"/>
      <c r="N370" s="34"/>
      <c r="Q370" s="158"/>
    </row>
    <row r="371" spans="9:17" s="16" customFormat="1">
      <c r="L371" s="158"/>
      <c r="N371" s="34"/>
      <c r="Q371" s="158"/>
    </row>
    <row r="372" spans="9:17" s="16" customFormat="1">
      <c r="L372" s="158"/>
      <c r="N372" s="34"/>
      <c r="Q372" s="158"/>
    </row>
    <row r="373" spans="9:17" s="16" customFormat="1">
      <c r="L373" s="158"/>
      <c r="N373" s="34"/>
      <c r="Q373" s="158"/>
    </row>
    <row r="374" spans="9:17" s="16" customFormat="1">
      <c r="L374" s="158"/>
      <c r="N374" s="34"/>
      <c r="Q374" s="158"/>
    </row>
    <row r="375" spans="9:17" s="16" customFormat="1">
      <c r="L375" s="158"/>
      <c r="N375" s="34"/>
      <c r="Q375" s="158"/>
    </row>
    <row r="376" spans="9:17" s="16" customFormat="1">
      <c r="L376" s="158"/>
      <c r="N376" s="34"/>
      <c r="Q376" s="158"/>
    </row>
    <row r="377" spans="9:17" s="16" customFormat="1">
      <c r="L377" s="158"/>
      <c r="N377" s="34"/>
      <c r="Q377" s="158"/>
    </row>
    <row r="378" spans="9:17" s="16" customFormat="1">
      <c r="L378" s="158"/>
      <c r="N378" s="34"/>
      <c r="Q378" s="158"/>
    </row>
    <row r="379" spans="9:17" s="16" customFormat="1">
      <c r="L379" s="158"/>
      <c r="N379" s="34"/>
      <c r="Q379" s="158"/>
    </row>
    <row r="380" spans="9:17" s="16" customFormat="1">
      <c r="L380" s="158"/>
      <c r="N380" s="34"/>
      <c r="Q380" s="158"/>
    </row>
    <row r="381" spans="9:17" s="16" customFormat="1">
      <c r="L381" s="158"/>
      <c r="N381" s="34"/>
      <c r="Q381" s="158"/>
    </row>
    <row r="382" spans="9:17" s="16" customFormat="1">
      <c r="L382" s="158"/>
      <c r="N382" s="34"/>
      <c r="Q382" s="158"/>
    </row>
    <row r="383" spans="9:17" s="16" customFormat="1">
      <c r="L383" s="158"/>
      <c r="N383" s="34"/>
      <c r="Q383" s="158"/>
    </row>
    <row r="384" spans="9:17" s="16" customFormat="1">
      <c r="L384" s="158"/>
      <c r="N384" s="34"/>
      <c r="Q384" s="158"/>
    </row>
    <row r="385" spans="12:17" s="16" customFormat="1">
      <c r="L385" s="158"/>
      <c r="N385" s="34"/>
      <c r="Q385" s="158"/>
    </row>
    <row r="386" spans="12:17" s="16" customFormat="1">
      <c r="L386" s="158"/>
      <c r="N386" s="34"/>
      <c r="Q386" s="158"/>
    </row>
    <row r="387" spans="12:17" s="16" customFormat="1">
      <c r="L387" s="158"/>
      <c r="N387" s="34"/>
      <c r="Q387" s="158"/>
    </row>
    <row r="388" spans="12:17" s="16" customFormat="1">
      <c r="L388" s="158"/>
      <c r="N388" s="34"/>
      <c r="Q388" s="158"/>
    </row>
    <row r="389" spans="12:17" s="16" customFormat="1">
      <c r="L389" s="158"/>
      <c r="N389" s="34"/>
      <c r="Q389" s="158"/>
    </row>
    <row r="390" spans="12:17" s="16" customFormat="1">
      <c r="L390" s="158"/>
      <c r="N390" s="34"/>
      <c r="Q390" s="158"/>
    </row>
    <row r="391" spans="12:17" s="16" customFormat="1">
      <c r="L391" s="158"/>
      <c r="N391" s="34"/>
      <c r="Q391" s="158"/>
    </row>
    <row r="392" spans="12:17" s="16" customFormat="1">
      <c r="L392" s="158"/>
      <c r="N392" s="34"/>
      <c r="Q392" s="158"/>
    </row>
    <row r="393" spans="12:17" s="16" customFormat="1">
      <c r="L393" s="158"/>
      <c r="N393" s="34"/>
      <c r="Q393" s="158"/>
    </row>
    <row r="394" spans="12:17" s="16" customFormat="1">
      <c r="L394" s="158"/>
      <c r="N394" s="34"/>
      <c r="Q394" s="158"/>
    </row>
    <row r="395" spans="12:17" s="16" customFormat="1">
      <c r="L395" s="158"/>
      <c r="N395" s="34"/>
      <c r="Q395" s="158"/>
    </row>
    <row r="396" spans="12:17" s="16" customFormat="1">
      <c r="L396" s="158"/>
      <c r="N396" s="34"/>
      <c r="Q396" s="158"/>
    </row>
    <row r="397" spans="12:17" s="16" customFormat="1">
      <c r="L397" s="158"/>
      <c r="N397" s="34"/>
      <c r="Q397" s="158"/>
    </row>
    <row r="398" spans="12:17" s="16" customFormat="1">
      <c r="L398" s="158"/>
      <c r="N398" s="34"/>
      <c r="Q398" s="158"/>
    </row>
    <row r="399" spans="12:17">
      <c r="L399" s="158"/>
      <c r="Q399" s="158"/>
    </row>
    <row r="400" spans="12:17">
      <c r="L400" s="158"/>
      <c r="Q400" s="158"/>
    </row>
    <row r="401" spans="12:17">
      <c r="L401" s="158"/>
      <c r="Q401" s="158"/>
    </row>
    <row r="402" spans="12:17">
      <c r="L402" s="158"/>
      <c r="Q402" s="158"/>
    </row>
    <row r="403" spans="12:17">
      <c r="L403" s="158"/>
      <c r="Q403" s="158"/>
    </row>
    <row r="404" spans="12:17">
      <c r="L404" s="158"/>
      <c r="Q404" s="158"/>
    </row>
    <row r="405" spans="12:17">
      <c r="L405" s="158"/>
      <c r="Q405" s="158"/>
    </row>
    <row r="406" spans="12:17">
      <c r="L406" s="158"/>
      <c r="Q406" s="158"/>
    </row>
    <row r="407" spans="12:17">
      <c r="L407" s="158"/>
      <c r="Q407" s="158"/>
    </row>
    <row r="408" spans="12:17">
      <c r="L408" s="158"/>
      <c r="Q408" s="158"/>
    </row>
    <row r="409" spans="12:17">
      <c r="L409" s="158"/>
      <c r="Q409" s="158"/>
    </row>
    <row r="410" spans="12:17">
      <c r="L410" s="158"/>
      <c r="Q410" s="158"/>
    </row>
    <row r="411" spans="12:17">
      <c r="L411" s="158"/>
      <c r="Q411" s="158"/>
    </row>
    <row r="412" spans="12:17">
      <c r="L412" s="158"/>
      <c r="Q412" s="158"/>
    </row>
    <row r="413" spans="12:17">
      <c r="L413" s="158"/>
      <c r="Q413" s="158"/>
    </row>
    <row r="414" spans="12:17">
      <c r="L414" s="158"/>
      <c r="Q414" s="158"/>
    </row>
    <row r="415" spans="12:17">
      <c r="L415" s="158"/>
      <c r="Q415" s="158"/>
    </row>
    <row r="416" spans="12:17">
      <c r="L416" s="158"/>
      <c r="Q416" s="158"/>
    </row>
    <row r="417" spans="12:17">
      <c r="L417" s="158"/>
      <c r="Q417" s="15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U365"/>
  <sheetViews>
    <sheetView workbookViewId="0">
      <pane xSplit="17" ySplit="9" topLeftCell="AG25" activePane="bottomRight" state="frozen"/>
      <selection pane="topRight"/>
      <selection pane="bottomLeft"/>
      <selection pane="bottomRight" activeCell="AH40" sqref="AH40"/>
    </sheetView>
  </sheetViews>
  <sheetFormatPr baseColWidth="10" defaultColWidth="10.6640625" defaultRowHeight="15" x14ac:dyDescent="0"/>
  <cols>
    <col min="1" max="1" width="3.1640625" customWidth="1"/>
    <col min="2" max="3" width="3.6640625" style="12" customWidth="1"/>
    <col min="4" max="4" width="4" style="12" customWidth="1"/>
    <col min="5" max="5" width="22.1640625" style="12" customWidth="1"/>
    <col min="6" max="6" width="6.6640625" style="12" customWidth="1"/>
    <col min="7" max="7" width="12" style="12" customWidth="1"/>
    <col min="8" max="8" width="11.6640625" style="12" customWidth="1"/>
    <col min="9" max="9" width="11.5" style="12" customWidth="1"/>
    <col min="10" max="22" width="10.6640625" style="12"/>
    <col min="23" max="23" width="11.6640625" style="12" customWidth="1"/>
    <col min="24" max="32" width="10.6640625" style="12"/>
    <col min="33" max="33" width="14.6640625" style="12" customWidth="1"/>
    <col min="34" max="34" width="12.6640625" style="12" customWidth="1"/>
    <col min="35" max="35" width="10.6640625" style="12"/>
    <col min="36" max="43" width="11.33203125" style="12" customWidth="1"/>
    <col min="44" max="44" width="10.6640625" style="12"/>
    <col min="45" max="45" width="11" style="12" customWidth="1"/>
    <col min="46" max="47" width="10.6640625" style="12"/>
    <col min="48" max="55" width="11.33203125" style="12" customWidth="1"/>
    <col min="56" max="59" width="10.6640625" style="12"/>
    <col min="60" max="67" width="11.33203125" style="12" customWidth="1"/>
    <col min="68" max="71" width="10.6640625" style="12"/>
    <col min="72" max="79" width="11.33203125" style="12" customWidth="1"/>
    <col min="80" max="83" width="10.6640625" style="12"/>
    <col min="84" max="91" width="11.33203125" style="12" customWidth="1"/>
    <col min="92" max="95" width="10.6640625" style="12"/>
    <col min="96" max="103" width="11.33203125" style="12" customWidth="1"/>
    <col min="104" max="107" width="10.6640625" style="12"/>
    <col min="108" max="115" width="11.33203125" style="12" customWidth="1"/>
    <col min="116" max="119" width="10.6640625" style="12"/>
    <col min="120" max="127" width="11.33203125" style="12" customWidth="1"/>
    <col min="128" max="131" width="10.6640625" style="12"/>
    <col min="132" max="138" width="11.33203125" style="12" customWidth="1"/>
    <col min="139" max="143" width="10.6640625" style="12"/>
    <col min="144" max="150" width="11.33203125" style="12" customWidth="1"/>
    <col min="151" max="155" width="10.6640625" style="12"/>
    <col min="156" max="162" width="11.33203125" style="12" customWidth="1"/>
    <col min="163" max="167" width="10.6640625" style="12"/>
    <col min="168" max="174" width="11.33203125" style="12" customWidth="1"/>
    <col min="175" max="179" width="10.6640625" style="12"/>
    <col min="180" max="186" width="11.33203125" style="12" customWidth="1"/>
    <col min="187" max="191" width="10.6640625" style="12"/>
    <col min="192" max="198" width="11.33203125" style="12" customWidth="1"/>
    <col min="199" max="203" width="10.6640625" style="12"/>
    <col min="204" max="210" width="11.33203125" style="12" customWidth="1"/>
    <col min="211" max="215" width="10.6640625" style="12"/>
    <col min="216" max="222" width="11.33203125" style="12" customWidth="1"/>
    <col min="223" max="227" width="10.6640625" style="12"/>
    <col min="228" max="234" width="11.33203125" style="12" customWidth="1"/>
    <col min="235" max="239" width="10.6640625" style="12"/>
    <col min="240" max="246" width="11.33203125" style="12" customWidth="1"/>
    <col min="247" max="251" width="10.6640625" style="12"/>
    <col min="252" max="258" width="11.33203125" style="12" customWidth="1"/>
    <col min="259" max="263" width="10.6640625" style="12"/>
    <col min="264" max="270" width="11.33203125" style="12" customWidth="1"/>
    <col min="271" max="275" width="10.6640625" style="12"/>
    <col min="276" max="282" width="11.33203125" style="12" customWidth="1"/>
    <col min="283" max="287" width="10.6640625" style="12"/>
    <col min="288" max="294" width="11.33203125" style="12" customWidth="1"/>
    <col min="295" max="299" width="10.6640625" style="12"/>
    <col min="300" max="306" width="11.33203125" style="12" customWidth="1"/>
    <col min="307" max="311" width="10.6640625" style="12"/>
    <col min="312" max="318" width="11.33203125" style="12" customWidth="1"/>
    <col min="319" max="323" width="10.6640625" style="12"/>
    <col min="324" max="330" width="11.33203125" style="12" customWidth="1"/>
    <col min="331" max="333" width="10.6640625" style="12"/>
  </cols>
  <sheetData>
    <row r="2" spans="3:333"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55"/>
      <c r="FK2" s="155"/>
      <c r="FL2" s="155"/>
      <c r="FM2" s="155"/>
      <c r="FN2" s="155"/>
      <c r="FO2" s="155"/>
      <c r="FP2" s="155"/>
      <c r="FQ2" s="155"/>
      <c r="FR2" s="155"/>
      <c r="FS2" s="155"/>
      <c r="FT2" s="155"/>
      <c r="FU2" s="155"/>
      <c r="FV2" s="155"/>
      <c r="FW2" s="155"/>
      <c r="FX2" s="155"/>
      <c r="FY2" s="155"/>
      <c r="FZ2" s="155"/>
      <c r="GA2" s="155"/>
      <c r="GB2" s="155"/>
      <c r="GC2" s="155"/>
      <c r="GD2" s="155"/>
      <c r="GE2" s="155"/>
      <c r="GF2" s="155"/>
      <c r="GG2" s="155"/>
      <c r="GH2" s="155"/>
      <c r="GI2" s="155"/>
      <c r="GJ2" s="155"/>
      <c r="GK2" s="155"/>
      <c r="GL2" s="155"/>
      <c r="GM2" s="155"/>
      <c r="GN2" s="155"/>
      <c r="GO2" s="155"/>
      <c r="GP2" s="155"/>
      <c r="GQ2" s="155"/>
      <c r="GR2" s="155"/>
      <c r="GS2" s="155"/>
      <c r="GT2" s="155"/>
      <c r="GU2" s="155"/>
      <c r="GV2" s="155"/>
      <c r="GW2" s="155"/>
      <c r="GX2" s="155"/>
      <c r="GY2" s="155"/>
      <c r="GZ2" s="155"/>
      <c r="HA2" s="155"/>
      <c r="HB2" s="155"/>
      <c r="HC2" s="155"/>
      <c r="HD2" s="155"/>
      <c r="HE2" s="155"/>
      <c r="HF2" s="155"/>
      <c r="HG2" s="155"/>
      <c r="HH2" s="155"/>
      <c r="HI2" s="155"/>
      <c r="HJ2" s="155"/>
      <c r="HK2" s="155"/>
      <c r="HL2" s="155"/>
      <c r="HM2" s="155"/>
      <c r="HN2" s="155"/>
      <c r="HO2" s="155"/>
      <c r="HP2" s="155"/>
      <c r="HQ2" s="155"/>
      <c r="HR2" s="155"/>
      <c r="HS2" s="155"/>
      <c r="HT2" s="155"/>
      <c r="HU2" s="155"/>
      <c r="HV2" s="155"/>
      <c r="HW2" s="155"/>
      <c r="HX2" s="155"/>
      <c r="HY2" s="155"/>
      <c r="HZ2" s="155"/>
      <c r="IA2" s="155"/>
      <c r="IB2" s="155"/>
      <c r="IC2" s="155"/>
      <c r="ID2" s="155"/>
      <c r="IE2" s="155"/>
      <c r="IF2" s="155"/>
      <c r="IG2" s="155"/>
      <c r="IH2" s="155"/>
      <c r="II2" s="155"/>
      <c r="IJ2" s="155"/>
      <c r="IK2" s="155"/>
      <c r="IL2" s="155"/>
      <c r="IM2" s="155"/>
      <c r="IN2" s="155"/>
      <c r="IO2" s="155"/>
      <c r="IP2" s="155"/>
      <c r="IQ2" s="155"/>
      <c r="IR2" s="155"/>
      <c r="IS2" s="155"/>
      <c r="IT2" s="155"/>
      <c r="IU2" s="155"/>
      <c r="IV2" s="155"/>
      <c r="IW2" s="155"/>
      <c r="IX2" s="155"/>
      <c r="IY2" s="155"/>
      <c r="IZ2" s="155"/>
      <c r="JA2" s="155"/>
      <c r="JB2" s="155"/>
      <c r="JC2" s="155"/>
      <c r="JD2" s="155"/>
      <c r="JE2" s="155"/>
      <c r="JF2" s="155"/>
      <c r="JG2" s="155"/>
      <c r="JH2" s="155"/>
      <c r="JI2" s="155"/>
      <c r="JJ2" s="155"/>
      <c r="JK2" s="155"/>
      <c r="JL2" s="155"/>
      <c r="JM2" s="155"/>
      <c r="JN2" s="155"/>
      <c r="JO2" s="155"/>
      <c r="JP2" s="155"/>
      <c r="JQ2" s="155"/>
      <c r="JR2" s="155"/>
      <c r="JS2" s="155"/>
      <c r="JT2" s="155"/>
      <c r="JU2" s="155"/>
      <c r="JV2" s="155"/>
      <c r="JW2" s="155"/>
      <c r="JX2" s="155"/>
      <c r="JY2" s="155"/>
      <c r="JZ2" s="155"/>
      <c r="KA2" s="155"/>
      <c r="KB2" s="155"/>
      <c r="KC2" s="155"/>
      <c r="KD2" s="155"/>
      <c r="KE2" s="155"/>
      <c r="KF2" s="155"/>
      <c r="KG2" s="155"/>
      <c r="KH2" s="155"/>
      <c r="KI2" s="155"/>
      <c r="KJ2" s="155"/>
      <c r="KK2" s="155"/>
      <c r="KL2" s="155"/>
      <c r="KM2" s="155"/>
      <c r="KN2" s="155"/>
      <c r="KO2" s="155"/>
      <c r="KP2" s="155"/>
      <c r="KQ2" s="155"/>
      <c r="KR2" s="155"/>
      <c r="KS2" s="155"/>
      <c r="KT2" s="155"/>
      <c r="KU2" s="155"/>
      <c r="KV2" s="155"/>
      <c r="KW2" s="155"/>
      <c r="KX2" s="155"/>
      <c r="KY2" s="155"/>
      <c r="KZ2" s="155"/>
      <c r="LA2" s="155"/>
      <c r="LB2" s="155"/>
      <c r="LC2" s="155"/>
      <c r="LD2" s="155"/>
      <c r="LE2" s="155"/>
      <c r="LF2" s="155"/>
      <c r="LG2" s="155"/>
      <c r="LH2" s="155"/>
      <c r="LI2" s="155"/>
      <c r="LJ2" s="155"/>
      <c r="LK2" s="155"/>
      <c r="LL2" s="155"/>
      <c r="LM2" s="155"/>
      <c r="LN2" s="155"/>
      <c r="LO2" s="155"/>
      <c r="LP2" s="155"/>
      <c r="LQ2" s="155"/>
      <c r="LR2" s="155"/>
      <c r="LS2" s="155"/>
      <c r="LT2" s="155"/>
      <c r="LU2" s="155"/>
    </row>
    <row r="3" spans="3:333"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  <c r="BW3" s="203"/>
      <c r="BX3" s="203"/>
      <c r="BY3" s="203"/>
      <c r="BZ3" s="203"/>
      <c r="CA3" s="203"/>
      <c r="CB3" s="203"/>
      <c r="CC3" s="203"/>
      <c r="CD3" s="203"/>
      <c r="CE3" s="203"/>
      <c r="CF3" s="203"/>
      <c r="CG3" s="203"/>
      <c r="CH3" s="203"/>
      <c r="CI3" s="203"/>
      <c r="CJ3" s="203"/>
      <c r="CK3" s="203"/>
      <c r="CL3" s="203"/>
      <c r="CM3" s="203"/>
      <c r="CN3" s="203"/>
      <c r="CO3" s="203"/>
      <c r="CP3" s="203"/>
      <c r="CQ3" s="203"/>
      <c r="CR3" s="203"/>
      <c r="CS3" s="203"/>
      <c r="CT3" s="203"/>
      <c r="CU3" s="203"/>
      <c r="CV3" s="203"/>
      <c r="CW3" s="203"/>
      <c r="CX3" s="203"/>
      <c r="CY3" s="203"/>
      <c r="CZ3" s="203"/>
      <c r="DA3" s="203"/>
      <c r="DB3" s="203"/>
      <c r="DC3" s="203"/>
      <c r="DD3" s="203"/>
      <c r="DE3" s="203"/>
      <c r="DF3" s="203"/>
      <c r="DG3" s="203"/>
      <c r="DH3" s="203"/>
      <c r="DI3" s="203"/>
      <c r="DJ3" s="203"/>
      <c r="DK3" s="203"/>
      <c r="DL3" s="203"/>
      <c r="DM3" s="203"/>
      <c r="DN3" s="203"/>
      <c r="DO3" s="203"/>
      <c r="DP3" s="203"/>
      <c r="DQ3" s="203"/>
      <c r="DR3" s="203"/>
      <c r="DS3" s="203"/>
      <c r="DT3" s="203"/>
      <c r="DU3" s="203"/>
      <c r="DV3" s="203"/>
      <c r="DW3" s="203"/>
      <c r="DX3" s="203"/>
      <c r="DY3" s="203"/>
      <c r="DZ3" s="203"/>
      <c r="EA3" s="203"/>
      <c r="EB3" s="203"/>
      <c r="EC3" s="203"/>
      <c r="ED3" s="203"/>
      <c r="EE3" s="203"/>
      <c r="EF3" s="203"/>
      <c r="EG3" s="203"/>
      <c r="EH3" s="203"/>
      <c r="EI3" s="203"/>
      <c r="EJ3" s="203"/>
      <c r="EK3" s="203"/>
      <c r="EL3" s="203"/>
      <c r="EM3" s="203"/>
      <c r="EN3" s="203"/>
      <c r="EO3" s="203"/>
      <c r="EP3" s="203"/>
      <c r="EQ3" s="203"/>
      <c r="ER3" s="203"/>
      <c r="ES3" s="203"/>
      <c r="ET3" s="203"/>
      <c r="EU3" s="203"/>
      <c r="EV3" s="203"/>
      <c r="EW3" s="203"/>
      <c r="EX3" s="203"/>
      <c r="EY3" s="203"/>
      <c r="EZ3" s="203"/>
      <c r="FA3" s="203"/>
      <c r="FB3" s="203"/>
      <c r="FC3" s="203"/>
      <c r="FD3" s="203"/>
      <c r="FE3" s="203"/>
      <c r="FF3" s="203"/>
      <c r="FG3" s="203"/>
      <c r="FH3" s="203"/>
      <c r="FI3" s="203"/>
      <c r="FJ3" s="203"/>
      <c r="FK3" s="203"/>
      <c r="FL3" s="203"/>
      <c r="FM3" s="203"/>
      <c r="FN3" s="203"/>
      <c r="FO3" s="203"/>
      <c r="FP3" s="203"/>
      <c r="FQ3" s="203"/>
      <c r="FR3" s="203"/>
      <c r="FS3" s="203"/>
      <c r="FT3" s="203"/>
      <c r="FU3" s="203"/>
      <c r="FV3" s="203"/>
      <c r="FW3" s="203"/>
      <c r="FX3" s="203"/>
      <c r="FY3" s="203"/>
      <c r="FZ3" s="203"/>
      <c r="GA3" s="203"/>
      <c r="GB3" s="203"/>
      <c r="GC3" s="203"/>
      <c r="GD3" s="203"/>
      <c r="GE3" s="203"/>
      <c r="GF3" s="203"/>
      <c r="GG3" s="203"/>
      <c r="GH3" s="203"/>
      <c r="GI3" s="203"/>
      <c r="GJ3" s="203"/>
      <c r="GK3" s="203"/>
      <c r="GL3" s="203"/>
      <c r="GM3" s="203"/>
      <c r="GN3" s="203"/>
      <c r="GO3" s="203"/>
      <c r="GP3" s="203"/>
      <c r="GQ3" s="203"/>
      <c r="GR3" s="203"/>
      <c r="GS3" s="203"/>
      <c r="GT3" s="203"/>
      <c r="GU3" s="203"/>
      <c r="GV3" s="203"/>
      <c r="GW3" s="203"/>
      <c r="GX3" s="203"/>
      <c r="GY3" s="203"/>
      <c r="GZ3" s="203"/>
      <c r="HA3" s="203"/>
      <c r="HB3" s="203"/>
      <c r="HC3" s="203"/>
      <c r="HD3" s="203"/>
      <c r="HE3" s="203"/>
      <c r="HF3" s="203"/>
      <c r="HG3" s="203"/>
      <c r="HH3" s="203"/>
      <c r="HI3" s="203"/>
      <c r="HJ3" s="203"/>
      <c r="HK3" s="203"/>
      <c r="HL3" s="203"/>
      <c r="HM3" s="203"/>
      <c r="HN3" s="203"/>
      <c r="HO3" s="203"/>
      <c r="HP3" s="203"/>
      <c r="HQ3" s="203"/>
      <c r="HR3" s="203"/>
      <c r="HS3" s="203"/>
      <c r="HT3" s="203"/>
      <c r="HU3" s="203"/>
      <c r="HV3" s="203"/>
      <c r="HW3" s="203"/>
      <c r="HX3" s="203"/>
      <c r="HY3" s="203"/>
      <c r="HZ3" s="203"/>
      <c r="IA3" s="203"/>
      <c r="IB3" s="203"/>
      <c r="IC3" s="203"/>
      <c r="ID3" s="203"/>
      <c r="IE3" s="203"/>
      <c r="IF3" s="203"/>
      <c r="IG3" s="203"/>
      <c r="IH3" s="203"/>
      <c r="II3" s="203"/>
      <c r="IJ3" s="203"/>
      <c r="IK3" s="203"/>
      <c r="IL3" s="203"/>
      <c r="IM3" s="203"/>
      <c r="IN3" s="203"/>
      <c r="IO3" s="203"/>
      <c r="IP3" s="203"/>
      <c r="IQ3" s="203"/>
      <c r="IR3" s="203"/>
      <c r="IS3" s="203"/>
      <c r="IT3" s="203"/>
      <c r="IU3" s="203"/>
      <c r="IV3" s="203"/>
      <c r="IW3" s="203"/>
      <c r="IX3" s="203"/>
      <c r="IY3" s="203"/>
      <c r="IZ3" s="203"/>
      <c r="JA3" s="203"/>
      <c r="JB3" s="203"/>
      <c r="JC3" s="203"/>
      <c r="JD3" s="203"/>
      <c r="JE3" s="203"/>
      <c r="JF3" s="203"/>
      <c r="JG3" s="203"/>
      <c r="JH3" s="203"/>
      <c r="JI3" s="203"/>
      <c r="JJ3" s="203"/>
      <c r="JK3" s="203"/>
      <c r="JL3" s="203"/>
      <c r="JM3" s="203"/>
      <c r="JN3" s="203"/>
      <c r="JO3" s="203"/>
      <c r="JP3" s="203"/>
      <c r="JQ3" s="203"/>
      <c r="JR3" s="203"/>
      <c r="JS3" s="203"/>
      <c r="JT3" s="203"/>
      <c r="JU3" s="203"/>
      <c r="JV3" s="203"/>
      <c r="JW3" s="203"/>
      <c r="JX3" s="203"/>
      <c r="JY3" s="203"/>
      <c r="JZ3" s="203"/>
      <c r="KA3" s="203"/>
      <c r="KB3" s="203"/>
      <c r="KC3" s="203"/>
      <c r="KD3" s="203"/>
      <c r="KE3" s="203"/>
      <c r="KF3" s="203"/>
      <c r="KG3" s="203"/>
      <c r="KH3" s="203"/>
      <c r="KI3" s="203"/>
      <c r="KJ3" s="203"/>
      <c r="KK3" s="203"/>
      <c r="KL3" s="203"/>
      <c r="KM3" s="203"/>
      <c r="KN3" s="203"/>
      <c r="KO3" s="203"/>
      <c r="KP3" s="203"/>
      <c r="KQ3" s="203"/>
      <c r="KR3" s="203"/>
      <c r="KS3" s="203"/>
      <c r="KT3" s="203"/>
      <c r="KU3" s="203"/>
      <c r="KV3" s="203"/>
      <c r="KW3" s="203"/>
      <c r="KX3" s="203"/>
      <c r="KY3" s="203"/>
      <c r="KZ3" s="203"/>
      <c r="LA3" s="203"/>
      <c r="LB3" s="203"/>
      <c r="LC3" s="203"/>
      <c r="LD3" s="203"/>
      <c r="LE3" s="203"/>
      <c r="LF3" s="203"/>
      <c r="LG3" s="203"/>
      <c r="LH3" s="203"/>
      <c r="LI3" s="203"/>
      <c r="LJ3" s="203"/>
      <c r="LK3" s="203"/>
      <c r="LL3" s="203"/>
      <c r="LM3" s="203"/>
      <c r="LN3" s="203"/>
      <c r="LO3" s="203"/>
      <c r="LP3" s="203"/>
      <c r="LQ3" s="203"/>
      <c r="LR3" s="203"/>
      <c r="LS3" s="203"/>
      <c r="LT3" s="203"/>
      <c r="LU3" s="203"/>
    </row>
    <row r="5" spans="3:333">
      <c r="AG5" s="132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</row>
    <row r="6" spans="3:333">
      <c r="H6" s="47"/>
      <c r="AG6" s="48" t="s">
        <v>210</v>
      </c>
      <c r="AH6" s="34">
        <v>1</v>
      </c>
      <c r="AI6" s="34">
        <v>1</v>
      </c>
      <c r="AJ6" s="34">
        <v>1</v>
      </c>
      <c r="AK6" s="34">
        <v>1</v>
      </c>
      <c r="AL6" s="34">
        <v>1</v>
      </c>
      <c r="AM6" s="34">
        <v>1</v>
      </c>
      <c r="AN6" s="34">
        <v>1</v>
      </c>
      <c r="AO6" s="34">
        <v>1</v>
      </c>
      <c r="AP6" s="34">
        <v>1</v>
      </c>
      <c r="AQ6" s="34">
        <v>1</v>
      </c>
      <c r="AR6" s="34">
        <v>1</v>
      </c>
      <c r="AS6" s="34">
        <v>1</v>
      </c>
      <c r="AT6" s="34">
        <v>2</v>
      </c>
      <c r="AU6" s="34">
        <v>2</v>
      </c>
      <c r="AV6" s="34">
        <v>2</v>
      </c>
      <c r="AW6" s="34">
        <v>2</v>
      </c>
      <c r="AX6" s="34">
        <v>2</v>
      </c>
      <c r="AY6" s="34">
        <v>2</v>
      </c>
      <c r="AZ6" s="34">
        <v>2</v>
      </c>
      <c r="BA6" s="34">
        <v>2</v>
      </c>
      <c r="BB6" s="34">
        <v>2</v>
      </c>
      <c r="BC6" s="34">
        <v>2</v>
      </c>
      <c r="BD6" s="34">
        <v>2</v>
      </c>
      <c r="BE6" s="34">
        <v>2</v>
      </c>
      <c r="BF6" s="34">
        <v>3</v>
      </c>
      <c r="BG6" s="34">
        <v>3</v>
      </c>
      <c r="BH6" s="34">
        <v>3</v>
      </c>
      <c r="BI6" s="34">
        <v>3</v>
      </c>
      <c r="BJ6" s="34">
        <v>3</v>
      </c>
      <c r="BK6" s="34">
        <v>3</v>
      </c>
      <c r="BL6" s="34">
        <v>3</v>
      </c>
      <c r="BM6" s="34">
        <v>3</v>
      </c>
      <c r="BN6" s="34">
        <v>3</v>
      </c>
      <c r="BO6" s="34">
        <v>3</v>
      </c>
      <c r="BP6" s="34">
        <v>3</v>
      </c>
      <c r="BQ6" s="34">
        <v>3</v>
      </c>
      <c r="BR6" s="34">
        <v>4</v>
      </c>
      <c r="BS6" s="34">
        <v>4</v>
      </c>
      <c r="BT6" s="34">
        <v>4</v>
      </c>
      <c r="BU6" s="34">
        <v>4</v>
      </c>
      <c r="BV6" s="34">
        <v>4</v>
      </c>
      <c r="BW6" s="34">
        <v>4</v>
      </c>
      <c r="BX6" s="34">
        <v>4</v>
      </c>
      <c r="BY6" s="34">
        <v>4</v>
      </c>
      <c r="BZ6" s="34">
        <v>4</v>
      </c>
      <c r="CA6" s="34">
        <v>4</v>
      </c>
      <c r="CB6" s="34">
        <v>4</v>
      </c>
      <c r="CC6" s="34">
        <v>4</v>
      </c>
      <c r="CD6" s="34">
        <v>5</v>
      </c>
      <c r="CE6" s="34">
        <v>5</v>
      </c>
      <c r="CF6" s="34">
        <v>5</v>
      </c>
      <c r="CG6" s="34">
        <v>5</v>
      </c>
      <c r="CH6" s="34">
        <v>5</v>
      </c>
      <c r="CI6" s="34">
        <v>5</v>
      </c>
      <c r="CJ6" s="34">
        <v>5</v>
      </c>
      <c r="CK6" s="34">
        <v>5</v>
      </c>
      <c r="CL6" s="34">
        <v>5</v>
      </c>
      <c r="CM6" s="34">
        <v>5</v>
      </c>
      <c r="CN6" s="34">
        <v>5</v>
      </c>
      <c r="CO6" s="34">
        <v>5</v>
      </c>
      <c r="CP6" s="34">
        <v>6</v>
      </c>
      <c r="CQ6" s="34">
        <v>6</v>
      </c>
      <c r="CR6" s="34">
        <v>6</v>
      </c>
      <c r="CS6" s="34">
        <v>6</v>
      </c>
      <c r="CT6" s="34">
        <v>6</v>
      </c>
      <c r="CU6" s="34">
        <v>6</v>
      </c>
      <c r="CV6" s="34">
        <v>6</v>
      </c>
      <c r="CW6" s="34">
        <v>6</v>
      </c>
      <c r="CX6" s="34">
        <v>6</v>
      </c>
      <c r="CY6" s="34">
        <v>6</v>
      </c>
      <c r="CZ6" s="34">
        <v>6</v>
      </c>
      <c r="DA6" s="34">
        <v>6</v>
      </c>
      <c r="DB6" s="34">
        <v>7</v>
      </c>
      <c r="DC6" s="34">
        <v>7</v>
      </c>
      <c r="DD6" s="34">
        <v>7</v>
      </c>
      <c r="DE6" s="34">
        <v>7</v>
      </c>
      <c r="DF6" s="34">
        <v>7</v>
      </c>
      <c r="DG6" s="34">
        <v>7</v>
      </c>
      <c r="DH6" s="34">
        <v>7</v>
      </c>
      <c r="DI6" s="34">
        <v>7</v>
      </c>
      <c r="DJ6" s="34">
        <v>7</v>
      </c>
      <c r="DK6" s="34">
        <v>7</v>
      </c>
      <c r="DL6" s="34">
        <v>7</v>
      </c>
      <c r="DM6" s="34">
        <v>7</v>
      </c>
      <c r="DN6" s="34">
        <v>8</v>
      </c>
      <c r="DO6" s="34">
        <v>8</v>
      </c>
      <c r="DP6" s="34">
        <v>8</v>
      </c>
      <c r="DQ6" s="34">
        <v>8</v>
      </c>
      <c r="DR6" s="34">
        <v>8</v>
      </c>
      <c r="DS6" s="34">
        <v>8</v>
      </c>
      <c r="DT6" s="34">
        <v>8</v>
      </c>
      <c r="DU6" s="34">
        <v>8</v>
      </c>
      <c r="DV6" s="34">
        <v>8</v>
      </c>
      <c r="DW6" s="34">
        <v>8</v>
      </c>
      <c r="DX6" s="34">
        <v>8</v>
      </c>
      <c r="DY6" s="34">
        <v>8</v>
      </c>
      <c r="DZ6" s="34">
        <v>9</v>
      </c>
      <c r="EA6" s="34">
        <v>9</v>
      </c>
      <c r="EB6" s="34">
        <v>9</v>
      </c>
      <c r="EC6" s="34">
        <v>9</v>
      </c>
      <c r="ED6" s="34">
        <v>9</v>
      </c>
      <c r="EE6" s="34">
        <v>9</v>
      </c>
      <c r="EF6" s="34">
        <v>9</v>
      </c>
      <c r="EG6" s="34">
        <v>9</v>
      </c>
      <c r="EH6" s="34">
        <v>9</v>
      </c>
      <c r="EI6" s="34">
        <v>9</v>
      </c>
      <c r="EJ6" s="34">
        <v>9</v>
      </c>
      <c r="EK6" s="34">
        <v>9</v>
      </c>
      <c r="EL6" s="34">
        <v>10</v>
      </c>
      <c r="EM6" s="34">
        <v>10</v>
      </c>
      <c r="EN6" s="34">
        <v>10</v>
      </c>
      <c r="EO6" s="34">
        <v>10</v>
      </c>
      <c r="EP6" s="34">
        <v>10</v>
      </c>
      <c r="EQ6" s="34">
        <v>10</v>
      </c>
      <c r="ER6" s="34">
        <v>10</v>
      </c>
      <c r="ES6" s="34">
        <v>10</v>
      </c>
      <c r="ET6" s="34">
        <v>10</v>
      </c>
      <c r="EU6" s="34">
        <v>10</v>
      </c>
      <c r="EV6" s="34">
        <v>10</v>
      </c>
      <c r="EW6" s="34">
        <v>10</v>
      </c>
      <c r="EX6" s="34">
        <v>11</v>
      </c>
      <c r="EY6" s="34">
        <v>11</v>
      </c>
      <c r="EZ6" s="34">
        <v>11</v>
      </c>
      <c r="FA6" s="34">
        <v>11</v>
      </c>
      <c r="FB6" s="34">
        <v>11</v>
      </c>
      <c r="FC6" s="34">
        <v>11</v>
      </c>
      <c r="FD6" s="34">
        <v>11</v>
      </c>
      <c r="FE6" s="34">
        <v>11</v>
      </c>
      <c r="FF6" s="34">
        <v>11</v>
      </c>
      <c r="FG6" s="34">
        <v>11</v>
      </c>
      <c r="FH6" s="34">
        <v>11</v>
      </c>
      <c r="FI6" s="34">
        <v>11</v>
      </c>
      <c r="FJ6" s="34">
        <v>12</v>
      </c>
      <c r="FK6" s="34">
        <v>12</v>
      </c>
      <c r="FL6" s="34">
        <v>12</v>
      </c>
      <c r="FM6" s="34">
        <v>12</v>
      </c>
      <c r="FN6" s="34">
        <v>12</v>
      </c>
      <c r="FO6" s="34">
        <v>12</v>
      </c>
      <c r="FP6" s="34">
        <v>12</v>
      </c>
      <c r="FQ6" s="34">
        <v>12</v>
      </c>
      <c r="FR6" s="34">
        <v>12</v>
      </c>
      <c r="FS6" s="34">
        <v>12</v>
      </c>
      <c r="FT6" s="34">
        <v>12</v>
      </c>
      <c r="FU6" s="34">
        <v>12</v>
      </c>
      <c r="FV6" s="34">
        <v>13</v>
      </c>
      <c r="FW6" s="34">
        <v>13</v>
      </c>
      <c r="FX6" s="34">
        <v>13</v>
      </c>
      <c r="FY6" s="34">
        <v>13</v>
      </c>
      <c r="FZ6" s="34">
        <v>13</v>
      </c>
      <c r="GA6" s="34">
        <v>13</v>
      </c>
      <c r="GB6" s="34">
        <v>13</v>
      </c>
      <c r="GC6" s="34">
        <v>13</v>
      </c>
      <c r="GD6" s="34">
        <v>13</v>
      </c>
      <c r="GE6" s="34">
        <v>13</v>
      </c>
      <c r="GF6" s="34">
        <v>13</v>
      </c>
      <c r="GG6" s="34">
        <v>13</v>
      </c>
      <c r="GH6" s="34">
        <v>14</v>
      </c>
      <c r="GI6" s="34">
        <v>14</v>
      </c>
      <c r="GJ6" s="34">
        <v>14</v>
      </c>
      <c r="GK6" s="34">
        <v>14</v>
      </c>
      <c r="GL6" s="34">
        <v>14</v>
      </c>
      <c r="GM6" s="34">
        <v>14</v>
      </c>
      <c r="GN6" s="34">
        <v>14</v>
      </c>
      <c r="GO6" s="34">
        <v>14</v>
      </c>
      <c r="GP6" s="34">
        <v>14</v>
      </c>
      <c r="GQ6" s="34">
        <v>14</v>
      </c>
      <c r="GR6" s="34">
        <v>14</v>
      </c>
      <c r="GS6" s="34">
        <v>14</v>
      </c>
      <c r="GT6" s="34">
        <v>15</v>
      </c>
      <c r="GU6" s="34">
        <v>15</v>
      </c>
      <c r="GV6" s="34">
        <v>15</v>
      </c>
      <c r="GW6" s="34">
        <v>15</v>
      </c>
      <c r="GX6" s="34">
        <v>15</v>
      </c>
      <c r="GY6" s="34">
        <v>15</v>
      </c>
      <c r="GZ6" s="34">
        <v>15</v>
      </c>
      <c r="HA6" s="34">
        <v>15</v>
      </c>
      <c r="HB6" s="34">
        <v>15</v>
      </c>
      <c r="HC6" s="34">
        <v>15</v>
      </c>
      <c r="HD6" s="34">
        <v>15</v>
      </c>
      <c r="HE6" s="34">
        <v>15</v>
      </c>
      <c r="HF6" s="34">
        <v>16</v>
      </c>
      <c r="HG6" s="34">
        <v>16</v>
      </c>
      <c r="HH6" s="34">
        <v>16</v>
      </c>
      <c r="HI6" s="34">
        <v>16</v>
      </c>
      <c r="HJ6" s="34">
        <v>16</v>
      </c>
      <c r="HK6" s="34">
        <v>16</v>
      </c>
      <c r="HL6" s="34">
        <v>16</v>
      </c>
      <c r="HM6" s="34">
        <v>16</v>
      </c>
      <c r="HN6" s="34">
        <v>16</v>
      </c>
      <c r="HO6" s="34">
        <v>16</v>
      </c>
      <c r="HP6" s="34">
        <v>16</v>
      </c>
      <c r="HQ6" s="34">
        <v>16</v>
      </c>
      <c r="HR6" s="34">
        <v>17</v>
      </c>
      <c r="HS6" s="34">
        <v>17</v>
      </c>
      <c r="HT6" s="34">
        <v>17</v>
      </c>
      <c r="HU6" s="34">
        <v>17</v>
      </c>
      <c r="HV6" s="34">
        <v>17</v>
      </c>
      <c r="HW6" s="34">
        <v>17</v>
      </c>
      <c r="HX6" s="34">
        <v>17</v>
      </c>
      <c r="HY6" s="34">
        <v>17</v>
      </c>
      <c r="HZ6" s="34">
        <v>17</v>
      </c>
      <c r="IA6" s="34">
        <v>17</v>
      </c>
      <c r="IB6" s="34">
        <v>17</v>
      </c>
      <c r="IC6" s="34">
        <v>17</v>
      </c>
      <c r="ID6" s="34">
        <v>18</v>
      </c>
      <c r="IE6" s="34">
        <v>18</v>
      </c>
      <c r="IF6" s="34">
        <v>18</v>
      </c>
      <c r="IG6" s="34">
        <v>18</v>
      </c>
      <c r="IH6" s="34">
        <v>18</v>
      </c>
      <c r="II6" s="34">
        <v>18</v>
      </c>
      <c r="IJ6" s="34">
        <v>18</v>
      </c>
      <c r="IK6" s="34">
        <v>18</v>
      </c>
      <c r="IL6" s="34">
        <v>18</v>
      </c>
      <c r="IM6" s="34">
        <v>18</v>
      </c>
      <c r="IN6" s="34">
        <v>18</v>
      </c>
      <c r="IO6" s="34">
        <v>18</v>
      </c>
      <c r="IP6" s="34">
        <v>19</v>
      </c>
      <c r="IQ6" s="34">
        <v>19</v>
      </c>
      <c r="IR6" s="34">
        <v>19</v>
      </c>
      <c r="IS6" s="34">
        <v>19</v>
      </c>
      <c r="IT6" s="34">
        <v>19</v>
      </c>
      <c r="IU6" s="34">
        <v>19</v>
      </c>
      <c r="IV6" s="34">
        <v>19</v>
      </c>
      <c r="IW6" s="34">
        <v>19</v>
      </c>
      <c r="IX6" s="34">
        <v>19</v>
      </c>
      <c r="IY6" s="34">
        <v>19</v>
      </c>
      <c r="IZ6" s="34">
        <v>19</v>
      </c>
      <c r="JA6" s="34">
        <v>19</v>
      </c>
      <c r="JB6" s="34">
        <v>20</v>
      </c>
      <c r="JC6" s="34">
        <v>20</v>
      </c>
      <c r="JD6" s="34">
        <v>20</v>
      </c>
      <c r="JE6" s="34">
        <v>20</v>
      </c>
      <c r="JF6" s="34">
        <v>20</v>
      </c>
      <c r="JG6" s="34">
        <v>20</v>
      </c>
      <c r="JH6" s="34">
        <v>20</v>
      </c>
      <c r="JI6" s="34">
        <v>20</v>
      </c>
      <c r="JJ6" s="34">
        <v>20</v>
      </c>
      <c r="JK6" s="34">
        <v>20</v>
      </c>
      <c r="JL6" s="34">
        <v>20</v>
      </c>
      <c r="JM6" s="34">
        <v>20</v>
      </c>
      <c r="JN6" s="34">
        <v>21</v>
      </c>
      <c r="JO6" s="34">
        <v>21</v>
      </c>
      <c r="JP6" s="34">
        <v>21</v>
      </c>
      <c r="JQ6" s="34">
        <v>21</v>
      </c>
      <c r="JR6" s="34">
        <v>21</v>
      </c>
      <c r="JS6" s="34">
        <v>21</v>
      </c>
      <c r="JT6" s="34">
        <v>21</v>
      </c>
      <c r="JU6" s="34">
        <v>21</v>
      </c>
      <c r="JV6" s="34">
        <v>21</v>
      </c>
      <c r="JW6" s="34">
        <v>21</v>
      </c>
      <c r="JX6" s="34">
        <v>21</v>
      </c>
      <c r="JY6" s="34">
        <v>21</v>
      </c>
      <c r="JZ6" s="34">
        <v>22</v>
      </c>
      <c r="KA6" s="34">
        <v>22</v>
      </c>
      <c r="KB6" s="34">
        <v>22</v>
      </c>
      <c r="KC6" s="34">
        <v>22</v>
      </c>
      <c r="KD6" s="34">
        <v>22</v>
      </c>
      <c r="KE6" s="34">
        <v>22</v>
      </c>
      <c r="KF6" s="34">
        <v>22</v>
      </c>
      <c r="KG6" s="34">
        <v>22</v>
      </c>
      <c r="KH6" s="34">
        <v>22</v>
      </c>
      <c r="KI6" s="34">
        <v>22</v>
      </c>
      <c r="KJ6" s="34">
        <v>22</v>
      </c>
      <c r="KK6" s="34">
        <v>22</v>
      </c>
      <c r="KL6" s="34">
        <v>23</v>
      </c>
      <c r="KM6" s="34">
        <v>23</v>
      </c>
      <c r="KN6" s="34">
        <v>23</v>
      </c>
      <c r="KO6" s="34">
        <v>23</v>
      </c>
      <c r="KP6" s="34">
        <v>23</v>
      </c>
      <c r="KQ6" s="34">
        <v>23</v>
      </c>
      <c r="KR6" s="34">
        <v>23</v>
      </c>
      <c r="KS6" s="34">
        <v>23</v>
      </c>
      <c r="KT6" s="34">
        <v>23</v>
      </c>
      <c r="KU6" s="34">
        <v>23</v>
      </c>
      <c r="KV6" s="34">
        <v>23</v>
      </c>
      <c r="KW6" s="34">
        <v>23</v>
      </c>
      <c r="KX6" s="34">
        <v>24</v>
      </c>
      <c r="KY6" s="34">
        <v>24</v>
      </c>
      <c r="KZ6" s="34">
        <v>24</v>
      </c>
      <c r="LA6" s="34">
        <v>24</v>
      </c>
      <c r="LB6" s="34">
        <v>24</v>
      </c>
      <c r="LC6" s="34">
        <v>24</v>
      </c>
      <c r="LD6" s="34">
        <v>24</v>
      </c>
      <c r="LE6" s="34">
        <v>24</v>
      </c>
      <c r="LF6" s="34">
        <v>24</v>
      </c>
      <c r="LG6" s="34">
        <v>24</v>
      </c>
      <c r="LH6" s="34">
        <v>24</v>
      </c>
      <c r="LI6" s="34">
        <v>24</v>
      </c>
      <c r="LJ6" s="34">
        <v>25</v>
      </c>
      <c r="LK6" s="34">
        <v>25</v>
      </c>
      <c r="LL6" s="34">
        <v>25</v>
      </c>
      <c r="LM6" s="34">
        <v>25</v>
      </c>
      <c r="LN6" s="34">
        <v>25</v>
      </c>
      <c r="LO6" s="34">
        <v>25</v>
      </c>
      <c r="LP6" s="34">
        <v>25</v>
      </c>
      <c r="LQ6" s="34">
        <v>25</v>
      </c>
      <c r="LR6" s="34">
        <v>25</v>
      </c>
      <c r="LS6" s="34">
        <v>25</v>
      </c>
      <c r="LT6" s="34">
        <v>25</v>
      </c>
      <c r="LU6" s="34">
        <v>25</v>
      </c>
    </row>
    <row r="7" spans="3:333">
      <c r="AG7" s="48" t="s">
        <v>312</v>
      </c>
      <c r="AH7" s="34">
        <f t="shared" ref="AH7:CS7" si="0">MONTH(AH9)</f>
        <v>1</v>
      </c>
      <c r="AI7" s="34">
        <f t="shared" si="0"/>
        <v>2</v>
      </c>
      <c r="AJ7" s="204">
        <f t="shared" si="0"/>
        <v>3</v>
      </c>
      <c r="AK7" s="34">
        <f t="shared" si="0"/>
        <v>4</v>
      </c>
      <c r="AL7" s="34">
        <f t="shared" si="0"/>
        <v>5</v>
      </c>
      <c r="AM7" s="34">
        <f t="shared" si="0"/>
        <v>6</v>
      </c>
      <c r="AN7" s="34">
        <f t="shared" si="0"/>
        <v>7</v>
      </c>
      <c r="AO7" s="34">
        <f t="shared" si="0"/>
        <v>8</v>
      </c>
      <c r="AP7" s="34">
        <f t="shared" si="0"/>
        <v>9</v>
      </c>
      <c r="AQ7" s="34">
        <f t="shared" si="0"/>
        <v>10</v>
      </c>
      <c r="AR7" s="34">
        <f t="shared" si="0"/>
        <v>11</v>
      </c>
      <c r="AS7" s="34">
        <f t="shared" si="0"/>
        <v>12</v>
      </c>
      <c r="AT7" s="34">
        <f t="shared" si="0"/>
        <v>1</v>
      </c>
      <c r="AU7" s="34">
        <f t="shared" si="0"/>
        <v>2</v>
      </c>
      <c r="AV7" s="34">
        <f t="shared" si="0"/>
        <v>3</v>
      </c>
      <c r="AW7" s="34">
        <f t="shared" si="0"/>
        <v>4</v>
      </c>
      <c r="AX7" s="34">
        <f t="shared" si="0"/>
        <v>5</v>
      </c>
      <c r="AY7" s="34">
        <f t="shared" si="0"/>
        <v>6</v>
      </c>
      <c r="AZ7" s="34">
        <f t="shared" si="0"/>
        <v>7</v>
      </c>
      <c r="BA7" s="34">
        <f t="shared" si="0"/>
        <v>8</v>
      </c>
      <c r="BB7" s="34">
        <f t="shared" si="0"/>
        <v>9</v>
      </c>
      <c r="BC7" s="34">
        <f t="shared" si="0"/>
        <v>10</v>
      </c>
      <c r="BD7" s="34">
        <f t="shared" si="0"/>
        <v>11</v>
      </c>
      <c r="BE7" s="34">
        <f t="shared" si="0"/>
        <v>12</v>
      </c>
      <c r="BF7" s="34">
        <f t="shared" si="0"/>
        <v>1</v>
      </c>
      <c r="BG7" s="34">
        <f t="shared" si="0"/>
        <v>2</v>
      </c>
      <c r="BH7" s="34">
        <f t="shared" si="0"/>
        <v>3</v>
      </c>
      <c r="BI7" s="34">
        <f t="shared" si="0"/>
        <v>4</v>
      </c>
      <c r="BJ7" s="34">
        <f t="shared" si="0"/>
        <v>5</v>
      </c>
      <c r="BK7" s="34">
        <f t="shared" si="0"/>
        <v>6</v>
      </c>
      <c r="BL7" s="34">
        <f t="shared" si="0"/>
        <v>7</v>
      </c>
      <c r="BM7" s="34">
        <f t="shared" si="0"/>
        <v>8</v>
      </c>
      <c r="BN7" s="34">
        <f t="shared" si="0"/>
        <v>9</v>
      </c>
      <c r="BO7" s="34">
        <f t="shared" si="0"/>
        <v>10</v>
      </c>
      <c r="BP7" s="34">
        <f t="shared" si="0"/>
        <v>11</v>
      </c>
      <c r="BQ7" s="34">
        <f t="shared" si="0"/>
        <v>12</v>
      </c>
      <c r="BR7" s="34">
        <f t="shared" si="0"/>
        <v>1</v>
      </c>
      <c r="BS7" s="34">
        <f t="shared" si="0"/>
        <v>2</v>
      </c>
      <c r="BT7" s="34">
        <f t="shared" si="0"/>
        <v>3</v>
      </c>
      <c r="BU7" s="34">
        <f t="shared" si="0"/>
        <v>4</v>
      </c>
      <c r="BV7" s="34">
        <f t="shared" si="0"/>
        <v>5</v>
      </c>
      <c r="BW7" s="34">
        <f t="shared" si="0"/>
        <v>6</v>
      </c>
      <c r="BX7" s="34">
        <f t="shared" si="0"/>
        <v>7</v>
      </c>
      <c r="BY7" s="34">
        <f t="shared" si="0"/>
        <v>8</v>
      </c>
      <c r="BZ7" s="34">
        <f t="shared" si="0"/>
        <v>9</v>
      </c>
      <c r="CA7" s="34">
        <f t="shared" si="0"/>
        <v>10</v>
      </c>
      <c r="CB7" s="34">
        <f t="shared" si="0"/>
        <v>11</v>
      </c>
      <c r="CC7" s="34">
        <f t="shared" si="0"/>
        <v>12</v>
      </c>
      <c r="CD7" s="34">
        <f t="shared" si="0"/>
        <v>1</v>
      </c>
      <c r="CE7" s="34">
        <f t="shared" si="0"/>
        <v>2</v>
      </c>
      <c r="CF7" s="34">
        <f t="shared" si="0"/>
        <v>3</v>
      </c>
      <c r="CG7" s="34">
        <f t="shared" si="0"/>
        <v>4</v>
      </c>
      <c r="CH7" s="34">
        <f t="shared" si="0"/>
        <v>5</v>
      </c>
      <c r="CI7" s="34">
        <f t="shared" si="0"/>
        <v>6</v>
      </c>
      <c r="CJ7" s="34">
        <f t="shared" si="0"/>
        <v>7</v>
      </c>
      <c r="CK7" s="34">
        <f t="shared" si="0"/>
        <v>8</v>
      </c>
      <c r="CL7" s="34">
        <f t="shared" si="0"/>
        <v>9</v>
      </c>
      <c r="CM7" s="34">
        <f t="shared" si="0"/>
        <v>10</v>
      </c>
      <c r="CN7" s="34">
        <f t="shared" si="0"/>
        <v>11</v>
      </c>
      <c r="CO7" s="34">
        <f t="shared" si="0"/>
        <v>12</v>
      </c>
      <c r="CP7" s="34">
        <f t="shared" si="0"/>
        <v>1</v>
      </c>
      <c r="CQ7" s="34">
        <f t="shared" si="0"/>
        <v>2</v>
      </c>
      <c r="CR7" s="34">
        <f t="shared" si="0"/>
        <v>3</v>
      </c>
      <c r="CS7" s="34">
        <f t="shared" si="0"/>
        <v>4</v>
      </c>
      <c r="CT7" s="34">
        <f t="shared" ref="CT7:FE7" si="1">MONTH(CT9)</f>
        <v>5</v>
      </c>
      <c r="CU7" s="34">
        <f t="shared" si="1"/>
        <v>6</v>
      </c>
      <c r="CV7" s="34">
        <f t="shared" si="1"/>
        <v>7</v>
      </c>
      <c r="CW7" s="34">
        <f t="shared" si="1"/>
        <v>8</v>
      </c>
      <c r="CX7" s="34">
        <f t="shared" si="1"/>
        <v>9</v>
      </c>
      <c r="CY7" s="34">
        <f t="shared" si="1"/>
        <v>10</v>
      </c>
      <c r="CZ7" s="34">
        <f t="shared" si="1"/>
        <v>11</v>
      </c>
      <c r="DA7" s="34">
        <f t="shared" si="1"/>
        <v>12</v>
      </c>
      <c r="DB7" s="34">
        <f t="shared" si="1"/>
        <v>1</v>
      </c>
      <c r="DC7" s="34">
        <f t="shared" si="1"/>
        <v>2</v>
      </c>
      <c r="DD7" s="34">
        <f t="shared" si="1"/>
        <v>3</v>
      </c>
      <c r="DE7" s="34">
        <f t="shared" si="1"/>
        <v>4</v>
      </c>
      <c r="DF7" s="34">
        <f t="shared" si="1"/>
        <v>5</v>
      </c>
      <c r="DG7" s="34">
        <f t="shared" si="1"/>
        <v>6</v>
      </c>
      <c r="DH7" s="34">
        <f t="shared" si="1"/>
        <v>7</v>
      </c>
      <c r="DI7" s="34">
        <f t="shared" si="1"/>
        <v>8</v>
      </c>
      <c r="DJ7" s="34">
        <f t="shared" si="1"/>
        <v>9</v>
      </c>
      <c r="DK7" s="34">
        <f t="shared" si="1"/>
        <v>10</v>
      </c>
      <c r="DL7" s="34">
        <f t="shared" si="1"/>
        <v>11</v>
      </c>
      <c r="DM7" s="34">
        <f t="shared" si="1"/>
        <v>12</v>
      </c>
      <c r="DN7" s="34">
        <f t="shared" si="1"/>
        <v>1</v>
      </c>
      <c r="DO7" s="34">
        <f t="shared" si="1"/>
        <v>2</v>
      </c>
      <c r="DP7" s="34">
        <f t="shared" si="1"/>
        <v>3</v>
      </c>
      <c r="DQ7" s="34">
        <f t="shared" si="1"/>
        <v>4</v>
      </c>
      <c r="DR7" s="34">
        <f t="shared" si="1"/>
        <v>5</v>
      </c>
      <c r="DS7" s="34">
        <f t="shared" si="1"/>
        <v>6</v>
      </c>
      <c r="DT7" s="34">
        <f t="shared" si="1"/>
        <v>7</v>
      </c>
      <c r="DU7" s="34">
        <f t="shared" si="1"/>
        <v>8</v>
      </c>
      <c r="DV7" s="34">
        <f t="shared" si="1"/>
        <v>9</v>
      </c>
      <c r="DW7" s="34">
        <f t="shared" si="1"/>
        <v>10</v>
      </c>
      <c r="DX7" s="34">
        <f t="shared" si="1"/>
        <v>11</v>
      </c>
      <c r="DY7" s="34">
        <f t="shared" si="1"/>
        <v>12</v>
      </c>
      <c r="DZ7" s="34">
        <f t="shared" si="1"/>
        <v>1</v>
      </c>
      <c r="EA7" s="34">
        <f t="shared" si="1"/>
        <v>2</v>
      </c>
      <c r="EB7" s="34">
        <f t="shared" si="1"/>
        <v>3</v>
      </c>
      <c r="EC7" s="34">
        <f t="shared" si="1"/>
        <v>4</v>
      </c>
      <c r="ED7" s="34">
        <f t="shared" si="1"/>
        <v>5</v>
      </c>
      <c r="EE7" s="34">
        <f t="shared" si="1"/>
        <v>6</v>
      </c>
      <c r="EF7" s="34">
        <f t="shared" si="1"/>
        <v>7</v>
      </c>
      <c r="EG7" s="34">
        <f t="shared" si="1"/>
        <v>8</v>
      </c>
      <c r="EH7" s="34">
        <f t="shared" si="1"/>
        <v>9</v>
      </c>
      <c r="EI7" s="34">
        <f t="shared" si="1"/>
        <v>10</v>
      </c>
      <c r="EJ7" s="34">
        <f t="shared" si="1"/>
        <v>11</v>
      </c>
      <c r="EK7" s="34">
        <f t="shared" si="1"/>
        <v>12</v>
      </c>
      <c r="EL7" s="34">
        <f t="shared" si="1"/>
        <v>1</v>
      </c>
      <c r="EM7" s="34">
        <f t="shared" si="1"/>
        <v>2</v>
      </c>
      <c r="EN7" s="34">
        <f t="shared" si="1"/>
        <v>3</v>
      </c>
      <c r="EO7" s="34">
        <f t="shared" si="1"/>
        <v>4</v>
      </c>
      <c r="EP7" s="34">
        <f t="shared" si="1"/>
        <v>5</v>
      </c>
      <c r="EQ7" s="34">
        <f t="shared" si="1"/>
        <v>6</v>
      </c>
      <c r="ER7" s="34">
        <f t="shared" si="1"/>
        <v>7</v>
      </c>
      <c r="ES7" s="34">
        <f t="shared" si="1"/>
        <v>8</v>
      </c>
      <c r="ET7" s="34">
        <f t="shared" si="1"/>
        <v>9</v>
      </c>
      <c r="EU7" s="34">
        <f t="shared" si="1"/>
        <v>10</v>
      </c>
      <c r="EV7" s="34">
        <f t="shared" si="1"/>
        <v>11</v>
      </c>
      <c r="EW7" s="34">
        <f t="shared" si="1"/>
        <v>12</v>
      </c>
      <c r="EX7" s="34">
        <f t="shared" si="1"/>
        <v>1</v>
      </c>
      <c r="EY7" s="34">
        <f t="shared" si="1"/>
        <v>2</v>
      </c>
      <c r="EZ7" s="34">
        <f t="shared" si="1"/>
        <v>3</v>
      </c>
      <c r="FA7" s="34">
        <f t="shared" si="1"/>
        <v>4</v>
      </c>
      <c r="FB7" s="34">
        <f t="shared" si="1"/>
        <v>5</v>
      </c>
      <c r="FC7" s="34">
        <f t="shared" si="1"/>
        <v>6</v>
      </c>
      <c r="FD7" s="34">
        <f t="shared" si="1"/>
        <v>7</v>
      </c>
      <c r="FE7" s="34">
        <f t="shared" si="1"/>
        <v>8</v>
      </c>
      <c r="FF7" s="34">
        <f t="shared" ref="FF7:HQ7" si="2">MONTH(FF9)</f>
        <v>9</v>
      </c>
      <c r="FG7" s="34">
        <f t="shared" si="2"/>
        <v>10</v>
      </c>
      <c r="FH7" s="34">
        <f t="shared" si="2"/>
        <v>11</v>
      </c>
      <c r="FI7" s="34">
        <f t="shared" si="2"/>
        <v>12</v>
      </c>
      <c r="FJ7" s="34">
        <f t="shared" si="2"/>
        <v>1</v>
      </c>
      <c r="FK7" s="34">
        <f t="shared" si="2"/>
        <v>2</v>
      </c>
      <c r="FL7" s="34">
        <f t="shared" si="2"/>
        <v>3</v>
      </c>
      <c r="FM7" s="34">
        <f t="shared" si="2"/>
        <v>4</v>
      </c>
      <c r="FN7" s="34">
        <f t="shared" si="2"/>
        <v>5</v>
      </c>
      <c r="FO7" s="34">
        <f t="shared" si="2"/>
        <v>6</v>
      </c>
      <c r="FP7" s="34">
        <f t="shared" si="2"/>
        <v>7</v>
      </c>
      <c r="FQ7" s="34">
        <f t="shared" si="2"/>
        <v>8</v>
      </c>
      <c r="FR7" s="34">
        <f t="shared" si="2"/>
        <v>9</v>
      </c>
      <c r="FS7" s="34">
        <f t="shared" si="2"/>
        <v>10</v>
      </c>
      <c r="FT7" s="34">
        <f t="shared" si="2"/>
        <v>11</v>
      </c>
      <c r="FU7" s="34">
        <f t="shared" si="2"/>
        <v>12</v>
      </c>
      <c r="FV7" s="34">
        <f t="shared" si="2"/>
        <v>1</v>
      </c>
      <c r="FW7" s="34">
        <f t="shared" si="2"/>
        <v>2</v>
      </c>
      <c r="FX7" s="34">
        <f t="shared" si="2"/>
        <v>3</v>
      </c>
      <c r="FY7" s="34">
        <f t="shared" si="2"/>
        <v>4</v>
      </c>
      <c r="FZ7" s="34">
        <f t="shared" si="2"/>
        <v>5</v>
      </c>
      <c r="GA7" s="34">
        <f t="shared" si="2"/>
        <v>6</v>
      </c>
      <c r="GB7" s="34">
        <f t="shared" si="2"/>
        <v>7</v>
      </c>
      <c r="GC7" s="34">
        <f t="shared" si="2"/>
        <v>8</v>
      </c>
      <c r="GD7" s="34">
        <f t="shared" si="2"/>
        <v>9</v>
      </c>
      <c r="GE7" s="34">
        <f t="shared" si="2"/>
        <v>10</v>
      </c>
      <c r="GF7" s="34">
        <f t="shared" si="2"/>
        <v>11</v>
      </c>
      <c r="GG7" s="34">
        <f t="shared" si="2"/>
        <v>12</v>
      </c>
      <c r="GH7" s="34">
        <f t="shared" si="2"/>
        <v>1</v>
      </c>
      <c r="GI7" s="34">
        <f t="shared" si="2"/>
        <v>2</v>
      </c>
      <c r="GJ7" s="34">
        <f t="shared" si="2"/>
        <v>3</v>
      </c>
      <c r="GK7" s="34">
        <f t="shared" si="2"/>
        <v>4</v>
      </c>
      <c r="GL7" s="34">
        <f t="shared" si="2"/>
        <v>5</v>
      </c>
      <c r="GM7" s="34">
        <f t="shared" si="2"/>
        <v>6</v>
      </c>
      <c r="GN7" s="34">
        <f t="shared" si="2"/>
        <v>7</v>
      </c>
      <c r="GO7" s="34">
        <f t="shared" si="2"/>
        <v>8</v>
      </c>
      <c r="GP7" s="34">
        <f t="shared" si="2"/>
        <v>9</v>
      </c>
      <c r="GQ7" s="34">
        <f t="shared" si="2"/>
        <v>10</v>
      </c>
      <c r="GR7" s="34">
        <f t="shared" si="2"/>
        <v>11</v>
      </c>
      <c r="GS7" s="34">
        <f t="shared" si="2"/>
        <v>12</v>
      </c>
      <c r="GT7" s="34">
        <f t="shared" si="2"/>
        <v>1</v>
      </c>
      <c r="GU7" s="34">
        <f t="shared" si="2"/>
        <v>2</v>
      </c>
      <c r="GV7" s="34">
        <f t="shared" si="2"/>
        <v>3</v>
      </c>
      <c r="GW7" s="34">
        <f t="shared" si="2"/>
        <v>4</v>
      </c>
      <c r="GX7" s="34">
        <f t="shared" si="2"/>
        <v>5</v>
      </c>
      <c r="GY7" s="34">
        <f t="shared" si="2"/>
        <v>6</v>
      </c>
      <c r="GZ7" s="34">
        <f t="shared" si="2"/>
        <v>7</v>
      </c>
      <c r="HA7" s="34">
        <f t="shared" si="2"/>
        <v>8</v>
      </c>
      <c r="HB7" s="34">
        <f t="shared" si="2"/>
        <v>9</v>
      </c>
      <c r="HC7" s="34">
        <f t="shared" si="2"/>
        <v>10</v>
      </c>
      <c r="HD7" s="34">
        <f t="shared" si="2"/>
        <v>11</v>
      </c>
      <c r="HE7" s="34">
        <f t="shared" si="2"/>
        <v>12</v>
      </c>
      <c r="HF7" s="34">
        <f t="shared" si="2"/>
        <v>1</v>
      </c>
      <c r="HG7" s="34">
        <f t="shared" si="2"/>
        <v>2</v>
      </c>
      <c r="HH7" s="34">
        <f t="shared" si="2"/>
        <v>3</v>
      </c>
      <c r="HI7" s="34">
        <f t="shared" si="2"/>
        <v>4</v>
      </c>
      <c r="HJ7" s="34">
        <f t="shared" si="2"/>
        <v>5</v>
      </c>
      <c r="HK7" s="34">
        <f t="shared" si="2"/>
        <v>6</v>
      </c>
      <c r="HL7" s="34">
        <f t="shared" si="2"/>
        <v>7</v>
      </c>
      <c r="HM7" s="34">
        <f t="shared" si="2"/>
        <v>8</v>
      </c>
      <c r="HN7" s="34">
        <f t="shared" si="2"/>
        <v>9</v>
      </c>
      <c r="HO7" s="34">
        <f t="shared" si="2"/>
        <v>10</v>
      </c>
      <c r="HP7" s="34">
        <f t="shared" si="2"/>
        <v>11</v>
      </c>
      <c r="HQ7" s="34">
        <f t="shared" si="2"/>
        <v>12</v>
      </c>
      <c r="HR7" s="34">
        <f t="shared" ref="HR7:KC7" si="3">MONTH(HR9)</f>
        <v>1</v>
      </c>
      <c r="HS7" s="34">
        <f t="shared" si="3"/>
        <v>2</v>
      </c>
      <c r="HT7" s="34">
        <f t="shared" si="3"/>
        <v>3</v>
      </c>
      <c r="HU7" s="34">
        <f t="shared" si="3"/>
        <v>4</v>
      </c>
      <c r="HV7" s="34">
        <f t="shared" si="3"/>
        <v>5</v>
      </c>
      <c r="HW7" s="34">
        <f t="shared" si="3"/>
        <v>6</v>
      </c>
      <c r="HX7" s="34">
        <f t="shared" si="3"/>
        <v>7</v>
      </c>
      <c r="HY7" s="34">
        <f t="shared" si="3"/>
        <v>8</v>
      </c>
      <c r="HZ7" s="34">
        <f t="shared" si="3"/>
        <v>9</v>
      </c>
      <c r="IA7" s="34">
        <f t="shared" si="3"/>
        <v>10</v>
      </c>
      <c r="IB7" s="34">
        <f t="shared" si="3"/>
        <v>11</v>
      </c>
      <c r="IC7" s="34">
        <f t="shared" si="3"/>
        <v>12</v>
      </c>
      <c r="ID7" s="34">
        <f t="shared" si="3"/>
        <v>1</v>
      </c>
      <c r="IE7" s="34">
        <f t="shared" si="3"/>
        <v>2</v>
      </c>
      <c r="IF7" s="34">
        <f t="shared" si="3"/>
        <v>3</v>
      </c>
      <c r="IG7" s="34">
        <f t="shared" si="3"/>
        <v>4</v>
      </c>
      <c r="IH7" s="34">
        <f t="shared" si="3"/>
        <v>5</v>
      </c>
      <c r="II7" s="34">
        <f t="shared" si="3"/>
        <v>6</v>
      </c>
      <c r="IJ7" s="34">
        <f t="shared" si="3"/>
        <v>7</v>
      </c>
      <c r="IK7" s="34">
        <f t="shared" si="3"/>
        <v>8</v>
      </c>
      <c r="IL7" s="34">
        <f t="shared" si="3"/>
        <v>9</v>
      </c>
      <c r="IM7" s="34">
        <f t="shared" si="3"/>
        <v>10</v>
      </c>
      <c r="IN7" s="34">
        <f t="shared" si="3"/>
        <v>11</v>
      </c>
      <c r="IO7" s="34">
        <f t="shared" si="3"/>
        <v>12</v>
      </c>
      <c r="IP7" s="34">
        <f t="shared" si="3"/>
        <v>1</v>
      </c>
      <c r="IQ7" s="34">
        <f t="shared" si="3"/>
        <v>2</v>
      </c>
      <c r="IR7" s="34">
        <f t="shared" si="3"/>
        <v>3</v>
      </c>
      <c r="IS7" s="34">
        <f t="shared" si="3"/>
        <v>4</v>
      </c>
      <c r="IT7" s="34">
        <f t="shared" si="3"/>
        <v>5</v>
      </c>
      <c r="IU7" s="34">
        <f t="shared" si="3"/>
        <v>6</v>
      </c>
      <c r="IV7" s="34">
        <f t="shared" si="3"/>
        <v>7</v>
      </c>
      <c r="IW7" s="34">
        <f t="shared" si="3"/>
        <v>8</v>
      </c>
      <c r="IX7" s="34">
        <f t="shared" si="3"/>
        <v>9</v>
      </c>
      <c r="IY7" s="34">
        <f t="shared" si="3"/>
        <v>10</v>
      </c>
      <c r="IZ7" s="34">
        <f t="shared" si="3"/>
        <v>11</v>
      </c>
      <c r="JA7" s="34">
        <f t="shared" si="3"/>
        <v>12</v>
      </c>
      <c r="JB7" s="34">
        <f t="shared" si="3"/>
        <v>1</v>
      </c>
      <c r="JC7" s="34">
        <f t="shared" si="3"/>
        <v>2</v>
      </c>
      <c r="JD7" s="34">
        <f t="shared" si="3"/>
        <v>3</v>
      </c>
      <c r="JE7" s="34">
        <f t="shared" si="3"/>
        <v>4</v>
      </c>
      <c r="JF7" s="34">
        <f t="shared" si="3"/>
        <v>5</v>
      </c>
      <c r="JG7" s="34">
        <f t="shared" si="3"/>
        <v>6</v>
      </c>
      <c r="JH7" s="34">
        <f t="shared" si="3"/>
        <v>7</v>
      </c>
      <c r="JI7" s="34">
        <f t="shared" si="3"/>
        <v>8</v>
      </c>
      <c r="JJ7" s="34">
        <f t="shared" si="3"/>
        <v>9</v>
      </c>
      <c r="JK7" s="34">
        <f t="shared" si="3"/>
        <v>10</v>
      </c>
      <c r="JL7" s="34">
        <f t="shared" si="3"/>
        <v>11</v>
      </c>
      <c r="JM7" s="34">
        <f t="shared" si="3"/>
        <v>12</v>
      </c>
      <c r="JN7" s="34">
        <f t="shared" si="3"/>
        <v>1</v>
      </c>
      <c r="JO7" s="34">
        <f t="shared" si="3"/>
        <v>2</v>
      </c>
      <c r="JP7" s="34">
        <f t="shared" si="3"/>
        <v>3</v>
      </c>
      <c r="JQ7" s="34">
        <f t="shared" si="3"/>
        <v>4</v>
      </c>
      <c r="JR7" s="34">
        <f t="shared" si="3"/>
        <v>5</v>
      </c>
      <c r="JS7" s="34">
        <f t="shared" si="3"/>
        <v>6</v>
      </c>
      <c r="JT7" s="34">
        <f t="shared" si="3"/>
        <v>7</v>
      </c>
      <c r="JU7" s="34">
        <f t="shared" si="3"/>
        <v>8</v>
      </c>
      <c r="JV7" s="34">
        <f t="shared" si="3"/>
        <v>9</v>
      </c>
      <c r="JW7" s="34">
        <f t="shared" si="3"/>
        <v>10</v>
      </c>
      <c r="JX7" s="34">
        <f t="shared" si="3"/>
        <v>11</v>
      </c>
      <c r="JY7" s="34">
        <f t="shared" si="3"/>
        <v>12</v>
      </c>
      <c r="JZ7" s="34">
        <f t="shared" si="3"/>
        <v>1</v>
      </c>
      <c r="KA7" s="34">
        <f t="shared" si="3"/>
        <v>2</v>
      </c>
      <c r="KB7" s="34">
        <f t="shared" si="3"/>
        <v>3</v>
      </c>
      <c r="KC7" s="34">
        <f t="shared" si="3"/>
        <v>4</v>
      </c>
      <c r="KD7" s="34">
        <f t="shared" ref="KD7:LU7" si="4">MONTH(KD9)</f>
        <v>5</v>
      </c>
      <c r="KE7" s="34">
        <f t="shared" si="4"/>
        <v>6</v>
      </c>
      <c r="KF7" s="34">
        <f t="shared" si="4"/>
        <v>7</v>
      </c>
      <c r="KG7" s="34">
        <f t="shared" si="4"/>
        <v>8</v>
      </c>
      <c r="KH7" s="34">
        <f t="shared" si="4"/>
        <v>9</v>
      </c>
      <c r="KI7" s="34">
        <f t="shared" si="4"/>
        <v>10</v>
      </c>
      <c r="KJ7" s="34">
        <f t="shared" si="4"/>
        <v>11</v>
      </c>
      <c r="KK7" s="34">
        <f t="shared" si="4"/>
        <v>12</v>
      </c>
      <c r="KL7" s="34">
        <f t="shared" si="4"/>
        <v>1</v>
      </c>
      <c r="KM7" s="34">
        <f t="shared" si="4"/>
        <v>2</v>
      </c>
      <c r="KN7" s="34">
        <f t="shared" si="4"/>
        <v>3</v>
      </c>
      <c r="KO7" s="34">
        <f t="shared" si="4"/>
        <v>4</v>
      </c>
      <c r="KP7" s="34">
        <f t="shared" si="4"/>
        <v>5</v>
      </c>
      <c r="KQ7" s="34">
        <f t="shared" si="4"/>
        <v>6</v>
      </c>
      <c r="KR7" s="34">
        <f t="shared" si="4"/>
        <v>7</v>
      </c>
      <c r="KS7" s="34">
        <f t="shared" si="4"/>
        <v>8</v>
      </c>
      <c r="KT7" s="34">
        <f t="shared" si="4"/>
        <v>9</v>
      </c>
      <c r="KU7" s="34">
        <f t="shared" si="4"/>
        <v>10</v>
      </c>
      <c r="KV7" s="34">
        <f t="shared" si="4"/>
        <v>11</v>
      </c>
      <c r="KW7" s="34">
        <f t="shared" si="4"/>
        <v>12</v>
      </c>
      <c r="KX7" s="34">
        <f t="shared" si="4"/>
        <v>1</v>
      </c>
      <c r="KY7" s="34">
        <f t="shared" si="4"/>
        <v>2</v>
      </c>
      <c r="KZ7" s="34">
        <f t="shared" si="4"/>
        <v>3</v>
      </c>
      <c r="LA7" s="34">
        <f t="shared" si="4"/>
        <v>4</v>
      </c>
      <c r="LB7" s="34">
        <f t="shared" si="4"/>
        <v>5</v>
      </c>
      <c r="LC7" s="34">
        <f t="shared" si="4"/>
        <v>6</v>
      </c>
      <c r="LD7" s="34">
        <f t="shared" si="4"/>
        <v>7</v>
      </c>
      <c r="LE7" s="34">
        <f t="shared" si="4"/>
        <v>8</v>
      </c>
      <c r="LF7" s="34">
        <f t="shared" si="4"/>
        <v>9</v>
      </c>
      <c r="LG7" s="34">
        <f t="shared" si="4"/>
        <v>10</v>
      </c>
      <c r="LH7" s="34">
        <f t="shared" si="4"/>
        <v>11</v>
      </c>
      <c r="LI7" s="34">
        <f t="shared" si="4"/>
        <v>12</v>
      </c>
      <c r="LJ7" s="34">
        <f t="shared" si="4"/>
        <v>1</v>
      </c>
      <c r="LK7" s="34">
        <f t="shared" si="4"/>
        <v>2</v>
      </c>
      <c r="LL7" s="34">
        <f t="shared" si="4"/>
        <v>3</v>
      </c>
      <c r="LM7" s="34">
        <f t="shared" si="4"/>
        <v>4</v>
      </c>
      <c r="LN7" s="34">
        <f t="shared" si="4"/>
        <v>5</v>
      </c>
      <c r="LO7" s="34">
        <f t="shared" si="4"/>
        <v>6</v>
      </c>
      <c r="LP7" s="34">
        <f t="shared" si="4"/>
        <v>7</v>
      </c>
      <c r="LQ7" s="34">
        <f t="shared" si="4"/>
        <v>8</v>
      </c>
      <c r="LR7" s="34">
        <f t="shared" si="4"/>
        <v>9</v>
      </c>
      <c r="LS7" s="34">
        <f t="shared" si="4"/>
        <v>10</v>
      </c>
      <c r="LT7" s="34">
        <f t="shared" si="4"/>
        <v>11</v>
      </c>
      <c r="LU7" s="34">
        <f t="shared" si="4"/>
        <v>12</v>
      </c>
    </row>
    <row r="8" spans="3:333" s="49" customFormat="1" ht="12.75" customHeight="1">
      <c r="F8" s="50" t="s">
        <v>210</v>
      </c>
      <c r="G8" s="51">
        <v>1</v>
      </c>
      <c r="H8" s="51">
        <v>2</v>
      </c>
      <c r="I8" s="51">
        <v>3</v>
      </c>
      <c r="J8" s="51">
        <v>4</v>
      </c>
      <c r="K8" s="51">
        <v>5</v>
      </c>
      <c r="L8" s="51">
        <v>6</v>
      </c>
      <c r="M8" s="51">
        <v>7</v>
      </c>
      <c r="N8" s="51">
        <v>8</v>
      </c>
      <c r="O8" s="51">
        <v>9</v>
      </c>
      <c r="P8" s="51">
        <v>10</v>
      </c>
      <c r="Q8" s="51">
        <v>11</v>
      </c>
      <c r="R8" s="51">
        <v>12</v>
      </c>
      <c r="S8" s="51">
        <v>13</v>
      </c>
      <c r="T8" s="51">
        <v>14</v>
      </c>
      <c r="U8" s="51">
        <v>15</v>
      </c>
      <c r="V8" s="51">
        <v>16</v>
      </c>
      <c r="W8" s="51">
        <v>17</v>
      </c>
      <c r="X8" s="51">
        <v>18</v>
      </c>
      <c r="Y8" s="51">
        <v>19</v>
      </c>
      <c r="Z8" s="51">
        <v>20</v>
      </c>
      <c r="AA8" s="51">
        <v>21</v>
      </c>
      <c r="AB8" s="51">
        <v>22</v>
      </c>
      <c r="AC8" s="51">
        <v>23</v>
      </c>
      <c r="AD8" s="51">
        <v>24</v>
      </c>
      <c r="AE8" s="51">
        <v>25</v>
      </c>
      <c r="AG8" s="50" t="s">
        <v>313</v>
      </c>
      <c r="AH8" s="51">
        <v>1</v>
      </c>
      <c r="AI8" s="51">
        <v>2</v>
      </c>
      <c r="AJ8" s="51">
        <v>3</v>
      </c>
      <c r="AK8" s="51">
        <v>4</v>
      </c>
      <c r="AL8" s="51">
        <v>5</v>
      </c>
      <c r="AM8" s="51">
        <v>6</v>
      </c>
      <c r="AN8" s="51">
        <v>7</v>
      </c>
      <c r="AO8" s="51">
        <v>8</v>
      </c>
      <c r="AP8" s="51">
        <v>9</v>
      </c>
      <c r="AQ8" s="51">
        <v>10</v>
      </c>
      <c r="AR8" s="51">
        <v>11</v>
      </c>
      <c r="AS8" s="51">
        <v>12</v>
      </c>
      <c r="AT8" s="51">
        <v>13</v>
      </c>
      <c r="AU8" s="51">
        <v>14</v>
      </c>
      <c r="AV8" s="51">
        <v>15</v>
      </c>
      <c r="AW8" s="51">
        <v>16</v>
      </c>
      <c r="AX8" s="51">
        <v>17</v>
      </c>
      <c r="AY8" s="51">
        <v>18</v>
      </c>
      <c r="AZ8" s="51">
        <v>19</v>
      </c>
      <c r="BA8" s="51">
        <v>20</v>
      </c>
      <c r="BB8" s="51">
        <v>21</v>
      </c>
      <c r="BC8" s="51">
        <v>22</v>
      </c>
      <c r="BD8" s="51">
        <v>23</v>
      </c>
      <c r="BE8" s="51">
        <v>24</v>
      </c>
      <c r="BF8" s="51">
        <v>25</v>
      </c>
      <c r="BG8" s="51">
        <v>26</v>
      </c>
      <c r="BH8" s="51">
        <v>27</v>
      </c>
      <c r="BI8" s="51">
        <v>28</v>
      </c>
      <c r="BJ8" s="51">
        <v>29</v>
      </c>
      <c r="BK8" s="51">
        <v>30</v>
      </c>
      <c r="BL8" s="51">
        <v>31</v>
      </c>
      <c r="BM8" s="51">
        <v>32</v>
      </c>
      <c r="BN8" s="51">
        <v>33</v>
      </c>
      <c r="BO8" s="51">
        <v>34</v>
      </c>
      <c r="BP8" s="51">
        <v>35</v>
      </c>
      <c r="BQ8" s="51">
        <v>36</v>
      </c>
      <c r="BR8" s="51">
        <v>37</v>
      </c>
      <c r="BS8" s="51">
        <v>38</v>
      </c>
      <c r="BT8" s="51">
        <v>39</v>
      </c>
      <c r="BU8" s="51">
        <v>40</v>
      </c>
      <c r="BV8" s="51">
        <v>41</v>
      </c>
      <c r="BW8" s="51">
        <v>42</v>
      </c>
      <c r="BX8" s="51">
        <v>43</v>
      </c>
      <c r="BY8" s="51">
        <v>44</v>
      </c>
      <c r="BZ8" s="51">
        <v>45</v>
      </c>
      <c r="CA8" s="51">
        <v>46</v>
      </c>
      <c r="CB8" s="51">
        <v>47</v>
      </c>
      <c r="CC8" s="51">
        <v>48</v>
      </c>
      <c r="CD8" s="51">
        <v>49</v>
      </c>
      <c r="CE8" s="51">
        <v>50</v>
      </c>
      <c r="CF8" s="51">
        <v>51</v>
      </c>
      <c r="CG8" s="51">
        <v>52</v>
      </c>
      <c r="CH8" s="51">
        <v>53</v>
      </c>
      <c r="CI8" s="51">
        <v>54</v>
      </c>
      <c r="CJ8" s="51">
        <v>55</v>
      </c>
      <c r="CK8" s="51">
        <v>56</v>
      </c>
      <c r="CL8" s="51">
        <v>57</v>
      </c>
      <c r="CM8" s="51">
        <v>58</v>
      </c>
      <c r="CN8" s="51">
        <v>59</v>
      </c>
      <c r="CO8" s="51">
        <v>60</v>
      </c>
      <c r="CP8" s="51">
        <v>61</v>
      </c>
      <c r="CQ8" s="51">
        <v>62</v>
      </c>
      <c r="CR8" s="51">
        <v>63</v>
      </c>
      <c r="CS8" s="51">
        <v>64</v>
      </c>
      <c r="CT8" s="51">
        <v>65</v>
      </c>
      <c r="CU8" s="51">
        <v>66</v>
      </c>
      <c r="CV8" s="51">
        <v>67</v>
      </c>
      <c r="CW8" s="51">
        <v>68</v>
      </c>
      <c r="CX8" s="51">
        <v>69</v>
      </c>
      <c r="CY8" s="51">
        <v>70</v>
      </c>
      <c r="CZ8" s="51">
        <v>71</v>
      </c>
      <c r="DA8" s="51">
        <v>72</v>
      </c>
      <c r="DB8" s="51">
        <v>73</v>
      </c>
      <c r="DC8" s="51">
        <v>74</v>
      </c>
      <c r="DD8" s="51">
        <v>75</v>
      </c>
      <c r="DE8" s="51">
        <v>76</v>
      </c>
      <c r="DF8" s="51">
        <v>77</v>
      </c>
      <c r="DG8" s="51">
        <v>78</v>
      </c>
      <c r="DH8" s="51">
        <v>79</v>
      </c>
      <c r="DI8" s="51">
        <v>80</v>
      </c>
      <c r="DJ8" s="51">
        <v>81</v>
      </c>
      <c r="DK8" s="51">
        <v>82</v>
      </c>
      <c r="DL8" s="51">
        <v>83</v>
      </c>
      <c r="DM8" s="51">
        <v>84</v>
      </c>
      <c r="DN8" s="51">
        <v>85</v>
      </c>
      <c r="DO8" s="51">
        <v>86</v>
      </c>
      <c r="DP8" s="51">
        <v>87</v>
      </c>
      <c r="DQ8" s="51">
        <v>88</v>
      </c>
      <c r="DR8" s="51">
        <v>89</v>
      </c>
      <c r="DS8" s="51">
        <v>90</v>
      </c>
      <c r="DT8" s="51">
        <v>91</v>
      </c>
      <c r="DU8" s="51">
        <v>92</v>
      </c>
      <c r="DV8" s="51">
        <v>93</v>
      </c>
      <c r="DW8" s="51">
        <v>94</v>
      </c>
      <c r="DX8" s="51">
        <v>95</v>
      </c>
      <c r="DY8" s="51">
        <v>96</v>
      </c>
      <c r="DZ8" s="51">
        <v>97</v>
      </c>
      <c r="EA8" s="51">
        <v>98</v>
      </c>
      <c r="EB8" s="51">
        <v>99</v>
      </c>
      <c r="EC8" s="51">
        <v>100</v>
      </c>
      <c r="ED8" s="51">
        <v>101</v>
      </c>
      <c r="EE8" s="51">
        <v>102</v>
      </c>
      <c r="EF8" s="51">
        <v>103</v>
      </c>
      <c r="EG8" s="51">
        <v>104</v>
      </c>
      <c r="EH8" s="51">
        <v>105</v>
      </c>
      <c r="EI8" s="51">
        <v>106</v>
      </c>
      <c r="EJ8" s="51">
        <v>107</v>
      </c>
      <c r="EK8" s="51">
        <v>108</v>
      </c>
      <c r="EL8" s="51">
        <v>109</v>
      </c>
      <c r="EM8" s="51">
        <v>110</v>
      </c>
      <c r="EN8" s="51">
        <v>111</v>
      </c>
      <c r="EO8" s="51">
        <v>112</v>
      </c>
      <c r="EP8" s="51">
        <v>113</v>
      </c>
      <c r="EQ8" s="51">
        <v>114</v>
      </c>
      <c r="ER8" s="51">
        <v>115</v>
      </c>
      <c r="ES8" s="51">
        <v>116</v>
      </c>
      <c r="ET8" s="51">
        <v>117</v>
      </c>
      <c r="EU8" s="51">
        <v>118</v>
      </c>
      <c r="EV8" s="51">
        <v>119</v>
      </c>
      <c r="EW8" s="51">
        <v>120</v>
      </c>
      <c r="EX8" s="51">
        <v>121</v>
      </c>
      <c r="EY8" s="51">
        <v>122</v>
      </c>
      <c r="EZ8" s="51">
        <v>123</v>
      </c>
      <c r="FA8" s="51">
        <v>124</v>
      </c>
      <c r="FB8" s="51">
        <v>125</v>
      </c>
      <c r="FC8" s="51">
        <v>126</v>
      </c>
      <c r="FD8" s="51">
        <v>127</v>
      </c>
      <c r="FE8" s="51">
        <v>128</v>
      </c>
      <c r="FF8" s="51">
        <v>129</v>
      </c>
      <c r="FG8" s="51">
        <v>130</v>
      </c>
      <c r="FH8" s="51">
        <v>131</v>
      </c>
      <c r="FI8" s="51">
        <v>132</v>
      </c>
      <c r="FJ8" s="51">
        <v>133</v>
      </c>
      <c r="FK8" s="51">
        <v>134</v>
      </c>
      <c r="FL8" s="51">
        <v>135</v>
      </c>
      <c r="FM8" s="51">
        <v>136</v>
      </c>
      <c r="FN8" s="51">
        <v>137</v>
      </c>
      <c r="FO8" s="51">
        <v>138</v>
      </c>
      <c r="FP8" s="51">
        <v>139</v>
      </c>
      <c r="FQ8" s="51">
        <v>140</v>
      </c>
      <c r="FR8" s="51">
        <v>141</v>
      </c>
      <c r="FS8" s="51">
        <v>142</v>
      </c>
      <c r="FT8" s="51">
        <v>143</v>
      </c>
      <c r="FU8" s="51">
        <v>144</v>
      </c>
      <c r="FV8" s="51">
        <v>145</v>
      </c>
      <c r="FW8" s="51">
        <v>146</v>
      </c>
      <c r="FX8" s="51">
        <v>147</v>
      </c>
      <c r="FY8" s="51">
        <v>148</v>
      </c>
      <c r="FZ8" s="51">
        <v>149</v>
      </c>
      <c r="GA8" s="51">
        <v>150</v>
      </c>
      <c r="GB8" s="51">
        <v>151</v>
      </c>
      <c r="GC8" s="51">
        <v>152</v>
      </c>
      <c r="GD8" s="51">
        <v>153</v>
      </c>
      <c r="GE8" s="51">
        <v>154</v>
      </c>
      <c r="GF8" s="51">
        <v>155</v>
      </c>
      <c r="GG8" s="51">
        <v>156</v>
      </c>
      <c r="GH8" s="51">
        <v>157</v>
      </c>
      <c r="GI8" s="51">
        <v>158</v>
      </c>
      <c r="GJ8" s="51">
        <v>159</v>
      </c>
      <c r="GK8" s="51">
        <v>160</v>
      </c>
      <c r="GL8" s="51">
        <v>161</v>
      </c>
      <c r="GM8" s="51">
        <v>162</v>
      </c>
      <c r="GN8" s="51">
        <v>163</v>
      </c>
      <c r="GO8" s="51">
        <v>164</v>
      </c>
      <c r="GP8" s="51">
        <v>165</v>
      </c>
      <c r="GQ8" s="51">
        <v>166</v>
      </c>
      <c r="GR8" s="51">
        <v>167</v>
      </c>
      <c r="GS8" s="51">
        <v>168</v>
      </c>
      <c r="GT8" s="51">
        <v>169</v>
      </c>
      <c r="GU8" s="51">
        <v>170</v>
      </c>
      <c r="GV8" s="51">
        <v>171</v>
      </c>
      <c r="GW8" s="51">
        <v>172</v>
      </c>
      <c r="GX8" s="51">
        <v>173</v>
      </c>
      <c r="GY8" s="51">
        <v>174</v>
      </c>
      <c r="GZ8" s="51">
        <v>175</v>
      </c>
      <c r="HA8" s="51">
        <v>176</v>
      </c>
      <c r="HB8" s="51">
        <v>177</v>
      </c>
      <c r="HC8" s="51">
        <v>178</v>
      </c>
      <c r="HD8" s="51">
        <v>179</v>
      </c>
      <c r="HE8" s="51">
        <v>180</v>
      </c>
      <c r="HF8" s="51">
        <v>181</v>
      </c>
      <c r="HG8" s="51">
        <v>182</v>
      </c>
      <c r="HH8" s="51">
        <v>183</v>
      </c>
      <c r="HI8" s="51">
        <v>184</v>
      </c>
      <c r="HJ8" s="51">
        <v>185</v>
      </c>
      <c r="HK8" s="51">
        <v>186</v>
      </c>
      <c r="HL8" s="51">
        <v>187</v>
      </c>
      <c r="HM8" s="51">
        <v>188</v>
      </c>
      <c r="HN8" s="51">
        <v>189</v>
      </c>
      <c r="HO8" s="51">
        <v>190</v>
      </c>
      <c r="HP8" s="51">
        <v>191</v>
      </c>
      <c r="HQ8" s="51">
        <v>192</v>
      </c>
      <c r="HR8" s="51">
        <v>193</v>
      </c>
      <c r="HS8" s="51">
        <v>194</v>
      </c>
      <c r="HT8" s="51">
        <v>195</v>
      </c>
      <c r="HU8" s="51">
        <v>196</v>
      </c>
      <c r="HV8" s="51">
        <v>197</v>
      </c>
      <c r="HW8" s="51">
        <v>198</v>
      </c>
      <c r="HX8" s="51">
        <v>199</v>
      </c>
      <c r="HY8" s="51">
        <v>200</v>
      </c>
      <c r="HZ8" s="51">
        <v>201</v>
      </c>
      <c r="IA8" s="51">
        <v>202</v>
      </c>
      <c r="IB8" s="51">
        <v>203</v>
      </c>
      <c r="IC8" s="51">
        <v>204</v>
      </c>
      <c r="ID8" s="51">
        <v>205</v>
      </c>
      <c r="IE8" s="51">
        <v>206</v>
      </c>
      <c r="IF8" s="51">
        <v>207</v>
      </c>
      <c r="IG8" s="51">
        <v>208</v>
      </c>
      <c r="IH8" s="51">
        <v>209</v>
      </c>
      <c r="II8" s="51">
        <v>210</v>
      </c>
      <c r="IJ8" s="51">
        <v>211</v>
      </c>
      <c r="IK8" s="51">
        <v>212</v>
      </c>
      <c r="IL8" s="51">
        <v>213</v>
      </c>
      <c r="IM8" s="51">
        <v>214</v>
      </c>
      <c r="IN8" s="51">
        <v>215</v>
      </c>
      <c r="IO8" s="51">
        <v>216</v>
      </c>
      <c r="IP8" s="51">
        <v>217</v>
      </c>
      <c r="IQ8" s="51">
        <v>218</v>
      </c>
      <c r="IR8" s="51">
        <v>219</v>
      </c>
      <c r="IS8" s="51">
        <v>220</v>
      </c>
      <c r="IT8" s="51">
        <v>221</v>
      </c>
      <c r="IU8" s="51">
        <v>222</v>
      </c>
      <c r="IV8" s="51">
        <v>223</v>
      </c>
      <c r="IW8" s="51">
        <v>224</v>
      </c>
      <c r="IX8" s="51">
        <v>225</v>
      </c>
      <c r="IY8" s="51">
        <v>226</v>
      </c>
      <c r="IZ8" s="51">
        <v>227</v>
      </c>
      <c r="JA8" s="51">
        <v>228</v>
      </c>
      <c r="JB8" s="51">
        <v>229</v>
      </c>
      <c r="JC8" s="51">
        <v>230</v>
      </c>
      <c r="JD8" s="51">
        <v>231</v>
      </c>
      <c r="JE8" s="51">
        <v>232</v>
      </c>
      <c r="JF8" s="51">
        <v>233</v>
      </c>
      <c r="JG8" s="51">
        <v>234</v>
      </c>
      <c r="JH8" s="51">
        <v>235</v>
      </c>
      <c r="JI8" s="51">
        <v>236</v>
      </c>
      <c r="JJ8" s="51">
        <v>237</v>
      </c>
      <c r="JK8" s="51">
        <v>238</v>
      </c>
      <c r="JL8" s="51">
        <v>239</v>
      </c>
      <c r="JM8" s="51">
        <v>240</v>
      </c>
      <c r="JN8" s="51">
        <v>241</v>
      </c>
      <c r="JO8" s="51">
        <v>242</v>
      </c>
      <c r="JP8" s="51">
        <v>243</v>
      </c>
      <c r="JQ8" s="51">
        <v>244</v>
      </c>
      <c r="JR8" s="51">
        <v>245</v>
      </c>
      <c r="JS8" s="51">
        <v>246</v>
      </c>
      <c r="JT8" s="51">
        <v>247</v>
      </c>
      <c r="JU8" s="51">
        <v>248</v>
      </c>
      <c r="JV8" s="51">
        <v>249</v>
      </c>
      <c r="JW8" s="51">
        <v>250</v>
      </c>
      <c r="JX8" s="51">
        <v>251</v>
      </c>
      <c r="JY8" s="51">
        <v>252</v>
      </c>
      <c r="JZ8" s="51">
        <v>253</v>
      </c>
      <c r="KA8" s="51">
        <v>254</v>
      </c>
      <c r="KB8" s="51">
        <v>255</v>
      </c>
      <c r="KC8" s="51">
        <v>256</v>
      </c>
      <c r="KD8" s="51">
        <v>257</v>
      </c>
      <c r="KE8" s="51">
        <v>258</v>
      </c>
      <c r="KF8" s="51">
        <v>259</v>
      </c>
      <c r="KG8" s="51">
        <v>260</v>
      </c>
      <c r="KH8" s="51">
        <v>261</v>
      </c>
      <c r="KI8" s="51">
        <v>262</v>
      </c>
      <c r="KJ8" s="51">
        <v>263</v>
      </c>
      <c r="KK8" s="51">
        <v>264</v>
      </c>
      <c r="KL8" s="51">
        <v>265</v>
      </c>
      <c r="KM8" s="51">
        <v>266</v>
      </c>
      <c r="KN8" s="51">
        <v>267</v>
      </c>
      <c r="KO8" s="51">
        <v>268</v>
      </c>
      <c r="KP8" s="51">
        <v>269</v>
      </c>
      <c r="KQ8" s="51">
        <v>270</v>
      </c>
      <c r="KR8" s="51">
        <v>271</v>
      </c>
      <c r="KS8" s="51">
        <v>272</v>
      </c>
      <c r="KT8" s="51">
        <v>273</v>
      </c>
      <c r="KU8" s="51">
        <v>274</v>
      </c>
      <c r="KV8" s="51">
        <v>275</v>
      </c>
      <c r="KW8" s="51">
        <v>276</v>
      </c>
      <c r="KX8" s="51">
        <v>277</v>
      </c>
      <c r="KY8" s="51">
        <v>278</v>
      </c>
      <c r="KZ8" s="51">
        <v>279</v>
      </c>
      <c r="LA8" s="51">
        <v>280</v>
      </c>
      <c r="LB8" s="51">
        <v>281</v>
      </c>
      <c r="LC8" s="51">
        <v>282</v>
      </c>
      <c r="LD8" s="51">
        <v>283</v>
      </c>
      <c r="LE8" s="51">
        <v>284</v>
      </c>
      <c r="LF8" s="51">
        <v>285</v>
      </c>
      <c r="LG8" s="51">
        <v>286</v>
      </c>
      <c r="LH8" s="51">
        <v>287</v>
      </c>
      <c r="LI8" s="51">
        <v>288</v>
      </c>
      <c r="LJ8" s="51">
        <v>289</v>
      </c>
      <c r="LK8" s="51">
        <v>290</v>
      </c>
      <c r="LL8" s="51">
        <v>291</v>
      </c>
      <c r="LM8" s="51">
        <v>292</v>
      </c>
      <c r="LN8" s="51">
        <v>293</v>
      </c>
      <c r="LO8" s="51">
        <v>294</v>
      </c>
      <c r="LP8" s="51">
        <v>295</v>
      </c>
      <c r="LQ8" s="51">
        <v>296</v>
      </c>
      <c r="LR8" s="51">
        <v>297</v>
      </c>
      <c r="LS8" s="51">
        <v>298</v>
      </c>
      <c r="LT8" s="51">
        <v>299</v>
      </c>
      <c r="LU8" s="51">
        <v>300</v>
      </c>
    </row>
    <row r="9" spans="3:333">
      <c r="F9" s="20" t="s">
        <v>182</v>
      </c>
      <c r="G9" s="52">
        <f>YEAR(Inputs!M11)</f>
        <v>1900</v>
      </c>
      <c r="H9" s="52">
        <f t="shared" ref="H9:AE9" si="5">G9+1</f>
        <v>1901</v>
      </c>
      <c r="I9" s="52">
        <f t="shared" si="5"/>
        <v>1902</v>
      </c>
      <c r="J9" s="52">
        <f t="shared" si="5"/>
        <v>1903</v>
      </c>
      <c r="K9" s="52">
        <f t="shared" si="5"/>
        <v>1904</v>
      </c>
      <c r="L9" s="52">
        <f t="shared" si="5"/>
        <v>1905</v>
      </c>
      <c r="M9" s="52">
        <f t="shared" si="5"/>
        <v>1906</v>
      </c>
      <c r="N9" s="52">
        <f t="shared" si="5"/>
        <v>1907</v>
      </c>
      <c r="O9" s="52">
        <f t="shared" si="5"/>
        <v>1908</v>
      </c>
      <c r="P9" s="52">
        <f t="shared" si="5"/>
        <v>1909</v>
      </c>
      <c r="Q9" s="52">
        <f t="shared" si="5"/>
        <v>1910</v>
      </c>
      <c r="R9" s="52">
        <f t="shared" si="5"/>
        <v>1911</v>
      </c>
      <c r="S9" s="52">
        <f t="shared" si="5"/>
        <v>1912</v>
      </c>
      <c r="T9" s="52">
        <f t="shared" si="5"/>
        <v>1913</v>
      </c>
      <c r="U9" s="52">
        <f t="shared" si="5"/>
        <v>1914</v>
      </c>
      <c r="V9" s="52">
        <f t="shared" si="5"/>
        <v>1915</v>
      </c>
      <c r="W9" s="52">
        <f t="shared" si="5"/>
        <v>1916</v>
      </c>
      <c r="X9" s="52">
        <f t="shared" si="5"/>
        <v>1917</v>
      </c>
      <c r="Y9" s="52">
        <f t="shared" si="5"/>
        <v>1918</v>
      </c>
      <c r="Z9" s="52">
        <f t="shared" si="5"/>
        <v>1919</v>
      </c>
      <c r="AA9" s="52">
        <f t="shared" si="5"/>
        <v>1920</v>
      </c>
      <c r="AB9" s="52">
        <f t="shared" si="5"/>
        <v>1921</v>
      </c>
      <c r="AC9" s="52">
        <f t="shared" si="5"/>
        <v>1922</v>
      </c>
      <c r="AD9" s="52">
        <f t="shared" si="5"/>
        <v>1923</v>
      </c>
      <c r="AE9" s="52">
        <f t="shared" si="5"/>
        <v>1924</v>
      </c>
      <c r="AG9" s="20" t="s">
        <v>301</v>
      </c>
      <c r="AH9" s="53">
        <f>Inputs!M11</f>
        <v>0</v>
      </c>
      <c r="AI9" s="53">
        <f t="shared" ref="AI9:CT9" si="6">DATE(YEAR(AH9),MONTH(AH9)+2,1)-1</f>
        <v>60</v>
      </c>
      <c r="AJ9" s="53">
        <f t="shared" si="6"/>
        <v>91</v>
      </c>
      <c r="AK9" s="53">
        <f t="shared" si="6"/>
        <v>121</v>
      </c>
      <c r="AL9" s="53">
        <f t="shared" si="6"/>
        <v>152</v>
      </c>
      <c r="AM9" s="53">
        <f t="shared" si="6"/>
        <v>182</v>
      </c>
      <c r="AN9" s="53">
        <f t="shared" si="6"/>
        <v>213</v>
      </c>
      <c r="AO9" s="53">
        <f t="shared" si="6"/>
        <v>244</v>
      </c>
      <c r="AP9" s="53">
        <f t="shared" si="6"/>
        <v>274</v>
      </c>
      <c r="AQ9" s="53">
        <f t="shared" si="6"/>
        <v>305</v>
      </c>
      <c r="AR9" s="53">
        <f t="shared" si="6"/>
        <v>335</v>
      </c>
      <c r="AS9" s="53">
        <f t="shared" si="6"/>
        <v>366</v>
      </c>
      <c r="AT9" s="53">
        <f t="shared" si="6"/>
        <v>397</v>
      </c>
      <c r="AU9" s="53">
        <f t="shared" si="6"/>
        <v>425</v>
      </c>
      <c r="AV9" s="53">
        <f t="shared" si="6"/>
        <v>456</v>
      </c>
      <c r="AW9" s="53">
        <f t="shared" si="6"/>
        <v>486</v>
      </c>
      <c r="AX9" s="53">
        <f t="shared" si="6"/>
        <v>517</v>
      </c>
      <c r="AY9" s="53">
        <f t="shared" si="6"/>
        <v>547</v>
      </c>
      <c r="AZ9" s="53">
        <f t="shared" si="6"/>
        <v>578</v>
      </c>
      <c r="BA9" s="53">
        <f t="shared" si="6"/>
        <v>609</v>
      </c>
      <c r="BB9" s="53">
        <f t="shared" si="6"/>
        <v>639</v>
      </c>
      <c r="BC9" s="53">
        <f t="shared" si="6"/>
        <v>670</v>
      </c>
      <c r="BD9" s="53">
        <f t="shared" si="6"/>
        <v>700</v>
      </c>
      <c r="BE9" s="53">
        <f t="shared" si="6"/>
        <v>731</v>
      </c>
      <c r="BF9" s="53">
        <f t="shared" si="6"/>
        <v>762</v>
      </c>
      <c r="BG9" s="53">
        <f t="shared" si="6"/>
        <v>790</v>
      </c>
      <c r="BH9" s="53">
        <f t="shared" si="6"/>
        <v>821</v>
      </c>
      <c r="BI9" s="53">
        <f t="shared" si="6"/>
        <v>851</v>
      </c>
      <c r="BJ9" s="53">
        <f t="shared" si="6"/>
        <v>882</v>
      </c>
      <c r="BK9" s="53">
        <f t="shared" si="6"/>
        <v>912</v>
      </c>
      <c r="BL9" s="53">
        <f t="shared" si="6"/>
        <v>943</v>
      </c>
      <c r="BM9" s="53">
        <f t="shared" si="6"/>
        <v>974</v>
      </c>
      <c r="BN9" s="53">
        <f t="shared" si="6"/>
        <v>1004</v>
      </c>
      <c r="BO9" s="53">
        <f t="shared" si="6"/>
        <v>1035</v>
      </c>
      <c r="BP9" s="53">
        <f t="shared" si="6"/>
        <v>1065</v>
      </c>
      <c r="BQ9" s="53">
        <f t="shared" si="6"/>
        <v>1096</v>
      </c>
      <c r="BR9" s="53">
        <f t="shared" si="6"/>
        <v>1127</v>
      </c>
      <c r="BS9" s="53">
        <f t="shared" si="6"/>
        <v>1155</v>
      </c>
      <c r="BT9" s="53">
        <f t="shared" si="6"/>
        <v>1186</v>
      </c>
      <c r="BU9" s="53">
        <f t="shared" si="6"/>
        <v>1216</v>
      </c>
      <c r="BV9" s="53">
        <f t="shared" si="6"/>
        <v>1247</v>
      </c>
      <c r="BW9" s="53">
        <f t="shared" si="6"/>
        <v>1277</v>
      </c>
      <c r="BX9" s="53">
        <f t="shared" si="6"/>
        <v>1308</v>
      </c>
      <c r="BY9" s="53">
        <f t="shared" si="6"/>
        <v>1339</v>
      </c>
      <c r="BZ9" s="53">
        <f t="shared" si="6"/>
        <v>1369</v>
      </c>
      <c r="CA9" s="53">
        <f t="shared" si="6"/>
        <v>1400</v>
      </c>
      <c r="CB9" s="53">
        <f t="shared" si="6"/>
        <v>1430</v>
      </c>
      <c r="CC9" s="53">
        <f t="shared" si="6"/>
        <v>1461</v>
      </c>
      <c r="CD9" s="53">
        <f t="shared" si="6"/>
        <v>1492</v>
      </c>
      <c r="CE9" s="53">
        <f t="shared" si="6"/>
        <v>1521</v>
      </c>
      <c r="CF9" s="53">
        <f t="shared" si="6"/>
        <v>1552</v>
      </c>
      <c r="CG9" s="53">
        <f t="shared" si="6"/>
        <v>1582</v>
      </c>
      <c r="CH9" s="53">
        <f t="shared" si="6"/>
        <v>1613</v>
      </c>
      <c r="CI9" s="53">
        <f t="shared" si="6"/>
        <v>1643</v>
      </c>
      <c r="CJ9" s="53">
        <f t="shared" si="6"/>
        <v>1674</v>
      </c>
      <c r="CK9" s="53">
        <f t="shared" si="6"/>
        <v>1705</v>
      </c>
      <c r="CL9" s="53">
        <f t="shared" si="6"/>
        <v>1735</v>
      </c>
      <c r="CM9" s="53">
        <f t="shared" si="6"/>
        <v>1766</v>
      </c>
      <c r="CN9" s="53">
        <f t="shared" si="6"/>
        <v>1796</v>
      </c>
      <c r="CO9" s="53">
        <f t="shared" si="6"/>
        <v>1827</v>
      </c>
      <c r="CP9" s="53">
        <f t="shared" si="6"/>
        <v>1858</v>
      </c>
      <c r="CQ9" s="53">
        <f t="shared" si="6"/>
        <v>1886</v>
      </c>
      <c r="CR9" s="53">
        <f t="shared" si="6"/>
        <v>1917</v>
      </c>
      <c r="CS9" s="53">
        <f t="shared" si="6"/>
        <v>1947</v>
      </c>
      <c r="CT9" s="53">
        <f t="shared" si="6"/>
        <v>1978</v>
      </c>
      <c r="CU9" s="53">
        <f t="shared" ref="CU9:FF9" si="7">DATE(YEAR(CT9),MONTH(CT9)+2,1)-1</f>
        <v>2008</v>
      </c>
      <c r="CV9" s="53">
        <f t="shared" si="7"/>
        <v>2039</v>
      </c>
      <c r="CW9" s="53">
        <f t="shared" si="7"/>
        <v>2070</v>
      </c>
      <c r="CX9" s="53">
        <f t="shared" si="7"/>
        <v>2100</v>
      </c>
      <c r="CY9" s="53">
        <f t="shared" si="7"/>
        <v>2131</v>
      </c>
      <c r="CZ9" s="53">
        <f t="shared" si="7"/>
        <v>2161</v>
      </c>
      <c r="DA9" s="53">
        <f t="shared" si="7"/>
        <v>2192</v>
      </c>
      <c r="DB9" s="53">
        <f t="shared" si="7"/>
        <v>2223</v>
      </c>
      <c r="DC9" s="53">
        <f t="shared" si="7"/>
        <v>2251</v>
      </c>
      <c r="DD9" s="53">
        <f t="shared" si="7"/>
        <v>2282</v>
      </c>
      <c r="DE9" s="53">
        <f t="shared" si="7"/>
        <v>2312</v>
      </c>
      <c r="DF9" s="53">
        <f t="shared" si="7"/>
        <v>2343</v>
      </c>
      <c r="DG9" s="53">
        <f t="shared" si="7"/>
        <v>2373</v>
      </c>
      <c r="DH9" s="53">
        <f t="shared" si="7"/>
        <v>2404</v>
      </c>
      <c r="DI9" s="53">
        <f t="shared" si="7"/>
        <v>2435</v>
      </c>
      <c r="DJ9" s="53">
        <f t="shared" si="7"/>
        <v>2465</v>
      </c>
      <c r="DK9" s="53">
        <f t="shared" si="7"/>
        <v>2496</v>
      </c>
      <c r="DL9" s="53">
        <f t="shared" si="7"/>
        <v>2526</v>
      </c>
      <c r="DM9" s="53">
        <f t="shared" si="7"/>
        <v>2557</v>
      </c>
      <c r="DN9" s="53">
        <f t="shared" si="7"/>
        <v>2588</v>
      </c>
      <c r="DO9" s="53">
        <f t="shared" si="7"/>
        <v>2616</v>
      </c>
      <c r="DP9" s="53">
        <f t="shared" si="7"/>
        <v>2647</v>
      </c>
      <c r="DQ9" s="53">
        <f t="shared" si="7"/>
        <v>2677</v>
      </c>
      <c r="DR9" s="53">
        <f t="shared" si="7"/>
        <v>2708</v>
      </c>
      <c r="DS9" s="53">
        <f t="shared" si="7"/>
        <v>2738</v>
      </c>
      <c r="DT9" s="53">
        <f t="shared" si="7"/>
        <v>2769</v>
      </c>
      <c r="DU9" s="53">
        <f t="shared" si="7"/>
        <v>2800</v>
      </c>
      <c r="DV9" s="53">
        <f t="shared" si="7"/>
        <v>2830</v>
      </c>
      <c r="DW9" s="53">
        <f t="shared" si="7"/>
        <v>2861</v>
      </c>
      <c r="DX9" s="53">
        <f t="shared" si="7"/>
        <v>2891</v>
      </c>
      <c r="DY9" s="53">
        <f t="shared" si="7"/>
        <v>2922</v>
      </c>
      <c r="DZ9" s="53">
        <f t="shared" si="7"/>
        <v>2953</v>
      </c>
      <c r="EA9" s="53">
        <f t="shared" si="7"/>
        <v>2982</v>
      </c>
      <c r="EB9" s="53">
        <f t="shared" si="7"/>
        <v>3013</v>
      </c>
      <c r="EC9" s="53">
        <f t="shared" si="7"/>
        <v>3043</v>
      </c>
      <c r="ED9" s="53">
        <f t="shared" si="7"/>
        <v>3074</v>
      </c>
      <c r="EE9" s="53">
        <f t="shared" si="7"/>
        <v>3104</v>
      </c>
      <c r="EF9" s="53">
        <f t="shared" si="7"/>
        <v>3135</v>
      </c>
      <c r="EG9" s="53">
        <f t="shared" si="7"/>
        <v>3166</v>
      </c>
      <c r="EH9" s="53">
        <f t="shared" si="7"/>
        <v>3196</v>
      </c>
      <c r="EI9" s="53">
        <f t="shared" si="7"/>
        <v>3227</v>
      </c>
      <c r="EJ9" s="53">
        <f t="shared" si="7"/>
        <v>3257</v>
      </c>
      <c r="EK9" s="53">
        <f t="shared" si="7"/>
        <v>3288</v>
      </c>
      <c r="EL9" s="53">
        <f t="shared" si="7"/>
        <v>3319</v>
      </c>
      <c r="EM9" s="53">
        <f t="shared" si="7"/>
        <v>3347</v>
      </c>
      <c r="EN9" s="53">
        <f t="shared" si="7"/>
        <v>3378</v>
      </c>
      <c r="EO9" s="53">
        <f t="shared" si="7"/>
        <v>3408</v>
      </c>
      <c r="EP9" s="53">
        <f t="shared" si="7"/>
        <v>3439</v>
      </c>
      <c r="EQ9" s="53">
        <f t="shared" si="7"/>
        <v>3469</v>
      </c>
      <c r="ER9" s="53">
        <f t="shared" si="7"/>
        <v>3500</v>
      </c>
      <c r="ES9" s="53">
        <f t="shared" si="7"/>
        <v>3531</v>
      </c>
      <c r="ET9" s="53">
        <f t="shared" si="7"/>
        <v>3561</v>
      </c>
      <c r="EU9" s="53">
        <f t="shared" si="7"/>
        <v>3592</v>
      </c>
      <c r="EV9" s="53">
        <f t="shared" si="7"/>
        <v>3622</v>
      </c>
      <c r="EW9" s="53">
        <f t="shared" si="7"/>
        <v>3653</v>
      </c>
      <c r="EX9" s="53">
        <f t="shared" si="7"/>
        <v>3684</v>
      </c>
      <c r="EY9" s="53">
        <f t="shared" si="7"/>
        <v>3712</v>
      </c>
      <c r="EZ9" s="53">
        <f t="shared" si="7"/>
        <v>3743</v>
      </c>
      <c r="FA9" s="53">
        <f t="shared" si="7"/>
        <v>3773</v>
      </c>
      <c r="FB9" s="53">
        <f t="shared" si="7"/>
        <v>3804</v>
      </c>
      <c r="FC9" s="53">
        <f t="shared" si="7"/>
        <v>3834</v>
      </c>
      <c r="FD9" s="53">
        <f t="shared" si="7"/>
        <v>3865</v>
      </c>
      <c r="FE9" s="53">
        <f t="shared" si="7"/>
        <v>3896</v>
      </c>
      <c r="FF9" s="53">
        <f t="shared" si="7"/>
        <v>3926</v>
      </c>
      <c r="FG9" s="53">
        <f t="shared" ref="FG9:HR9" si="8">DATE(YEAR(FF9),MONTH(FF9)+2,1)-1</f>
        <v>3957</v>
      </c>
      <c r="FH9" s="53">
        <f t="shared" si="8"/>
        <v>3987</v>
      </c>
      <c r="FI9" s="53">
        <f t="shared" si="8"/>
        <v>4018</v>
      </c>
      <c r="FJ9" s="53">
        <f t="shared" si="8"/>
        <v>4049</v>
      </c>
      <c r="FK9" s="53">
        <f t="shared" si="8"/>
        <v>4077</v>
      </c>
      <c r="FL9" s="53">
        <f t="shared" si="8"/>
        <v>4108</v>
      </c>
      <c r="FM9" s="53">
        <f t="shared" si="8"/>
        <v>4138</v>
      </c>
      <c r="FN9" s="53">
        <f t="shared" si="8"/>
        <v>4169</v>
      </c>
      <c r="FO9" s="53">
        <f t="shared" si="8"/>
        <v>4199</v>
      </c>
      <c r="FP9" s="53">
        <f t="shared" si="8"/>
        <v>4230</v>
      </c>
      <c r="FQ9" s="53">
        <f t="shared" si="8"/>
        <v>4261</v>
      </c>
      <c r="FR9" s="53">
        <f t="shared" si="8"/>
        <v>4291</v>
      </c>
      <c r="FS9" s="53">
        <f t="shared" si="8"/>
        <v>4322</v>
      </c>
      <c r="FT9" s="53">
        <f t="shared" si="8"/>
        <v>4352</v>
      </c>
      <c r="FU9" s="53">
        <f t="shared" si="8"/>
        <v>4383</v>
      </c>
      <c r="FV9" s="53">
        <f t="shared" si="8"/>
        <v>4414</v>
      </c>
      <c r="FW9" s="53">
        <f t="shared" si="8"/>
        <v>4443</v>
      </c>
      <c r="FX9" s="53">
        <f t="shared" si="8"/>
        <v>4474</v>
      </c>
      <c r="FY9" s="53">
        <f t="shared" si="8"/>
        <v>4504</v>
      </c>
      <c r="FZ9" s="53">
        <f t="shared" si="8"/>
        <v>4535</v>
      </c>
      <c r="GA9" s="53">
        <f t="shared" si="8"/>
        <v>4565</v>
      </c>
      <c r="GB9" s="53">
        <f t="shared" si="8"/>
        <v>4596</v>
      </c>
      <c r="GC9" s="53">
        <f t="shared" si="8"/>
        <v>4627</v>
      </c>
      <c r="GD9" s="53">
        <f t="shared" si="8"/>
        <v>4657</v>
      </c>
      <c r="GE9" s="53">
        <f t="shared" si="8"/>
        <v>4688</v>
      </c>
      <c r="GF9" s="53">
        <f t="shared" si="8"/>
        <v>4718</v>
      </c>
      <c r="GG9" s="53">
        <f t="shared" si="8"/>
        <v>4749</v>
      </c>
      <c r="GH9" s="53">
        <f t="shared" si="8"/>
        <v>4780</v>
      </c>
      <c r="GI9" s="53">
        <f t="shared" si="8"/>
        <v>4808</v>
      </c>
      <c r="GJ9" s="53">
        <f t="shared" si="8"/>
        <v>4839</v>
      </c>
      <c r="GK9" s="53">
        <f t="shared" si="8"/>
        <v>4869</v>
      </c>
      <c r="GL9" s="53">
        <f t="shared" si="8"/>
        <v>4900</v>
      </c>
      <c r="GM9" s="53">
        <f t="shared" si="8"/>
        <v>4930</v>
      </c>
      <c r="GN9" s="53">
        <f t="shared" si="8"/>
        <v>4961</v>
      </c>
      <c r="GO9" s="53">
        <f t="shared" si="8"/>
        <v>4992</v>
      </c>
      <c r="GP9" s="53">
        <f t="shared" si="8"/>
        <v>5022</v>
      </c>
      <c r="GQ9" s="53">
        <f t="shared" si="8"/>
        <v>5053</v>
      </c>
      <c r="GR9" s="53">
        <f t="shared" si="8"/>
        <v>5083</v>
      </c>
      <c r="GS9" s="53">
        <f t="shared" si="8"/>
        <v>5114</v>
      </c>
      <c r="GT9" s="53">
        <f t="shared" si="8"/>
        <v>5145</v>
      </c>
      <c r="GU9" s="53">
        <f t="shared" si="8"/>
        <v>5173</v>
      </c>
      <c r="GV9" s="53">
        <f t="shared" si="8"/>
        <v>5204</v>
      </c>
      <c r="GW9" s="53">
        <f t="shared" si="8"/>
        <v>5234</v>
      </c>
      <c r="GX9" s="53">
        <f t="shared" si="8"/>
        <v>5265</v>
      </c>
      <c r="GY9" s="53">
        <f t="shared" si="8"/>
        <v>5295</v>
      </c>
      <c r="GZ9" s="53">
        <f t="shared" si="8"/>
        <v>5326</v>
      </c>
      <c r="HA9" s="53">
        <f t="shared" si="8"/>
        <v>5357</v>
      </c>
      <c r="HB9" s="53">
        <f t="shared" si="8"/>
        <v>5387</v>
      </c>
      <c r="HC9" s="53">
        <f t="shared" si="8"/>
        <v>5418</v>
      </c>
      <c r="HD9" s="53">
        <f t="shared" si="8"/>
        <v>5448</v>
      </c>
      <c r="HE9" s="53">
        <f t="shared" si="8"/>
        <v>5479</v>
      </c>
      <c r="HF9" s="53">
        <f t="shared" si="8"/>
        <v>5510</v>
      </c>
      <c r="HG9" s="53">
        <f t="shared" si="8"/>
        <v>5538</v>
      </c>
      <c r="HH9" s="53">
        <f t="shared" si="8"/>
        <v>5569</v>
      </c>
      <c r="HI9" s="53">
        <f t="shared" si="8"/>
        <v>5599</v>
      </c>
      <c r="HJ9" s="53">
        <f t="shared" si="8"/>
        <v>5630</v>
      </c>
      <c r="HK9" s="53">
        <f t="shared" si="8"/>
        <v>5660</v>
      </c>
      <c r="HL9" s="53">
        <f t="shared" si="8"/>
        <v>5691</v>
      </c>
      <c r="HM9" s="53">
        <f t="shared" si="8"/>
        <v>5722</v>
      </c>
      <c r="HN9" s="53">
        <f t="shared" si="8"/>
        <v>5752</v>
      </c>
      <c r="HO9" s="53">
        <f t="shared" si="8"/>
        <v>5783</v>
      </c>
      <c r="HP9" s="53">
        <f t="shared" si="8"/>
        <v>5813</v>
      </c>
      <c r="HQ9" s="53">
        <f t="shared" si="8"/>
        <v>5844</v>
      </c>
      <c r="HR9" s="53">
        <f t="shared" si="8"/>
        <v>5875</v>
      </c>
      <c r="HS9" s="53">
        <f t="shared" ref="HS9:KD9" si="9">DATE(YEAR(HR9),MONTH(HR9)+2,1)-1</f>
        <v>5904</v>
      </c>
      <c r="HT9" s="53">
        <f t="shared" si="9"/>
        <v>5935</v>
      </c>
      <c r="HU9" s="53">
        <f t="shared" si="9"/>
        <v>5965</v>
      </c>
      <c r="HV9" s="53">
        <f t="shared" si="9"/>
        <v>5996</v>
      </c>
      <c r="HW9" s="53">
        <f t="shared" si="9"/>
        <v>6026</v>
      </c>
      <c r="HX9" s="53">
        <f t="shared" si="9"/>
        <v>6057</v>
      </c>
      <c r="HY9" s="53">
        <f t="shared" si="9"/>
        <v>6088</v>
      </c>
      <c r="HZ9" s="53">
        <f t="shared" si="9"/>
        <v>6118</v>
      </c>
      <c r="IA9" s="53">
        <f t="shared" si="9"/>
        <v>6149</v>
      </c>
      <c r="IB9" s="53">
        <f t="shared" si="9"/>
        <v>6179</v>
      </c>
      <c r="IC9" s="53">
        <f t="shared" si="9"/>
        <v>6210</v>
      </c>
      <c r="ID9" s="53">
        <f t="shared" si="9"/>
        <v>6241</v>
      </c>
      <c r="IE9" s="53">
        <f t="shared" si="9"/>
        <v>6269</v>
      </c>
      <c r="IF9" s="53">
        <f t="shared" si="9"/>
        <v>6300</v>
      </c>
      <c r="IG9" s="53">
        <f t="shared" si="9"/>
        <v>6330</v>
      </c>
      <c r="IH9" s="53">
        <f t="shared" si="9"/>
        <v>6361</v>
      </c>
      <c r="II9" s="53">
        <f t="shared" si="9"/>
        <v>6391</v>
      </c>
      <c r="IJ9" s="53">
        <f t="shared" si="9"/>
        <v>6422</v>
      </c>
      <c r="IK9" s="53">
        <f t="shared" si="9"/>
        <v>6453</v>
      </c>
      <c r="IL9" s="53">
        <f t="shared" si="9"/>
        <v>6483</v>
      </c>
      <c r="IM9" s="53">
        <f t="shared" si="9"/>
        <v>6514</v>
      </c>
      <c r="IN9" s="53">
        <f t="shared" si="9"/>
        <v>6544</v>
      </c>
      <c r="IO9" s="53">
        <f t="shared" si="9"/>
        <v>6575</v>
      </c>
      <c r="IP9" s="53">
        <f t="shared" si="9"/>
        <v>6606</v>
      </c>
      <c r="IQ9" s="53">
        <f t="shared" si="9"/>
        <v>6634</v>
      </c>
      <c r="IR9" s="53">
        <f t="shared" si="9"/>
        <v>6665</v>
      </c>
      <c r="IS9" s="53">
        <f t="shared" si="9"/>
        <v>6695</v>
      </c>
      <c r="IT9" s="53">
        <f t="shared" si="9"/>
        <v>6726</v>
      </c>
      <c r="IU9" s="53">
        <f t="shared" si="9"/>
        <v>6756</v>
      </c>
      <c r="IV9" s="53">
        <f t="shared" si="9"/>
        <v>6787</v>
      </c>
      <c r="IW9" s="53">
        <f t="shared" si="9"/>
        <v>6818</v>
      </c>
      <c r="IX9" s="53">
        <f t="shared" si="9"/>
        <v>6848</v>
      </c>
      <c r="IY9" s="53">
        <f t="shared" si="9"/>
        <v>6879</v>
      </c>
      <c r="IZ9" s="53">
        <f t="shared" si="9"/>
        <v>6909</v>
      </c>
      <c r="JA9" s="53">
        <f t="shared" si="9"/>
        <v>6940</v>
      </c>
      <c r="JB9" s="53">
        <f t="shared" si="9"/>
        <v>6971</v>
      </c>
      <c r="JC9" s="53">
        <f t="shared" si="9"/>
        <v>6999</v>
      </c>
      <c r="JD9" s="53">
        <f t="shared" si="9"/>
        <v>7030</v>
      </c>
      <c r="JE9" s="53">
        <f t="shared" si="9"/>
        <v>7060</v>
      </c>
      <c r="JF9" s="53">
        <f t="shared" si="9"/>
        <v>7091</v>
      </c>
      <c r="JG9" s="53">
        <f t="shared" si="9"/>
        <v>7121</v>
      </c>
      <c r="JH9" s="53">
        <f t="shared" si="9"/>
        <v>7152</v>
      </c>
      <c r="JI9" s="53">
        <f t="shared" si="9"/>
        <v>7183</v>
      </c>
      <c r="JJ9" s="53">
        <f t="shared" si="9"/>
        <v>7213</v>
      </c>
      <c r="JK9" s="53">
        <f t="shared" si="9"/>
        <v>7244</v>
      </c>
      <c r="JL9" s="53">
        <f t="shared" si="9"/>
        <v>7274</v>
      </c>
      <c r="JM9" s="53">
        <f t="shared" si="9"/>
        <v>7305</v>
      </c>
      <c r="JN9" s="53">
        <f t="shared" si="9"/>
        <v>7336</v>
      </c>
      <c r="JO9" s="53">
        <f t="shared" si="9"/>
        <v>7365</v>
      </c>
      <c r="JP9" s="53">
        <f t="shared" si="9"/>
        <v>7396</v>
      </c>
      <c r="JQ9" s="53">
        <f t="shared" si="9"/>
        <v>7426</v>
      </c>
      <c r="JR9" s="53">
        <f t="shared" si="9"/>
        <v>7457</v>
      </c>
      <c r="JS9" s="53">
        <f t="shared" si="9"/>
        <v>7487</v>
      </c>
      <c r="JT9" s="53">
        <f t="shared" si="9"/>
        <v>7518</v>
      </c>
      <c r="JU9" s="53">
        <f t="shared" si="9"/>
        <v>7549</v>
      </c>
      <c r="JV9" s="53">
        <f t="shared" si="9"/>
        <v>7579</v>
      </c>
      <c r="JW9" s="53">
        <f t="shared" si="9"/>
        <v>7610</v>
      </c>
      <c r="JX9" s="53">
        <f t="shared" si="9"/>
        <v>7640</v>
      </c>
      <c r="JY9" s="53">
        <f t="shared" si="9"/>
        <v>7671</v>
      </c>
      <c r="JZ9" s="53">
        <f t="shared" si="9"/>
        <v>7702</v>
      </c>
      <c r="KA9" s="53">
        <f t="shared" si="9"/>
        <v>7730</v>
      </c>
      <c r="KB9" s="53">
        <f t="shared" si="9"/>
        <v>7761</v>
      </c>
      <c r="KC9" s="53">
        <f t="shared" si="9"/>
        <v>7791</v>
      </c>
      <c r="KD9" s="53">
        <f t="shared" si="9"/>
        <v>7822</v>
      </c>
      <c r="KE9" s="53">
        <f t="shared" ref="KE9:LU9" si="10">DATE(YEAR(KD9),MONTH(KD9)+2,1)-1</f>
        <v>7852</v>
      </c>
      <c r="KF9" s="53">
        <f t="shared" si="10"/>
        <v>7883</v>
      </c>
      <c r="KG9" s="53">
        <f t="shared" si="10"/>
        <v>7914</v>
      </c>
      <c r="KH9" s="53">
        <f t="shared" si="10"/>
        <v>7944</v>
      </c>
      <c r="KI9" s="53">
        <f t="shared" si="10"/>
        <v>7975</v>
      </c>
      <c r="KJ9" s="53">
        <f t="shared" si="10"/>
        <v>8005</v>
      </c>
      <c r="KK9" s="53">
        <f t="shared" si="10"/>
        <v>8036</v>
      </c>
      <c r="KL9" s="53">
        <f t="shared" si="10"/>
        <v>8067</v>
      </c>
      <c r="KM9" s="53">
        <f t="shared" si="10"/>
        <v>8095</v>
      </c>
      <c r="KN9" s="53">
        <f t="shared" si="10"/>
        <v>8126</v>
      </c>
      <c r="KO9" s="53">
        <f t="shared" si="10"/>
        <v>8156</v>
      </c>
      <c r="KP9" s="53">
        <f t="shared" si="10"/>
        <v>8187</v>
      </c>
      <c r="KQ9" s="53">
        <f t="shared" si="10"/>
        <v>8217</v>
      </c>
      <c r="KR9" s="53">
        <f t="shared" si="10"/>
        <v>8248</v>
      </c>
      <c r="KS9" s="53">
        <f t="shared" si="10"/>
        <v>8279</v>
      </c>
      <c r="KT9" s="53">
        <f t="shared" si="10"/>
        <v>8309</v>
      </c>
      <c r="KU9" s="53">
        <f t="shared" si="10"/>
        <v>8340</v>
      </c>
      <c r="KV9" s="53">
        <f t="shared" si="10"/>
        <v>8370</v>
      </c>
      <c r="KW9" s="53">
        <f t="shared" si="10"/>
        <v>8401</v>
      </c>
      <c r="KX9" s="53">
        <f t="shared" si="10"/>
        <v>8432</v>
      </c>
      <c r="KY9" s="53">
        <f t="shared" si="10"/>
        <v>8460</v>
      </c>
      <c r="KZ9" s="53">
        <f t="shared" si="10"/>
        <v>8491</v>
      </c>
      <c r="LA9" s="53">
        <f t="shared" si="10"/>
        <v>8521</v>
      </c>
      <c r="LB9" s="53">
        <f t="shared" si="10"/>
        <v>8552</v>
      </c>
      <c r="LC9" s="53">
        <f t="shared" si="10"/>
        <v>8582</v>
      </c>
      <c r="LD9" s="53">
        <f t="shared" si="10"/>
        <v>8613</v>
      </c>
      <c r="LE9" s="53">
        <f t="shared" si="10"/>
        <v>8644</v>
      </c>
      <c r="LF9" s="53">
        <f t="shared" si="10"/>
        <v>8674</v>
      </c>
      <c r="LG9" s="53">
        <f t="shared" si="10"/>
        <v>8705</v>
      </c>
      <c r="LH9" s="53">
        <f t="shared" si="10"/>
        <v>8735</v>
      </c>
      <c r="LI9" s="53">
        <f t="shared" si="10"/>
        <v>8766</v>
      </c>
      <c r="LJ9" s="53">
        <f t="shared" si="10"/>
        <v>8797</v>
      </c>
      <c r="LK9" s="53">
        <f t="shared" si="10"/>
        <v>8826</v>
      </c>
      <c r="LL9" s="53">
        <f t="shared" si="10"/>
        <v>8857</v>
      </c>
      <c r="LM9" s="53">
        <f t="shared" si="10"/>
        <v>8887</v>
      </c>
      <c r="LN9" s="53">
        <f t="shared" si="10"/>
        <v>8918</v>
      </c>
      <c r="LO9" s="53">
        <f t="shared" si="10"/>
        <v>8948</v>
      </c>
      <c r="LP9" s="53">
        <f t="shared" si="10"/>
        <v>8979</v>
      </c>
      <c r="LQ9" s="53">
        <f t="shared" si="10"/>
        <v>9010</v>
      </c>
      <c r="LR9" s="53">
        <f t="shared" si="10"/>
        <v>9040</v>
      </c>
      <c r="LS9" s="53">
        <f t="shared" si="10"/>
        <v>9071</v>
      </c>
      <c r="LT9" s="53">
        <f t="shared" si="10"/>
        <v>9101</v>
      </c>
      <c r="LU9" s="53">
        <f t="shared" si="10"/>
        <v>9132</v>
      </c>
    </row>
    <row r="10" spans="3:333">
      <c r="AG10" s="48" t="s">
        <v>314</v>
      </c>
      <c r="AH10" s="34">
        <f t="shared" ref="AH10:CS10" si="11">YEAR(AH9)</f>
        <v>1900</v>
      </c>
      <c r="AI10" s="34">
        <f t="shared" si="11"/>
        <v>1900</v>
      </c>
      <c r="AJ10" s="34">
        <f t="shared" si="11"/>
        <v>1900</v>
      </c>
      <c r="AK10" s="34">
        <f t="shared" si="11"/>
        <v>1900</v>
      </c>
      <c r="AL10" s="34">
        <f t="shared" si="11"/>
        <v>1900</v>
      </c>
      <c r="AM10" s="34">
        <f t="shared" si="11"/>
        <v>1900</v>
      </c>
      <c r="AN10" s="34">
        <f t="shared" si="11"/>
        <v>1900</v>
      </c>
      <c r="AO10" s="34">
        <f t="shared" si="11"/>
        <v>1900</v>
      </c>
      <c r="AP10" s="34">
        <f t="shared" si="11"/>
        <v>1900</v>
      </c>
      <c r="AQ10" s="34">
        <f t="shared" si="11"/>
        <v>1900</v>
      </c>
      <c r="AR10" s="34">
        <f t="shared" si="11"/>
        <v>1900</v>
      </c>
      <c r="AS10" s="34">
        <f t="shared" si="11"/>
        <v>1900</v>
      </c>
      <c r="AT10" s="34">
        <f t="shared" si="11"/>
        <v>1901</v>
      </c>
      <c r="AU10" s="34">
        <f t="shared" si="11"/>
        <v>1901</v>
      </c>
      <c r="AV10" s="34">
        <f t="shared" si="11"/>
        <v>1901</v>
      </c>
      <c r="AW10" s="34">
        <f t="shared" si="11"/>
        <v>1901</v>
      </c>
      <c r="AX10" s="34">
        <f t="shared" si="11"/>
        <v>1901</v>
      </c>
      <c r="AY10" s="34">
        <f t="shared" si="11"/>
        <v>1901</v>
      </c>
      <c r="AZ10" s="34">
        <f t="shared" si="11"/>
        <v>1901</v>
      </c>
      <c r="BA10" s="34">
        <f t="shared" si="11"/>
        <v>1901</v>
      </c>
      <c r="BB10" s="34">
        <f t="shared" si="11"/>
        <v>1901</v>
      </c>
      <c r="BC10" s="34">
        <f t="shared" si="11"/>
        <v>1901</v>
      </c>
      <c r="BD10" s="34">
        <f t="shared" si="11"/>
        <v>1901</v>
      </c>
      <c r="BE10" s="34">
        <f t="shared" si="11"/>
        <v>1901</v>
      </c>
      <c r="BF10" s="34">
        <f t="shared" si="11"/>
        <v>1902</v>
      </c>
      <c r="BG10" s="34">
        <f t="shared" si="11"/>
        <v>1902</v>
      </c>
      <c r="BH10" s="34">
        <f t="shared" si="11"/>
        <v>1902</v>
      </c>
      <c r="BI10" s="34">
        <f t="shared" si="11"/>
        <v>1902</v>
      </c>
      <c r="BJ10" s="34">
        <f t="shared" si="11"/>
        <v>1902</v>
      </c>
      <c r="BK10" s="34">
        <f t="shared" si="11"/>
        <v>1902</v>
      </c>
      <c r="BL10" s="34">
        <f t="shared" si="11"/>
        <v>1902</v>
      </c>
      <c r="BM10" s="34">
        <f t="shared" si="11"/>
        <v>1902</v>
      </c>
      <c r="BN10" s="34">
        <f t="shared" si="11"/>
        <v>1902</v>
      </c>
      <c r="BO10" s="34">
        <f t="shared" si="11"/>
        <v>1902</v>
      </c>
      <c r="BP10" s="34">
        <f t="shared" si="11"/>
        <v>1902</v>
      </c>
      <c r="BQ10" s="34">
        <f t="shared" si="11"/>
        <v>1902</v>
      </c>
      <c r="BR10" s="34">
        <f t="shared" si="11"/>
        <v>1903</v>
      </c>
      <c r="BS10" s="34">
        <f t="shared" si="11"/>
        <v>1903</v>
      </c>
      <c r="BT10" s="34">
        <f t="shared" si="11"/>
        <v>1903</v>
      </c>
      <c r="BU10" s="34">
        <f t="shared" si="11"/>
        <v>1903</v>
      </c>
      <c r="BV10" s="34">
        <f t="shared" si="11"/>
        <v>1903</v>
      </c>
      <c r="BW10" s="34">
        <f t="shared" si="11"/>
        <v>1903</v>
      </c>
      <c r="BX10" s="34">
        <f t="shared" si="11"/>
        <v>1903</v>
      </c>
      <c r="BY10" s="34">
        <f t="shared" si="11"/>
        <v>1903</v>
      </c>
      <c r="BZ10" s="34">
        <f t="shared" si="11"/>
        <v>1903</v>
      </c>
      <c r="CA10" s="34">
        <f t="shared" si="11"/>
        <v>1903</v>
      </c>
      <c r="CB10" s="34">
        <f t="shared" si="11"/>
        <v>1903</v>
      </c>
      <c r="CC10" s="34">
        <f t="shared" si="11"/>
        <v>1903</v>
      </c>
      <c r="CD10" s="34">
        <f t="shared" si="11"/>
        <v>1904</v>
      </c>
      <c r="CE10" s="34">
        <f t="shared" si="11"/>
        <v>1904</v>
      </c>
      <c r="CF10" s="34">
        <f t="shared" si="11"/>
        <v>1904</v>
      </c>
      <c r="CG10" s="34">
        <f t="shared" si="11"/>
        <v>1904</v>
      </c>
      <c r="CH10" s="34">
        <f t="shared" si="11"/>
        <v>1904</v>
      </c>
      <c r="CI10" s="34">
        <f t="shared" si="11"/>
        <v>1904</v>
      </c>
      <c r="CJ10" s="34">
        <f t="shared" si="11"/>
        <v>1904</v>
      </c>
      <c r="CK10" s="34">
        <f t="shared" si="11"/>
        <v>1904</v>
      </c>
      <c r="CL10" s="34">
        <f t="shared" si="11"/>
        <v>1904</v>
      </c>
      <c r="CM10" s="34">
        <f t="shared" si="11"/>
        <v>1904</v>
      </c>
      <c r="CN10" s="34">
        <f t="shared" si="11"/>
        <v>1904</v>
      </c>
      <c r="CO10" s="34">
        <f t="shared" si="11"/>
        <v>1904</v>
      </c>
      <c r="CP10" s="34">
        <f t="shared" si="11"/>
        <v>1905</v>
      </c>
      <c r="CQ10" s="34">
        <f t="shared" si="11"/>
        <v>1905</v>
      </c>
      <c r="CR10" s="34">
        <f t="shared" si="11"/>
        <v>1905</v>
      </c>
      <c r="CS10" s="34">
        <f t="shared" si="11"/>
        <v>1905</v>
      </c>
      <c r="CT10" s="34">
        <f t="shared" ref="CT10:FE10" si="12">YEAR(CT9)</f>
        <v>1905</v>
      </c>
      <c r="CU10" s="34">
        <f t="shared" si="12"/>
        <v>1905</v>
      </c>
      <c r="CV10" s="34">
        <f t="shared" si="12"/>
        <v>1905</v>
      </c>
      <c r="CW10" s="34">
        <f t="shared" si="12"/>
        <v>1905</v>
      </c>
      <c r="CX10" s="34">
        <f t="shared" si="12"/>
        <v>1905</v>
      </c>
      <c r="CY10" s="34">
        <f t="shared" si="12"/>
        <v>1905</v>
      </c>
      <c r="CZ10" s="34">
        <f t="shared" si="12"/>
        <v>1905</v>
      </c>
      <c r="DA10" s="34">
        <f t="shared" si="12"/>
        <v>1905</v>
      </c>
      <c r="DB10" s="34">
        <f t="shared" si="12"/>
        <v>1906</v>
      </c>
      <c r="DC10" s="34">
        <f t="shared" si="12"/>
        <v>1906</v>
      </c>
      <c r="DD10" s="34">
        <f t="shared" si="12"/>
        <v>1906</v>
      </c>
      <c r="DE10" s="34">
        <f t="shared" si="12"/>
        <v>1906</v>
      </c>
      <c r="DF10" s="34">
        <f t="shared" si="12"/>
        <v>1906</v>
      </c>
      <c r="DG10" s="34">
        <f t="shared" si="12"/>
        <v>1906</v>
      </c>
      <c r="DH10" s="34">
        <f t="shared" si="12"/>
        <v>1906</v>
      </c>
      <c r="DI10" s="34">
        <f t="shared" si="12"/>
        <v>1906</v>
      </c>
      <c r="DJ10" s="34">
        <f t="shared" si="12"/>
        <v>1906</v>
      </c>
      <c r="DK10" s="34">
        <f t="shared" si="12"/>
        <v>1906</v>
      </c>
      <c r="DL10" s="34">
        <f t="shared" si="12"/>
        <v>1906</v>
      </c>
      <c r="DM10" s="34">
        <f t="shared" si="12"/>
        <v>1906</v>
      </c>
      <c r="DN10" s="34">
        <f t="shared" si="12"/>
        <v>1907</v>
      </c>
      <c r="DO10" s="34">
        <f t="shared" si="12"/>
        <v>1907</v>
      </c>
      <c r="DP10" s="34">
        <f t="shared" si="12"/>
        <v>1907</v>
      </c>
      <c r="DQ10" s="34">
        <f t="shared" si="12"/>
        <v>1907</v>
      </c>
      <c r="DR10" s="34">
        <f t="shared" si="12"/>
        <v>1907</v>
      </c>
      <c r="DS10" s="34">
        <f t="shared" si="12"/>
        <v>1907</v>
      </c>
      <c r="DT10" s="34">
        <f t="shared" si="12"/>
        <v>1907</v>
      </c>
      <c r="DU10" s="34">
        <f t="shared" si="12"/>
        <v>1907</v>
      </c>
      <c r="DV10" s="34">
        <f t="shared" si="12"/>
        <v>1907</v>
      </c>
      <c r="DW10" s="34">
        <f t="shared" si="12"/>
        <v>1907</v>
      </c>
      <c r="DX10" s="34">
        <f t="shared" si="12"/>
        <v>1907</v>
      </c>
      <c r="DY10" s="34">
        <f t="shared" si="12"/>
        <v>1907</v>
      </c>
      <c r="DZ10" s="34">
        <f t="shared" si="12"/>
        <v>1908</v>
      </c>
      <c r="EA10" s="34">
        <f t="shared" si="12"/>
        <v>1908</v>
      </c>
      <c r="EB10" s="34">
        <f t="shared" si="12"/>
        <v>1908</v>
      </c>
      <c r="EC10" s="34">
        <f t="shared" si="12"/>
        <v>1908</v>
      </c>
      <c r="ED10" s="34">
        <f t="shared" si="12"/>
        <v>1908</v>
      </c>
      <c r="EE10" s="34">
        <f t="shared" si="12"/>
        <v>1908</v>
      </c>
      <c r="EF10" s="34">
        <f t="shared" si="12"/>
        <v>1908</v>
      </c>
      <c r="EG10" s="34">
        <f t="shared" si="12"/>
        <v>1908</v>
      </c>
      <c r="EH10" s="34">
        <f t="shared" si="12"/>
        <v>1908</v>
      </c>
      <c r="EI10" s="34">
        <f t="shared" si="12"/>
        <v>1908</v>
      </c>
      <c r="EJ10" s="34">
        <f t="shared" si="12"/>
        <v>1908</v>
      </c>
      <c r="EK10" s="34">
        <f t="shared" si="12"/>
        <v>1908</v>
      </c>
      <c r="EL10" s="34">
        <f t="shared" si="12"/>
        <v>1909</v>
      </c>
      <c r="EM10" s="34">
        <f t="shared" si="12"/>
        <v>1909</v>
      </c>
      <c r="EN10" s="34">
        <f t="shared" si="12"/>
        <v>1909</v>
      </c>
      <c r="EO10" s="34">
        <f t="shared" si="12"/>
        <v>1909</v>
      </c>
      <c r="EP10" s="34">
        <f t="shared" si="12"/>
        <v>1909</v>
      </c>
      <c r="EQ10" s="34">
        <f t="shared" si="12"/>
        <v>1909</v>
      </c>
      <c r="ER10" s="34">
        <f t="shared" si="12"/>
        <v>1909</v>
      </c>
      <c r="ES10" s="34">
        <f t="shared" si="12"/>
        <v>1909</v>
      </c>
      <c r="ET10" s="34">
        <f t="shared" si="12"/>
        <v>1909</v>
      </c>
      <c r="EU10" s="34">
        <f t="shared" si="12"/>
        <v>1909</v>
      </c>
      <c r="EV10" s="34">
        <f t="shared" si="12"/>
        <v>1909</v>
      </c>
      <c r="EW10" s="34">
        <f t="shared" si="12"/>
        <v>1909</v>
      </c>
      <c r="EX10" s="34">
        <f t="shared" si="12"/>
        <v>1910</v>
      </c>
      <c r="EY10" s="34">
        <f t="shared" si="12"/>
        <v>1910</v>
      </c>
      <c r="EZ10" s="34">
        <f t="shared" si="12"/>
        <v>1910</v>
      </c>
      <c r="FA10" s="34">
        <f t="shared" si="12"/>
        <v>1910</v>
      </c>
      <c r="FB10" s="34">
        <f t="shared" si="12"/>
        <v>1910</v>
      </c>
      <c r="FC10" s="34">
        <f t="shared" si="12"/>
        <v>1910</v>
      </c>
      <c r="FD10" s="34">
        <f t="shared" si="12"/>
        <v>1910</v>
      </c>
      <c r="FE10" s="34">
        <f t="shared" si="12"/>
        <v>1910</v>
      </c>
      <c r="FF10" s="34">
        <f t="shared" ref="FF10:HQ10" si="13">YEAR(FF9)</f>
        <v>1910</v>
      </c>
      <c r="FG10" s="34">
        <f t="shared" si="13"/>
        <v>1910</v>
      </c>
      <c r="FH10" s="34">
        <f t="shared" si="13"/>
        <v>1910</v>
      </c>
      <c r="FI10" s="34">
        <f t="shared" si="13"/>
        <v>1910</v>
      </c>
      <c r="FJ10" s="34">
        <f t="shared" si="13"/>
        <v>1911</v>
      </c>
      <c r="FK10" s="34">
        <f t="shared" si="13"/>
        <v>1911</v>
      </c>
      <c r="FL10" s="34">
        <f t="shared" si="13"/>
        <v>1911</v>
      </c>
      <c r="FM10" s="34">
        <f t="shared" si="13"/>
        <v>1911</v>
      </c>
      <c r="FN10" s="34">
        <f t="shared" si="13"/>
        <v>1911</v>
      </c>
      <c r="FO10" s="34">
        <f t="shared" si="13"/>
        <v>1911</v>
      </c>
      <c r="FP10" s="34">
        <f t="shared" si="13"/>
        <v>1911</v>
      </c>
      <c r="FQ10" s="34">
        <f t="shared" si="13"/>
        <v>1911</v>
      </c>
      <c r="FR10" s="34">
        <f t="shared" si="13"/>
        <v>1911</v>
      </c>
      <c r="FS10" s="34">
        <f t="shared" si="13"/>
        <v>1911</v>
      </c>
      <c r="FT10" s="34">
        <f t="shared" si="13"/>
        <v>1911</v>
      </c>
      <c r="FU10" s="34">
        <f t="shared" si="13"/>
        <v>1911</v>
      </c>
      <c r="FV10" s="34">
        <f t="shared" si="13"/>
        <v>1912</v>
      </c>
      <c r="FW10" s="34">
        <f t="shared" si="13"/>
        <v>1912</v>
      </c>
      <c r="FX10" s="34">
        <f t="shared" si="13"/>
        <v>1912</v>
      </c>
      <c r="FY10" s="34">
        <f t="shared" si="13"/>
        <v>1912</v>
      </c>
      <c r="FZ10" s="34">
        <f t="shared" si="13"/>
        <v>1912</v>
      </c>
      <c r="GA10" s="34">
        <f t="shared" si="13"/>
        <v>1912</v>
      </c>
      <c r="GB10" s="34">
        <f t="shared" si="13"/>
        <v>1912</v>
      </c>
      <c r="GC10" s="34">
        <f t="shared" si="13"/>
        <v>1912</v>
      </c>
      <c r="GD10" s="34">
        <f t="shared" si="13"/>
        <v>1912</v>
      </c>
      <c r="GE10" s="34">
        <f t="shared" si="13"/>
        <v>1912</v>
      </c>
      <c r="GF10" s="34">
        <f t="shared" si="13"/>
        <v>1912</v>
      </c>
      <c r="GG10" s="34">
        <f t="shared" si="13"/>
        <v>1912</v>
      </c>
      <c r="GH10" s="34">
        <f t="shared" si="13"/>
        <v>1913</v>
      </c>
      <c r="GI10" s="34">
        <f t="shared" si="13"/>
        <v>1913</v>
      </c>
      <c r="GJ10" s="34">
        <f t="shared" si="13"/>
        <v>1913</v>
      </c>
      <c r="GK10" s="34">
        <f t="shared" si="13"/>
        <v>1913</v>
      </c>
      <c r="GL10" s="34">
        <f t="shared" si="13"/>
        <v>1913</v>
      </c>
      <c r="GM10" s="34">
        <f t="shared" si="13"/>
        <v>1913</v>
      </c>
      <c r="GN10" s="34">
        <f t="shared" si="13"/>
        <v>1913</v>
      </c>
      <c r="GO10" s="34">
        <f t="shared" si="13"/>
        <v>1913</v>
      </c>
      <c r="GP10" s="34">
        <f t="shared" si="13"/>
        <v>1913</v>
      </c>
      <c r="GQ10" s="34">
        <f t="shared" si="13"/>
        <v>1913</v>
      </c>
      <c r="GR10" s="34">
        <f t="shared" si="13"/>
        <v>1913</v>
      </c>
      <c r="GS10" s="34">
        <f t="shared" si="13"/>
        <v>1913</v>
      </c>
      <c r="GT10" s="34">
        <f t="shared" si="13"/>
        <v>1914</v>
      </c>
      <c r="GU10" s="34">
        <f t="shared" si="13"/>
        <v>1914</v>
      </c>
      <c r="GV10" s="34">
        <f t="shared" si="13"/>
        <v>1914</v>
      </c>
      <c r="GW10" s="34">
        <f t="shared" si="13"/>
        <v>1914</v>
      </c>
      <c r="GX10" s="34">
        <f t="shared" si="13"/>
        <v>1914</v>
      </c>
      <c r="GY10" s="34">
        <f t="shared" si="13"/>
        <v>1914</v>
      </c>
      <c r="GZ10" s="34">
        <f t="shared" si="13"/>
        <v>1914</v>
      </c>
      <c r="HA10" s="34">
        <f t="shared" si="13"/>
        <v>1914</v>
      </c>
      <c r="HB10" s="34">
        <f t="shared" si="13"/>
        <v>1914</v>
      </c>
      <c r="HC10" s="34">
        <f t="shared" si="13"/>
        <v>1914</v>
      </c>
      <c r="HD10" s="34">
        <f t="shared" si="13"/>
        <v>1914</v>
      </c>
      <c r="HE10" s="34">
        <f t="shared" si="13"/>
        <v>1914</v>
      </c>
      <c r="HF10" s="34">
        <f t="shared" si="13"/>
        <v>1915</v>
      </c>
      <c r="HG10" s="34">
        <f t="shared" si="13"/>
        <v>1915</v>
      </c>
      <c r="HH10" s="34">
        <f t="shared" si="13"/>
        <v>1915</v>
      </c>
      <c r="HI10" s="34">
        <f t="shared" si="13"/>
        <v>1915</v>
      </c>
      <c r="HJ10" s="34">
        <f t="shared" si="13"/>
        <v>1915</v>
      </c>
      <c r="HK10" s="34">
        <f t="shared" si="13"/>
        <v>1915</v>
      </c>
      <c r="HL10" s="34">
        <f t="shared" si="13"/>
        <v>1915</v>
      </c>
      <c r="HM10" s="34">
        <f t="shared" si="13"/>
        <v>1915</v>
      </c>
      <c r="HN10" s="34">
        <f t="shared" si="13"/>
        <v>1915</v>
      </c>
      <c r="HO10" s="34">
        <f t="shared" si="13"/>
        <v>1915</v>
      </c>
      <c r="HP10" s="34">
        <f t="shared" si="13"/>
        <v>1915</v>
      </c>
      <c r="HQ10" s="34">
        <f t="shared" si="13"/>
        <v>1915</v>
      </c>
      <c r="HR10" s="34">
        <f t="shared" ref="HR10:KC10" si="14">YEAR(HR9)</f>
        <v>1916</v>
      </c>
      <c r="HS10" s="34">
        <f t="shared" si="14"/>
        <v>1916</v>
      </c>
      <c r="HT10" s="34">
        <f t="shared" si="14"/>
        <v>1916</v>
      </c>
      <c r="HU10" s="34">
        <f t="shared" si="14"/>
        <v>1916</v>
      </c>
      <c r="HV10" s="34">
        <f t="shared" si="14"/>
        <v>1916</v>
      </c>
      <c r="HW10" s="34">
        <f t="shared" si="14"/>
        <v>1916</v>
      </c>
      <c r="HX10" s="34">
        <f t="shared" si="14"/>
        <v>1916</v>
      </c>
      <c r="HY10" s="34">
        <f t="shared" si="14"/>
        <v>1916</v>
      </c>
      <c r="HZ10" s="34">
        <f t="shared" si="14"/>
        <v>1916</v>
      </c>
      <c r="IA10" s="34">
        <f t="shared" si="14"/>
        <v>1916</v>
      </c>
      <c r="IB10" s="34">
        <f t="shared" si="14"/>
        <v>1916</v>
      </c>
      <c r="IC10" s="34">
        <f t="shared" si="14"/>
        <v>1916</v>
      </c>
      <c r="ID10" s="34">
        <f t="shared" si="14"/>
        <v>1917</v>
      </c>
      <c r="IE10" s="34">
        <f t="shared" si="14"/>
        <v>1917</v>
      </c>
      <c r="IF10" s="34">
        <f t="shared" si="14"/>
        <v>1917</v>
      </c>
      <c r="IG10" s="34">
        <f t="shared" si="14"/>
        <v>1917</v>
      </c>
      <c r="IH10" s="34">
        <f t="shared" si="14"/>
        <v>1917</v>
      </c>
      <c r="II10" s="34">
        <f t="shared" si="14"/>
        <v>1917</v>
      </c>
      <c r="IJ10" s="34">
        <f t="shared" si="14"/>
        <v>1917</v>
      </c>
      <c r="IK10" s="34">
        <f t="shared" si="14"/>
        <v>1917</v>
      </c>
      <c r="IL10" s="34">
        <f t="shared" si="14"/>
        <v>1917</v>
      </c>
      <c r="IM10" s="34">
        <f t="shared" si="14"/>
        <v>1917</v>
      </c>
      <c r="IN10" s="34">
        <f t="shared" si="14"/>
        <v>1917</v>
      </c>
      <c r="IO10" s="34">
        <f t="shared" si="14"/>
        <v>1917</v>
      </c>
      <c r="IP10" s="34">
        <f t="shared" si="14"/>
        <v>1918</v>
      </c>
      <c r="IQ10" s="34">
        <f t="shared" si="14"/>
        <v>1918</v>
      </c>
      <c r="IR10" s="34">
        <f t="shared" si="14"/>
        <v>1918</v>
      </c>
      <c r="IS10" s="34">
        <f t="shared" si="14"/>
        <v>1918</v>
      </c>
      <c r="IT10" s="34">
        <f t="shared" si="14"/>
        <v>1918</v>
      </c>
      <c r="IU10" s="34">
        <f t="shared" si="14"/>
        <v>1918</v>
      </c>
      <c r="IV10" s="34">
        <f t="shared" si="14"/>
        <v>1918</v>
      </c>
      <c r="IW10" s="34">
        <f t="shared" si="14"/>
        <v>1918</v>
      </c>
      <c r="IX10" s="34">
        <f t="shared" si="14"/>
        <v>1918</v>
      </c>
      <c r="IY10" s="34">
        <f t="shared" si="14"/>
        <v>1918</v>
      </c>
      <c r="IZ10" s="34">
        <f t="shared" si="14"/>
        <v>1918</v>
      </c>
      <c r="JA10" s="34">
        <f t="shared" si="14"/>
        <v>1918</v>
      </c>
      <c r="JB10" s="34">
        <f t="shared" si="14"/>
        <v>1919</v>
      </c>
      <c r="JC10" s="34">
        <f t="shared" si="14"/>
        <v>1919</v>
      </c>
      <c r="JD10" s="34">
        <f t="shared" si="14"/>
        <v>1919</v>
      </c>
      <c r="JE10" s="34">
        <f t="shared" si="14"/>
        <v>1919</v>
      </c>
      <c r="JF10" s="34">
        <f t="shared" si="14"/>
        <v>1919</v>
      </c>
      <c r="JG10" s="34">
        <f t="shared" si="14"/>
        <v>1919</v>
      </c>
      <c r="JH10" s="34">
        <f t="shared" si="14"/>
        <v>1919</v>
      </c>
      <c r="JI10" s="34">
        <f t="shared" si="14"/>
        <v>1919</v>
      </c>
      <c r="JJ10" s="34">
        <f t="shared" si="14"/>
        <v>1919</v>
      </c>
      <c r="JK10" s="34">
        <f t="shared" si="14"/>
        <v>1919</v>
      </c>
      <c r="JL10" s="34">
        <f t="shared" si="14"/>
        <v>1919</v>
      </c>
      <c r="JM10" s="34">
        <f t="shared" si="14"/>
        <v>1919</v>
      </c>
      <c r="JN10" s="34">
        <f t="shared" si="14"/>
        <v>1920</v>
      </c>
      <c r="JO10" s="34">
        <f t="shared" si="14"/>
        <v>1920</v>
      </c>
      <c r="JP10" s="34">
        <f t="shared" si="14"/>
        <v>1920</v>
      </c>
      <c r="JQ10" s="34">
        <f t="shared" si="14"/>
        <v>1920</v>
      </c>
      <c r="JR10" s="34">
        <f t="shared" si="14"/>
        <v>1920</v>
      </c>
      <c r="JS10" s="34">
        <f t="shared" si="14"/>
        <v>1920</v>
      </c>
      <c r="JT10" s="34">
        <f t="shared" si="14"/>
        <v>1920</v>
      </c>
      <c r="JU10" s="34">
        <f t="shared" si="14"/>
        <v>1920</v>
      </c>
      <c r="JV10" s="34">
        <f t="shared" si="14"/>
        <v>1920</v>
      </c>
      <c r="JW10" s="34">
        <f t="shared" si="14"/>
        <v>1920</v>
      </c>
      <c r="JX10" s="34">
        <f t="shared" si="14"/>
        <v>1920</v>
      </c>
      <c r="JY10" s="34">
        <f t="shared" si="14"/>
        <v>1920</v>
      </c>
      <c r="JZ10" s="34">
        <f t="shared" si="14"/>
        <v>1921</v>
      </c>
      <c r="KA10" s="34">
        <f t="shared" si="14"/>
        <v>1921</v>
      </c>
      <c r="KB10" s="34">
        <f t="shared" si="14"/>
        <v>1921</v>
      </c>
      <c r="KC10" s="34">
        <f t="shared" si="14"/>
        <v>1921</v>
      </c>
      <c r="KD10" s="34">
        <f t="shared" ref="KD10:LU10" si="15">YEAR(KD9)</f>
        <v>1921</v>
      </c>
      <c r="KE10" s="34">
        <f t="shared" si="15"/>
        <v>1921</v>
      </c>
      <c r="KF10" s="34">
        <f t="shared" si="15"/>
        <v>1921</v>
      </c>
      <c r="KG10" s="34">
        <f t="shared" si="15"/>
        <v>1921</v>
      </c>
      <c r="KH10" s="34">
        <f t="shared" si="15"/>
        <v>1921</v>
      </c>
      <c r="KI10" s="34">
        <f t="shared" si="15"/>
        <v>1921</v>
      </c>
      <c r="KJ10" s="34">
        <f t="shared" si="15"/>
        <v>1921</v>
      </c>
      <c r="KK10" s="34">
        <f t="shared" si="15"/>
        <v>1921</v>
      </c>
      <c r="KL10" s="34">
        <f t="shared" si="15"/>
        <v>1922</v>
      </c>
      <c r="KM10" s="34">
        <f t="shared" si="15"/>
        <v>1922</v>
      </c>
      <c r="KN10" s="34">
        <f t="shared" si="15"/>
        <v>1922</v>
      </c>
      <c r="KO10" s="34">
        <f t="shared" si="15"/>
        <v>1922</v>
      </c>
      <c r="KP10" s="34">
        <f t="shared" si="15"/>
        <v>1922</v>
      </c>
      <c r="KQ10" s="34">
        <f t="shared" si="15"/>
        <v>1922</v>
      </c>
      <c r="KR10" s="34">
        <f t="shared" si="15"/>
        <v>1922</v>
      </c>
      <c r="KS10" s="34">
        <f t="shared" si="15"/>
        <v>1922</v>
      </c>
      <c r="KT10" s="34">
        <f t="shared" si="15"/>
        <v>1922</v>
      </c>
      <c r="KU10" s="34">
        <f t="shared" si="15"/>
        <v>1922</v>
      </c>
      <c r="KV10" s="34">
        <f t="shared" si="15"/>
        <v>1922</v>
      </c>
      <c r="KW10" s="34">
        <f t="shared" si="15"/>
        <v>1922</v>
      </c>
      <c r="KX10" s="34">
        <f t="shared" si="15"/>
        <v>1923</v>
      </c>
      <c r="KY10" s="34">
        <f t="shared" si="15"/>
        <v>1923</v>
      </c>
      <c r="KZ10" s="34">
        <f t="shared" si="15"/>
        <v>1923</v>
      </c>
      <c r="LA10" s="34">
        <f t="shared" si="15"/>
        <v>1923</v>
      </c>
      <c r="LB10" s="34">
        <f t="shared" si="15"/>
        <v>1923</v>
      </c>
      <c r="LC10" s="34">
        <f t="shared" si="15"/>
        <v>1923</v>
      </c>
      <c r="LD10" s="34">
        <f t="shared" si="15"/>
        <v>1923</v>
      </c>
      <c r="LE10" s="34">
        <f t="shared" si="15"/>
        <v>1923</v>
      </c>
      <c r="LF10" s="34">
        <f t="shared" si="15"/>
        <v>1923</v>
      </c>
      <c r="LG10" s="34">
        <f t="shared" si="15"/>
        <v>1923</v>
      </c>
      <c r="LH10" s="34">
        <f t="shared" si="15"/>
        <v>1923</v>
      </c>
      <c r="LI10" s="34">
        <f t="shared" si="15"/>
        <v>1923</v>
      </c>
      <c r="LJ10" s="34">
        <f t="shared" si="15"/>
        <v>1924</v>
      </c>
      <c r="LK10" s="34">
        <f t="shared" si="15"/>
        <v>1924</v>
      </c>
      <c r="LL10" s="34">
        <f t="shared" si="15"/>
        <v>1924</v>
      </c>
      <c r="LM10" s="34">
        <f t="shared" si="15"/>
        <v>1924</v>
      </c>
      <c r="LN10" s="34">
        <f t="shared" si="15"/>
        <v>1924</v>
      </c>
      <c r="LO10" s="34">
        <f t="shared" si="15"/>
        <v>1924</v>
      </c>
      <c r="LP10" s="34">
        <f t="shared" si="15"/>
        <v>1924</v>
      </c>
      <c r="LQ10" s="34">
        <f t="shared" si="15"/>
        <v>1924</v>
      </c>
      <c r="LR10" s="34">
        <f t="shared" si="15"/>
        <v>1924</v>
      </c>
      <c r="LS10" s="34">
        <f t="shared" si="15"/>
        <v>1924</v>
      </c>
      <c r="LT10" s="34">
        <f t="shared" si="15"/>
        <v>1924</v>
      </c>
      <c r="LU10" s="34">
        <f t="shared" si="15"/>
        <v>1924</v>
      </c>
    </row>
    <row r="11" spans="3:333">
      <c r="C11" s="3" t="s">
        <v>315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</row>
    <row r="12" spans="3:333"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7"/>
      <c r="IH12" s="57"/>
      <c r="II12" s="57"/>
      <c r="IJ12" s="57"/>
      <c r="IK12" s="57"/>
      <c r="IL12" s="57"/>
      <c r="IM12" s="57"/>
      <c r="IN12" s="57"/>
      <c r="IO12" s="57"/>
      <c r="IP12" s="57"/>
      <c r="IQ12" s="57"/>
      <c r="IR12" s="57"/>
      <c r="IS12" s="57"/>
      <c r="IT12" s="57"/>
      <c r="IU12" s="57"/>
      <c r="IV12" s="57"/>
      <c r="IW12" s="57"/>
      <c r="IX12" s="57"/>
      <c r="IY12" s="57"/>
      <c r="IZ12" s="57"/>
      <c r="JA12" s="57"/>
      <c r="JB12" s="57"/>
      <c r="JC12" s="57"/>
      <c r="JD12" s="57"/>
      <c r="JE12" s="57"/>
      <c r="JF12" s="57"/>
      <c r="JG12" s="57"/>
      <c r="JH12" s="57"/>
      <c r="JI12" s="57"/>
      <c r="JJ12" s="57"/>
      <c r="JK12" s="57"/>
      <c r="JL12" s="57"/>
      <c r="JM12" s="57"/>
      <c r="JN12" s="57"/>
      <c r="JO12" s="57"/>
      <c r="JP12" s="57"/>
      <c r="JQ12" s="57"/>
      <c r="JR12" s="57"/>
      <c r="JS12" s="57"/>
      <c r="JT12" s="57"/>
      <c r="JU12" s="57"/>
      <c r="JV12" s="57"/>
      <c r="JW12" s="57"/>
      <c r="JX12" s="57"/>
      <c r="JY12" s="57"/>
      <c r="JZ12" s="57"/>
      <c r="KA12" s="57"/>
      <c r="KB12" s="57"/>
      <c r="KC12" s="57"/>
      <c r="KD12" s="57"/>
      <c r="KE12" s="57"/>
      <c r="KF12" s="57"/>
      <c r="KG12" s="57"/>
      <c r="KH12" s="57"/>
      <c r="KI12" s="57"/>
      <c r="KJ12" s="57"/>
      <c r="KK12" s="57"/>
      <c r="KL12" s="57"/>
      <c r="KM12" s="57"/>
      <c r="KN12" s="57"/>
      <c r="KO12" s="57"/>
      <c r="KP12" s="57"/>
      <c r="KQ12" s="57"/>
      <c r="KR12" s="57"/>
      <c r="KS12" s="57"/>
      <c r="KT12" s="57"/>
      <c r="KU12" s="57"/>
      <c r="KV12" s="57"/>
      <c r="KW12" s="57"/>
      <c r="KX12" s="57"/>
      <c r="KY12" s="57"/>
      <c r="KZ12" s="57"/>
      <c r="LA12" s="57"/>
      <c r="LB12" s="57"/>
      <c r="LC12" s="57"/>
      <c r="LD12" s="57"/>
      <c r="LE12" s="57"/>
      <c r="LF12" s="57"/>
      <c r="LG12" s="57"/>
      <c r="LH12" s="57"/>
      <c r="LI12" s="57"/>
      <c r="LJ12" s="57"/>
      <c r="LK12" s="57"/>
      <c r="LL12" s="57"/>
      <c r="LM12" s="57"/>
      <c r="LN12" s="57"/>
      <c r="LO12" s="57"/>
      <c r="LP12" s="57"/>
      <c r="LQ12" s="57"/>
      <c r="LR12" s="57"/>
      <c r="LS12" s="57"/>
      <c r="LT12" s="57"/>
      <c r="LU12" s="57"/>
    </row>
    <row r="13" spans="3:333">
      <c r="D13" s="12" t="s">
        <v>316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4"/>
      <c r="AG13" s="54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</row>
    <row r="14" spans="3:333">
      <c r="E14" s="12" t="s">
        <v>317</v>
      </c>
      <c r="G14" s="59">
        <f>+SUM(AH14:AS14)</f>
        <v>250000</v>
      </c>
      <c r="H14" s="59">
        <f>+SUM(AT14:BE14)</f>
        <v>0</v>
      </c>
      <c r="I14" s="59">
        <f>+SUM(BF14:BQ14)</f>
        <v>0</v>
      </c>
      <c r="J14" s="59">
        <f>+SUM(BR14:CC14)</f>
        <v>0</v>
      </c>
      <c r="K14" s="59">
        <f>+SUM(CD14:CO14)</f>
        <v>0</v>
      </c>
      <c r="L14" s="59">
        <f>+SUM(CP14:DA14)</f>
        <v>0</v>
      </c>
      <c r="M14" s="59">
        <f>+SUM(DB14:DM14)</f>
        <v>0</v>
      </c>
      <c r="N14" s="59">
        <f>+SUM(DN14:DY14)</f>
        <v>0</v>
      </c>
      <c r="O14" s="59">
        <f>+SUM(DZ14:EK14)</f>
        <v>0</v>
      </c>
      <c r="P14" s="59">
        <f>+SUM(EL14:EW14)</f>
        <v>0</v>
      </c>
      <c r="Q14" s="59">
        <f>+SUM(EX14:FI14)</f>
        <v>0</v>
      </c>
      <c r="R14" s="59">
        <f>+SUM(FJ14:FU14)</f>
        <v>0</v>
      </c>
      <c r="S14" s="59">
        <f>+SUM(FV14:GG14)</f>
        <v>0</v>
      </c>
      <c r="T14" s="59">
        <f>+SUM(GH14:GS14)</f>
        <v>0</v>
      </c>
      <c r="U14" s="59">
        <f>+SUM(GT14:HE14)</f>
        <v>0</v>
      </c>
      <c r="V14" s="59">
        <f>+SUM(HF14:HQ14)</f>
        <v>0</v>
      </c>
      <c r="W14" s="59">
        <f>+SUM(HR14:IC14)</f>
        <v>0</v>
      </c>
      <c r="X14" s="59">
        <f>+SUM(ID14:IO14)</f>
        <v>0</v>
      </c>
      <c r="Y14" s="59">
        <f>+SUM(IP14:JA14)</f>
        <v>0</v>
      </c>
      <c r="Z14" s="59">
        <f>+SUM(JB14:JM14)</f>
        <v>0</v>
      </c>
      <c r="AA14" s="59">
        <f>+SUM(JN14:JY14)</f>
        <v>0</v>
      </c>
      <c r="AB14" s="59">
        <f>+SUM(JZ14:KK14)</f>
        <v>0</v>
      </c>
      <c r="AC14" s="59">
        <f>+SUM(KL14:KW14)</f>
        <v>0</v>
      </c>
      <c r="AD14" s="59">
        <f>+SUM(KX14:LI14)</f>
        <v>0</v>
      </c>
      <c r="AE14" s="59">
        <f>+SUM(LJ14:LU14)</f>
        <v>0</v>
      </c>
      <c r="AF14" s="54"/>
      <c r="AG14" s="54"/>
      <c r="AH14" s="59">
        <f>Inputs!G29</f>
        <v>250000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0</v>
      </c>
      <c r="BW14" s="58">
        <v>0</v>
      </c>
      <c r="BX14" s="58">
        <v>0</v>
      </c>
      <c r="BY14" s="58">
        <v>0</v>
      </c>
      <c r="BZ14" s="58">
        <v>0</v>
      </c>
      <c r="CA14" s="58">
        <v>0</v>
      </c>
      <c r="CB14" s="58">
        <v>0</v>
      </c>
      <c r="CC14" s="58">
        <v>0</v>
      </c>
      <c r="CD14" s="58">
        <v>0</v>
      </c>
      <c r="CE14" s="58">
        <v>0</v>
      </c>
      <c r="CF14" s="58">
        <v>0</v>
      </c>
      <c r="CG14" s="58">
        <v>0</v>
      </c>
      <c r="CH14" s="58">
        <v>0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0</v>
      </c>
      <c r="CY14" s="58">
        <v>0</v>
      </c>
      <c r="CZ14" s="58">
        <v>0</v>
      </c>
      <c r="DA14" s="58">
        <v>0</v>
      </c>
      <c r="DB14" s="58">
        <v>0</v>
      </c>
      <c r="DC14" s="58">
        <v>0</v>
      </c>
      <c r="DD14" s="58">
        <v>0</v>
      </c>
      <c r="DE14" s="58">
        <v>0</v>
      </c>
      <c r="DF14" s="58">
        <v>0</v>
      </c>
      <c r="DG14" s="58">
        <v>0</v>
      </c>
      <c r="DH14" s="58">
        <v>0</v>
      </c>
      <c r="DI14" s="58">
        <v>0</v>
      </c>
      <c r="DJ14" s="58">
        <v>0</v>
      </c>
      <c r="DK14" s="58">
        <v>0</v>
      </c>
      <c r="DL14" s="58">
        <v>0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0</v>
      </c>
      <c r="DS14" s="58">
        <v>0</v>
      </c>
      <c r="DT14" s="58">
        <v>0</v>
      </c>
      <c r="DU14" s="58">
        <v>0</v>
      </c>
      <c r="DV14" s="58">
        <v>0</v>
      </c>
      <c r="DW14" s="58">
        <v>0</v>
      </c>
      <c r="DX14" s="58">
        <v>0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I14" s="58">
        <v>0</v>
      </c>
      <c r="EJ14" s="58">
        <v>0</v>
      </c>
      <c r="EK14" s="58">
        <v>0</v>
      </c>
      <c r="EL14" s="58">
        <v>0</v>
      </c>
      <c r="EM14" s="58">
        <v>0</v>
      </c>
      <c r="EN14" s="58">
        <v>0</v>
      </c>
      <c r="EO14" s="58">
        <v>0</v>
      </c>
      <c r="EP14" s="58">
        <v>0</v>
      </c>
      <c r="EQ14" s="58">
        <v>0</v>
      </c>
      <c r="ER14" s="58">
        <v>0</v>
      </c>
      <c r="ES14" s="58">
        <v>0</v>
      </c>
      <c r="ET14" s="58">
        <v>0</v>
      </c>
      <c r="EU14" s="58">
        <v>0</v>
      </c>
      <c r="EV14" s="58">
        <v>0</v>
      </c>
      <c r="EW14" s="58">
        <v>0</v>
      </c>
      <c r="EX14" s="58">
        <v>0</v>
      </c>
      <c r="EY14" s="58">
        <v>0</v>
      </c>
      <c r="EZ14" s="58">
        <v>0</v>
      </c>
      <c r="FA14" s="58">
        <v>0</v>
      </c>
      <c r="FB14" s="58">
        <v>0</v>
      </c>
      <c r="FC14" s="58">
        <v>0</v>
      </c>
      <c r="FD14" s="58">
        <v>0</v>
      </c>
      <c r="FE14" s="58">
        <v>0</v>
      </c>
      <c r="FF14" s="58">
        <v>0</v>
      </c>
      <c r="FG14" s="58">
        <v>0</v>
      </c>
      <c r="FH14" s="58">
        <v>0</v>
      </c>
      <c r="FI14" s="58">
        <v>0</v>
      </c>
      <c r="FJ14" s="58">
        <v>0</v>
      </c>
      <c r="FK14" s="58">
        <v>0</v>
      </c>
      <c r="FL14" s="58">
        <v>0</v>
      </c>
      <c r="FM14" s="58">
        <v>0</v>
      </c>
      <c r="FN14" s="58">
        <v>0</v>
      </c>
      <c r="FO14" s="58">
        <v>0</v>
      </c>
      <c r="FP14" s="58">
        <v>0</v>
      </c>
      <c r="FQ14" s="58">
        <v>0</v>
      </c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8">
        <v>0</v>
      </c>
      <c r="GT14" s="58">
        <v>0</v>
      </c>
      <c r="GU14" s="58">
        <v>0</v>
      </c>
      <c r="GV14" s="58">
        <v>0</v>
      </c>
      <c r="GW14" s="58">
        <v>0</v>
      </c>
      <c r="GX14" s="58">
        <v>0</v>
      </c>
      <c r="GY14" s="58">
        <v>0</v>
      </c>
      <c r="GZ14" s="58">
        <v>0</v>
      </c>
      <c r="HA14" s="58">
        <v>0</v>
      </c>
      <c r="HB14" s="58">
        <v>0</v>
      </c>
      <c r="HC14" s="58">
        <v>0</v>
      </c>
      <c r="HD14" s="58">
        <v>0</v>
      </c>
      <c r="HE14" s="58">
        <v>0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>
        <v>0</v>
      </c>
      <c r="HL14" s="58">
        <v>0</v>
      </c>
      <c r="HM14" s="58">
        <v>0</v>
      </c>
      <c r="HN14" s="58">
        <v>0</v>
      </c>
      <c r="HO14" s="58">
        <v>0</v>
      </c>
      <c r="HP14" s="58">
        <v>0</v>
      </c>
      <c r="HQ14" s="58">
        <v>0</v>
      </c>
      <c r="HR14" s="58">
        <v>0</v>
      </c>
      <c r="HS14" s="58">
        <v>0</v>
      </c>
      <c r="HT14" s="58">
        <v>0</v>
      </c>
      <c r="HU14" s="58">
        <v>0</v>
      </c>
      <c r="HV14" s="58">
        <v>0</v>
      </c>
      <c r="HW14" s="58">
        <v>0</v>
      </c>
      <c r="HX14" s="58">
        <v>0</v>
      </c>
      <c r="HY14" s="58">
        <v>0</v>
      </c>
      <c r="HZ14" s="58">
        <v>0</v>
      </c>
      <c r="IA14" s="58">
        <v>0</v>
      </c>
      <c r="IB14" s="58">
        <v>0</v>
      </c>
      <c r="IC14" s="58">
        <v>0</v>
      </c>
      <c r="ID14" s="58">
        <v>0</v>
      </c>
      <c r="IE14" s="58">
        <v>0</v>
      </c>
      <c r="IF14" s="58">
        <v>0</v>
      </c>
      <c r="IG14" s="58">
        <v>0</v>
      </c>
      <c r="IH14" s="58">
        <v>0</v>
      </c>
      <c r="II14" s="58">
        <v>0</v>
      </c>
      <c r="IJ14" s="58">
        <v>0</v>
      </c>
      <c r="IK14" s="58">
        <v>0</v>
      </c>
      <c r="IL14" s="58">
        <v>0</v>
      </c>
      <c r="IM14" s="58">
        <v>0</v>
      </c>
      <c r="IN14" s="58">
        <v>0</v>
      </c>
      <c r="IO14" s="58">
        <v>0</v>
      </c>
      <c r="IP14" s="58">
        <v>0</v>
      </c>
      <c r="IQ14" s="58">
        <v>0</v>
      </c>
      <c r="IR14" s="58">
        <v>0</v>
      </c>
      <c r="IS14" s="58">
        <v>0</v>
      </c>
      <c r="IT14" s="58">
        <v>0</v>
      </c>
      <c r="IU14" s="58">
        <v>0</v>
      </c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F14" s="58">
        <v>0</v>
      </c>
      <c r="JG14" s="58">
        <v>0</v>
      </c>
      <c r="JH14" s="58">
        <v>0</v>
      </c>
      <c r="JI14" s="58">
        <v>0</v>
      </c>
      <c r="JJ14" s="58">
        <v>0</v>
      </c>
      <c r="JK14" s="58">
        <v>0</v>
      </c>
      <c r="JL14" s="58">
        <v>0</v>
      </c>
      <c r="JM14" s="58">
        <v>0</v>
      </c>
      <c r="JN14" s="58">
        <v>0</v>
      </c>
      <c r="JO14" s="58">
        <v>0</v>
      </c>
      <c r="JP14" s="58">
        <v>0</v>
      </c>
      <c r="JQ14" s="58">
        <v>0</v>
      </c>
      <c r="JR14" s="58">
        <v>0</v>
      </c>
      <c r="JS14" s="58">
        <v>0</v>
      </c>
      <c r="JT14" s="58">
        <v>0</v>
      </c>
      <c r="JU14" s="58">
        <v>0</v>
      </c>
      <c r="JV14" s="58">
        <v>0</v>
      </c>
      <c r="JW14" s="58">
        <v>0</v>
      </c>
      <c r="JX14" s="58">
        <v>0</v>
      </c>
      <c r="JY14" s="58">
        <v>0</v>
      </c>
      <c r="JZ14" s="58">
        <v>0</v>
      </c>
      <c r="KA14" s="58">
        <v>0</v>
      </c>
      <c r="KB14" s="58">
        <v>0</v>
      </c>
      <c r="KC14" s="58">
        <v>0</v>
      </c>
      <c r="KD14" s="58">
        <v>0</v>
      </c>
      <c r="KE14" s="58">
        <v>0</v>
      </c>
      <c r="KF14" s="58">
        <v>0</v>
      </c>
      <c r="KG14" s="58">
        <v>0</v>
      </c>
      <c r="KH14" s="58">
        <v>0</v>
      </c>
      <c r="KI14" s="58">
        <v>0</v>
      </c>
      <c r="KJ14" s="58">
        <v>0</v>
      </c>
      <c r="KK14" s="58">
        <v>0</v>
      </c>
      <c r="KL14" s="58">
        <v>0</v>
      </c>
      <c r="KM14" s="58">
        <v>0</v>
      </c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8">
        <v>0</v>
      </c>
      <c r="LP14" s="58">
        <v>0</v>
      </c>
      <c r="LQ14" s="58">
        <v>0</v>
      </c>
      <c r="LR14" s="58">
        <v>0</v>
      </c>
      <c r="LS14" s="58">
        <v>0</v>
      </c>
      <c r="LT14" s="58">
        <v>0</v>
      </c>
      <c r="LU14" s="58">
        <v>0</v>
      </c>
    </row>
    <row r="15" spans="3:333">
      <c r="E15" s="56" t="s">
        <v>154</v>
      </c>
      <c r="G15" s="59">
        <f>+SUM(AH15:AS15)</f>
        <v>29449.999999999996</v>
      </c>
      <c r="H15" s="59">
        <f>+SUM(AT15:BE15)</f>
        <v>29332.199999999997</v>
      </c>
      <c r="I15" s="59">
        <f>+SUM(BF15:BQ15)</f>
        <v>29214.871200000001</v>
      </c>
      <c r="J15" s="59">
        <f>+SUM(BR15:CC15)</f>
        <v>29098.011715199995</v>
      </c>
      <c r="K15" s="59">
        <f>+SUM(CD15:CO15)</f>
        <v>28981.619668339197</v>
      </c>
      <c r="L15" s="59">
        <f>+SUM(CP15:DA15)</f>
        <v>28865.693189665843</v>
      </c>
      <c r="M15" s="59">
        <f>+SUM(DB15:DM15)</f>
        <v>28750.230416907179</v>
      </c>
      <c r="N15" s="59">
        <f>+SUM(DN15:DY15)</f>
        <v>28635.229495239553</v>
      </c>
      <c r="O15" s="59">
        <f>+SUM(DZ15:EK15)</f>
        <v>28520.688577258592</v>
      </c>
      <c r="P15" s="59">
        <f>+SUM(EL15:EW15)</f>
        <v>28406.605822949561</v>
      </c>
      <c r="Q15" s="59">
        <f>+SUM(EX15:FI15)</f>
        <v>28292.979399657761</v>
      </c>
      <c r="R15" s="59">
        <f>+SUM(FJ15:FU15)</f>
        <v>28179.807482059128</v>
      </c>
      <c r="S15" s="59">
        <f>+SUM(FV15:GG15)</f>
        <v>28067.088252130889</v>
      </c>
      <c r="T15" s="59">
        <f>+SUM(GH15:GS15)</f>
        <v>27954.819899122365</v>
      </c>
      <c r="U15" s="59">
        <f>+SUM(GT15:HE15)</f>
        <v>27843.000619525883</v>
      </c>
      <c r="V15" s="59">
        <f>+SUM(HF15:HQ15)</f>
        <v>27731.628617047776</v>
      </c>
      <c r="W15" s="59">
        <f>+SUM(HR15:IC15)</f>
        <v>27620.702102579588</v>
      </c>
      <c r="X15" s="59">
        <f>+SUM(ID15:IO15)</f>
        <v>27510.219294169267</v>
      </c>
      <c r="Y15" s="59">
        <f>+SUM(IP15:JA15)</f>
        <v>27400.178416992592</v>
      </c>
      <c r="Z15" s="59">
        <f>+SUM(JB15:JM15)</f>
        <v>27290.57770332462</v>
      </c>
      <c r="AA15" s="59">
        <f>+SUM(JN15:JY15)</f>
        <v>27181.415392511321</v>
      </c>
      <c r="AB15" s="59">
        <f>+SUM(JZ15:KK15)</f>
        <v>27072.689730941274</v>
      </c>
      <c r="AC15" s="59">
        <f>+SUM(KL15:KW15)</f>
        <v>26964.398972017512</v>
      </c>
      <c r="AD15" s="59">
        <f>+SUM(KX15:LI15)</f>
        <v>26856.541376129444</v>
      </c>
      <c r="AE15" s="59">
        <f>+SUM(LJ15:LU15)</f>
        <v>26749.115210624921</v>
      </c>
      <c r="AF15" s="54"/>
      <c r="AG15" s="54"/>
      <c r="AH15" s="59">
        <f>Tables!$C$173*IF(AH7=1,Inputs!$M$24,IF(AH7=2,Inputs!$M$25,IF(AH7=3,Inputs!$M$26,IF(AH7=4,Inputs!$M$27,IF(AH7=5,Inputs!$M$28,IF(AH7=6,Inputs!$M$29,IF(AH7=7,Inputs!$M$30,IF(AH7=8,Inputs!$M$31,IF(AH7=9,Inputs!$M$32,IF(AH7=10,Inputs!$M$33,IF(AH7=11,Inputs!$M$34,Inputs!$M$35)))))))))))</f>
        <v>1437.8088613022273</v>
      </c>
      <c r="AI15" s="59">
        <f>Tables!$C$173*IF(AI7=1,Inputs!$M$24,IF(AI7=2,Inputs!$M$25,IF(AI7=3,Inputs!$M$26,IF(AI7=4,Inputs!$M$27,IF(AI7=5,Inputs!$M$28,IF(AI7=6,Inputs!$M$29,IF(AI7=7,Inputs!$M$30,IF(AI7=8,Inputs!$M$31,IF(AI7=9,Inputs!$M$32,IF(AI7=10,Inputs!$M$33,IF(AI7=11,Inputs!$M$34,Inputs!$M$35)))))))))))</f>
        <v>1719.9261651646716</v>
      </c>
      <c r="AJ15" s="59">
        <f>Tables!$C$173*IF(AJ7=1,Inputs!$M$24,IF(AJ7=2,Inputs!$M$25,IF(AJ7=3,Inputs!$M$26,IF(AJ7=4,Inputs!$M$27,IF(AJ7=5,Inputs!$M$28,IF(AJ7=6,Inputs!$M$29,IF(AJ7=7,Inputs!$M$30,IF(AJ7=8,Inputs!$M$31,IF(AJ7=9,Inputs!$M$32,IF(AJ7=10,Inputs!$M$33,IF(AJ7=11,Inputs!$M$34,Inputs!$M$35)))))))))))</f>
        <v>2407.1970732137347</v>
      </c>
      <c r="AK15" s="59">
        <f>Tables!$C$173*IF(AK7=1,Inputs!$M$24,IF(AK7=2,Inputs!$M$25,IF(AK7=3,Inputs!$M$26,IF(AK7=4,Inputs!$M$27,IF(AK7=5,Inputs!$M$28,IF(AK7=6,Inputs!$M$29,IF(AK7=7,Inputs!$M$30,IF(AK7=8,Inputs!$M$31,IF(AK7=9,Inputs!$M$32,IF(AK7=10,Inputs!$M$33,IF(AK7=11,Inputs!$M$34,Inputs!$M$35)))))))))))</f>
        <v>2945.7434574065246</v>
      </c>
      <c r="AL15" s="59">
        <f>Tables!$C$173*IF(AL7=1,Inputs!$M$24,IF(AL7=2,Inputs!$M$25,IF(AL7=3,Inputs!$M$26,IF(AL7=4,Inputs!$M$27,IF(AL7=5,Inputs!$M$28,IF(AL7=6,Inputs!$M$29,IF(AL7=7,Inputs!$M$30,IF(AL7=8,Inputs!$M$31,IF(AL7=9,Inputs!$M$32,IF(AL7=10,Inputs!$M$33,IF(AL7=11,Inputs!$M$34,Inputs!$M$35)))))))))))</f>
        <v>3241.8991252499427</v>
      </c>
      <c r="AM15" s="59">
        <f>Tables!$C$173*IF(AM7=1,Inputs!$M$24,IF(AM7=2,Inputs!$M$25,IF(AM7=3,Inputs!$M$26,IF(AM7=4,Inputs!$M$27,IF(AM7=5,Inputs!$M$28,IF(AM7=6,Inputs!$M$29,IF(AM7=7,Inputs!$M$30,IF(AM7=8,Inputs!$M$31,IF(AM7=9,Inputs!$M$32,IF(AM7=10,Inputs!$M$33,IF(AM7=11,Inputs!$M$34,Inputs!$M$35)))))))))))</f>
        <v>3330.0660931170032</v>
      </c>
      <c r="AN15" s="59">
        <f>Tables!$C$173*IF(AN7=1,Inputs!$M$24,IF(AN7=2,Inputs!$M$25,IF(AN7=3,Inputs!$M$26,IF(AN7=4,Inputs!$M$27,IF(AN7=5,Inputs!$M$28,IF(AN7=6,Inputs!$M$29,IF(AN7=7,Inputs!$M$30,IF(AN7=8,Inputs!$M$31,IF(AN7=9,Inputs!$M$32,IF(AN7=10,Inputs!$M$33,IF(AN7=11,Inputs!$M$34,Inputs!$M$35)))))))))))</f>
        <v>3478.7717355153331</v>
      </c>
      <c r="AO15" s="59">
        <f>Tables!$C$173*IF(AO7=1,Inputs!$M$24,IF(AO7=2,Inputs!$M$25,IF(AO7=3,Inputs!$M$26,IF(AO7=4,Inputs!$M$27,IF(AO7=5,Inputs!$M$28,IF(AO7=6,Inputs!$M$29,IF(AO7=7,Inputs!$M$30,IF(AO7=8,Inputs!$M$31,IF(AO7=9,Inputs!$M$32,IF(AO7=10,Inputs!$M$33,IF(AO7=11,Inputs!$M$34,Inputs!$M$35)))))))))))</f>
        <v>3203.5980878116025</v>
      </c>
      <c r="AP15" s="59">
        <f>Tables!$C$173*IF(AP7=1,Inputs!$M$24,IF(AP7=2,Inputs!$M$25,IF(AP7=3,Inputs!$M$26,IF(AP7=4,Inputs!$M$27,IF(AP7=5,Inputs!$M$28,IF(AP7=6,Inputs!$M$29,IF(AP7=7,Inputs!$M$30,IF(AP7=8,Inputs!$M$31,IF(AP7=9,Inputs!$M$32,IF(AP7=10,Inputs!$M$33,IF(AP7=11,Inputs!$M$34,Inputs!$M$35)))))))))))</f>
        <v>2657.9664365255226</v>
      </c>
      <c r="AQ15" s="59">
        <f>Tables!$C$173*IF(AQ7=1,Inputs!$M$24,IF(AQ7=2,Inputs!$M$25,IF(AQ7=3,Inputs!$M$26,IF(AQ7=4,Inputs!$M$27,IF(AQ7=5,Inputs!$M$28,IF(AQ7=6,Inputs!$M$29,IF(AQ7=7,Inputs!$M$30,IF(AQ7=8,Inputs!$M$31,IF(AQ7=9,Inputs!$M$32,IF(AQ7=10,Inputs!$M$33,IF(AQ7=11,Inputs!$M$34,Inputs!$M$35)))))))))))</f>
        <v>2071.1118421843507</v>
      </c>
      <c r="AR15" s="59">
        <f>Tables!$C$173*IF(AR7=1,Inputs!$M$24,IF(AR7=2,Inputs!$M$25,IF(AR7=3,Inputs!$M$26,IF(AR7=4,Inputs!$M$27,IF(AR7=5,Inputs!$M$28,IF(AR7=6,Inputs!$M$29,IF(AR7=7,Inputs!$M$30,IF(AR7=8,Inputs!$M$31,IF(AR7=9,Inputs!$M$32,IF(AR7=10,Inputs!$M$33,IF(AR7=11,Inputs!$M$34,Inputs!$M$35)))))))))))</f>
        <v>1639.505315418922</v>
      </c>
      <c r="AS15" s="59">
        <f>Tables!$C$173*IF(AS7=1,Inputs!$M$24,IF(AS7=2,Inputs!$M$25,IF(AS7=3,Inputs!$M$26,IF(AS7=4,Inputs!$M$27,IF(AS7=5,Inputs!$M$28,IF(AS7=6,Inputs!$M$29,IF(AS7=7,Inputs!$M$30,IF(AS7=8,Inputs!$M$31,IF(AS7=9,Inputs!$M$32,IF(AS7=10,Inputs!$M$33,IF(AS7=11,Inputs!$M$34,Inputs!$M$35)))))))))))</f>
        <v>1316.4058070901638</v>
      </c>
      <c r="AT15" s="59">
        <f>Tables!$C$174*(IF(AT7=1,Inputs!$M$24,IF(AT7=2,Inputs!$M$25,IF(AT7=3,Inputs!$M$26,IF(AT7=4,Inputs!$M$27,IF(AT7=5,Inputs!$M$28,IF(AT7=6,Inputs!$M$29,IF(AT7=7,Inputs!$M$30,IF(AT7=8,Inputs!$M$31,IF(AT7=9,Inputs!$M$32,IF(AT7=10,Inputs!$M$33,IF(AT7=11,Inputs!$M$34,Inputs!$M$35))))))))))))*(((1-(Inputs!$M$18))^(Financials!AT6-1)))</f>
        <v>1432.0576258570184</v>
      </c>
      <c r="AU15" s="59">
        <f>Tables!$C$174*IF(AU7=1,Inputs!$M$24,IF(AU7=2,Inputs!$M$25,IF(AU7=3,Inputs!$M$26,IF(AU7=4,Inputs!$M$27,IF(AU7=5,Inputs!$M$28,IF(AU7=6,Inputs!$M$29,IF(AU7=7,Inputs!$M$30,IF(AU7=8,Inputs!$M$31,IF(AU7=9,Inputs!$M$32,IF(AU7=10,Inputs!$M$33,IF(AU7=11,Inputs!$M$34,Inputs!$M$35)))))))))))*(((1-(Inputs!$M$18))^(Financials!AU6-1)))</f>
        <v>1713.0464605040129</v>
      </c>
      <c r="AV15" s="59">
        <f>Tables!$C$174*IF(AV7=1,Inputs!$M$24,IF(AV7=2,Inputs!$M$25,IF(AV7=3,Inputs!$M$26,IF(AV7=4,Inputs!$M$27,IF(AV7=5,Inputs!$M$28,IF(AV7=6,Inputs!$M$29,IF(AV7=7,Inputs!$M$30,IF(AV7=8,Inputs!$M$31,IF(AV7=9,Inputs!$M$32,IF(AV7=10,Inputs!$M$33,IF(AV7=11,Inputs!$M$34,Inputs!$M$35)))))))))))*(((1-(Inputs!$M$18))^(Financials!AV6-1)))</f>
        <v>2397.5682849208797</v>
      </c>
      <c r="AW15" s="59">
        <f>Tables!$C$174*IF(AW7=1,Inputs!$M$24,IF(AW7=2,Inputs!$M$25,IF(AW7=3,Inputs!$M$26,IF(AW7=4,Inputs!$M$27,IF(AW7=5,Inputs!$M$28,IF(AW7=6,Inputs!$M$29,IF(AW7=7,Inputs!$M$30,IF(AW7=8,Inputs!$M$31,IF(AW7=9,Inputs!$M$32,IF(AW7=10,Inputs!$M$33,IF(AW7=11,Inputs!$M$34,Inputs!$M$35)))))))))))*(((1-(Inputs!$M$18))^(Financials!AW6-1)))</f>
        <v>2933.9604835768987</v>
      </c>
      <c r="AX15" s="59">
        <f>Tables!$C$174*IF(AX7=1,Inputs!$M$24,IF(AX7=2,Inputs!$M$25,IF(AX7=3,Inputs!$M$26,IF(AX7=4,Inputs!$M$27,IF(AX7=5,Inputs!$M$28,IF(AX7=6,Inputs!$M$29,IF(AX7=7,Inputs!$M$30,IF(AX7=8,Inputs!$M$31,IF(AX7=9,Inputs!$M$32,IF(AX7=10,Inputs!$M$33,IF(AX7=11,Inputs!$M$34,Inputs!$M$35)))))))))))*(((1-(Inputs!$M$18))^(Financials!AX6-1)))</f>
        <v>3228.931528748943</v>
      </c>
      <c r="AY15" s="59">
        <f>Tables!$C$174*IF(AY7=1,Inputs!$M$24,IF(AY7=2,Inputs!$M$25,IF(AY7=3,Inputs!$M$26,IF(AY7=4,Inputs!$M$27,IF(AY7=5,Inputs!$M$28,IF(AY7=6,Inputs!$M$29,IF(AY7=7,Inputs!$M$30,IF(AY7=8,Inputs!$M$31,IF(AY7=9,Inputs!$M$32,IF(AY7=10,Inputs!$M$33,IF(AY7=11,Inputs!$M$34,Inputs!$M$35)))))))))))*(((1-(Inputs!$M$18))^(Financials!AY6-1)))</f>
        <v>3316.7458287445352</v>
      </c>
      <c r="AZ15" s="59">
        <f>Tables!$C$174*IF(AZ7=1,Inputs!$M$24,IF(AZ7=2,Inputs!$M$25,IF(AZ7=3,Inputs!$M$26,IF(AZ7=4,Inputs!$M$27,IF(AZ7=5,Inputs!$M$28,IF(AZ7=6,Inputs!$M$29,IF(AZ7=7,Inputs!$M$30,IF(AZ7=8,Inputs!$M$31,IF(AZ7=9,Inputs!$M$32,IF(AZ7=10,Inputs!$M$33,IF(AZ7=11,Inputs!$M$34,Inputs!$M$35)))))))))))*(((1-(Inputs!$M$18))^(Financials!AZ6-1)))</f>
        <v>3464.8566485732717</v>
      </c>
      <c r="BA15" s="59">
        <f>Tables!$C$174*IF(BA7=1,Inputs!$M$24,IF(BA7=2,Inputs!$M$25,IF(BA7=3,Inputs!$M$26,IF(BA7=4,Inputs!$M$27,IF(BA7=5,Inputs!$M$28,IF(BA7=6,Inputs!$M$29,IF(BA7=7,Inputs!$M$30,IF(BA7=8,Inputs!$M$31,IF(BA7=9,Inputs!$M$32,IF(BA7=10,Inputs!$M$33,IF(BA7=11,Inputs!$M$34,Inputs!$M$35)))))))))))*(((1-(Inputs!$M$18))^(Financials!BA6-1)))</f>
        <v>3190.7836954603558</v>
      </c>
      <c r="BB15" s="59">
        <f>Tables!$C$174*IF(BB7=1,Inputs!$M$24,IF(BB7=2,Inputs!$M$25,IF(BB7=3,Inputs!$M$26,IF(BB7=4,Inputs!$M$27,IF(BB7=5,Inputs!$M$28,IF(BB7=6,Inputs!$M$29,IF(BB7=7,Inputs!$M$30,IF(BB7=8,Inputs!$M$31,IF(BB7=9,Inputs!$M$32,IF(BB7=10,Inputs!$M$33,IF(BB7=11,Inputs!$M$34,Inputs!$M$35)))))))))))*(((1-(Inputs!$M$18))^(Financials!BB6-1)))</f>
        <v>2647.3345707794206</v>
      </c>
      <c r="BC15" s="59">
        <f>Tables!$C$174*IF(BC7=1,Inputs!$M$24,IF(BC7=2,Inputs!$M$25,IF(BC7=3,Inputs!$M$26,IF(BC7=4,Inputs!$M$27,IF(BC7=5,Inputs!$M$28,IF(BC7=6,Inputs!$M$29,IF(BC7=7,Inputs!$M$30,IF(BC7=8,Inputs!$M$31,IF(BC7=9,Inputs!$M$32,IF(BC7=10,Inputs!$M$33,IF(BC7=11,Inputs!$M$34,Inputs!$M$35)))))))))))*(((1-(Inputs!$M$18))^(Financials!BC6-1)))</f>
        <v>2062.8273948156134</v>
      </c>
      <c r="BD15" s="59">
        <f>Tables!$C$174*IF(BD7=1,Inputs!$M$24,IF(BD7=2,Inputs!$M$25,IF(BD7=3,Inputs!$M$26,IF(BD7=4,Inputs!$M$27,IF(BD7=5,Inputs!$M$28,IF(BD7=6,Inputs!$M$29,IF(BD7=7,Inputs!$M$30,IF(BD7=8,Inputs!$M$31,IF(BD7=9,Inputs!$M$32,IF(BD7=10,Inputs!$M$33,IF(BD7=11,Inputs!$M$34,Inputs!$M$35)))))))))))*(((1-(Inputs!$M$18))^(Financials!BD6-1)))</f>
        <v>1632.9472941572462</v>
      </c>
      <c r="BE15" s="59">
        <f>Tables!$C$174*IF(BE7=1,Inputs!$M$24,IF(BE7=2,Inputs!$M$25,IF(BE7=3,Inputs!$M$26,IF(BE7=4,Inputs!$M$27,IF(BE7=5,Inputs!$M$28,IF(BE7=6,Inputs!$M$29,IF(BE7=7,Inputs!$M$30,IF(BE7=8,Inputs!$M$31,IF(BE7=9,Inputs!$M$32,IF(BE7=10,Inputs!$M$33,IF(BE7=11,Inputs!$M$34,Inputs!$M$35)))))))))))*(((1-(Inputs!$M$18))^(Financials!BE6-1)))</f>
        <v>1311.1401838618031</v>
      </c>
      <c r="BF15" s="59">
        <f>Tables!$C$175*IF(BF7=1,Inputs!$M$24,IF(BF7=2,Inputs!$M$25,IF(BF7=3,Inputs!$M$26,IF(BF7=4,Inputs!$M$27,IF(BF7=5,Inputs!$M$28,IF(BF7=6,Inputs!$M$29,IF(BF7=7,Inputs!$M$30,IF(BF7=8,Inputs!$M$31,IF(BF7=9,Inputs!$M$32,IF(BF7=10,Inputs!$M$33,IF(BF7=11,Inputs!$M$34,Inputs!$M$35)))))))))))*(((1-(Inputs!$M$18))^(Financials!BF6-1)))</f>
        <v>1426.3293953535904</v>
      </c>
      <c r="BG15" s="59">
        <f>Tables!$C$175*IF(BG7=1,Inputs!$M$24,IF(BG7=2,Inputs!$M$25,IF(BG7=3,Inputs!$M$26,IF(BG7=4,Inputs!$M$27,IF(BG7=5,Inputs!$M$28,IF(BG7=6,Inputs!$M$29,IF(BG7=7,Inputs!$M$30,IF(BG7=8,Inputs!$M$31,IF(BG7=9,Inputs!$M$32,IF(BG7=10,Inputs!$M$33,IF(BG7=11,Inputs!$M$34,Inputs!$M$35)))))))))))*(((1-(Inputs!$M$18))^(Financials!BG6-1)))</f>
        <v>1706.1942746619968</v>
      </c>
      <c r="BH15" s="59">
        <f>Tables!$C$175*IF(BH7=1,Inputs!$M$24,IF(BH7=2,Inputs!$M$25,IF(BH7=3,Inputs!$M$26,IF(BH7=4,Inputs!$M$27,IF(BH7=5,Inputs!$M$28,IF(BH7=6,Inputs!$M$29,IF(BH7=7,Inputs!$M$30,IF(BH7=8,Inputs!$M$31,IF(BH7=9,Inputs!$M$32,IF(BH7=10,Inputs!$M$33,IF(BH7=11,Inputs!$M$34,Inputs!$M$35)))))))))))*(((1-(Inputs!$M$18))^(Financials!BH6-1)))</f>
        <v>2387.9780117811961</v>
      </c>
      <c r="BI15" s="59">
        <f>Tables!$C$175*IF(BI7=1,Inputs!$M$24,IF(BI7=2,Inputs!$M$25,IF(BI7=3,Inputs!$M$26,IF(BI7=4,Inputs!$M$27,IF(BI7=5,Inputs!$M$28,IF(BI7=6,Inputs!$M$29,IF(BI7=7,Inputs!$M$30,IF(BI7=8,Inputs!$M$31,IF(BI7=9,Inputs!$M$32,IF(BI7=10,Inputs!$M$33,IF(BI7=11,Inputs!$M$34,Inputs!$M$35)))))))))))*(((1-(Inputs!$M$18))^(Financials!BI6-1)))</f>
        <v>2922.224641642591</v>
      </c>
      <c r="BJ15" s="59">
        <f>Tables!$C$175*IF(BJ7=1,Inputs!$M$24,IF(BJ7=2,Inputs!$M$25,IF(BJ7=3,Inputs!$M$26,IF(BJ7=4,Inputs!$M$27,IF(BJ7=5,Inputs!$M$28,IF(BJ7=6,Inputs!$M$29,IF(BJ7=7,Inputs!$M$30,IF(BJ7=8,Inputs!$M$31,IF(BJ7=9,Inputs!$M$32,IF(BJ7=10,Inputs!$M$33,IF(BJ7=11,Inputs!$M$34,Inputs!$M$35)))))))))))*(((1-(Inputs!$M$18))^(Financials!BJ6-1)))</f>
        <v>3216.0158026339473</v>
      </c>
      <c r="BK15" s="59">
        <f>Tables!$C$175*IF(BK7=1,Inputs!$M$24,IF(BK7=2,Inputs!$M$25,IF(BK7=3,Inputs!$M$26,IF(BK7=4,Inputs!$M$27,IF(BK7=5,Inputs!$M$28,IF(BK7=6,Inputs!$M$29,IF(BK7=7,Inputs!$M$30,IF(BK7=8,Inputs!$M$31,IF(BK7=9,Inputs!$M$32,IF(BK7=10,Inputs!$M$33,IF(BK7=11,Inputs!$M$34,Inputs!$M$35)))))))))))*(((1-(Inputs!$M$18))^(Financials!BK6-1)))</f>
        <v>3303.4788454295572</v>
      </c>
      <c r="BL15" s="59">
        <f>Tables!$C$175*IF(BL7=1,Inputs!$M$24,IF(BL7=2,Inputs!$M$25,IF(BL7=3,Inputs!$M$26,IF(BL7=4,Inputs!$M$27,IF(BL7=5,Inputs!$M$28,IF(BL7=6,Inputs!$M$29,IF(BL7=7,Inputs!$M$30,IF(BL7=8,Inputs!$M$31,IF(BL7=9,Inputs!$M$32,IF(BL7=10,Inputs!$M$33,IF(BL7=11,Inputs!$M$34,Inputs!$M$35)))))))))))*(((1-(Inputs!$M$18))^(Financials!BL6-1)))</f>
        <v>3450.9972219789788</v>
      </c>
      <c r="BM15" s="59">
        <f>Tables!$C$175*IF(BM7=1,Inputs!$M$24,IF(BM7=2,Inputs!$M$25,IF(BM7=3,Inputs!$M$26,IF(BM7=4,Inputs!$M$27,IF(BM7=5,Inputs!$M$28,IF(BM7=6,Inputs!$M$29,IF(BM7=7,Inputs!$M$30,IF(BM7=8,Inputs!$M$31,IF(BM7=9,Inputs!$M$32,IF(BM7=10,Inputs!$M$33,IF(BM7=11,Inputs!$M$34,Inputs!$M$35)))))))))))*(((1-(Inputs!$M$18))^(Financials!BM6-1)))</f>
        <v>3178.0205606785148</v>
      </c>
      <c r="BN15" s="59">
        <f>Tables!$C$175*IF(BN7=1,Inputs!$M$24,IF(BN7=2,Inputs!$M$25,IF(BN7=3,Inputs!$M$26,IF(BN7=4,Inputs!$M$27,IF(BN7=5,Inputs!$M$28,IF(BN7=6,Inputs!$M$29,IF(BN7=7,Inputs!$M$30,IF(BN7=8,Inputs!$M$31,IF(BN7=9,Inputs!$M$32,IF(BN7=10,Inputs!$M$33,IF(BN7=11,Inputs!$M$34,Inputs!$M$35)))))))))))*(((1-(Inputs!$M$18))^(Financials!BN6-1)))</f>
        <v>2636.7452324963028</v>
      </c>
      <c r="BO15" s="59">
        <f>Tables!$C$175*IF(BO7=1,Inputs!$M$24,IF(BO7=2,Inputs!$M$25,IF(BO7=3,Inputs!$M$26,IF(BO7=4,Inputs!$M$27,IF(BO7=5,Inputs!$M$28,IF(BO7=6,Inputs!$M$29,IF(BO7=7,Inputs!$M$30,IF(BO7=8,Inputs!$M$31,IF(BO7=9,Inputs!$M$32,IF(BO7=10,Inputs!$M$33,IF(BO7=11,Inputs!$M$34,Inputs!$M$35)))))))))))*(((1-(Inputs!$M$18))^(Financials!BO6-1)))</f>
        <v>2054.576085236351</v>
      </c>
      <c r="BP15" s="59">
        <f>Tables!$C$175*IF(BP7=1,Inputs!$M$24,IF(BP7=2,Inputs!$M$25,IF(BP7=3,Inputs!$M$26,IF(BP7=4,Inputs!$M$27,IF(BP7=5,Inputs!$M$28,IF(BP7=6,Inputs!$M$29,IF(BP7=7,Inputs!$M$30,IF(BP7=8,Inputs!$M$31,IF(BP7=9,Inputs!$M$32,IF(BP7=10,Inputs!$M$33,IF(BP7=11,Inputs!$M$34,Inputs!$M$35)))))))))))*(((1-(Inputs!$M$18))^(Financials!BP6-1)))</f>
        <v>1626.4155049806172</v>
      </c>
      <c r="BQ15" s="59">
        <f>Tables!$C$175*IF(BQ7=1,Inputs!$M$24,IF(BQ7=2,Inputs!$M$25,IF(BQ7=3,Inputs!$M$26,IF(BQ7=4,Inputs!$M$27,IF(BQ7=5,Inputs!$M$28,IF(BQ7=6,Inputs!$M$29,IF(BQ7=7,Inputs!$M$30,IF(BQ7=8,Inputs!$M$31,IF(BQ7=9,Inputs!$M$32,IF(BQ7=10,Inputs!$M$33,IF(BQ7=11,Inputs!$M$34,Inputs!$M$35)))))))))))*(((1-(Inputs!$M$18))^(Financials!BQ6-1)))</f>
        <v>1305.895623126356</v>
      </c>
      <c r="BR15" s="59">
        <f>Tables!$C$176*IF(BR7=1,Inputs!$M$24,IF(BR7=2,Inputs!$M$25,IF(BR7=3,Inputs!$M$26,IF(BR7=4,Inputs!$M$27,IF(BR7=5,Inputs!$M$28,IF(BR7=6,Inputs!$M$29,IF(BR7=7,Inputs!$M$30,IF(BR7=8,Inputs!$M$31,IF(BR7=9,Inputs!$M$32,IF(BR7=10,Inputs!$M$33,IF(BR7=11,Inputs!$M$34,Inputs!$M$35)))))))))))*(((1-(Inputs!$M$18))^(Financials!BR6-1)))</f>
        <v>1420.624077772176</v>
      </c>
      <c r="BS15" s="59">
        <f>Tables!$C$176*IF(BS7=1,Inputs!$M$24,IF(BS7=2,Inputs!$M$25,IF(BS7=3,Inputs!$M$26,IF(BS7=4,Inputs!$M$27,IF(BS7=5,Inputs!$M$28,IF(BS7=6,Inputs!$M$29,IF(BS7=7,Inputs!$M$30,IF(BS7=8,Inputs!$M$31,IF(BS7=9,Inputs!$M$32,IF(BS7=10,Inputs!$M$33,IF(BS7=11,Inputs!$M$34,Inputs!$M$35)))))))))))*(((1-(Inputs!$M$18))^(Financials!BS6-1)))</f>
        <v>1699.3694975633489</v>
      </c>
      <c r="BT15" s="59">
        <f>Tables!$C$176*IF(BT7=1,Inputs!$M$24,IF(BT7=2,Inputs!$M$25,IF(BT7=3,Inputs!$M$26,IF(BT7=4,Inputs!$M$27,IF(BT7=5,Inputs!$M$28,IF(BT7=6,Inputs!$M$29,IF(BT7=7,Inputs!$M$30,IF(BT7=8,Inputs!$M$31,IF(BT7=9,Inputs!$M$32,IF(BT7=10,Inputs!$M$33,IF(BT7=11,Inputs!$M$34,Inputs!$M$35)))))))))))*(((1-(Inputs!$M$18))^(Financials!BT6-1)))</f>
        <v>2378.4260997340712</v>
      </c>
      <c r="BU15" s="59">
        <f>Tables!$C$176*IF(BU7=1,Inputs!$M$24,IF(BU7=2,Inputs!$M$25,IF(BU7=3,Inputs!$M$26,IF(BU7=4,Inputs!$M$27,IF(BU7=5,Inputs!$M$28,IF(BU7=6,Inputs!$M$29,IF(BU7=7,Inputs!$M$30,IF(BU7=8,Inputs!$M$31,IF(BU7=9,Inputs!$M$32,IF(BU7=10,Inputs!$M$33,IF(BU7=11,Inputs!$M$34,Inputs!$M$35)))))))))))*(((1-(Inputs!$M$18))^(Financials!BU6-1)))</f>
        <v>2910.5357430760205</v>
      </c>
      <c r="BV15" s="59">
        <f>Tables!$C$176*IF(BV7=1,Inputs!$M$24,IF(BV7=2,Inputs!$M$25,IF(BV7=3,Inputs!$M$26,IF(BV7=4,Inputs!$M$27,IF(BV7=5,Inputs!$M$28,IF(BV7=6,Inputs!$M$29,IF(BV7=7,Inputs!$M$30,IF(BV7=8,Inputs!$M$31,IF(BV7=9,Inputs!$M$32,IF(BV7=10,Inputs!$M$33,IF(BV7=11,Inputs!$M$34,Inputs!$M$35)))))))))))*(((1-(Inputs!$M$18))^(Financials!BV6-1)))</f>
        <v>3203.1517394234111</v>
      </c>
      <c r="BW15" s="59">
        <f>Tables!$C$176*IF(BW7=1,Inputs!$M$24,IF(BW7=2,Inputs!$M$25,IF(BW7=3,Inputs!$M$26,IF(BW7=4,Inputs!$M$27,IF(BW7=5,Inputs!$M$28,IF(BW7=6,Inputs!$M$29,IF(BW7=7,Inputs!$M$30,IF(BW7=8,Inputs!$M$31,IF(BW7=9,Inputs!$M$32,IF(BW7=10,Inputs!$M$33,IF(BW7=11,Inputs!$M$34,Inputs!$M$35)))))))))))*(((1-(Inputs!$M$18))^(Financials!BW6-1)))</f>
        <v>3290.2649300478388</v>
      </c>
      <c r="BX15" s="59">
        <f>Tables!$C$176*IF(BX7=1,Inputs!$M$24,IF(BX7=2,Inputs!$M$25,IF(BX7=3,Inputs!$M$26,IF(BX7=4,Inputs!$M$27,IF(BX7=5,Inputs!$M$28,IF(BX7=6,Inputs!$M$29,IF(BX7=7,Inputs!$M$30,IF(BX7=8,Inputs!$M$31,IF(BX7=9,Inputs!$M$32,IF(BX7=10,Inputs!$M$33,IF(BX7=11,Inputs!$M$34,Inputs!$M$35)))))))))))*(((1-(Inputs!$M$18))^(Financials!BX6-1)))</f>
        <v>3437.1932330910627</v>
      </c>
      <c r="BY15" s="59">
        <f>Tables!$C$176*IF(BY7=1,Inputs!$M$24,IF(BY7=2,Inputs!$M$25,IF(BY7=3,Inputs!$M$26,IF(BY7=4,Inputs!$M$27,IF(BY7=5,Inputs!$M$28,IF(BY7=6,Inputs!$M$29,IF(BY7=7,Inputs!$M$30,IF(BY7=8,Inputs!$M$31,IF(BY7=9,Inputs!$M$32,IF(BY7=10,Inputs!$M$33,IF(BY7=11,Inputs!$M$34,Inputs!$M$35)))))))))))*(((1-(Inputs!$M$18))^(Financials!BY6-1)))</f>
        <v>3165.3084784358002</v>
      </c>
      <c r="BZ15" s="59">
        <f>Tables!$C$176*IF(BZ7=1,Inputs!$M$24,IF(BZ7=2,Inputs!$M$25,IF(BZ7=3,Inputs!$M$26,IF(BZ7=4,Inputs!$M$27,IF(BZ7=5,Inputs!$M$28,IF(BZ7=6,Inputs!$M$29,IF(BZ7=7,Inputs!$M$30,IF(BZ7=8,Inputs!$M$31,IF(BZ7=9,Inputs!$M$32,IF(BZ7=10,Inputs!$M$33,IF(BZ7=11,Inputs!$M$34,Inputs!$M$35)))))))))))*(((1-(Inputs!$M$18))^(Financials!BZ6-1)))</f>
        <v>2626.1982515663176</v>
      </c>
      <c r="CA15" s="59">
        <f>Tables!$C$176*IF(CA7=1,Inputs!$M$24,IF(CA7=2,Inputs!$M$25,IF(CA7=3,Inputs!$M$26,IF(CA7=4,Inputs!$M$27,IF(CA7=5,Inputs!$M$28,IF(CA7=6,Inputs!$M$29,IF(CA7=7,Inputs!$M$30,IF(CA7=8,Inputs!$M$31,IF(CA7=9,Inputs!$M$32,IF(CA7=10,Inputs!$M$33,IF(CA7=11,Inputs!$M$34,Inputs!$M$35)))))))))))*(((1-(Inputs!$M$18))^(Financials!CA6-1)))</f>
        <v>2046.3577808954053</v>
      </c>
      <c r="CB15" s="59">
        <f>Tables!$C$176*IF(CB7=1,Inputs!$M$24,IF(CB7=2,Inputs!$M$25,IF(CB7=3,Inputs!$M$26,IF(CB7=4,Inputs!$M$27,IF(CB7=5,Inputs!$M$28,IF(CB7=6,Inputs!$M$29,IF(CB7=7,Inputs!$M$30,IF(CB7=8,Inputs!$M$31,IF(CB7=9,Inputs!$M$32,IF(CB7=10,Inputs!$M$33,IF(CB7=11,Inputs!$M$34,Inputs!$M$35)))))))))))*(((1-(Inputs!$M$18))^(Financials!CB6-1)))</f>
        <v>1619.9098429606947</v>
      </c>
      <c r="CC15" s="59">
        <f>Tables!$C$176*IF(CC7=1,Inputs!$M$24,IF(CC7=2,Inputs!$M$25,IF(CC7=3,Inputs!$M$26,IF(CC7=4,Inputs!$M$27,IF(CC7=5,Inputs!$M$28,IF(CC7=6,Inputs!$M$29,IF(CC7=7,Inputs!$M$30,IF(CC7=8,Inputs!$M$31,IF(CC7=9,Inputs!$M$32,IF(CC7=10,Inputs!$M$33,IF(CC7=11,Inputs!$M$34,Inputs!$M$35)))))))))))*(((1-(Inputs!$M$18))^(Financials!CC6-1)))</f>
        <v>1300.6720406338504</v>
      </c>
      <c r="CD15" s="59">
        <f>Tables!$C$177*IF(CD7=1,Inputs!$M$24,IF(CD7=2,Inputs!$M$25,IF(CD7=3,Inputs!$M$26,IF(CD7=4,Inputs!$M$27,IF(CD7=5,Inputs!$M$28,IF(CD7=6,Inputs!$M$29,IF(CD7=7,Inputs!$M$30,IF(CD7=8,Inputs!$M$31,IF(CD7=9,Inputs!$M$32,IF(CD7=10,Inputs!$M$33,IF(CD7=11,Inputs!$M$34,Inputs!$M$35)))))))))))*(((1-(Inputs!$M$18))^(Financials!CD6-1)))</f>
        <v>1414.9415814610873</v>
      </c>
      <c r="CE15" s="59">
        <f>Tables!$C$177*IF(CE7=1,Inputs!$M$24,IF(CE7=2,Inputs!$M$25,IF(CE7=3,Inputs!$M$26,IF(CE7=4,Inputs!$M$27,IF(CE7=5,Inputs!$M$28,IF(CE7=6,Inputs!$M$29,IF(CE7=7,Inputs!$M$30,IF(CE7=8,Inputs!$M$31,IF(CE7=9,Inputs!$M$32,IF(CE7=10,Inputs!$M$33,IF(CE7=11,Inputs!$M$34,Inputs!$M$35)))))))))))*(((1-(Inputs!$M$18))^(Financials!CE6-1)))</f>
        <v>1692.5720195730955</v>
      </c>
      <c r="CF15" s="59">
        <f>Tables!$C$177*IF(CF7=1,Inputs!$M$24,IF(CF7=2,Inputs!$M$25,IF(CF7=3,Inputs!$M$26,IF(CF7=4,Inputs!$M$27,IF(CF7=5,Inputs!$M$28,IF(CF7=6,Inputs!$M$29,IF(CF7=7,Inputs!$M$30,IF(CF7=8,Inputs!$M$31,IF(CF7=9,Inputs!$M$32,IF(CF7=10,Inputs!$M$33,IF(CF7=11,Inputs!$M$34,Inputs!$M$35)))))))))))*(((1-(Inputs!$M$18))^(Financials!CF6-1)))</f>
        <v>2368.912395335135</v>
      </c>
      <c r="CG15" s="59">
        <f>Tables!$C$177*IF(CG7=1,Inputs!$M$24,IF(CG7=2,Inputs!$M$25,IF(CG7=3,Inputs!$M$26,IF(CG7=4,Inputs!$M$27,IF(CG7=5,Inputs!$M$28,IF(CG7=6,Inputs!$M$29,IF(CG7=7,Inputs!$M$30,IF(CG7=8,Inputs!$M$31,IF(CG7=9,Inputs!$M$32,IF(CG7=10,Inputs!$M$33,IF(CG7=11,Inputs!$M$34,Inputs!$M$35)))))))))))*(((1-(Inputs!$M$18))^(Financials!CG6-1)))</f>
        <v>2898.8936001037164</v>
      </c>
      <c r="CH15" s="59">
        <f>Tables!$C$177*IF(CH7=1,Inputs!$M$24,IF(CH7=2,Inputs!$M$25,IF(CH7=3,Inputs!$M$26,IF(CH7=4,Inputs!$M$27,IF(CH7=5,Inputs!$M$28,IF(CH7=6,Inputs!$M$29,IF(CH7=7,Inputs!$M$30,IF(CH7=8,Inputs!$M$31,IF(CH7=9,Inputs!$M$32,IF(CH7=10,Inputs!$M$33,IF(CH7=11,Inputs!$M$34,Inputs!$M$35)))))))))))*(((1-(Inputs!$M$18))^(Financials!CH6-1)))</f>
        <v>3190.3391324657177</v>
      </c>
      <c r="CI15" s="59">
        <f>Tables!$C$177*IF(CI7=1,Inputs!$M$24,IF(CI7=2,Inputs!$M$25,IF(CI7=3,Inputs!$M$26,IF(CI7=4,Inputs!$M$27,IF(CI7=5,Inputs!$M$28,IF(CI7=6,Inputs!$M$29,IF(CI7=7,Inputs!$M$30,IF(CI7=8,Inputs!$M$31,IF(CI7=9,Inputs!$M$32,IF(CI7=10,Inputs!$M$33,IF(CI7=11,Inputs!$M$34,Inputs!$M$35)))))))))))*(((1-(Inputs!$M$18))^(Financials!CI6-1)))</f>
        <v>3277.1038703276477</v>
      </c>
      <c r="CJ15" s="59">
        <f>Tables!$C$177*IF(CJ7=1,Inputs!$M$24,IF(CJ7=2,Inputs!$M$25,IF(CJ7=3,Inputs!$M$26,IF(CJ7=4,Inputs!$M$27,IF(CJ7=5,Inputs!$M$28,IF(CJ7=6,Inputs!$M$29,IF(CJ7=7,Inputs!$M$30,IF(CJ7=8,Inputs!$M$31,IF(CJ7=9,Inputs!$M$32,IF(CJ7=10,Inputs!$M$33,IF(CJ7=11,Inputs!$M$34,Inputs!$M$35)))))))))))*(((1-(Inputs!$M$18))^(Financials!CJ6-1)))</f>
        <v>3423.4444601586983</v>
      </c>
      <c r="CK15" s="59">
        <f>Tables!$C$177*IF(CK7=1,Inputs!$M$24,IF(CK7=2,Inputs!$M$25,IF(CK7=3,Inputs!$M$26,IF(CK7=4,Inputs!$M$27,IF(CK7=5,Inputs!$M$28,IF(CK7=6,Inputs!$M$29,IF(CK7=7,Inputs!$M$30,IF(CK7=8,Inputs!$M$31,IF(CK7=9,Inputs!$M$32,IF(CK7=10,Inputs!$M$33,IF(CK7=11,Inputs!$M$34,Inputs!$M$35)))))))))))*(((1-(Inputs!$M$18))^(Financials!CK6-1)))</f>
        <v>3152.6472445220575</v>
      </c>
      <c r="CL15" s="59">
        <f>Tables!$C$177*IF(CL7=1,Inputs!$M$24,IF(CL7=2,Inputs!$M$25,IF(CL7=3,Inputs!$M$26,IF(CL7=4,Inputs!$M$27,IF(CL7=5,Inputs!$M$28,IF(CL7=6,Inputs!$M$29,IF(CL7=7,Inputs!$M$30,IF(CL7=8,Inputs!$M$31,IF(CL7=9,Inputs!$M$32,IF(CL7=10,Inputs!$M$33,IF(CL7=11,Inputs!$M$34,Inputs!$M$35)))))))))))*(((1-(Inputs!$M$18))^(Financials!CL6-1)))</f>
        <v>2615.6934585600525</v>
      </c>
      <c r="CM15" s="59">
        <f>Tables!$C$177*IF(CM7=1,Inputs!$M$24,IF(CM7=2,Inputs!$M$25,IF(CM7=3,Inputs!$M$26,IF(CM7=4,Inputs!$M$27,IF(CM7=5,Inputs!$M$28,IF(CM7=6,Inputs!$M$29,IF(CM7=7,Inputs!$M$30,IF(CM7=8,Inputs!$M$31,IF(CM7=9,Inputs!$M$32,IF(CM7=10,Inputs!$M$33,IF(CM7=11,Inputs!$M$34,Inputs!$M$35)))))))))))*(((1-(Inputs!$M$18))^(Financials!CM6-1)))</f>
        <v>2038.1723497718237</v>
      </c>
      <c r="CN15" s="59">
        <f>Tables!$C$177*IF(CN7=1,Inputs!$M$24,IF(CN7=2,Inputs!$M$25,IF(CN7=3,Inputs!$M$26,IF(CN7=4,Inputs!$M$27,IF(CN7=5,Inputs!$M$28,IF(CN7=6,Inputs!$M$29,IF(CN7=7,Inputs!$M$30,IF(CN7=8,Inputs!$M$31,IF(CN7=9,Inputs!$M$32,IF(CN7=10,Inputs!$M$33,IF(CN7=11,Inputs!$M$34,Inputs!$M$35)))))))))))*(((1-(Inputs!$M$18))^(Financials!CN6-1)))</f>
        <v>1613.430203588852</v>
      </c>
      <c r="CO15" s="59">
        <f>Tables!$C$177*IF(CO7=1,Inputs!$M$24,IF(CO7=2,Inputs!$M$25,IF(CO7=3,Inputs!$M$26,IF(CO7=4,Inputs!$M$27,IF(CO7=5,Inputs!$M$28,IF(CO7=6,Inputs!$M$29,IF(CO7=7,Inputs!$M$30,IF(CO7=8,Inputs!$M$31,IF(CO7=9,Inputs!$M$32,IF(CO7=10,Inputs!$M$33,IF(CO7=11,Inputs!$M$34,Inputs!$M$35)))))))))))*(((1-(Inputs!$M$18))^(Financials!CO6-1)))</f>
        <v>1295.469352471315</v>
      </c>
      <c r="CP15" s="59">
        <f>Tables!$C$178*IF(CP7=1,Inputs!$M$24,IF(CP7=2,Inputs!$M$25,IF(CP7=3,Inputs!$M$26,IF(CP7=4,Inputs!$M$27,IF(CP7=5,Inputs!$M$28,IF(CP7=6,Inputs!$M$29,IF(CP7=7,Inputs!$M$30,IF(CP7=8,Inputs!$M$31,IF(CP7=9,Inputs!$M$32,IF(CP7=10,Inputs!$M$33,IF(CP7=11,Inputs!$M$34,Inputs!$M$35)))))))))))*(((1-(Inputs!$M$18))^(Financials!CP6-1)))</f>
        <v>1409.2818151352428</v>
      </c>
      <c r="CQ15" s="59">
        <f>Tables!$C$178*IF(CQ7=1,Inputs!$M$24,IF(CQ7=2,Inputs!$M$25,IF(CQ7=3,Inputs!$M$26,IF(CQ7=4,Inputs!$M$27,IF(CQ7=5,Inputs!$M$28,IF(CQ7=6,Inputs!$M$29,IF(CQ7=7,Inputs!$M$30,IF(CQ7=8,Inputs!$M$31,IF(CQ7=9,Inputs!$M$32,IF(CQ7=10,Inputs!$M$33,IF(CQ7=11,Inputs!$M$34,Inputs!$M$35)))))))))))*(((1-(Inputs!$M$18))^(Financials!CQ6-1)))</f>
        <v>1685.8017314948031</v>
      </c>
      <c r="CR15" s="59">
        <f>Tables!$C$178*IF(CR7=1,Inputs!$M$24,IF(CR7=2,Inputs!$M$25,IF(CR7=3,Inputs!$M$26,IF(CR7=4,Inputs!$M$27,IF(CR7=5,Inputs!$M$28,IF(CR7=6,Inputs!$M$29,IF(CR7=7,Inputs!$M$30,IF(CR7=8,Inputs!$M$31,IF(CR7=9,Inputs!$M$32,IF(CR7=10,Inputs!$M$33,IF(CR7=11,Inputs!$M$34,Inputs!$M$35)))))))))))*(((1-(Inputs!$M$18))^(Financials!CR6-1)))</f>
        <v>2359.4367457537946</v>
      </c>
      <c r="CS15" s="59">
        <f>Tables!$C$178*IF(CS7=1,Inputs!$M$24,IF(CS7=2,Inputs!$M$25,IF(CS7=3,Inputs!$M$26,IF(CS7=4,Inputs!$M$27,IF(CS7=5,Inputs!$M$28,IF(CS7=6,Inputs!$M$29,IF(CS7=7,Inputs!$M$30,IF(CS7=8,Inputs!$M$31,IF(CS7=9,Inputs!$M$32,IF(CS7=10,Inputs!$M$33,IF(CS7=11,Inputs!$M$34,Inputs!$M$35)))))))))))*(((1-(Inputs!$M$18))^(Financials!CS6-1)))</f>
        <v>2887.2980257033014</v>
      </c>
      <c r="CT15" s="59">
        <f>Tables!$C$178*IF(CT7=1,Inputs!$M$24,IF(CT7=2,Inputs!$M$25,IF(CT7=3,Inputs!$M$26,IF(CT7=4,Inputs!$M$27,IF(CT7=5,Inputs!$M$28,IF(CT7=6,Inputs!$M$29,IF(CT7=7,Inputs!$M$30,IF(CT7=8,Inputs!$M$31,IF(CT7=9,Inputs!$M$32,IF(CT7=10,Inputs!$M$33,IF(CT7=11,Inputs!$M$34,Inputs!$M$35)))))))))))*(((1-(Inputs!$M$18))^(Financials!CT6-1)))</f>
        <v>3177.5777759358548</v>
      </c>
      <c r="CU15" s="59">
        <f>Tables!$C$178*IF(CU7=1,Inputs!$M$24,IF(CU7=2,Inputs!$M$25,IF(CU7=3,Inputs!$M$26,IF(CU7=4,Inputs!$M$27,IF(CU7=5,Inputs!$M$28,IF(CU7=6,Inputs!$M$29,IF(CU7=7,Inputs!$M$30,IF(CU7=8,Inputs!$M$31,IF(CU7=9,Inputs!$M$32,IF(CU7=10,Inputs!$M$33,IF(CU7=11,Inputs!$M$34,Inputs!$M$35)))))))))))*(((1-(Inputs!$M$18))^(Financials!CU6-1)))</f>
        <v>3263.9954548463365</v>
      </c>
      <c r="CV15" s="59">
        <f>Tables!$C$178*IF(CV7=1,Inputs!$M$24,IF(CV7=2,Inputs!$M$25,IF(CV7=3,Inputs!$M$26,IF(CV7=4,Inputs!$M$27,IF(CV7=5,Inputs!$M$28,IF(CV7=6,Inputs!$M$29,IF(CV7=7,Inputs!$M$30,IF(CV7=8,Inputs!$M$31,IF(CV7=9,Inputs!$M$32,IF(CV7=10,Inputs!$M$33,IF(CV7=11,Inputs!$M$34,Inputs!$M$35)))))))))))*(((1-(Inputs!$M$18))^(Financials!CV6-1)))</f>
        <v>3409.7506823180638</v>
      </c>
      <c r="CW15" s="59">
        <f>Tables!$C$178*IF(CW7=1,Inputs!$M$24,IF(CW7=2,Inputs!$M$25,IF(CW7=3,Inputs!$M$26,IF(CW7=4,Inputs!$M$27,IF(CW7=5,Inputs!$M$28,IF(CW7=6,Inputs!$M$29,IF(CW7=7,Inputs!$M$30,IF(CW7=8,Inputs!$M$31,IF(CW7=9,Inputs!$M$32,IF(CW7=10,Inputs!$M$33,IF(CW7=11,Inputs!$M$34,Inputs!$M$35)))))))))))*(((1-(Inputs!$M$18))^(Financials!CW6-1)))</f>
        <v>3140.0366555439691</v>
      </c>
      <c r="CX15" s="59">
        <f>Tables!$C$178*IF(CX7=1,Inputs!$M$24,IF(CX7=2,Inputs!$M$25,IF(CX7=3,Inputs!$M$26,IF(CX7=4,Inputs!$M$27,IF(CX7=5,Inputs!$M$28,IF(CX7=6,Inputs!$M$29,IF(CX7=7,Inputs!$M$30,IF(CX7=8,Inputs!$M$31,IF(CX7=9,Inputs!$M$32,IF(CX7=10,Inputs!$M$33,IF(CX7=11,Inputs!$M$34,Inputs!$M$35)))))))))))*(((1-(Inputs!$M$18))^(Financials!CX6-1)))</f>
        <v>2605.2306847258119</v>
      </c>
      <c r="CY15" s="59">
        <f>Tables!$C$178*IF(CY7=1,Inputs!$M$24,IF(CY7=2,Inputs!$M$25,IF(CY7=3,Inputs!$M$26,IF(CY7=4,Inputs!$M$27,IF(CY7=5,Inputs!$M$28,IF(CY7=6,Inputs!$M$29,IF(CY7=7,Inputs!$M$30,IF(CY7=8,Inputs!$M$31,IF(CY7=9,Inputs!$M$32,IF(CY7=10,Inputs!$M$33,IF(CY7=11,Inputs!$M$34,Inputs!$M$35)))))))))))*(((1-(Inputs!$M$18))^(Financials!CY6-1)))</f>
        <v>2030.0196603727366</v>
      </c>
      <c r="CZ15" s="59">
        <f>Tables!$C$178*IF(CZ7=1,Inputs!$M$24,IF(CZ7=2,Inputs!$M$25,IF(CZ7=3,Inputs!$M$26,IF(CZ7=4,Inputs!$M$27,IF(CZ7=5,Inputs!$M$28,IF(CZ7=6,Inputs!$M$29,IF(CZ7=7,Inputs!$M$30,IF(CZ7=8,Inputs!$M$31,IF(CZ7=9,Inputs!$M$32,IF(CZ7=10,Inputs!$M$33,IF(CZ7=11,Inputs!$M$34,Inputs!$M$35)))))))))))*(((1-(Inputs!$M$18))^(Financials!CZ6-1)))</f>
        <v>1606.9764827744966</v>
      </c>
      <c r="DA15" s="59">
        <f>Tables!$C$178*IF(DA7=1,Inputs!$M$24,IF(DA7=2,Inputs!$M$25,IF(DA7=3,Inputs!$M$26,IF(DA7=4,Inputs!$M$27,IF(DA7=5,Inputs!$M$28,IF(DA7=6,Inputs!$M$29,IF(DA7=7,Inputs!$M$30,IF(DA7=8,Inputs!$M$31,IF(DA7=9,Inputs!$M$32,IF(DA7=10,Inputs!$M$33,IF(DA7=11,Inputs!$M$34,Inputs!$M$35)))))))))))*(((1-(Inputs!$M$18))^(Financials!DA6-1)))</f>
        <v>1290.2874750614299</v>
      </c>
      <c r="DB15" s="59">
        <f>Tables!$C$179*IF(DB7=1,Inputs!$M$24,IF(DB7=2,Inputs!$M$25,IF(DB7=3,Inputs!$M$26,IF(DB7=4,Inputs!$M$27,IF(DB7=5,Inputs!$M$28,IF(DB7=6,Inputs!$M$29,IF(DB7=7,Inputs!$M$30,IF(DB7=8,Inputs!$M$31,IF(DB7=9,Inputs!$M$32,IF(DB7=10,Inputs!$M$33,IF(DB7=11,Inputs!$M$34,Inputs!$M$35)))))))))))*(((1-(Inputs!$M$18))^(Financials!DB6-1)))</f>
        <v>1403.644687874702</v>
      </c>
      <c r="DC15" s="59">
        <f>Tables!$C$179*IF(DC7=1,Inputs!$M$24,IF(DC7=2,Inputs!$M$25,IF(DC7=3,Inputs!$M$26,IF(DC7=4,Inputs!$M$27,IF(DC7=5,Inputs!$M$28,IF(DC7=6,Inputs!$M$29,IF(DC7=7,Inputs!$M$30,IF(DC7=8,Inputs!$M$31,IF(DC7=9,Inputs!$M$32,IF(DC7=10,Inputs!$M$33,IF(DC7=11,Inputs!$M$34,Inputs!$M$35)))))))))))*(((1-(Inputs!$M$18))^(Financials!DC6-1)))</f>
        <v>1679.0585245688239</v>
      </c>
      <c r="DD15" s="59">
        <f>Tables!$C$179*IF(DD7=1,Inputs!$M$24,IF(DD7=2,Inputs!$M$25,IF(DD7=3,Inputs!$M$26,IF(DD7=4,Inputs!$M$27,IF(DD7=5,Inputs!$M$28,IF(DD7=6,Inputs!$M$29,IF(DD7=7,Inputs!$M$30,IF(DD7=8,Inputs!$M$31,IF(DD7=9,Inputs!$M$32,IF(DD7=10,Inputs!$M$33,IF(DD7=11,Inputs!$M$34,Inputs!$M$35)))))))))))*(((1-(Inputs!$M$18))^(Financials!DD6-1)))</f>
        <v>2349.9989987707795</v>
      </c>
      <c r="DE15" s="59">
        <f>Tables!$C$179*IF(DE7=1,Inputs!$M$24,IF(DE7=2,Inputs!$M$25,IF(DE7=3,Inputs!$M$26,IF(DE7=4,Inputs!$M$27,IF(DE7=5,Inputs!$M$28,IF(DE7=6,Inputs!$M$29,IF(DE7=7,Inputs!$M$30,IF(DE7=8,Inputs!$M$31,IF(DE7=9,Inputs!$M$32,IF(DE7=10,Inputs!$M$33,IF(DE7=11,Inputs!$M$34,Inputs!$M$35)))))))))))*(((1-(Inputs!$M$18))^(Financials!DE6-1)))</f>
        <v>2875.7488336004885</v>
      </c>
      <c r="DF15" s="59">
        <f>Tables!$C$179*IF(DF7=1,Inputs!$M$24,IF(DF7=2,Inputs!$M$25,IF(DF7=3,Inputs!$M$26,IF(DF7=4,Inputs!$M$27,IF(DF7=5,Inputs!$M$28,IF(DF7=6,Inputs!$M$29,IF(DF7=7,Inputs!$M$30,IF(DF7=8,Inputs!$M$31,IF(DF7=9,Inputs!$M$32,IF(DF7=10,Inputs!$M$33,IF(DF7=11,Inputs!$M$34,Inputs!$M$35)))))))))))*(((1-(Inputs!$M$18))^(Financials!DF6-1)))</f>
        <v>3164.8674648321116</v>
      </c>
      <c r="DG15" s="59">
        <f>Tables!$C$179*IF(DG7=1,Inputs!$M$24,IF(DG7=2,Inputs!$M$25,IF(DG7=3,Inputs!$M$26,IF(DG7=4,Inputs!$M$27,IF(DG7=5,Inputs!$M$28,IF(DG7=6,Inputs!$M$29,IF(DG7=7,Inputs!$M$30,IF(DG7=8,Inputs!$M$31,IF(DG7=9,Inputs!$M$32,IF(DG7=10,Inputs!$M$33,IF(DG7=11,Inputs!$M$34,Inputs!$M$35)))))))))))*(((1-(Inputs!$M$18))^(Financials!DG6-1)))</f>
        <v>3250.9394730269514</v>
      </c>
      <c r="DH15" s="59">
        <f>Tables!$C$179*IF(DH7=1,Inputs!$M$24,IF(DH7=2,Inputs!$M$25,IF(DH7=3,Inputs!$M$26,IF(DH7=4,Inputs!$M$27,IF(DH7=5,Inputs!$M$28,IF(DH7=6,Inputs!$M$29,IF(DH7=7,Inputs!$M$30,IF(DH7=8,Inputs!$M$31,IF(DH7=9,Inputs!$M$32,IF(DH7=10,Inputs!$M$33,IF(DH7=11,Inputs!$M$34,Inputs!$M$35)))))))))))*(((1-(Inputs!$M$18))^(Financials!DH6-1)))</f>
        <v>3396.1116795887915</v>
      </c>
      <c r="DI15" s="59">
        <f>Tables!$C$179*IF(DI7=1,Inputs!$M$24,IF(DI7=2,Inputs!$M$25,IF(DI7=3,Inputs!$M$26,IF(DI7=4,Inputs!$M$27,IF(DI7=5,Inputs!$M$28,IF(DI7=6,Inputs!$M$29,IF(DI7=7,Inputs!$M$30,IF(DI7=8,Inputs!$M$31,IF(DI7=9,Inputs!$M$32,IF(DI7=10,Inputs!$M$33,IF(DI7=11,Inputs!$M$34,Inputs!$M$35)))))))))))*(((1-(Inputs!$M$18))^(Financials!DI6-1)))</f>
        <v>3127.4765089217935</v>
      </c>
      <c r="DJ15" s="59">
        <f>Tables!$C$179*IF(DJ7=1,Inputs!$M$24,IF(DJ7=2,Inputs!$M$25,IF(DJ7=3,Inputs!$M$26,IF(DJ7=4,Inputs!$M$27,IF(DJ7=5,Inputs!$M$28,IF(DJ7=6,Inputs!$M$29,IF(DJ7=7,Inputs!$M$30,IF(DJ7=8,Inputs!$M$31,IF(DJ7=9,Inputs!$M$32,IF(DJ7=10,Inputs!$M$33,IF(DJ7=11,Inputs!$M$34,Inputs!$M$35)))))))))))*(((1-(Inputs!$M$18))^(Financials!DJ6-1)))</f>
        <v>2594.8097619869091</v>
      </c>
      <c r="DK15" s="59">
        <f>Tables!$C$179*IF(DK7=1,Inputs!$M$24,IF(DK7=2,Inputs!$M$25,IF(DK7=3,Inputs!$M$26,IF(DK7=4,Inputs!$M$27,IF(DK7=5,Inputs!$M$28,IF(DK7=6,Inputs!$M$29,IF(DK7=7,Inputs!$M$30,IF(DK7=8,Inputs!$M$31,IF(DK7=9,Inputs!$M$32,IF(DK7=10,Inputs!$M$33,IF(DK7=11,Inputs!$M$34,Inputs!$M$35)))))))))))*(((1-(Inputs!$M$18))^(Financials!DK6-1)))</f>
        <v>2021.8995817312457</v>
      </c>
      <c r="DL15" s="59">
        <f>Tables!$C$179*IF(DL7=1,Inputs!$M$24,IF(DL7=2,Inputs!$M$25,IF(DL7=3,Inputs!$M$26,IF(DL7=4,Inputs!$M$27,IF(DL7=5,Inputs!$M$28,IF(DL7=6,Inputs!$M$29,IF(DL7=7,Inputs!$M$30,IF(DL7=8,Inputs!$M$31,IF(DL7=9,Inputs!$M$32,IF(DL7=10,Inputs!$M$33,IF(DL7=11,Inputs!$M$34,Inputs!$M$35)))))))))))*(((1-(Inputs!$M$18))^(Financials!DL6-1)))</f>
        <v>1600.5485768433987</v>
      </c>
      <c r="DM15" s="59">
        <f>Tables!$C$179*IF(DM7=1,Inputs!$M$24,IF(DM7=2,Inputs!$M$25,IF(DM7=3,Inputs!$M$26,IF(DM7=4,Inputs!$M$27,IF(DM7=5,Inputs!$M$28,IF(DM7=6,Inputs!$M$29,IF(DM7=7,Inputs!$M$30,IF(DM7=8,Inputs!$M$31,IF(DM7=9,Inputs!$M$32,IF(DM7=10,Inputs!$M$33,IF(DM7=11,Inputs!$M$34,Inputs!$M$35)))))))))))*(((1-(Inputs!$M$18))^(Financials!DM6-1)))</f>
        <v>1285.126325161184</v>
      </c>
      <c r="DN15" s="59">
        <f>Tables!$C$180*IF(DN7=1,Inputs!$M$24,IF(DN7=2,Inputs!$M$25,IF(DN7=3,Inputs!$M$26,IF(DN7=4,Inputs!$M$27,IF(DN7=5,Inputs!$M$28,IF(DN7=6,Inputs!$M$29,IF(DN7=7,Inputs!$M$30,IF(DN7=8,Inputs!$M$31,IF(DN7=9,Inputs!$M$32,IF(DN7=10,Inputs!$M$33,IF(DN7=11,Inputs!$M$34,Inputs!$M$35)))))))))))*(((1-(Inputs!$M$18))^(Financials!DN6-1)))</f>
        <v>1398.0301091232031</v>
      </c>
      <c r="DO15" s="59">
        <f>Tables!$C$180*IF(DO7=1,Inputs!$M$24,IF(DO7=2,Inputs!$M$25,IF(DO7=3,Inputs!$M$26,IF(DO7=4,Inputs!$M$27,IF(DO7=5,Inputs!$M$28,IF(DO7=6,Inputs!$M$29,IF(DO7=7,Inputs!$M$30,IF(DO7=8,Inputs!$M$31,IF(DO7=9,Inputs!$M$32,IF(DO7=10,Inputs!$M$33,IF(DO7=11,Inputs!$M$34,Inputs!$M$35)))))))))))*(((1-(Inputs!$M$18))^(Financials!DO6-1)))</f>
        <v>1672.3422904705485</v>
      </c>
      <c r="DP15" s="59">
        <f>Tables!$C$180*IF(DP7=1,Inputs!$M$24,IF(DP7=2,Inputs!$M$25,IF(DP7=3,Inputs!$M$26,IF(DP7=4,Inputs!$M$27,IF(DP7=5,Inputs!$M$28,IF(DP7=6,Inputs!$M$29,IF(DP7=7,Inputs!$M$30,IF(DP7=8,Inputs!$M$31,IF(DP7=9,Inputs!$M$32,IF(DP7=10,Inputs!$M$33,IF(DP7=11,Inputs!$M$34,Inputs!$M$35)))))))))))*(((1-(Inputs!$M$18))^(Financials!DP6-1)))</f>
        <v>2340.5990027756961</v>
      </c>
      <c r="DQ15" s="59">
        <f>Tables!$C$180*IF(DQ7=1,Inputs!$M$24,IF(DQ7=2,Inputs!$M$25,IF(DQ7=3,Inputs!$M$26,IF(DQ7=4,Inputs!$M$27,IF(DQ7=5,Inputs!$M$28,IF(DQ7=6,Inputs!$M$29,IF(DQ7=7,Inputs!$M$30,IF(DQ7=8,Inputs!$M$31,IF(DQ7=9,Inputs!$M$32,IF(DQ7=10,Inputs!$M$33,IF(DQ7=11,Inputs!$M$34,Inputs!$M$35)))))))))))*(((1-(Inputs!$M$18))^(Financials!DQ6-1)))</f>
        <v>2864.2458382660866</v>
      </c>
      <c r="DR15" s="59">
        <f>Tables!$C$180*IF(DR7=1,Inputs!$M$24,IF(DR7=2,Inputs!$M$25,IF(DR7=3,Inputs!$M$26,IF(DR7=4,Inputs!$M$27,IF(DR7=5,Inputs!$M$28,IF(DR7=6,Inputs!$M$29,IF(DR7=7,Inputs!$M$30,IF(DR7=8,Inputs!$M$31,IF(DR7=9,Inputs!$M$32,IF(DR7=10,Inputs!$M$33,IF(DR7=11,Inputs!$M$34,Inputs!$M$35)))))))))))*(((1-(Inputs!$M$18))^(Financials!DR6-1)))</f>
        <v>3152.2079949727831</v>
      </c>
      <c r="DS15" s="59">
        <f>Tables!$C$180*IF(DS7=1,Inputs!$M$24,IF(DS7=2,Inputs!$M$25,IF(DS7=3,Inputs!$M$26,IF(DS7=4,Inputs!$M$27,IF(DS7=5,Inputs!$M$28,IF(DS7=6,Inputs!$M$29,IF(DS7=7,Inputs!$M$30,IF(DS7=8,Inputs!$M$31,IF(DS7=9,Inputs!$M$32,IF(DS7=10,Inputs!$M$33,IF(DS7=11,Inputs!$M$34,Inputs!$M$35)))))))))))*(((1-(Inputs!$M$18))^(Financials!DS6-1)))</f>
        <v>3237.9357151348436</v>
      </c>
      <c r="DT15" s="59">
        <f>Tables!$C$180*IF(DT7=1,Inputs!$M$24,IF(DT7=2,Inputs!$M$25,IF(DT7=3,Inputs!$M$26,IF(DT7=4,Inputs!$M$27,IF(DT7=5,Inputs!$M$28,IF(DT7=6,Inputs!$M$29,IF(DT7=7,Inputs!$M$30,IF(DT7=8,Inputs!$M$31,IF(DT7=9,Inputs!$M$32,IF(DT7=10,Inputs!$M$33,IF(DT7=11,Inputs!$M$34,Inputs!$M$35)))))))))))*(((1-(Inputs!$M$18))^(Financials!DT6-1)))</f>
        <v>3382.5272328704364</v>
      </c>
      <c r="DU15" s="59">
        <f>Tables!$C$180*IF(DU7=1,Inputs!$M$24,IF(DU7=2,Inputs!$M$25,IF(DU7=3,Inputs!$M$26,IF(DU7=4,Inputs!$M$27,IF(DU7=5,Inputs!$M$28,IF(DU7=6,Inputs!$M$29,IF(DU7=7,Inputs!$M$30,IF(DU7=8,Inputs!$M$31,IF(DU7=9,Inputs!$M$32,IF(DU7=10,Inputs!$M$33,IF(DU7=11,Inputs!$M$34,Inputs!$M$35)))))))))))*(((1-(Inputs!$M$18))^(Financials!DU6-1)))</f>
        <v>3114.9666028861061</v>
      </c>
      <c r="DV15" s="59">
        <f>Tables!$C$180*IF(DV7=1,Inputs!$M$24,IF(DV7=2,Inputs!$M$25,IF(DV7=3,Inputs!$M$26,IF(DV7=4,Inputs!$M$27,IF(DV7=5,Inputs!$M$28,IF(DV7=6,Inputs!$M$29,IF(DV7=7,Inputs!$M$30,IF(DV7=8,Inputs!$M$31,IF(DV7=9,Inputs!$M$32,IF(DV7=10,Inputs!$M$33,IF(DV7=11,Inputs!$M$34,Inputs!$M$35)))))))))))*(((1-(Inputs!$M$18))^(Financials!DV6-1)))</f>
        <v>2584.4305229389611</v>
      </c>
      <c r="DW15" s="59">
        <f>Tables!$C$180*IF(DW7=1,Inputs!$M$24,IF(DW7=2,Inputs!$M$25,IF(DW7=3,Inputs!$M$26,IF(DW7=4,Inputs!$M$27,IF(DW7=5,Inputs!$M$28,IF(DW7=6,Inputs!$M$29,IF(DW7=7,Inputs!$M$30,IF(DW7=8,Inputs!$M$31,IF(DW7=9,Inputs!$M$32,IF(DW7=10,Inputs!$M$33,IF(DW7=11,Inputs!$M$34,Inputs!$M$35)))))))))))*(((1-(Inputs!$M$18))^(Financials!DW6-1)))</f>
        <v>2013.8119834043205</v>
      </c>
      <c r="DX15" s="59">
        <f>Tables!$C$180*IF(DX7=1,Inputs!$M$24,IF(DX7=2,Inputs!$M$25,IF(DX7=3,Inputs!$M$26,IF(DX7=4,Inputs!$M$27,IF(DX7=5,Inputs!$M$28,IF(DX7=6,Inputs!$M$29,IF(DX7=7,Inputs!$M$30,IF(DX7=8,Inputs!$M$31,IF(DX7=9,Inputs!$M$32,IF(DX7=10,Inputs!$M$33,IF(DX7=11,Inputs!$M$34,Inputs!$M$35)))))))))))*(((1-(Inputs!$M$18))^(Financials!DX6-1)))</f>
        <v>1594.1463825360252</v>
      </c>
      <c r="DY15" s="59">
        <f>Tables!$C$180*IF(DY7=1,Inputs!$M$24,IF(DY7=2,Inputs!$M$25,IF(DY7=3,Inputs!$M$26,IF(DY7=4,Inputs!$M$27,IF(DY7=5,Inputs!$M$28,IF(DY7=6,Inputs!$M$29,IF(DY7=7,Inputs!$M$30,IF(DY7=8,Inputs!$M$31,IF(DY7=9,Inputs!$M$32,IF(DY7=10,Inputs!$M$33,IF(DY7=11,Inputs!$M$34,Inputs!$M$35)))))))))))*(((1-(Inputs!$M$18))^(Financials!DY6-1)))</f>
        <v>1279.9858198605393</v>
      </c>
      <c r="DZ15" s="59">
        <f>Tables!$C$181*IF(DZ7=1,Inputs!$M$24,IF(DZ7=2,Inputs!$M$25,IF(DZ7=3,Inputs!$M$26,IF(DZ7=4,Inputs!$M$27,IF(DZ7=5,Inputs!$M$28,IF(DZ7=6,Inputs!$M$29,IF(DZ7=7,Inputs!$M$30,IF(DZ7=8,Inputs!$M$31,IF(DZ7=9,Inputs!$M$32,IF(DZ7=10,Inputs!$M$33,IF(DZ7=11,Inputs!$M$34,Inputs!$M$35)))))))))))*(((1-(Inputs!$M$18))^(Financials!DZ6-1)))</f>
        <v>1392.4379886867105</v>
      </c>
      <c r="EA15" s="59">
        <f>Tables!$C$181*IF(EA7=1,Inputs!$M$24,IF(EA7=2,Inputs!$M$25,IF(EA7=3,Inputs!$M$26,IF(EA7=4,Inputs!$M$27,IF(EA7=5,Inputs!$M$28,IF(EA7=6,Inputs!$M$29,IF(EA7=7,Inputs!$M$30,IF(EA7=8,Inputs!$M$31,IF(EA7=9,Inputs!$M$32,IF(EA7=10,Inputs!$M$33,IF(EA7=11,Inputs!$M$34,Inputs!$M$35)))))))))))*(((1-(Inputs!$M$18))^(Financials!EA6-1)))</f>
        <v>1665.6529213086665</v>
      </c>
      <c r="EB15" s="59">
        <f>Tables!$C$181*IF(EB7=1,Inputs!$M$24,IF(EB7=2,Inputs!$M$25,IF(EB7=3,Inputs!$M$26,IF(EB7=4,Inputs!$M$27,IF(EB7=5,Inputs!$M$28,IF(EB7=6,Inputs!$M$29,IF(EB7=7,Inputs!$M$30,IF(EB7=8,Inputs!$M$31,IF(EB7=9,Inputs!$M$32,IF(EB7=10,Inputs!$M$33,IF(EB7=11,Inputs!$M$34,Inputs!$M$35)))))))))))*(((1-(Inputs!$M$18))^(Financials!EB6-1)))</f>
        <v>2331.2366067645935</v>
      </c>
      <c r="EC15" s="59">
        <f>Tables!$C$181*IF(EC7=1,Inputs!$M$24,IF(EC7=2,Inputs!$M$25,IF(EC7=3,Inputs!$M$26,IF(EC7=4,Inputs!$M$27,IF(EC7=5,Inputs!$M$28,IF(EC7=6,Inputs!$M$29,IF(EC7=7,Inputs!$M$30,IF(EC7=8,Inputs!$M$31,IF(EC7=9,Inputs!$M$32,IF(EC7=10,Inputs!$M$33,IF(EC7=11,Inputs!$M$34,Inputs!$M$35)))))))))))*(((1-(Inputs!$M$18))^(Financials!EC6-1)))</f>
        <v>2852.7888549130221</v>
      </c>
      <c r="ED15" s="59">
        <f>Tables!$C$181*IF(ED7=1,Inputs!$M$24,IF(ED7=2,Inputs!$M$25,IF(ED7=3,Inputs!$M$26,IF(ED7=4,Inputs!$M$27,IF(ED7=5,Inputs!$M$28,IF(ED7=6,Inputs!$M$29,IF(ED7=7,Inputs!$M$30,IF(ED7=8,Inputs!$M$31,IF(ED7=9,Inputs!$M$32,IF(ED7=10,Inputs!$M$33,IF(ED7=11,Inputs!$M$34,Inputs!$M$35)))))))))))*(((1-(Inputs!$M$18))^(Financials!ED6-1)))</f>
        <v>3139.5991629928917</v>
      </c>
      <c r="EE15" s="59">
        <f>Tables!$C$181*IF(EE7=1,Inputs!$M$24,IF(EE7=2,Inputs!$M$25,IF(EE7=3,Inputs!$M$26,IF(EE7=4,Inputs!$M$27,IF(EE7=5,Inputs!$M$28,IF(EE7=6,Inputs!$M$29,IF(EE7=7,Inputs!$M$30,IF(EE7=8,Inputs!$M$31,IF(EE7=9,Inputs!$M$32,IF(EE7=10,Inputs!$M$33,IF(EE7=11,Inputs!$M$34,Inputs!$M$35)))))))))))*(((1-(Inputs!$M$18))^(Financials!EE6-1)))</f>
        <v>3224.9839722743045</v>
      </c>
      <c r="EF15" s="59">
        <f>Tables!$C$181*IF(EF7=1,Inputs!$M$24,IF(EF7=2,Inputs!$M$25,IF(EF7=3,Inputs!$M$26,IF(EF7=4,Inputs!$M$27,IF(EF7=5,Inputs!$M$28,IF(EF7=6,Inputs!$M$29,IF(EF7=7,Inputs!$M$30,IF(EF7=8,Inputs!$M$31,IF(EF7=9,Inputs!$M$32,IF(EF7=10,Inputs!$M$33,IF(EF7=11,Inputs!$M$34,Inputs!$M$35)))))))))))*(((1-(Inputs!$M$18))^(Financials!EF6-1)))</f>
        <v>3368.9971239389547</v>
      </c>
      <c r="EG15" s="59">
        <f>Tables!$C$181*IF(EG7=1,Inputs!$M$24,IF(EG7=2,Inputs!$M$25,IF(EG7=3,Inputs!$M$26,IF(EG7=4,Inputs!$M$27,IF(EG7=5,Inputs!$M$28,IF(EG7=6,Inputs!$M$29,IF(EG7=7,Inputs!$M$30,IF(EG7=8,Inputs!$M$31,IF(EG7=9,Inputs!$M$32,IF(EG7=10,Inputs!$M$33,IF(EG7=11,Inputs!$M$34,Inputs!$M$35)))))))))))*(((1-(Inputs!$M$18))^(Financials!EG6-1)))</f>
        <v>3102.5067364745619</v>
      </c>
      <c r="EH15" s="59">
        <f>Tables!$C$181*IF(EH7=1,Inputs!$M$24,IF(EH7=2,Inputs!$M$25,IF(EH7=3,Inputs!$M$26,IF(EH7=4,Inputs!$M$27,IF(EH7=5,Inputs!$M$28,IF(EH7=6,Inputs!$M$29,IF(EH7=7,Inputs!$M$30,IF(EH7=8,Inputs!$M$31,IF(EH7=9,Inputs!$M$32,IF(EH7=10,Inputs!$M$33,IF(EH7=11,Inputs!$M$34,Inputs!$M$35)))))))))))*(((1-(Inputs!$M$18))^(Financials!EH6-1)))</f>
        <v>2574.0928008472056</v>
      </c>
      <c r="EI15" s="59">
        <f>Tables!$C$181*IF(EI7=1,Inputs!$M$24,IF(EI7=2,Inputs!$M$25,IF(EI7=3,Inputs!$M$26,IF(EI7=4,Inputs!$M$27,IF(EI7=5,Inputs!$M$28,IF(EI7=6,Inputs!$M$29,IF(EI7=7,Inputs!$M$30,IF(EI7=8,Inputs!$M$31,IF(EI7=9,Inputs!$M$32,IF(EI7=10,Inputs!$M$33,IF(EI7=11,Inputs!$M$34,Inputs!$M$35)))))))))))*(((1-(Inputs!$M$18))^(Financials!EI6-1)))</f>
        <v>2005.7567354707035</v>
      </c>
      <c r="EJ15" s="59">
        <f>Tables!$C$181*IF(EJ7=1,Inputs!$M$24,IF(EJ7=2,Inputs!$M$25,IF(EJ7=3,Inputs!$M$26,IF(EJ7=4,Inputs!$M$27,IF(EJ7=5,Inputs!$M$28,IF(EJ7=6,Inputs!$M$29,IF(EJ7=7,Inputs!$M$30,IF(EJ7=8,Inputs!$M$31,IF(EJ7=9,Inputs!$M$32,IF(EJ7=10,Inputs!$M$33,IF(EJ7=11,Inputs!$M$34,Inputs!$M$35)))))))))))*(((1-(Inputs!$M$18))^(Financials!EJ6-1)))</f>
        <v>1587.7697970058809</v>
      </c>
      <c r="EK15" s="59">
        <f>Tables!$C$181*IF(EK7=1,Inputs!$M$24,IF(EK7=2,Inputs!$M$25,IF(EK7=3,Inputs!$M$26,IF(EK7=4,Inputs!$M$27,IF(EK7=5,Inputs!$M$28,IF(EK7=6,Inputs!$M$29,IF(EK7=7,Inputs!$M$30,IF(EK7=8,Inputs!$M$31,IF(EK7=9,Inputs!$M$32,IF(EK7=10,Inputs!$M$33,IF(EK7=11,Inputs!$M$34,Inputs!$M$35)))))))))))*(((1-(Inputs!$M$18))^(Financials!EK6-1)))</f>
        <v>1274.8658765810972</v>
      </c>
      <c r="EL15" s="59">
        <f>Tables!$C$182*IF(EL7=1,Inputs!$M$24,IF(EL7=2,Inputs!$M$25,IF(EL7=3,Inputs!$M$26,IF(EL7=4,Inputs!$M$27,IF(EL7=5,Inputs!$M$28,IF(EL7=6,Inputs!$M$29,IF(EL7=7,Inputs!$M$30,IF(EL7=8,Inputs!$M$31,IF(EL7=9,Inputs!$M$32,IF(EL7=10,Inputs!$M$33,IF(EL7=11,Inputs!$M$34,Inputs!$M$35)))))))))))*(((1-(Inputs!$M$18))^(Financials!EL6-1)))</f>
        <v>1386.8682367319636</v>
      </c>
      <c r="EM15" s="59">
        <f>Tables!$C$182*IF(EM7=1,Inputs!$M$24,IF(EM7=2,Inputs!$M$25,IF(EM7=3,Inputs!$M$26,IF(EM7=4,Inputs!$M$27,IF(EM7=5,Inputs!$M$28,IF(EM7=6,Inputs!$M$29,IF(EM7=7,Inputs!$M$30,IF(EM7=8,Inputs!$M$31,IF(EM7=9,Inputs!$M$32,IF(EM7=10,Inputs!$M$33,IF(EM7=11,Inputs!$M$34,Inputs!$M$35)))))))))))*(((1-(Inputs!$M$18))^(Financials!EM6-1)))</f>
        <v>1658.9903096234318</v>
      </c>
      <c r="EN15" s="59">
        <f>Tables!$C$182*IF(EN7=1,Inputs!$M$24,IF(EN7=2,Inputs!$M$25,IF(EN7=3,Inputs!$M$26,IF(EN7=4,Inputs!$M$27,IF(EN7=5,Inputs!$M$28,IF(EN7=6,Inputs!$M$29,IF(EN7=7,Inputs!$M$30,IF(EN7=8,Inputs!$M$31,IF(EN7=9,Inputs!$M$32,IF(EN7=10,Inputs!$M$33,IF(EN7=11,Inputs!$M$34,Inputs!$M$35)))))))))))*(((1-(Inputs!$M$18))^(Financials!EN6-1)))</f>
        <v>2321.9116603375351</v>
      </c>
      <c r="EO15" s="59">
        <f>Tables!$C$182*IF(EO7=1,Inputs!$M$24,IF(EO7=2,Inputs!$M$25,IF(EO7=3,Inputs!$M$26,IF(EO7=4,Inputs!$M$27,IF(EO7=5,Inputs!$M$28,IF(EO7=6,Inputs!$M$29,IF(EO7=7,Inputs!$M$30,IF(EO7=8,Inputs!$M$31,IF(EO7=9,Inputs!$M$32,IF(EO7=10,Inputs!$M$33,IF(EO7=11,Inputs!$M$34,Inputs!$M$35)))))))))))*(((1-(Inputs!$M$18))^(Financials!EO6-1)))</f>
        <v>2841.3776994933701</v>
      </c>
      <c r="EP15" s="59">
        <f>Tables!$C$182*IF(EP7=1,Inputs!$M$24,IF(EP7=2,Inputs!$M$25,IF(EP7=3,Inputs!$M$26,IF(EP7=4,Inputs!$M$27,IF(EP7=5,Inputs!$M$28,IF(EP7=6,Inputs!$M$29,IF(EP7=7,Inputs!$M$30,IF(EP7=8,Inputs!$M$31,IF(EP7=9,Inputs!$M$32,IF(EP7=10,Inputs!$M$33,IF(EP7=11,Inputs!$M$34,Inputs!$M$35)))))))))))*(((1-(Inputs!$M$18))^(Financials!EP6-1)))</f>
        <v>3127.0407663409205</v>
      </c>
      <c r="EQ15" s="59">
        <f>Tables!$C$182*IF(EQ7=1,Inputs!$M$24,IF(EQ7=2,Inputs!$M$25,IF(EQ7=3,Inputs!$M$26,IF(EQ7=4,Inputs!$M$27,IF(EQ7=5,Inputs!$M$28,IF(EQ7=6,Inputs!$M$29,IF(EQ7=7,Inputs!$M$30,IF(EQ7=8,Inputs!$M$31,IF(EQ7=9,Inputs!$M$32,IF(EQ7=10,Inputs!$M$33,IF(EQ7=11,Inputs!$M$34,Inputs!$M$35)))))))))))*(((1-(Inputs!$M$18))^(Financials!EQ6-1)))</f>
        <v>3212.0840363852071</v>
      </c>
      <c r="ER15" s="59">
        <f>Tables!$C$182*IF(ER7=1,Inputs!$M$24,IF(ER7=2,Inputs!$M$25,IF(ER7=3,Inputs!$M$26,IF(ER7=4,Inputs!$M$27,IF(ER7=5,Inputs!$M$28,IF(ER7=6,Inputs!$M$29,IF(ER7=7,Inputs!$M$30,IF(ER7=8,Inputs!$M$31,IF(ER7=9,Inputs!$M$32,IF(ER7=10,Inputs!$M$33,IF(ER7=11,Inputs!$M$34,Inputs!$M$35)))))))))))*(((1-(Inputs!$M$18))^(Financials!ER6-1)))</f>
        <v>3355.521135443199</v>
      </c>
      <c r="ES15" s="59">
        <f>Tables!$C$182*IF(ES7=1,Inputs!$M$24,IF(ES7=2,Inputs!$M$25,IF(ES7=3,Inputs!$M$26,IF(ES7=4,Inputs!$M$27,IF(ES7=5,Inputs!$M$28,IF(ES7=6,Inputs!$M$29,IF(ES7=7,Inputs!$M$30,IF(ES7=8,Inputs!$M$31,IF(ES7=9,Inputs!$M$32,IF(ES7=10,Inputs!$M$33,IF(ES7=11,Inputs!$M$34,Inputs!$M$35)))))))))))*(((1-(Inputs!$M$18))^(Financials!ES6-1)))</f>
        <v>3090.0967095286637</v>
      </c>
      <c r="ET15" s="59">
        <f>Tables!$C$182*IF(ET7=1,Inputs!$M$24,IF(ET7=2,Inputs!$M$25,IF(ET7=3,Inputs!$M$26,IF(ET7=4,Inputs!$M$27,IF(ET7=5,Inputs!$M$28,IF(ET7=6,Inputs!$M$29,IF(ET7=7,Inputs!$M$30,IF(ET7=8,Inputs!$M$31,IF(ET7=9,Inputs!$M$32,IF(ET7=10,Inputs!$M$33,IF(ET7=11,Inputs!$M$34,Inputs!$M$35)))))))))))*(((1-(Inputs!$M$18))^(Financials!ET6-1)))</f>
        <v>2563.7964296438167</v>
      </c>
      <c r="EU15" s="59">
        <f>Tables!$C$182*IF(EU7=1,Inputs!$M$24,IF(EU7=2,Inputs!$M$25,IF(EU7=3,Inputs!$M$26,IF(EU7=4,Inputs!$M$27,IF(EU7=5,Inputs!$M$28,IF(EU7=6,Inputs!$M$29,IF(EU7=7,Inputs!$M$30,IF(EU7=8,Inputs!$M$31,IF(EU7=9,Inputs!$M$32,IF(EU7=10,Inputs!$M$33,IF(EU7=11,Inputs!$M$34,Inputs!$M$35)))))))))))*(((1-(Inputs!$M$18))^(Financials!EU6-1)))</f>
        <v>1997.7337085288207</v>
      </c>
      <c r="EV15" s="59">
        <f>Tables!$C$182*IF(EV7=1,Inputs!$M$24,IF(EV7=2,Inputs!$M$25,IF(EV7=3,Inputs!$M$26,IF(EV7=4,Inputs!$M$27,IF(EV7=5,Inputs!$M$28,IF(EV7=6,Inputs!$M$29,IF(EV7=7,Inputs!$M$30,IF(EV7=8,Inputs!$M$31,IF(EV7=9,Inputs!$M$32,IF(EV7=10,Inputs!$M$33,IF(EV7=11,Inputs!$M$34,Inputs!$M$35)))))))))))*(((1-(Inputs!$M$18))^(Financials!EV6-1)))</f>
        <v>1581.4187178178574</v>
      </c>
      <c r="EW15" s="59">
        <f>Tables!$C$182*IF(EW7=1,Inputs!$M$24,IF(EW7=2,Inputs!$M$25,IF(EW7=3,Inputs!$M$26,IF(EW7=4,Inputs!$M$27,IF(EW7=5,Inputs!$M$28,IF(EW7=6,Inputs!$M$29,IF(EW7=7,Inputs!$M$30,IF(EW7=8,Inputs!$M$31,IF(EW7=9,Inputs!$M$32,IF(EW7=10,Inputs!$M$33,IF(EW7=11,Inputs!$M$34,Inputs!$M$35)))))))))))*(((1-(Inputs!$M$18))^(Financials!EW6-1)))</f>
        <v>1269.7664130747728</v>
      </c>
      <c r="EX15" s="59">
        <f>Tables!$C$183*IF(EX7=1,Inputs!$M$24,IF(EX7=2,Inputs!$M$25,IF(EX7=3,Inputs!$M$26,IF(EX7=4,Inputs!$M$27,IF(EX7=5,Inputs!$M$28,IF(EX7=6,Inputs!$M$29,IF(EX7=7,Inputs!$M$30,IF(EX7=8,Inputs!$M$31,IF(EX7=9,Inputs!$M$32,IF(EX7=10,Inputs!$M$33,IF(EX7=11,Inputs!$M$34,Inputs!$M$35)))))))))))*(((1-(Inputs!$M$18))^(Financials!EX6-1)))</f>
        <v>1381.3207637850358</v>
      </c>
      <c r="EY15" s="59">
        <f>Tables!$C$183*IF(EY7=1,Inputs!$M$24,IF(EY7=2,Inputs!$M$25,IF(EY7=3,Inputs!$M$26,IF(EY7=4,Inputs!$M$27,IF(EY7=5,Inputs!$M$28,IF(EY7=6,Inputs!$M$29,IF(EY7=7,Inputs!$M$30,IF(EY7=8,Inputs!$M$31,IF(EY7=9,Inputs!$M$32,IF(EY7=10,Inputs!$M$33,IF(EY7=11,Inputs!$M$34,Inputs!$M$35)))))))))))*(((1-(Inputs!$M$18))^(Financials!EY6-1)))</f>
        <v>1652.354348384938</v>
      </c>
      <c r="EZ15" s="59">
        <f>Tables!$C$183*IF(EZ7=1,Inputs!$M$24,IF(EZ7=2,Inputs!$M$25,IF(EZ7=3,Inputs!$M$26,IF(EZ7=4,Inputs!$M$27,IF(EZ7=5,Inputs!$M$28,IF(EZ7=6,Inputs!$M$29,IF(EZ7=7,Inputs!$M$30,IF(EZ7=8,Inputs!$M$31,IF(EZ7=9,Inputs!$M$32,IF(EZ7=10,Inputs!$M$33,IF(EZ7=11,Inputs!$M$34,Inputs!$M$35)))))))))))*(((1-(Inputs!$M$18))^(Financials!EZ6-1)))</f>
        <v>2312.6240136961851</v>
      </c>
      <c r="FA15" s="59">
        <f>Tables!$C$183*IF(FA7=1,Inputs!$M$24,IF(FA7=2,Inputs!$M$25,IF(FA7=3,Inputs!$M$26,IF(FA7=4,Inputs!$M$27,IF(FA7=5,Inputs!$M$28,IF(FA7=6,Inputs!$M$29,IF(FA7=7,Inputs!$M$30,IF(FA7=8,Inputs!$M$31,IF(FA7=9,Inputs!$M$32,IF(FA7=10,Inputs!$M$33,IF(FA7=11,Inputs!$M$34,Inputs!$M$35)))))))))))*(((1-(Inputs!$M$18))^(Financials!FA6-1)))</f>
        <v>2830.0121886953966</v>
      </c>
      <c r="FB15" s="59">
        <f>Tables!$C$183*IF(FB7=1,Inputs!$M$24,IF(FB7=2,Inputs!$M$25,IF(FB7=3,Inputs!$M$26,IF(FB7=4,Inputs!$M$27,IF(FB7=5,Inputs!$M$28,IF(FB7=6,Inputs!$M$29,IF(FB7=7,Inputs!$M$30,IF(FB7=8,Inputs!$M$31,IF(FB7=9,Inputs!$M$32,IF(FB7=10,Inputs!$M$33,IF(FB7=11,Inputs!$M$34,Inputs!$M$35)))))))))))*(((1-(Inputs!$M$18))^(Financials!FB6-1)))</f>
        <v>3114.5326032755565</v>
      </c>
      <c r="FC15" s="59">
        <f>Tables!$C$183*IF(FC7=1,Inputs!$M$24,IF(FC7=2,Inputs!$M$25,IF(FC7=3,Inputs!$M$26,IF(FC7=4,Inputs!$M$27,IF(FC7=5,Inputs!$M$28,IF(FC7=6,Inputs!$M$29,IF(FC7=7,Inputs!$M$30,IF(FC7=8,Inputs!$M$31,IF(FC7=9,Inputs!$M$32,IF(FC7=10,Inputs!$M$33,IF(FC7=11,Inputs!$M$34,Inputs!$M$35)))))))))))*(((1-(Inputs!$M$18))^(Financials!FC6-1)))</f>
        <v>3199.2357002396666</v>
      </c>
      <c r="FD15" s="59">
        <f>Tables!$C$183*IF(FD7=1,Inputs!$M$24,IF(FD7=2,Inputs!$M$25,IF(FD7=3,Inputs!$M$26,IF(FD7=4,Inputs!$M$27,IF(FD7=5,Inputs!$M$28,IF(FD7=6,Inputs!$M$29,IF(FD7=7,Inputs!$M$30,IF(FD7=8,Inputs!$M$31,IF(FD7=9,Inputs!$M$32,IF(FD7=10,Inputs!$M$33,IF(FD7=11,Inputs!$M$34,Inputs!$M$35)))))))))))*(((1-(Inputs!$M$18))^(Financials!FD6-1)))</f>
        <v>3342.0990509014264</v>
      </c>
      <c r="FE15" s="59">
        <f>Tables!$C$183*IF(FE7=1,Inputs!$M$24,IF(FE7=2,Inputs!$M$25,IF(FE7=3,Inputs!$M$26,IF(FE7=4,Inputs!$M$27,IF(FE7=5,Inputs!$M$28,IF(FE7=6,Inputs!$M$29,IF(FE7=7,Inputs!$M$30,IF(FE7=8,Inputs!$M$31,IF(FE7=9,Inputs!$M$32,IF(FE7=10,Inputs!$M$33,IF(FE7=11,Inputs!$M$34,Inputs!$M$35)))))))))))*(((1-(Inputs!$M$18))^(Financials!FE6-1)))</f>
        <v>3077.7363226905491</v>
      </c>
      <c r="FF15" s="59">
        <f>Tables!$C$183*IF(FF7=1,Inputs!$M$24,IF(FF7=2,Inputs!$M$25,IF(FF7=3,Inputs!$M$26,IF(FF7=4,Inputs!$M$27,IF(FF7=5,Inputs!$M$28,IF(FF7=6,Inputs!$M$29,IF(FF7=7,Inputs!$M$30,IF(FF7=8,Inputs!$M$31,IF(FF7=9,Inputs!$M$32,IF(FF7=10,Inputs!$M$33,IF(FF7=11,Inputs!$M$34,Inputs!$M$35)))))))))))*(((1-(Inputs!$M$18))^(Financials!FF6-1)))</f>
        <v>2553.5412439252414</v>
      </c>
      <c r="FG15" s="59">
        <f>Tables!$C$183*IF(FG7=1,Inputs!$M$24,IF(FG7=2,Inputs!$M$25,IF(FG7=3,Inputs!$M$26,IF(FG7=4,Inputs!$M$27,IF(FG7=5,Inputs!$M$28,IF(FG7=6,Inputs!$M$29,IF(FG7=7,Inputs!$M$30,IF(FG7=8,Inputs!$M$31,IF(FG7=9,Inputs!$M$32,IF(FG7=10,Inputs!$M$33,IF(FG7=11,Inputs!$M$34,Inputs!$M$35)))))))))))*(((1-(Inputs!$M$18))^(Financials!FG6-1)))</f>
        <v>1989.7427736947054</v>
      </c>
      <c r="FH15" s="59">
        <f>Tables!$C$183*IF(FH7=1,Inputs!$M$24,IF(FH7=2,Inputs!$M$25,IF(FH7=3,Inputs!$M$26,IF(FH7=4,Inputs!$M$27,IF(FH7=5,Inputs!$M$28,IF(FH7=6,Inputs!$M$29,IF(FH7=7,Inputs!$M$30,IF(FH7=8,Inputs!$M$31,IF(FH7=9,Inputs!$M$32,IF(FH7=10,Inputs!$M$33,IF(FH7=11,Inputs!$M$34,Inputs!$M$35)))))))))))*(((1-(Inputs!$M$18))^(Financials!FH6-1)))</f>
        <v>1575.0930429465861</v>
      </c>
      <c r="FI15" s="59">
        <f>Tables!$C$183*IF(FI7=1,Inputs!$M$24,IF(FI7=2,Inputs!$M$25,IF(FI7=3,Inputs!$M$26,IF(FI7=4,Inputs!$M$27,IF(FI7=5,Inputs!$M$28,IF(FI7=6,Inputs!$M$29,IF(FI7=7,Inputs!$M$30,IF(FI7=8,Inputs!$M$31,IF(FI7=9,Inputs!$M$32,IF(FI7=10,Inputs!$M$33,IF(FI7=11,Inputs!$M$34,Inputs!$M$35)))))))))))*(((1-(Inputs!$M$18))^(Financials!FI6-1)))</f>
        <v>1264.6873474224737</v>
      </c>
      <c r="FJ15" s="59">
        <f>Tables!$C$184*IF(FJ7=1,Inputs!$M$24,IF(FJ7=2,Inputs!$M$25,IF(FJ7=3,Inputs!$M$26,IF(FJ7=4,Inputs!$M$27,IF(FJ7=5,Inputs!$M$28,IF(FJ7=6,Inputs!$M$29,IF(FJ7=7,Inputs!$M$30,IF(FJ7=8,Inputs!$M$31,IF(FJ7=9,Inputs!$M$32,IF(FJ7=10,Inputs!$M$33,IF(FJ7=11,Inputs!$M$34,Inputs!$M$35)))))))))))*(((1-(Inputs!$M$18))^(Financials!FJ6-1)))</f>
        <v>1375.7954807298954</v>
      </c>
      <c r="FK15" s="59">
        <f>Tables!$C$184*IF(FK7=1,Inputs!$M$24,IF(FK7=2,Inputs!$M$25,IF(FK7=3,Inputs!$M$26,IF(FK7=4,Inputs!$M$27,IF(FK7=5,Inputs!$M$28,IF(FK7=6,Inputs!$M$29,IF(FK7=7,Inputs!$M$30,IF(FK7=8,Inputs!$M$31,IF(FK7=9,Inputs!$M$32,IF(FK7=10,Inputs!$M$33,IF(FK7=11,Inputs!$M$34,Inputs!$M$35)))))))))))*(((1-(Inputs!$M$18))^(Financials!FK6-1)))</f>
        <v>1645.7449309913982</v>
      </c>
      <c r="FL15" s="59">
        <f>Tables!$C$184*IF(FL7=1,Inputs!$M$24,IF(FL7=2,Inputs!$M$25,IF(FL7=3,Inputs!$M$26,IF(FL7=4,Inputs!$M$27,IF(FL7=5,Inputs!$M$28,IF(FL7=6,Inputs!$M$29,IF(FL7=7,Inputs!$M$30,IF(FL7=8,Inputs!$M$31,IF(FL7=9,Inputs!$M$32,IF(FL7=10,Inputs!$M$33,IF(FL7=11,Inputs!$M$34,Inputs!$M$35)))))))))))*(((1-(Inputs!$M$18))^(Financials!FL6-1)))</f>
        <v>2303.3735176414002</v>
      </c>
      <c r="FM15" s="59">
        <f>Tables!$C$184*IF(FM7=1,Inputs!$M$24,IF(FM7=2,Inputs!$M$25,IF(FM7=3,Inputs!$M$26,IF(FM7=4,Inputs!$M$27,IF(FM7=5,Inputs!$M$28,IF(FM7=6,Inputs!$M$29,IF(FM7=7,Inputs!$M$30,IF(FM7=8,Inputs!$M$31,IF(FM7=9,Inputs!$M$32,IF(FM7=10,Inputs!$M$33,IF(FM7=11,Inputs!$M$34,Inputs!$M$35)))))))))))*(((1-(Inputs!$M$18))^(Financials!FM6-1)))</f>
        <v>2818.6921399406147</v>
      </c>
      <c r="FN15" s="59">
        <f>Tables!$C$184*IF(FN7=1,Inputs!$M$24,IF(FN7=2,Inputs!$M$25,IF(FN7=3,Inputs!$M$26,IF(FN7=4,Inputs!$M$27,IF(FN7=5,Inputs!$M$28,IF(FN7=6,Inputs!$M$29,IF(FN7=7,Inputs!$M$30,IF(FN7=8,Inputs!$M$31,IF(FN7=9,Inputs!$M$32,IF(FN7=10,Inputs!$M$33,IF(FN7=11,Inputs!$M$34,Inputs!$M$35)))))))))))*(((1-(Inputs!$M$18))^(Financials!FN6-1)))</f>
        <v>3102.0744728624541</v>
      </c>
      <c r="FO15" s="59">
        <f>Tables!$C$184*IF(FO7=1,Inputs!$M$24,IF(FO7=2,Inputs!$M$25,IF(FO7=3,Inputs!$M$26,IF(FO7=4,Inputs!$M$27,IF(FO7=5,Inputs!$M$28,IF(FO7=6,Inputs!$M$29,IF(FO7=7,Inputs!$M$30,IF(FO7=8,Inputs!$M$31,IF(FO7=9,Inputs!$M$32,IF(FO7=10,Inputs!$M$33,IF(FO7=11,Inputs!$M$34,Inputs!$M$35)))))))))))*(((1-(Inputs!$M$18))^(Financials!FO6-1)))</f>
        <v>3186.4387574387074</v>
      </c>
      <c r="FP15" s="59">
        <f>Tables!$C$184*IF(FP7=1,Inputs!$M$24,IF(FP7=2,Inputs!$M$25,IF(FP7=3,Inputs!$M$26,IF(FP7=4,Inputs!$M$27,IF(FP7=5,Inputs!$M$28,IF(FP7=6,Inputs!$M$29,IF(FP7=7,Inputs!$M$30,IF(FP7=8,Inputs!$M$31,IF(FP7=9,Inputs!$M$32,IF(FP7=10,Inputs!$M$33,IF(FP7=11,Inputs!$M$34,Inputs!$M$35)))))))))))*(((1-(Inputs!$M$18))^(Financials!FP6-1)))</f>
        <v>3328.7306546978202</v>
      </c>
      <c r="FQ15" s="59">
        <f>Tables!$C$184*IF(FQ7=1,Inputs!$M$24,IF(FQ7=2,Inputs!$M$25,IF(FQ7=3,Inputs!$M$26,IF(FQ7=4,Inputs!$M$27,IF(FQ7=5,Inputs!$M$28,IF(FQ7=6,Inputs!$M$29,IF(FQ7=7,Inputs!$M$30,IF(FQ7=8,Inputs!$M$31,IF(FQ7=9,Inputs!$M$32,IF(FQ7=10,Inputs!$M$33,IF(FQ7=11,Inputs!$M$34,Inputs!$M$35)))))))))))*(((1-(Inputs!$M$18))^(Financials!FQ6-1)))</f>
        <v>3065.4253773997862</v>
      </c>
      <c r="FR15" s="59">
        <f>Tables!$C$184*IF(FR7=1,Inputs!$M$24,IF(FR7=2,Inputs!$M$25,IF(FR7=3,Inputs!$M$26,IF(FR7=4,Inputs!$M$27,IF(FR7=5,Inputs!$M$28,IF(FR7=6,Inputs!$M$29,IF(FR7=7,Inputs!$M$30,IF(FR7=8,Inputs!$M$31,IF(FR7=9,Inputs!$M$32,IF(FR7=10,Inputs!$M$33,IF(FR7=11,Inputs!$M$34,Inputs!$M$35)))))))))))*(((1-(Inputs!$M$18))^(Financials!FR6-1)))</f>
        <v>2543.32707894954</v>
      </c>
      <c r="FS15" s="59">
        <f>Tables!$C$184*IF(FS7=1,Inputs!$M$24,IF(FS7=2,Inputs!$M$25,IF(FS7=3,Inputs!$M$26,IF(FS7=4,Inputs!$M$27,IF(FS7=5,Inputs!$M$28,IF(FS7=6,Inputs!$M$29,IF(FS7=7,Inputs!$M$30,IF(FS7=8,Inputs!$M$31,IF(FS7=9,Inputs!$M$32,IF(FS7=10,Inputs!$M$33,IF(FS7=11,Inputs!$M$34,Inputs!$M$35)))))))))))*(((1-(Inputs!$M$18))^(Financials!FS6-1)))</f>
        <v>1981.7838025999263</v>
      </c>
      <c r="FT15" s="59">
        <f>Tables!$C$184*IF(FT7=1,Inputs!$M$24,IF(FT7=2,Inputs!$M$25,IF(FT7=3,Inputs!$M$26,IF(FT7=4,Inputs!$M$27,IF(FT7=5,Inputs!$M$28,IF(FT7=6,Inputs!$M$29,IF(FT7=7,Inputs!$M$30,IF(FT7=8,Inputs!$M$31,IF(FT7=9,Inputs!$M$32,IF(FT7=10,Inputs!$M$33,IF(FT7=11,Inputs!$M$34,Inputs!$M$35)))))))))))*(((1-(Inputs!$M$18))^(Financials!FT6-1)))</f>
        <v>1568.7926707747995</v>
      </c>
      <c r="FU15" s="59">
        <f>Tables!$C$184*IF(FU7=1,Inputs!$M$24,IF(FU7=2,Inputs!$M$25,IF(FU7=3,Inputs!$M$26,IF(FU7=4,Inputs!$M$27,IF(FU7=5,Inputs!$M$28,IF(FU7=6,Inputs!$M$29,IF(FU7=7,Inputs!$M$30,IF(FU7=8,Inputs!$M$31,IF(FU7=9,Inputs!$M$32,IF(FU7=10,Inputs!$M$33,IF(FU7=11,Inputs!$M$34,Inputs!$M$35)))))))))))*(((1-(Inputs!$M$18))^(Financials!FU6-1)))</f>
        <v>1259.6285980327837</v>
      </c>
      <c r="FV15" s="59">
        <f>Tables!$C$185*IF(FV7=1,Inputs!$M$24,IF(FV7=2,Inputs!$M$25,IF(FV7=3,Inputs!$M$26,IF(FV7=4,Inputs!$M$27,IF(FV7=5,Inputs!$M$28,IF(FV7=6,Inputs!$M$29,IF(FV7=7,Inputs!$M$30,IF(FV7=8,Inputs!$M$31,IF(FV7=9,Inputs!$M$32,IF(FV7=10,Inputs!$M$33,IF(FV7=11,Inputs!$M$34,Inputs!$M$35)))))))))))*(((1-(Inputs!$M$18))^(Financials!FV6-1)))</f>
        <v>1370.2922988069759</v>
      </c>
      <c r="FW15" s="59">
        <f>Tables!$C$185*IF(FW7=1,Inputs!$M$24,IF(FW7=2,Inputs!$M$25,IF(FW7=3,Inputs!$M$26,IF(FW7=4,Inputs!$M$27,IF(FW7=5,Inputs!$M$28,IF(FW7=6,Inputs!$M$29,IF(FW7=7,Inputs!$M$30,IF(FW7=8,Inputs!$M$31,IF(FW7=9,Inputs!$M$32,IF(FW7=10,Inputs!$M$33,IF(FW7=11,Inputs!$M$34,Inputs!$M$35)))))))))))*(((1-(Inputs!$M$18))^(Financials!FW6-1)))</f>
        <v>1639.1619512674326</v>
      </c>
      <c r="FX15" s="59">
        <f>Tables!$C$185*IF(FX7=1,Inputs!$M$24,IF(FX7=2,Inputs!$M$25,IF(FX7=3,Inputs!$M$26,IF(FX7=4,Inputs!$M$27,IF(FX7=5,Inputs!$M$28,IF(FX7=6,Inputs!$M$29,IF(FX7=7,Inputs!$M$30,IF(FX7=8,Inputs!$M$31,IF(FX7=9,Inputs!$M$32,IF(FX7=10,Inputs!$M$33,IF(FX7=11,Inputs!$M$34,Inputs!$M$35)))))))))))*(((1-(Inputs!$M$18))^(Financials!FX6-1)))</f>
        <v>2294.1600235708347</v>
      </c>
      <c r="FY15" s="59">
        <f>Tables!$C$185*IF(FY7=1,Inputs!$M$24,IF(FY7=2,Inputs!$M$25,IF(FY7=3,Inputs!$M$26,IF(FY7=4,Inputs!$M$27,IF(FY7=5,Inputs!$M$28,IF(FY7=6,Inputs!$M$29,IF(FY7=7,Inputs!$M$30,IF(FY7=8,Inputs!$M$31,IF(FY7=9,Inputs!$M$32,IF(FY7=10,Inputs!$M$33,IF(FY7=11,Inputs!$M$34,Inputs!$M$35)))))))))))*(((1-(Inputs!$M$18))^(Financials!FY6-1)))</f>
        <v>2807.4173713808523</v>
      </c>
      <c r="FZ15" s="59">
        <f>Tables!$C$185*IF(FZ7=1,Inputs!$M$24,IF(FZ7=2,Inputs!$M$25,IF(FZ7=3,Inputs!$M$26,IF(FZ7=4,Inputs!$M$27,IF(FZ7=5,Inputs!$M$28,IF(FZ7=6,Inputs!$M$29,IF(FZ7=7,Inputs!$M$30,IF(FZ7=8,Inputs!$M$31,IF(FZ7=9,Inputs!$M$32,IF(FZ7=10,Inputs!$M$33,IF(FZ7=11,Inputs!$M$34,Inputs!$M$35)))))))))))*(((1-(Inputs!$M$18))^(Financials!FZ6-1)))</f>
        <v>3089.6661749710047</v>
      </c>
      <c r="GA15" s="59">
        <f>Tables!$C$185*IF(GA7=1,Inputs!$M$24,IF(GA7=2,Inputs!$M$25,IF(GA7=3,Inputs!$M$26,IF(GA7=4,Inputs!$M$27,IF(GA7=5,Inputs!$M$28,IF(GA7=6,Inputs!$M$29,IF(GA7=7,Inputs!$M$30,IF(GA7=8,Inputs!$M$31,IF(GA7=9,Inputs!$M$32,IF(GA7=10,Inputs!$M$33,IF(GA7=11,Inputs!$M$34,Inputs!$M$35)))))))))))*(((1-(Inputs!$M$18))^(Financials!GA6-1)))</f>
        <v>3173.6930024089529</v>
      </c>
      <c r="GB15" s="59">
        <f>Tables!$C$185*IF(GB7=1,Inputs!$M$24,IF(GB7=2,Inputs!$M$25,IF(GB7=3,Inputs!$M$26,IF(GB7=4,Inputs!$M$27,IF(GB7=5,Inputs!$M$28,IF(GB7=6,Inputs!$M$29,IF(GB7=7,Inputs!$M$30,IF(GB7=8,Inputs!$M$31,IF(GB7=9,Inputs!$M$32,IF(GB7=10,Inputs!$M$33,IF(GB7=11,Inputs!$M$34,Inputs!$M$35)))))))))))*(((1-(Inputs!$M$18))^(Financials!GB6-1)))</f>
        <v>3315.4157320790291</v>
      </c>
      <c r="GC15" s="59">
        <f>Tables!$C$185*IF(GC7=1,Inputs!$M$24,IF(GC7=2,Inputs!$M$25,IF(GC7=3,Inputs!$M$26,IF(GC7=4,Inputs!$M$27,IF(GC7=5,Inputs!$M$28,IF(GC7=6,Inputs!$M$29,IF(GC7=7,Inputs!$M$30,IF(GC7=8,Inputs!$M$31,IF(GC7=9,Inputs!$M$32,IF(GC7=10,Inputs!$M$33,IF(GC7=11,Inputs!$M$34,Inputs!$M$35)))))))))))*(((1-(Inputs!$M$18))^(Financials!GC6-1)))</f>
        <v>3053.1636758901873</v>
      </c>
      <c r="GD15" s="59">
        <f>Tables!$C$185*IF(GD7=1,Inputs!$M$24,IF(GD7=2,Inputs!$M$25,IF(GD7=3,Inputs!$M$26,IF(GD7=4,Inputs!$M$27,IF(GD7=5,Inputs!$M$28,IF(GD7=6,Inputs!$M$29,IF(GD7=7,Inputs!$M$30,IF(GD7=8,Inputs!$M$31,IF(GD7=9,Inputs!$M$32,IF(GD7=10,Inputs!$M$33,IF(GD7=11,Inputs!$M$34,Inputs!$M$35)))))))))))*(((1-(Inputs!$M$18))^(Financials!GD6-1)))</f>
        <v>2533.1537706337422</v>
      </c>
      <c r="GE15" s="59">
        <f>Tables!$C$185*IF(GE7=1,Inputs!$M$24,IF(GE7=2,Inputs!$M$25,IF(GE7=3,Inputs!$M$26,IF(GE7=4,Inputs!$M$27,IF(GE7=5,Inputs!$M$28,IF(GE7=6,Inputs!$M$29,IF(GE7=7,Inputs!$M$30,IF(GE7=8,Inputs!$M$31,IF(GE7=9,Inputs!$M$32,IF(GE7=10,Inputs!$M$33,IF(GE7=11,Inputs!$M$34,Inputs!$M$35)))))))))))*(((1-(Inputs!$M$18))^(Financials!GE6-1)))</f>
        <v>1973.8566673895268</v>
      </c>
      <c r="GF15" s="59">
        <f>Tables!$C$185*IF(GF7=1,Inputs!$M$24,IF(GF7=2,Inputs!$M$25,IF(GF7=3,Inputs!$M$26,IF(GF7=4,Inputs!$M$27,IF(GF7=5,Inputs!$M$28,IF(GF7=6,Inputs!$M$29,IF(GF7=7,Inputs!$M$30,IF(GF7=8,Inputs!$M$31,IF(GF7=9,Inputs!$M$32,IF(GF7=10,Inputs!$M$33,IF(GF7=11,Inputs!$M$34,Inputs!$M$35)))))))))))*(((1-(Inputs!$M$18))^(Financials!GF6-1)))</f>
        <v>1562.5175000917004</v>
      </c>
      <c r="GG15" s="59">
        <f>Tables!$C$185*IF(GG7=1,Inputs!$M$24,IF(GG7=2,Inputs!$M$25,IF(GG7=3,Inputs!$M$26,IF(GG7=4,Inputs!$M$27,IF(GG7=5,Inputs!$M$28,IF(GG7=6,Inputs!$M$29,IF(GG7=7,Inputs!$M$30,IF(GG7=8,Inputs!$M$31,IF(GG7=9,Inputs!$M$32,IF(GG7=10,Inputs!$M$33,IF(GG7=11,Inputs!$M$34,Inputs!$M$35)))))))))))*(((1-(Inputs!$M$18))^(Financials!GG6-1)))</f>
        <v>1254.5900836406527</v>
      </c>
      <c r="GH15" s="59">
        <f>Tables!$C$186*IF(GH7=1,Inputs!$M$24,IF(GH7=2,Inputs!$M$25,IF(GH7=3,Inputs!$M$26,IF(GH7=4,Inputs!$M$27,IF(GH7=5,Inputs!$M$28,IF(GH7=6,Inputs!$M$29,IF(GH7=7,Inputs!$M$30,IF(GH7=8,Inputs!$M$31,IF(GH7=9,Inputs!$M$32,IF(GH7=10,Inputs!$M$33,IF(GH7=11,Inputs!$M$34,Inputs!$M$35)))))))))))*(((1-(Inputs!$M$18))^(Financials!GH6-1)))</f>
        <v>1364.8111296117481</v>
      </c>
      <c r="GI15" s="59">
        <f>Tables!$C$186*IF(GI7=1,Inputs!$M$24,IF(GI7=2,Inputs!$M$25,IF(GI7=3,Inputs!$M$26,IF(GI7=4,Inputs!$M$27,IF(GI7=5,Inputs!$M$28,IF(GI7=6,Inputs!$M$29,IF(GI7=7,Inputs!$M$30,IF(GI7=8,Inputs!$M$31,IF(GI7=9,Inputs!$M$32,IF(GI7=10,Inputs!$M$33,IF(GI7=11,Inputs!$M$34,Inputs!$M$35)))))))))))*(((1-(Inputs!$M$18))^(Financials!GI6-1)))</f>
        <v>1632.6053034623631</v>
      </c>
      <c r="GJ15" s="59">
        <f>Tables!$C$186*IF(GJ7=1,Inputs!$M$24,IF(GJ7=2,Inputs!$M$25,IF(GJ7=3,Inputs!$M$26,IF(GJ7=4,Inputs!$M$27,IF(GJ7=5,Inputs!$M$28,IF(GJ7=6,Inputs!$M$29,IF(GJ7=7,Inputs!$M$30,IF(GJ7=8,Inputs!$M$31,IF(GJ7=9,Inputs!$M$32,IF(GJ7=10,Inputs!$M$33,IF(GJ7=11,Inputs!$M$34,Inputs!$M$35)))))))))))*(((1-(Inputs!$M$18))^(Financials!GJ6-1)))</f>
        <v>2284.9833834765514</v>
      </c>
      <c r="GK15" s="59">
        <f>Tables!$C$186*IF(GK7=1,Inputs!$M$24,IF(GK7=2,Inputs!$M$25,IF(GK7=3,Inputs!$M$26,IF(GK7=4,Inputs!$M$27,IF(GK7=5,Inputs!$M$28,IF(GK7=6,Inputs!$M$29,IF(GK7=7,Inputs!$M$30,IF(GK7=8,Inputs!$M$31,IF(GK7=9,Inputs!$M$32,IF(GK7=10,Inputs!$M$33,IF(GK7=11,Inputs!$M$34,Inputs!$M$35)))))))))))*(((1-(Inputs!$M$18))^(Financials!GK6-1)))</f>
        <v>2796.1877018953292</v>
      </c>
      <c r="GL15" s="59">
        <f>Tables!$C$186*IF(GL7=1,Inputs!$M$24,IF(GL7=2,Inputs!$M$25,IF(GL7=3,Inputs!$M$26,IF(GL7=4,Inputs!$M$27,IF(GL7=5,Inputs!$M$28,IF(GL7=6,Inputs!$M$29,IF(GL7=7,Inputs!$M$30,IF(GL7=8,Inputs!$M$31,IF(GL7=9,Inputs!$M$32,IF(GL7=10,Inputs!$M$33,IF(GL7=11,Inputs!$M$34,Inputs!$M$35)))))))))))*(((1-(Inputs!$M$18))^(Financials!GL6-1)))</f>
        <v>3077.3075102711205</v>
      </c>
      <c r="GM15" s="59">
        <f>Tables!$C$186*IF(GM7=1,Inputs!$M$24,IF(GM7=2,Inputs!$M$25,IF(GM7=3,Inputs!$M$26,IF(GM7=4,Inputs!$M$27,IF(GM7=5,Inputs!$M$28,IF(GM7=6,Inputs!$M$29,IF(GM7=7,Inputs!$M$30,IF(GM7=8,Inputs!$M$31,IF(GM7=9,Inputs!$M$32,IF(GM7=10,Inputs!$M$33,IF(GM7=11,Inputs!$M$34,Inputs!$M$35)))))))))))*(((1-(Inputs!$M$18))^(Financials!GM6-1)))</f>
        <v>3160.998230399317</v>
      </c>
      <c r="GN15" s="59">
        <f>Tables!$C$186*IF(GN7=1,Inputs!$M$24,IF(GN7=2,Inputs!$M$25,IF(GN7=3,Inputs!$M$26,IF(GN7=4,Inputs!$M$27,IF(GN7=5,Inputs!$M$28,IF(GN7=6,Inputs!$M$29,IF(GN7=7,Inputs!$M$30,IF(GN7=8,Inputs!$M$31,IF(GN7=9,Inputs!$M$32,IF(GN7=10,Inputs!$M$33,IF(GN7=11,Inputs!$M$34,Inputs!$M$35)))))))))))*(((1-(Inputs!$M$18))^(Financials!GN6-1)))</f>
        <v>3302.154069150713</v>
      </c>
      <c r="GO15" s="59">
        <f>Tables!$C$186*IF(GO7=1,Inputs!$M$24,IF(GO7=2,Inputs!$M$25,IF(GO7=3,Inputs!$M$26,IF(GO7=4,Inputs!$M$27,IF(GO7=5,Inputs!$M$28,IF(GO7=6,Inputs!$M$29,IF(GO7=7,Inputs!$M$30,IF(GO7=8,Inputs!$M$31,IF(GO7=9,Inputs!$M$32,IF(GO7=10,Inputs!$M$33,IF(GO7=11,Inputs!$M$34,Inputs!$M$35)))))))))))*(((1-(Inputs!$M$18))^(Financials!GO6-1)))</f>
        <v>3040.9510211866268</v>
      </c>
      <c r="GP15" s="59">
        <f>Tables!$C$186*IF(GP7=1,Inputs!$M$24,IF(GP7=2,Inputs!$M$25,IF(GP7=3,Inputs!$M$26,IF(GP7=4,Inputs!$M$27,IF(GP7=5,Inputs!$M$28,IF(GP7=6,Inputs!$M$29,IF(GP7=7,Inputs!$M$30,IF(GP7=8,Inputs!$M$31,IF(GP7=9,Inputs!$M$32,IF(GP7=10,Inputs!$M$33,IF(GP7=11,Inputs!$M$34,Inputs!$M$35)))))))))))*(((1-(Inputs!$M$18))^(Financials!GP6-1)))</f>
        <v>2523.0211555512074</v>
      </c>
      <c r="GQ15" s="59">
        <f>Tables!$C$186*IF(GQ7=1,Inputs!$M$24,IF(GQ7=2,Inputs!$M$25,IF(GQ7=3,Inputs!$M$26,IF(GQ7=4,Inputs!$M$27,IF(GQ7=5,Inputs!$M$28,IF(GQ7=6,Inputs!$M$29,IF(GQ7=7,Inputs!$M$30,IF(GQ7=8,Inputs!$M$31,IF(GQ7=9,Inputs!$M$32,IF(GQ7=10,Inputs!$M$33,IF(GQ7=11,Inputs!$M$34,Inputs!$M$35)))))))))))*(((1-(Inputs!$M$18))^(Financials!GQ6-1)))</f>
        <v>1965.9612407199686</v>
      </c>
      <c r="GR15" s="59">
        <f>Tables!$C$186*IF(GR7=1,Inputs!$M$24,IF(GR7=2,Inputs!$M$25,IF(GR7=3,Inputs!$M$26,IF(GR7=4,Inputs!$M$27,IF(GR7=5,Inputs!$M$28,IF(GR7=6,Inputs!$M$29,IF(GR7=7,Inputs!$M$30,IF(GR7=8,Inputs!$M$31,IF(GR7=9,Inputs!$M$32,IF(GR7=10,Inputs!$M$33,IF(GR7=11,Inputs!$M$34,Inputs!$M$35)))))))))))*(((1-(Inputs!$M$18))^(Financials!GR6-1)))</f>
        <v>1556.2674300913336</v>
      </c>
      <c r="GS15" s="59">
        <f>Tables!$C$186*IF(GS7=1,Inputs!$M$24,IF(GS7=2,Inputs!$M$25,IF(GS7=3,Inputs!$M$26,IF(GS7=4,Inputs!$M$27,IF(GS7=5,Inputs!$M$28,IF(GS7=6,Inputs!$M$29,IF(GS7=7,Inputs!$M$30,IF(GS7=8,Inputs!$M$31,IF(GS7=9,Inputs!$M$32,IF(GS7=10,Inputs!$M$33,IF(GS7=11,Inputs!$M$34,Inputs!$M$35)))))))))))*(((1-(Inputs!$M$18))^(Financials!GS6-1)))</f>
        <v>1249.57172330609</v>
      </c>
      <c r="GT15" s="59">
        <f>Tables!$C$187*IF(GT7=1,Inputs!$M$24,IF(GT7=2,Inputs!$M$25,IF(GT7=3,Inputs!$M$26,IF(GT7=4,Inputs!$M$27,IF(GT7=5,Inputs!$M$28,IF(GT7=6,Inputs!$M$29,IF(GT7=7,Inputs!$M$30,IF(GT7=8,Inputs!$M$31,IF(GT7=9,Inputs!$M$32,IF(GT7=10,Inputs!$M$33,IF(GT7=11,Inputs!$M$34,Inputs!$M$35)))))))))))*(((1-(Inputs!$M$18))^(Financials!GT6-1)))</f>
        <v>1359.351885093301</v>
      </c>
      <c r="GU15" s="59">
        <f>Tables!$C$187*IF(GU7=1,Inputs!$M$24,IF(GU7=2,Inputs!$M$25,IF(GU7=3,Inputs!$M$26,IF(GU7=4,Inputs!$M$27,IF(GU7=5,Inputs!$M$28,IF(GU7=6,Inputs!$M$29,IF(GU7=7,Inputs!$M$30,IF(GU7=8,Inputs!$M$31,IF(GU7=9,Inputs!$M$32,IF(GU7=10,Inputs!$M$33,IF(GU7=11,Inputs!$M$34,Inputs!$M$35)))))))))))*(((1-(Inputs!$M$18))^(Financials!GU6-1)))</f>
        <v>1626.0748822485136</v>
      </c>
      <c r="GV15" s="59">
        <f>Tables!$C$187*IF(GV7=1,Inputs!$M$24,IF(GV7=2,Inputs!$M$25,IF(GV7=3,Inputs!$M$26,IF(GV7=4,Inputs!$M$27,IF(GV7=5,Inputs!$M$28,IF(GV7=6,Inputs!$M$29,IF(GV7=7,Inputs!$M$30,IF(GV7=8,Inputs!$M$31,IF(GV7=9,Inputs!$M$32,IF(GV7=10,Inputs!$M$33,IF(GV7=11,Inputs!$M$34,Inputs!$M$35)))))))))))*(((1-(Inputs!$M$18))^(Financials!GV6-1)))</f>
        <v>2275.8434499426453</v>
      </c>
      <c r="GW15" s="59">
        <f>Tables!$C$187*IF(GW7=1,Inputs!$M$24,IF(GW7=2,Inputs!$M$25,IF(GW7=3,Inputs!$M$26,IF(GW7=4,Inputs!$M$27,IF(GW7=5,Inputs!$M$28,IF(GW7=6,Inputs!$M$29,IF(GW7=7,Inputs!$M$30,IF(GW7=8,Inputs!$M$31,IF(GW7=9,Inputs!$M$32,IF(GW7=10,Inputs!$M$33,IF(GW7=11,Inputs!$M$34,Inputs!$M$35)))))))))))*(((1-(Inputs!$M$18))^(Financials!GW6-1)))</f>
        <v>2785.002951087748</v>
      </c>
      <c r="GX15" s="59">
        <f>Tables!$C$187*IF(GX7=1,Inputs!$M$24,IF(GX7=2,Inputs!$M$25,IF(GX7=3,Inputs!$M$26,IF(GX7=4,Inputs!$M$27,IF(GX7=5,Inputs!$M$28,IF(GX7=6,Inputs!$M$29,IF(GX7=7,Inputs!$M$30,IF(GX7=8,Inputs!$M$31,IF(GX7=9,Inputs!$M$32,IF(GX7=10,Inputs!$M$33,IF(GX7=11,Inputs!$M$34,Inputs!$M$35)))))))))))*(((1-(Inputs!$M$18))^(Financials!GX6-1)))</f>
        <v>3064.998280230036</v>
      </c>
      <c r="GY15" s="59">
        <f>Tables!$C$187*IF(GY7=1,Inputs!$M$24,IF(GY7=2,Inputs!$M$25,IF(GY7=3,Inputs!$M$26,IF(GY7=4,Inputs!$M$27,IF(GY7=5,Inputs!$M$28,IF(GY7=6,Inputs!$M$29,IF(GY7=7,Inputs!$M$30,IF(GY7=8,Inputs!$M$31,IF(GY7=9,Inputs!$M$32,IF(GY7=10,Inputs!$M$33,IF(GY7=11,Inputs!$M$34,Inputs!$M$35)))))))))))*(((1-(Inputs!$M$18))^(Financials!GY6-1)))</f>
        <v>3148.3542374777198</v>
      </c>
      <c r="GZ15" s="59">
        <f>Tables!$C$187*IF(GZ7=1,Inputs!$M$24,IF(GZ7=2,Inputs!$M$25,IF(GZ7=3,Inputs!$M$26,IF(GZ7=4,Inputs!$M$27,IF(GZ7=5,Inputs!$M$28,IF(GZ7=6,Inputs!$M$29,IF(GZ7=7,Inputs!$M$30,IF(GZ7=8,Inputs!$M$31,IF(GZ7=9,Inputs!$M$32,IF(GZ7=10,Inputs!$M$33,IF(GZ7=11,Inputs!$M$34,Inputs!$M$35)))))))))))*(((1-(Inputs!$M$18))^(Financials!GZ6-1)))</f>
        <v>3288.9454528741103</v>
      </c>
      <c r="HA15" s="59">
        <f>Tables!$C$187*IF(HA7=1,Inputs!$M$24,IF(HA7=2,Inputs!$M$25,IF(HA7=3,Inputs!$M$26,IF(HA7=4,Inputs!$M$27,IF(HA7=5,Inputs!$M$28,IF(HA7=6,Inputs!$M$29,IF(HA7=7,Inputs!$M$30,IF(HA7=8,Inputs!$M$31,IF(HA7=9,Inputs!$M$32,IF(HA7=10,Inputs!$M$33,IF(HA7=11,Inputs!$M$34,Inputs!$M$35)))))))))))*(((1-(Inputs!$M$18))^(Financials!HA6-1)))</f>
        <v>3028.7872171018803</v>
      </c>
      <c r="HB15" s="59">
        <f>Tables!$C$187*IF(HB7=1,Inputs!$M$24,IF(HB7=2,Inputs!$M$25,IF(HB7=3,Inputs!$M$26,IF(HB7=4,Inputs!$M$27,IF(HB7=5,Inputs!$M$28,IF(HB7=6,Inputs!$M$29,IF(HB7=7,Inputs!$M$30,IF(HB7=8,Inputs!$M$31,IF(HB7=9,Inputs!$M$32,IF(HB7=10,Inputs!$M$33,IF(HB7=11,Inputs!$M$34,Inputs!$M$35)))))))))))*(((1-(Inputs!$M$18))^(Financials!HB6-1)))</f>
        <v>2512.9290709290026</v>
      </c>
      <c r="HC15" s="59">
        <f>Tables!$C$187*IF(HC7=1,Inputs!$M$24,IF(HC7=2,Inputs!$M$25,IF(HC7=3,Inputs!$M$26,IF(HC7=4,Inputs!$M$27,IF(HC7=5,Inputs!$M$28,IF(HC7=6,Inputs!$M$29,IF(HC7=7,Inputs!$M$30,IF(HC7=8,Inputs!$M$31,IF(HC7=9,Inputs!$M$32,IF(HC7=10,Inputs!$M$33,IF(HC7=11,Inputs!$M$34,Inputs!$M$35)))))))))))*(((1-(Inputs!$M$18))^(Financials!HC6-1)))</f>
        <v>1958.0973957570889</v>
      </c>
      <c r="HD15" s="59">
        <f>Tables!$C$187*IF(HD7=1,Inputs!$M$24,IF(HD7=2,Inputs!$M$25,IF(HD7=3,Inputs!$M$26,IF(HD7=4,Inputs!$M$27,IF(HD7=5,Inputs!$M$28,IF(HD7=6,Inputs!$M$29,IF(HD7=7,Inputs!$M$30,IF(HD7=8,Inputs!$M$31,IF(HD7=9,Inputs!$M$32,IF(HD7=10,Inputs!$M$33,IF(HD7=11,Inputs!$M$34,Inputs!$M$35)))))))))))*(((1-(Inputs!$M$18))^(Financials!HD6-1)))</f>
        <v>1550.0423603709685</v>
      </c>
      <c r="HE15" s="59">
        <f>Tables!$C$187*IF(HE7=1,Inputs!$M$24,IF(HE7=2,Inputs!$M$25,IF(HE7=3,Inputs!$M$26,IF(HE7=4,Inputs!$M$27,IF(HE7=5,Inputs!$M$28,IF(HE7=6,Inputs!$M$29,IF(HE7=7,Inputs!$M$30,IF(HE7=8,Inputs!$M$31,IF(HE7=9,Inputs!$M$32,IF(HE7=10,Inputs!$M$33,IF(HE7=11,Inputs!$M$34,Inputs!$M$35)))))))))))*(((1-(Inputs!$M$18))^(Financials!HE6-1)))</f>
        <v>1244.5734364128657</v>
      </c>
      <c r="HF15" s="59">
        <f>Tables!$C$188*IF(HF7=1,Inputs!$M$24,IF(HF7=2,Inputs!$M$25,IF(HF7=3,Inputs!$M$26,IF(HF7=4,Inputs!$M$27,IF(HF7=5,Inputs!$M$28,IF(HF7=6,Inputs!$M$29,IF(HF7=7,Inputs!$M$30,IF(HF7=8,Inputs!$M$31,IF(HF7=9,Inputs!$M$32,IF(HF7=10,Inputs!$M$33,IF(HF7=11,Inputs!$M$34,Inputs!$M$35)))))))))))*(((1-(Inputs!$M$18))^(Financials!HF6-1)))</f>
        <v>1353.9144775529278</v>
      </c>
      <c r="HG15" s="59">
        <f>Tables!$C$188*IF(HG7=1,Inputs!$M$24,IF(HG7=2,Inputs!$M$25,IF(HG7=3,Inputs!$M$26,IF(HG7=4,Inputs!$M$27,IF(HG7=5,Inputs!$M$28,IF(HG7=6,Inputs!$M$29,IF(HG7=7,Inputs!$M$30,IF(HG7=8,Inputs!$M$31,IF(HG7=9,Inputs!$M$32,IF(HG7=10,Inputs!$M$33,IF(HG7=11,Inputs!$M$34,Inputs!$M$35)))))))))))*(((1-(Inputs!$M$18))^(Financials!HG6-1)))</f>
        <v>1619.5705827195195</v>
      </c>
      <c r="HH15" s="59">
        <f>Tables!$C$188*IF(HH7=1,Inputs!$M$24,IF(HH7=2,Inputs!$M$25,IF(HH7=3,Inputs!$M$26,IF(HH7=4,Inputs!$M$27,IF(HH7=5,Inputs!$M$28,IF(HH7=6,Inputs!$M$29,IF(HH7=7,Inputs!$M$30,IF(HH7=8,Inputs!$M$31,IF(HH7=9,Inputs!$M$32,IF(HH7=10,Inputs!$M$33,IF(HH7=11,Inputs!$M$34,Inputs!$M$35)))))))))))*(((1-(Inputs!$M$18))^(Financials!HH6-1)))</f>
        <v>2266.7400761428748</v>
      </c>
      <c r="HI15" s="59">
        <f>Tables!$C$188*IF(HI7=1,Inputs!$M$24,IF(HI7=2,Inputs!$M$25,IF(HI7=3,Inputs!$M$26,IF(HI7=4,Inputs!$M$27,IF(HI7=5,Inputs!$M$28,IF(HI7=6,Inputs!$M$29,IF(HI7=7,Inputs!$M$30,IF(HI7=8,Inputs!$M$31,IF(HI7=9,Inputs!$M$32,IF(HI7=10,Inputs!$M$33,IF(HI7=11,Inputs!$M$34,Inputs!$M$35)))))))))))*(((1-(Inputs!$M$18))^(Financials!HI6-1)))</f>
        <v>2773.8629392833968</v>
      </c>
      <c r="HJ15" s="59">
        <f>Tables!$C$188*IF(HJ7=1,Inputs!$M$24,IF(HJ7=2,Inputs!$M$25,IF(HJ7=3,Inputs!$M$26,IF(HJ7=4,Inputs!$M$27,IF(HJ7=5,Inputs!$M$28,IF(HJ7=6,Inputs!$M$29,IF(HJ7=7,Inputs!$M$30,IF(HJ7=8,Inputs!$M$31,IF(HJ7=9,Inputs!$M$32,IF(HJ7=10,Inputs!$M$33,IF(HJ7=11,Inputs!$M$34,Inputs!$M$35)))))))))))*(((1-(Inputs!$M$18))^(Financials!HJ6-1)))</f>
        <v>3052.7382871091158</v>
      </c>
      <c r="HK15" s="59">
        <f>Tables!$C$188*IF(HK7=1,Inputs!$M$24,IF(HK7=2,Inputs!$M$25,IF(HK7=3,Inputs!$M$26,IF(HK7=4,Inputs!$M$27,IF(HK7=5,Inputs!$M$28,IF(HK7=6,Inputs!$M$29,IF(HK7=7,Inputs!$M$30,IF(HK7=8,Inputs!$M$31,IF(HK7=9,Inputs!$M$32,IF(HK7=10,Inputs!$M$33,IF(HK7=11,Inputs!$M$34,Inputs!$M$35)))))))))))*(((1-(Inputs!$M$18))^(Financials!HK6-1)))</f>
        <v>3135.7608205278088</v>
      </c>
      <c r="HL15" s="59">
        <f>Tables!$C$188*IF(HL7=1,Inputs!$M$24,IF(HL7=2,Inputs!$M$25,IF(HL7=3,Inputs!$M$26,IF(HL7=4,Inputs!$M$27,IF(HL7=5,Inputs!$M$28,IF(HL7=6,Inputs!$M$29,IF(HL7=7,Inputs!$M$30,IF(HL7=8,Inputs!$M$31,IF(HL7=9,Inputs!$M$32,IF(HL7=10,Inputs!$M$33,IF(HL7=11,Inputs!$M$34,Inputs!$M$35)))))))))))*(((1-(Inputs!$M$18))^(Financials!HL6-1)))</f>
        <v>3275.7896710626137</v>
      </c>
      <c r="HM15" s="59">
        <f>Tables!$C$188*IF(HM7=1,Inputs!$M$24,IF(HM7=2,Inputs!$M$25,IF(HM7=3,Inputs!$M$26,IF(HM7=4,Inputs!$M$27,IF(HM7=5,Inputs!$M$28,IF(HM7=6,Inputs!$M$29,IF(HM7=7,Inputs!$M$30,IF(HM7=8,Inputs!$M$31,IF(HM7=9,Inputs!$M$32,IF(HM7=10,Inputs!$M$33,IF(HM7=11,Inputs!$M$34,Inputs!$M$35)))))))))))*(((1-(Inputs!$M$18))^(Financials!HM6-1)))</f>
        <v>3016.6720682334726</v>
      </c>
      <c r="HN15" s="59">
        <f>Tables!$C$188*IF(HN7=1,Inputs!$M$24,IF(HN7=2,Inputs!$M$25,IF(HN7=3,Inputs!$M$26,IF(HN7=4,Inputs!$M$27,IF(HN7=5,Inputs!$M$28,IF(HN7=6,Inputs!$M$29,IF(HN7=7,Inputs!$M$30,IF(HN7=8,Inputs!$M$31,IF(HN7=9,Inputs!$M$32,IF(HN7=10,Inputs!$M$33,IF(HN7=11,Inputs!$M$34,Inputs!$M$35)))))))))))*(((1-(Inputs!$M$18))^(Financials!HN6-1)))</f>
        <v>2502.8773546452862</v>
      </c>
      <c r="HO15" s="59">
        <f>Tables!$C$188*IF(HO7=1,Inputs!$M$24,IF(HO7=2,Inputs!$M$25,IF(HO7=3,Inputs!$M$26,IF(HO7=4,Inputs!$M$27,IF(HO7=5,Inputs!$M$28,IF(HO7=6,Inputs!$M$29,IF(HO7=7,Inputs!$M$30,IF(HO7=8,Inputs!$M$31,IF(HO7=9,Inputs!$M$32,IF(HO7=10,Inputs!$M$33,IF(HO7=11,Inputs!$M$34,Inputs!$M$35)))))))))))*(((1-(Inputs!$M$18))^(Financials!HO6-1)))</f>
        <v>1950.2650061740605</v>
      </c>
      <c r="HP15" s="59">
        <f>Tables!$C$188*IF(HP7=1,Inputs!$M$24,IF(HP7=2,Inputs!$M$25,IF(HP7=3,Inputs!$M$26,IF(HP7=4,Inputs!$M$27,IF(HP7=5,Inputs!$M$28,IF(HP7=6,Inputs!$M$29,IF(HP7=7,Inputs!$M$30,IF(HP7=8,Inputs!$M$31,IF(HP7=9,Inputs!$M$32,IF(HP7=10,Inputs!$M$33,IF(HP7=11,Inputs!$M$34,Inputs!$M$35)))))))))))*(((1-(Inputs!$M$18))^(Financials!HP6-1)))</f>
        <v>1543.8421909294846</v>
      </c>
      <c r="HQ15" s="59">
        <f>Tables!$C$188*IF(HQ7=1,Inputs!$M$24,IF(HQ7=2,Inputs!$M$25,IF(HQ7=3,Inputs!$M$26,IF(HQ7=4,Inputs!$M$27,IF(HQ7=5,Inputs!$M$28,IF(HQ7=6,Inputs!$M$29,IF(HQ7=7,Inputs!$M$30,IF(HQ7=8,Inputs!$M$31,IF(HQ7=9,Inputs!$M$32,IF(HQ7=10,Inputs!$M$33,IF(HQ7=11,Inputs!$M$34,Inputs!$M$35)))))))))))*(((1-(Inputs!$M$18))^(Financials!HQ6-1)))</f>
        <v>1239.5951426672143</v>
      </c>
      <c r="HR15" s="59">
        <f>Tables!$C$189*IF(HR7=1,Inputs!$M$24,IF(HR7=2,Inputs!$M$25,IF(HR7=3,Inputs!$M$26,IF(HR7=4,Inputs!$M$27,IF(HR7=5,Inputs!$M$28,IF(HR7=6,Inputs!$M$29,IF(HR7=7,Inputs!$M$30,IF(HR7=8,Inputs!$M$31,IF(HR7=9,Inputs!$M$32,IF(HR7=10,Inputs!$M$33,IF(HR7=11,Inputs!$M$34,Inputs!$M$35)))))))))))*(((1-(Inputs!$M$18))^(Financials!HR6-1)))</f>
        <v>1348.4988196427162</v>
      </c>
      <c r="HS15" s="59">
        <f>Tables!$C$189*IF(HS7=1,Inputs!$M$24,IF(HS7=2,Inputs!$M$25,IF(HS7=3,Inputs!$M$26,IF(HS7=4,Inputs!$M$27,IF(HS7=5,Inputs!$M$28,IF(HS7=6,Inputs!$M$29,IF(HS7=7,Inputs!$M$30,IF(HS7=8,Inputs!$M$31,IF(HS7=9,Inputs!$M$32,IF(HS7=10,Inputs!$M$33,IF(HS7=11,Inputs!$M$34,Inputs!$M$35)))))))))))*(((1-(Inputs!$M$18))^(Financials!HS6-1)))</f>
        <v>1613.0923003886414</v>
      </c>
      <c r="HT15" s="59">
        <f>Tables!$C$189*IF(HT7=1,Inputs!$M$24,IF(HT7=2,Inputs!$M$25,IF(HT7=3,Inputs!$M$26,IF(HT7=4,Inputs!$M$27,IF(HT7=5,Inputs!$M$28,IF(HT7=6,Inputs!$M$29,IF(HT7=7,Inputs!$M$30,IF(HT7=8,Inputs!$M$31,IF(HT7=9,Inputs!$M$32,IF(HT7=10,Inputs!$M$33,IF(HT7=11,Inputs!$M$34,Inputs!$M$35)))))))))))*(((1-(Inputs!$M$18))^(Financials!HT6-1)))</f>
        <v>2257.6731158383031</v>
      </c>
      <c r="HU15" s="59">
        <f>Tables!$C$189*IF(HU7=1,Inputs!$M$24,IF(HU7=2,Inputs!$M$25,IF(HU7=3,Inputs!$M$26,IF(HU7=4,Inputs!$M$27,IF(HU7=5,Inputs!$M$28,IF(HU7=6,Inputs!$M$29,IF(HU7=7,Inputs!$M$30,IF(HU7=8,Inputs!$M$31,IF(HU7=9,Inputs!$M$32,IF(HU7=10,Inputs!$M$33,IF(HU7=11,Inputs!$M$34,Inputs!$M$35)))))))))))*(((1-(Inputs!$M$18))^(Financials!HU6-1)))</f>
        <v>2762.7674875262633</v>
      </c>
      <c r="HV15" s="59">
        <f>Tables!$C$189*IF(HV7=1,Inputs!$M$24,IF(HV7=2,Inputs!$M$25,IF(HV7=3,Inputs!$M$26,IF(HV7=4,Inputs!$M$27,IF(HV7=5,Inputs!$M$28,IF(HV7=6,Inputs!$M$29,IF(HV7=7,Inputs!$M$30,IF(HV7=8,Inputs!$M$31,IF(HV7=9,Inputs!$M$32,IF(HV7=10,Inputs!$M$33,IF(HV7=11,Inputs!$M$34,Inputs!$M$35)))))))))))*(((1-(Inputs!$M$18))^(Financials!HV6-1)))</f>
        <v>3040.5273339606797</v>
      </c>
      <c r="HW15" s="59">
        <f>Tables!$C$189*IF(HW7=1,Inputs!$M$24,IF(HW7=2,Inputs!$M$25,IF(HW7=3,Inputs!$M$26,IF(HW7=4,Inputs!$M$27,IF(HW7=5,Inputs!$M$28,IF(HW7=6,Inputs!$M$29,IF(HW7=7,Inputs!$M$30,IF(HW7=8,Inputs!$M$31,IF(HW7=9,Inputs!$M$32,IF(HW7=10,Inputs!$M$33,IF(HW7=11,Inputs!$M$34,Inputs!$M$35)))))))))))*(((1-(Inputs!$M$18))^(Financials!HW6-1)))</f>
        <v>3123.217777245698</v>
      </c>
      <c r="HX15" s="59">
        <f>Tables!$C$189*IF(HX7=1,Inputs!$M$24,IF(HX7=2,Inputs!$M$25,IF(HX7=3,Inputs!$M$26,IF(HX7=4,Inputs!$M$27,IF(HX7=5,Inputs!$M$28,IF(HX7=6,Inputs!$M$29,IF(HX7=7,Inputs!$M$30,IF(HX7=8,Inputs!$M$31,IF(HX7=9,Inputs!$M$32,IF(HX7=10,Inputs!$M$33,IF(HX7=11,Inputs!$M$34,Inputs!$M$35)))))))))))*(((1-(Inputs!$M$18))^(Financials!HX6-1)))</f>
        <v>3262.6865123783632</v>
      </c>
      <c r="HY15" s="59">
        <f>Tables!$C$189*IF(HY7=1,Inputs!$M$24,IF(HY7=2,Inputs!$M$25,IF(HY7=3,Inputs!$M$26,IF(HY7=4,Inputs!$M$27,IF(HY7=5,Inputs!$M$28,IF(HY7=6,Inputs!$M$29,IF(HY7=7,Inputs!$M$30,IF(HY7=8,Inputs!$M$31,IF(HY7=9,Inputs!$M$32,IF(HY7=10,Inputs!$M$33,IF(HY7=11,Inputs!$M$34,Inputs!$M$35)))))))))))*(((1-(Inputs!$M$18))^(Financials!HY6-1)))</f>
        <v>3004.6053799605388</v>
      </c>
      <c r="HZ15" s="59">
        <f>Tables!$C$189*IF(HZ7=1,Inputs!$M$24,IF(HZ7=2,Inputs!$M$25,IF(HZ7=3,Inputs!$M$26,IF(HZ7=4,Inputs!$M$27,IF(HZ7=5,Inputs!$M$28,IF(HZ7=6,Inputs!$M$29,IF(HZ7=7,Inputs!$M$30,IF(HZ7=8,Inputs!$M$31,IF(HZ7=9,Inputs!$M$32,IF(HZ7=10,Inputs!$M$33,IF(HZ7=11,Inputs!$M$34,Inputs!$M$35)))))))))))*(((1-(Inputs!$M$18))^(Financials!HZ6-1)))</f>
        <v>2492.8658452267055</v>
      </c>
      <c r="IA15" s="59">
        <f>Tables!$C$189*IF(IA7=1,Inputs!$M$24,IF(IA7=2,Inputs!$M$25,IF(IA7=3,Inputs!$M$26,IF(IA7=4,Inputs!$M$27,IF(IA7=5,Inputs!$M$28,IF(IA7=6,Inputs!$M$29,IF(IA7=7,Inputs!$M$30,IF(IA7=8,Inputs!$M$31,IF(IA7=9,Inputs!$M$32,IF(IA7=10,Inputs!$M$33,IF(IA7=11,Inputs!$M$34,Inputs!$M$35)))))))))))*(((1-(Inputs!$M$18))^(Financials!IA6-1)))</f>
        <v>1942.4639461493643</v>
      </c>
      <c r="IB15" s="59">
        <f>Tables!$C$189*IF(IB7=1,Inputs!$M$24,IF(IB7=2,Inputs!$M$25,IF(IB7=3,Inputs!$M$26,IF(IB7=4,Inputs!$M$27,IF(IB7=5,Inputs!$M$28,IF(IB7=6,Inputs!$M$29,IF(IB7=7,Inputs!$M$30,IF(IB7=8,Inputs!$M$31,IF(IB7=9,Inputs!$M$32,IF(IB7=10,Inputs!$M$33,IF(IB7=11,Inputs!$M$34,Inputs!$M$35)))))))))))*(((1-(Inputs!$M$18))^(Financials!IB6-1)))</f>
        <v>1537.6668221657667</v>
      </c>
      <c r="IC15" s="59">
        <f>Tables!$C$189*IF(IC7=1,Inputs!$M$24,IF(IC7=2,Inputs!$M$25,IF(IC7=3,Inputs!$M$26,IF(IC7=4,Inputs!$M$27,IF(IC7=5,Inputs!$M$28,IF(IC7=6,Inputs!$M$29,IF(IC7=7,Inputs!$M$30,IF(IC7=8,Inputs!$M$31,IF(IC7=9,Inputs!$M$32,IF(IC7=10,Inputs!$M$33,IF(IC7=11,Inputs!$M$34,Inputs!$M$35)))))))))))*(((1-(Inputs!$M$18))^(Financials!IC6-1)))</f>
        <v>1234.6367620965455</v>
      </c>
      <c r="ID15" s="59">
        <f>Tables!$C$190*IF(ID7=1,Inputs!$M$24,IF(ID7=2,Inputs!$M$25,IF(ID7=3,Inputs!$M$26,IF(ID7=4,Inputs!$M$27,IF(ID7=5,Inputs!$M$28,IF(ID7=6,Inputs!$M$29,IF(ID7=7,Inputs!$M$30,IF(ID7=8,Inputs!$M$31,IF(ID7=9,Inputs!$M$32,IF(ID7=10,Inputs!$M$33,IF(ID7=11,Inputs!$M$34,Inputs!$M$35)))))))))))*(((1-(Inputs!$M$18))^(Financials!ID6-1)))</f>
        <v>1343.1048243641453</v>
      </c>
      <c r="IE15" s="59">
        <f>Tables!$C$190*IF(IE7=1,Inputs!$M$24,IF(IE7=2,Inputs!$M$25,IF(IE7=3,Inputs!$M$26,IF(IE7=4,Inputs!$M$27,IF(IE7=5,Inputs!$M$28,IF(IE7=6,Inputs!$M$29,IF(IE7=7,Inputs!$M$30,IF(IE7=8,Inputs!$M$31,IF(IE7=9,Inputs!$M$32,IF(IE7=10,Inputs!$M$33,IF(IE7=11,Inputs!$M$34,Inputs!$M$35)))))))))))*(((1-(Inputs!$M$18))^(Financials!IE6-1)))</f>
        <v>1606.6399311870869</v>
      </c>
      <c r="IF15" s="59">
        <f>Tables!$C$190*IF(IF7=1,Inputs!$M$24,IF(IF7=2,Inputs!$M$25,IF(IF7=3,Inputs!$M$26,IF(IF7=4,Inputs!$M$27,IF(IF7=5,Inputs!$M$28,IF(IF7=6,Inputs!$M$29,IF(IF7=7,Inputs!$M$30,IF(IF7=8,Inputs!$M$31,IF(IF7=9,Inputs!$M$32,IF(IF7=10,Inputs!$M$33,IF(IF7=11,Inputs!$M$34,Inputs!$M$35)))))))))))*(((1-(Inputs!$M$18))^(Financials!IF6-1)))</f>
        <v>2248.6424233749499</v>
      </c>
      <c r="IG15" s="59">
        <f>Tables!$C$190*IF(IG7=1,Inputs!$M$24,IF(IG7=2,Inputs!$M$25,IF(IG7=3,Inputs!$M$26,IF(IG7=4,Inputs!$M$27,IF(IG7=5,Inputs!$M$28,IF(IG7=6,Inputs!$M$29,IF(IG7=7,Inputs!$M$30,IF(IG7=8,Inputs!$M$31,IF(IG7=9,Inputs!$M$32,IF(IG7=10,Inputs!$M$33,IF(IG7=11,Inputs!$M$34,Inputs!$M$35)))))))))))*(((1-(Inputs!$M$18))^(Financials!IG6-1)))</f>
        <v>2751.7164175761582</v>
      </c>
      <c r="IH15" s="59">
        <f>Tables!$C$190*IF(IH7=1,Inputs!$M$24,IF(IH7=2,Inputs!$M$25,IF(IH7=3,Inputs!$M$26,IF(IH7=4,Inputs!$M$27,IF(IH7=5,Inputs!$M$28,IF(IH7=6,Inputs!$M$29,IF(IH7=7,Inputs!$M$30,IF(IH7=8,Inputs!$M$31,IF(IH7=9,Inputs!$M$32,IF(IH7=10,Inputs!$M$33,IF(IH7=11,Inputs!$M$34,Inputs!$M$35)))))))))))*(((1-(Inputs!$M$18))^(Financials!IH6-1)))</f>
        <v>3028.3652246248371</v>
      </c>
      <c r="II15" s="59">
        <f>Tables!$C$190*IF(II7=1,Inputs!$M$24,IF(II7=2,Inputs!$M$25,IF(II7=3,Inputs!$M$26,IF(II7=4,Inputs!$M$27,IF(II7=5,Inputs!$M$28,IF(II7=6,Inputs!$M$29,IF(II7=7,Inputs!$M$30,IF(II7=8,Inputs!$M$31,IF(II7=9,Inputs!$M$32,IF(II7=10,Inputs!$M$33,IF(II7=11,Inputs!$M$34,Inputs!$M$35)))))))))))*(((1-(Inputs!$M$18))^(Financials!II6-1)))</f>
        <v>3110.7249061367152</v>
      </c>
      <c r="IJ15" s="59">
        <f>Tables!$C$190*IF(IJ7=1,Inputs!$M$24,IF(IJ7=2,Inputs!$M$25,IF(IJ7=3,Inputs!$M$26,IF(IJ7=4,Inputs!$M$27,IF(IJ7=5,Inputs!$M$28,IF(IJ7=6,Inputs!$M$29,IF(IJ7=7,Inputs!$M$30,IF(IJ7=8,Inputs!$M$31,IF(IJ7=9,Inputs!$M$32,IF(IJ7=10,Inputs!$M$33,IF(IJ7=11,Inputs!$M$34,Inputs!$M$35)))))))))))*(((1-(Inputs!$M$18))^(Financials!IJ6-1)))</f>
        <v>3249.63576632885</v>
      </c>
      <c r="IK15" s="59">
        <f>Tables!$C$190*IF(IK7=1,Inputs!$M$24,IF(IK7=2,Inputs!$M$25,IF(IK7=3,Inputs!$M$26,IF(IK7=4,Inputs!$M$27,IF(IK7=5,Inputs!$M$28,IF(IK7=6,Inputs!$M$29,IF(IK7=7,Inputs!$M$30,IF(IK7=8,Inputs!$M$31,IF(IK7=9,Inputs!$M$32,IF(IK7=10,Inputs!$M$33,IF(IK7=11,Inputs!$M$34,Inputs!$M$35)))))))))))*(((1-(Inputs!$M$18))^(Financials!IK6-1)))</f>
        <v>2992.5869584406969</v>
      </c>
      <c r="IL15" s="59">
        <f>Tables!$C$190*IF(IL7=1,Inputs!$M$24,IF(IL7=2,Inputs!$M$25,IF(IL7=3,Inputs!$M$26,IF(IL7=4,Inputs!$M$27,IF(IL7=5,Inputs!$M$28,IF(IL7=6,Inputs!$M$29,IF(IL7=7,Inputs!$M$30,IF(IL7=8,Inputs!$M$31,IF(IL7=9,Inputs!$M$32,IF(IL7=10,Inputs!$M$33,IF(IL7=11,Inputs!$M$34,Inputs!$M$35)))))))))))*(((1-(Inputs!$M$18))^(Financials!IL6-1)))</f>
        <v>2482.8943818457988</v>
      </c>
      <c r="IM15" s="59">
        <f>Tables!$C$190*IF(IM7=1,Inputs!$M$24,IF(IM7=2,Inputs!$M$25,IF(IM7=3,Inputs!$M$26,IF(IM7=4,Inputs!$M$27,IF(IM7=5,Inputs!$M$28,IF(IM7=6,Inputs!$M$29,IF(IM7=7,Inputs!$M$30,IF(IM7=8,Inputs!$M$31,IF(IM7=9,Inputs!$M$32,IF(IM7=10,Inputs!$M$33,IF(IM7=11,Inputs!$M$34,Inputs!$M$35)))))))))))*(((1-(Inputs!$M$18))^(Financials!IM6-1)))</f>
        <v>1934.6940903647669</v>
      </c>
      <c r="IN15" s="59">
        <f>Tables!$C$190*IF(IN7=1,Inputs!$M$24,IF(IN7=2,Inputs!$M$25,IF(IN7=3,Inputs!$M$26,IF(IN7=4,Inputs!$M$27,IF(IN7=5,Inputs!$M$28,IF(IN7=6,Inputs!$M$29,IF(IN7=7,Inputs!$M$30,IF(IN7=8,Inputs!$M$31,IF(IN7=9,Inputs!$M$32,IF(IN7=10,Inputs!$M$33,IF(IN7=11,Inputs!$M$34,Inputs!$M$35)))))))))))*(((1-(Inputs!$M$18))^(Financials!IN6-1)))</f>
        <v>1531.5161548771036</v>
      </c>
      <c r="IO15" s="59">
        <f>Tables!$C$190*IF(IO7=1,Inputs!$M$24,IF(IO7=2,Inputs!$M$25,IF(IO7=3,Inputs!$M$26,IF(IO7=4,Inputs!$M$27,IF(IO7=5,Inputs!$M$28,IF(IO7=6,Inputs!$M$29,IF(IO7=7,Inputs!$M$30,IF(IO7=8,Inputs!$M$31,IF(IO7=9,Inputs!$M$32,IF(IO7=10,Inputs!$M$33,IF(IO7=11,Inputs!$M$34,Inputs!$M$35)))))))))))*(((1-(Inputs!$M$18))^(Financials!IO6-1)))</f>
        <v>1229.6982150481592</v>
      </c>
      <c r="IP15" s="59">
        <f>Tables!$C$191*IF(IP7=1,Inputs!$M$24,IF(IP7=2,Inputs!$M$25,IF(IP7=3,Inputs!$M$26,IF(IP7=4,Inputs!$M$27,IF(IP7=5,Inputs!$M$28,IF(IP7=6,Inputs!$M$29,IF(IP7=7,Inputs!$M$30,IF(IP7=8,Inputs!$M$31,IF(IP7=9,Inputs!$M$32,IF(IP7=10,Inputs!$M$33,IF(IP7=11,Inputs!$M$34,Inputs!$M$35)))))))))))*(((1-(Inputs!$M$18))^(Financials!IP6-1)))</f>
        <v>1337.7324050666887</v>
      </c>
      <c r="IQ15" s="59">
        <f>Tables!$C$191*IF(IQ7=1,Inputs!$M$24,IF(IQ7=2,Inputs!$M$25,IF(IQ7=3,Inputs!$M$26,IF(IQ7=4,Inputs!$M$27,IF(IQ7=5,Inputs!$M$28,IF(IQ7=6,Inputs!$M$29,IF(IQ7=7,Inputs!$M$30,IF(IQ7=8,Inputs!$M$31,IF(IQ7=9,Inputs!$M$32,IF(IQ7=10,Inputs!$M$33,IF(IQ7=11,Inputs!$M$34,Inputs!$M$35)))))))))))*(((1-(Inputs!$M$18))^(Financials!IQ6-1)))</f>
        <v>1600.2133714623385</v>
      </c>
      <c r="IR15" s="59">
        <f>Tables!$C$191*IF(IR7=1,Inputs!$M$24,IF(IR7=2,Inputs!$M$25,IF(IR7=3,Inputs!$M$26,IF(IR7=4,Inputs!$M$27,IF(IR7=5,Inputs!$M$28,IF(IR7=6,Inputs!$M$29,IF(IR7=7,Inputs!$M$30,IF(IR7=8,Inputs!$M$31,IF(IR7=9,Inputs!$M$32,IF(IR7=10,Inputs!$M$33,IF(IR7=11,Inputs!$M$34,Inputs!$M$35)))))))))))*(((1-(Inputs!$M$18))^(Financials!IR6-1)))</f>
        <v>2239.6478536814502</v>
      </c>
      <c r="IS15" s="59">
        <f>Tables!$C$191*IF(IS7=1,Inputs!$M$24,IF(IS7=2,Inputs!$M$25,IF(IS7=3,Inputs!$M$26,IF(IS7=4,Inputs!$M$27,IF(IS7=5,Inputs!$M$28,IF(IS7=6,Inputs!$M$29,IF(IS7=7,Inputs!$M$30,IF(IS7=8,Inputs!$M$31,IF(IS7=9,Inputs!$M$32,IF(IS7=10,Inputs!$M$33,IF(IS7=11,Inputs!$M$34,Inputs!$M$35)))))))))))*(((1-(Inputs!$M$18))^(Financials!IS6-1)))</f>
        <v>2740.7095519058535</v>
      </c>
      <c r="IT15" s="59">
        <f>Tables!$C$191*IF(IT7=1,Inputs!$M$24,IF(IT7=2,Inputs!$M$25,IF(IT7=3,Inputs!$M$26,IF(IT7=4,Inputs!$M$27,IF(IT7=5,Inputs!$M$28,IF(IT7=6,Inputs!$M$29,IF(IT7=7,Inputs!$M$30,IF(IT7=8,Inputs!$M$31,IF(IT7=9,Inputs!$M$32,IF(IT7=10,Inputs!$M$33,IF(IT7=11,Inputs!$M$34,Inputs!$M$35)))))))))))*(((1-(Inputs!$M$18))^(Financials!IT6-1)))</f>
        <v>3016.2517637263377</v>
      </c>
      <c r="IU15" s="59">
        <f>Tables!$C$191*IF(IU7=1,Inputs!$M$24,IF(IU7=2,Inputs!$M$25,IF(IU7=3,Inputs!$M$26,IF(IU7=4,Inputs!$M$27,IF(IU7=5,Inputs!$M$28,IF(IU7=6,Inputs!$M$29,IF(IU7=7,Inputs!$M$30,IF(IU7=8,Inputs!$M$31,IF(IU7=9,Inputs!$M$32,IF(IU7=10,Inputs!$M$33,IF(IU7=11,Inputs!$M$34,Inputs!$M$35)))))))))))*(((1-(Inputs!$M$18))^(Financials!IU6-1)))</f>
        <v>3098.2820065121682</v>
      </c>
      <c r="IV15" s="59">
        <f>Tables!$C$191*IF(IV7=1,Inputs!$M$24,IF(IV7=2,Inputs!$M$25,IF(IV7=3,Inputs!$M$26,IF(IV7=4,Inputs!$M$27,IF(IV7=5,Inputs!$M$28,IF(IV7=6,Inputs!$M$29,IF(IV7=7,Inputs!$M$30,IF(IV7=8,Inputs!$M$31,IF(IV7=9,Inputs!$M$32,IF(IV7=10,Inputs!$M$33,IF(IV7=11,Inputs!$M$34,Inputs!$M$35)))))))))))*(((1-(Inputs!$M$18))^(Financials!IV6-1)))</f>
        <v>3236.6372232635345</v>
      </c>
      <c r="IW15" s="59">
        <f>Tables!$C$191*IF(IW7=1,Inputs!$M$24,IF(IW7=2,Inputs!$M$25,IF(IW7=3,Inputs!$M$26,IF(IW7=4,Inputs!$M$27,IF(IW7=5,Inputs!$M$28,IF(IW7=6,Inputs!$M$29,IF(IW7=7,Inputs!$M$30,IF(IW7=8,Inputs!$M$31,IF(IW7=9,Inputs!$M$32,IF(IW7=10,Inputs!$M$33,IF(IW7=11,Inputs!$M$34,Inputs!$M$35)))))))))))*(((1-(Inputs!$M$18))^(Financials!IW6-1)))</f>
        <v>2980.616610606934</v>
      </c>
      <c r="IX15" s="59">
        <f>Tables!$C$191*IF(IX7=1,Inputs!$M$24,IF(IX7=2,Inputs!$M$25,IF(IX7=3,Inputs!$M$26,IF(IX7=4,Inputs!$M$27,IF(IX7=5,Inputs!$M$28,IF(IX7=6,Inputs!$M$29,IF(IX7=7,Inputs!$M$30,IF(IX7=8,Inputs!$M$31,IF(IX7=9,Inputs!$M$32,IF(IX7=10,Inputs!$M$33,IF(IX7=11,Inputs!$M$34,Inputs!$M$35)))))))))))*(((1-(Inputs!$M$18))^(Financials!IX6-1)))</f>
        <v>2472.9628043184152</v>
      </c>
      <c r="IY15" s="59">
        <f>Tables!$C$191*IF(IY7=1,Inputs!$M$24,IF(IY7=2,Inputs!$M$25,IF(IY7=3,Inputs!$M$26,IF(IY7=4,Inputs!$M$27,IF(IY7=5,Inputs!$M$28,IF(IY7=6,Inputs!$M$29,IF(IY7=7,Inputs!$M$30,IF(IY7=8,Inputs!$M$31,IF(IY7=9,Inputs!$M$32,IF(IY7=10,Inputs!$M$33,IF(IY7=11,Inputs!$M$34,Inputs!$M$35)))))))))))*(((1-(Inputs!$M$18))^(Financials!IY6-1)))</f>
        <v>1926.9553140033076</v>
      </c>
      <c r="IZ15" s="59">
        <f>Tables!$C$191*IF(IZ7=1,Inputs!$M$24,IF(IZ7=2,Inputs!$M$25,IF(IZ7=3,Inputs!$M$26,IF(IZ7=4,Inputs!$M$27,IF(IZ7=5,Inputs!$M$28,IF(IZ7=6,Inputs!$M$29,IF(IZ7=7,Inputs!$M$30,IF(IZ7=8,Inputs!$M$31,IF(IZ7=9,Inputs!$M$32,IF(IZ7=10,Inputs!$M$33,IF(IZ7=11,Inputs!$M$34,Inputs!$M$35)))))))))))*(((1-(Inputs!$M$18))^(Financials!IZ6-1)))</f>
        <v>1525.3900902575951</v>
      </c>
      <c r="JA15" s="59">
        <f>Tables!$C$191*IF(JA7=1,Inputs!$M$24,IF(JA7=2,Inputs!$M$25,IF(JA7=3,Inputs!$M$26,IF(JA7=4,Inputs!$M$27,IF(JA7=5,Inputs!$M$28,IF(JA7=6,Inputs!$M$29,IF(JA7=7,Inputs!$M$30,IF(JA7=8,Inputs!$M$31,IF(JA7=9,Inputs!$M$32,IF(JA7=10,Inputs!$M$33,IF(JA7=11,Inputs!$M$34,Inputs!$M$35)))))))))))*(((1-(Inputs!$M$18))^(Financials!JA6-1)))</f>
        <v>1224.7794221879667</v>
      </c>
      <c r="JB15" s="59">
        <f>Tables!$C$192*IF(JB7=1,Inputs!$M$24,IF(JB7=2,Inputs!$M$25,IF(JB7=3,Inputs!$M$26,IF(JB7=4,Inputs!$M$27,IF(JB7=5,Inputs!$M$28,IF(JB7=6,Inputs!$M$29,IF(JB7=7,Inputs!$M$30,IF(JB7=8,Inputs!$M$31,IF(JB7=9,Inputs!$M$32,IF(JB7=10,Inputs!$M$33,IF(JB7=11,Inputs!$M$34,Inputs!$M$35)))))))))))*(((1-(Inputs!$M$18))^(Financials!JB6-1)))</f>
        <v>1332.381475446422</v>
      </c>
      <c r="JC15" s="59">
        <f>Tables!$C$192*IF(JC7=1,Inputs!$M$24,IF(JC7=2,Inputs!$M$25,IF(JC7=3,Inputs!$M$26,IF(JC7=4,Inputs!$M$27,IF(JC7=5,Inputs!$M$28,IF(JC7=6,Inputs!$M$29,IF(JC7=7,Inputs!$M$30,IF(JC7=8,Inputs!$M$31,IF(JC7=9,Inputs!$M$32,IF(JC7=10,Inputs!$M$33,IF(JC7=11,Inputs!$M$34,Inputs!$M$35)))))))))))*(((1-(Inputs!$M$18))^(Financials!JC6-1)))</f>
        <v>1593.8125179764891</v>
      </c>
      <c r="JD15" s="59">
        <f>Tables!$C$192*IF(JD7=1,Inputs!$M$24,IF(JD7=2,Inputs!$M$25,IF(JD7=3,Inputs!$M$26,IF(JD7=4,Inputs!$M$27,IF(JD7=5,Inputs!$M$28,IF(JD7=6,Inputs!$M$29,IF(JD7=7,Inputs!$M$30,IF(JD7=8,Inputs!$M$31,IF(JD7=9,Inputs!$M$32,IF(JD7=10,Inputs!$M$33,IF(JD7=11,Inputs!$M$34,Inputs!$M$35)))))))))))*(((1-(Inputs!$M$18))^(Financials!JD6-1)))</f>
        <v>2230.6892622667242</v>
      </c>
      <c r="JE15" s="59">
        <f>Tables!$C$192*IF(JE7=1,Inputs!$M$24,IF(JE7=2,Inputs!$M$25,IF(JE7=3,Inputs!$M$26,IF(JE7=4,Inputs!$M$27,IF(JE7=5,Inputs!$M$28,IF(JE7=6,Inputs!$M$29,IF(JE7=7,Inputs!$M$30,IF(JE7=8,Inputs!$M$31,IF(JE7=9,Inputs!$M$32,IF(JE7=10,Inputs!$M$33,IF(JE7=11,Inputs!$M$34,Inputs!$M$35)))))))))))*(((1-(Inputs!$M$18))^(Financials!JE6-1)))</f>
        <v>2729.74671369823</v>
      </c>
      <c r="JF15" s="59">
        <f>Tables!$C$192*IF(JF7=1,Inputs!$M$24,IF(JF7=2,Inputs!$M$25,IF(JF7=3,Inputs!$M$26,IF(JF7=4,Inputs!$M$27,IF(JF7=5,Inputs!$M$28,IF(JF7=6,Inputs!$M$29,IF(JF7=7,Inputs!$M$30,IF(JF7=8,Inputs!$M$31,IF(JF7=9,Inputs!$M$32,IF(JF7=10,Inputs!$M$33,IF(JF7=11,Inputs!$M$34,Inputs!$M$35)))))))))))*(((1-(Inputs!$M$18))^(Financials!JF6-1)))</f>
        <v>3004.1867566714318</v>
      </c>
      <c r="JG15" s="59">
        <f>Tables!$C$192*IF(JG7=1,Inputs!$M$24,IF(JG7=2,Inputs!$M$25,IF(JG7=3,Inputs!$M$26,IF(JG7=4,Inputs!$M$27,IF(JG7=5,Inputs!$M$28,IF(JG7=6,Inputs!$M$29,IF(JG7=7,Inputs!$M$30,IF(JG7=8,Inputs!$M$31,IF(JG7=9,Inputs!$M$32,IF(JG7=10,Inputs!$M$33,IF(JG7=11,Inputs!$M$34,Inputs!$M$35)))))))))))*(((1-(Inputs!$M$18))^(Financials!JG6-1)))</f>
        <v>3085.8888784861192</v>
      </c>
      <c r="JH15" s="59">
        <f>Tables!$C$192*IF(JH7=1,Inputs!$M$24,IF(JH7=2,Inputs!$M$25,IF(JH7=3,Inputs!$M$26,IF(JH7=4,Inputs!$M$27,IF(JH7=5,Inputs!$M$28,IF(JH7=6,Inputs!$M$29,IF(JH7=7,Inputs!$M$30,IF(JH7=8,Inputs!$M$31,IF(JH7=9,Inputs!$M$32,IF(JH7=10,Inputs!$M$33,IF(JH7=11,Inputs!$M$34,Inputs!$M$35)))))))))))*(((1-(Inputs!$M$18))^(Financials!JH6-1)))</f>
        <v>3223.6906743704799</v>
      </c>
      <c r="JI15" s="59">
        <f>Tables!$C$192*IF(JI7=1,Inputs!$M$24,IF(JI7=2,Inputs!$M$25,IF(JI7=3,Inputs!$M$26,IF(JI7=4,Inputs!$M$27,IF(JI7=5,Inputs!$M$28,IF(JI7=6,Inputs!$M$29,IF(JI7=7,Inputs!$M$30,IF(JI7=8,Inputs!$M$31,IF(JI7=9,Inputs!$M$32,IF(JI7=10,Inputs!$M$33,IF(JI7=11,Inputs!$M$34,Inputs!$M$35)))))))))))*(((1-(Inputs!$M$18))^(Financials!JI6-1)))</f>
        <v>2968.6941441645058</v>
      </c>
      <c r="JJ15" s="59">
        <f>Tables!$C$192*IF(JJ7=1,Inputs!$M$24,IF(JJ7=2,Inputs!$M$25,IF(JJ7=3,Inputs!$M$26,IF(JJ7=4,Inputs!$M$27,IF(JJ7=5,Inputs!$M$28,IF(JJ7=6,Inputs!$M$29,IF(JJ7=7,Inputs!$M$30,IF(JJ7=8,Inputs!$M$31,IF(JJ7=9,Inputs!$M$32,IF(JJ7=10,Inputs!$M$33,IF(JJ7=11,Inputs!$M$34,Inputs!$M$35)))))))))))*(((1-(Inputs!$M$18))^(Financials!JJ6-1)))</f>
        <v>2463.0709531011416</v>
      </c>
      <c r="JK15" s="59">
        <f>Tables!$C$192*IF(JK7=1,Inputs!$M$24,IF(JK7=2,Inputs!$M$25,IF(JK7=3,Inputs!$M$26,IF(JK7=4,Inputs!$M$27,IF(JK7=5,Inputs!$M$28,IF(JK7=6,Inputs!$M$29,IF(JK7=7,Inputs!$M$30,IF(JK7=8,Inputs!$M$31,IF(JK7=9,Inputs!$M$32,IF(JK7=10,Inputs!$M$33,IF(JK7=11,Inputs!$M$34,Inputs!$M$35)))))))))))*(((1-(Inputs!$M$18))^(Financials!JK6-1)))</f>
        <v>1919.2474927472942</v>
      </c>
      <c r="JL15" s="59">
        <f>Tables!$C$192*IF(JL7=1,Inputs!$M$24,IF(JL7=2,Inputs!$M$25,IF(JL7=3,Inputs!$M$26,IF(JL7=4,Inputs!$M$27,IF(JL7=5,Inputs!$M$28,IF(JL7=6,Inputs!$M$29,IF(JL7=7,Inputs!$M$30,IF(JL7=8,Inputs!$M$31,IF(JL7=9,Inputs!$M$32,IF(JL7=10,Inputs!$M$33,IF(JL7=11,Inputs!$M$34,Inputs!$M$35)))))))))))*(((1-(Inputs!$M$18))^(Financials!JL6-1)))</f>
        <v>1519.2885298965646</v>
      </c>
      <c r="JM15" s="59">
        <f>Tables!$C$192*IF(JM7=1,Inputs!$M$24,IF(JM7=2,Inputs!$M$25,IF(JM7=3,Inputs!$M$26,IF(JM7=4,Inputs!$M$27,IF(JM7=5,Inputs!$M$28,IF(JM7=6,Inputs!$M$29,IF(JM7=7,Inputs!$M$30,IF(JM7=8,Inputs!$M$31,IF(JM7=9,Inputs!$M$32,IF(JM7=10,Inputs!$M$33,IF(JM7=11,Inputs!$M$34,Inputs!$M$35)))))))))))*(((1-(Inputs!$M$18))^(Financials!JM6-1)))</f>
        <v>1219.8803044992146</v>
      </c>
      <c r="JN15" s="59">
        <f>Tables!$C$193*IF(JN7=1,Inputs!$M$24,IF(JN7=2,Inputs!$M$25,IF(JN7=3,Inputs!$M$26,IF(JN7=4,Inputs!$M$27,IF(JN7=5,Inputs!$M$28,IF(JN7=6,Inputs!$M$29,IF(JN7=7,Inputs!$M$30,IF(JN7=8,Inputs!$M$31,IF(JN7=9,Inputs!$M$32,IF(JN7=10,Inputs!$M$33,IF(JN7=11,Inputs!$M$34,Inputs!$M$35)))))))))))*(((1-(Inputs!$M$18))^(Financials!JN6-1)))</f>
        <v>1327.0519495446363</v>
      </c>
      <c r="JO15" s="59">
        <f>Tables!$C$193*IF(JO7=1,Inputs!$M$24,IF(JO7=2,Inputs!$M$25,IF(JO7=3,Inputs!$M$26,IF(JO7=4,Inputs!$M$27,IF(JO7=5,Inputs!$M$28,IF(JO7=6,Inputs!$M$29,IF(JO7=7,Inputs!$M$30,IF(JO7=8,Inputs!$M$31,IF(JO7=9,Inputs!$M$32,IF(JO7=10,Inputs!$M$33,IF(JO7=11,Inputs!$M$34,Inputs!$M$35)))))))))))*(((1-(Inputs!$M$18))^(Financials!JO6-1)))</f>
        <v>1587.4372679045832</v>
      </c>
      <c r="JP15" s="59">
        <f>Tables!$C$193*IF(JP7=1,Inputs!$M$24,IF(JP7=2,Inputs!$M$25,IF(JP7=3,Inputs!$M$26,IF(JP7=4,Inputs!$M$27,IF(JP7=5,Inputs!$M$28,IF(JP7=6,Inputs!$M$29,IF(JP7=7,Inputs!$M$30,IF(JP7=8,Inputs!$M$31,IF(JP7=9,Inputs!$M$32,IF(JP7=10,Inputs!$M$33,IF(JP7=11,Inputs!$M$34,Inputs!$M$35)))))))))))*(((1-(Inputs!$M$18))^(Financials!JP6-1)))</f>
        <v>2221.7665052176576</v>
      </c>
      <c r="JQ15" s="59">
        <f>Tables!$C$193*IF(JQ7=1,Inputs!$M$24,IF(JQ7=2,Inputs!$M$25,IF(JQ7=3,Inputs!$M$26,IF(JQ7=4,Inputs!$M$27,IF(JQ7=5,Inputs!$M$28,IF(JQ7=6,Inputs!$M$29,IF(JQ7=7,Inputs!$M$30,IF(JQ7=8,Inputs!$M$31,IF(JQ7=9,Inputs!$M$32,IF(JQ7=10,Inputs!$M$33,IF(JQ7=11,Inputs!$M$34,Inputs!$M$35)))))))))))*(((1-(Inputs!$M$18))^(Financials!JQ6-1)))</f>
        <v>2718.8277268434372</v>
      </c>
      <c r="JR15" s="59">
        <f>Tables!$C$193*IF(JR7=1,Inputs!$M$24,IF(JR7=2,Inputs!$M$25,IF(JR7=3,Inputs!$M$26,IF(JR7=4,Inputs!$M$27,IF(JR7=5,Inputs!$M$28,IF(JR7=6,Inputs!$M$29,IF(JR7=7,Inputs!$M$30,IF(JR7=8,Inputs!$M$31,IF(JR7=9,Inputs!$M$32,IF(JR7=10,Inputs!$M$33,IF(JR7=11,Inputs!$M$34,Inputs!$M$35)))))))))))*(((1-(Inputs!$M$18))^(Financials!JR6-1)))</f>
        <v>2992.1700096447466</v>
      </c>
      <c r="JS15" s="59">
        <f>Tables!$C$193*IF(JS7=1,Inputs!$M$24,IF(JS7=2,Inputs!$M$25,IF(JS7=3,Inputs!$M$26,IF(JS7=4,Inputs!$M$27,IF(JS7=5,Inputs!$M$28,IF(JS7=6,Inputs!$M$29,IF(JS7=7,Inputs!$M$30,IF(JS7=8,Inputs!$M$31,IF(JS7=9,Inputs!$M$32,IF(JS7=10,Inputs!$M$33,IF(JS7=11,Inputs!$M$34,Inputs!$M$35)))))))))))*(((1-(Inputs!$M$18))^(Financials!JS6-1)))</f>
        <v>3073.5453229721752</v>
      </c>
      <c r="JT15" s="59">
        <f>Tables!$C$193*IF(JT7=1,Inputs!$M$24,IF(JT7=2,Inputs!$M$25,IF(JT7=3,Inputs!$M$26,IF(JT7=4,Inputs!$M$27,IF(JT7=5,Inputs!$M$28,IF(JT7=6,Inputs!$M$29,IF(JT7=7,Inputs!$M$30,IF(JT7=8,Inputs!$M$31,IF(JT7=9,Inputs!$M$32,IF(JT7=10,Inputs!$M$33,IF(JT7=11,Inputs!$M$34,Inputs!$M$35)))))))))))*(((1-(Inputs!$M$18))^(Financials!JT6-1)))</f>
        <v>3210.7959116729985</v>
      </c>
      <c r="JU15" s="59">
        <f>Tables!$C$193*IF(JU7=1,Inputs!$M$24,IF(JU7=2,Inputs!$M$25,IF(JU7=3,Inputs!$M$26,IF(JU7=4,Inputs!$M$27,IF(JU7=5,Inputs!$M$28,IF(JU7=6,Inputs!$M$29,IF(JU7=7,Inputs!$M$30,IF(JU7=8,Inputs!$M$31,IF(JU7=9,Inputs!$M$32,IF(JU7=10,Inputs!$M$33,IF(JU7=11,Inputs!$M$34,Inputs!$M$35)))))))))))*(((1-(Inputs!$M$18))^(Financials!JU6-1)))</f>
        <v>2956.8193675878483</v>
      </c>
      <c r="JV15" s="59">
        <f>Tables!$C$193*IF(JV7=1,Inputs!$M$24,IF(JV7=2,Inputs!$M$25,IF(JV7=3,Inputs!$M$26,IF(JV7=4,Inputs!$M$27,IF(JV7=5,Inputs!$M$28,IF(JV7=6,Inputs!$M$29,IF(JV7=7,Inputs!$M$30,IF(JV7=8,Inputs!$M$31,IF(JV7=9,Inputs!$M$32,IF(JV7=10,Inputs!$M$33,IF(JV7=11,Inputs!$M$34,Inputs!$M$35)))))))))))*(((1-(Inputs!$M$18))^(Financials!JV6-1)))</f>
        <v>2453.2186692887371</v>
      </c>
      <c r="JW15" s="59">
        <f>Tables!$C$193*IF(JW7=1,Inputs!$M$24,IF(JW7=2,Inputs!$M$25,IF(JW7=3,Inputs!$M$26,IF(JW7=4,Inputs!$M$27,IF(JW7=5,Inputs!$M$28,IF(JW7=6,Inputs!$M$29,IF(JW7=7,Inputs!$M$30,IF(JW7=8,Inputs!$M$31,IF(JW7=9,Inputs!$M$32,IF(JW7=10,Inputs!$M$33,IF(JW7=11,Inputs!$M$34,Inputs!$M$35)))))))))))*(((1-(Inputs!$M$18))^(Financials!JW6-1)))</f>
        <v>1911.5705027763054</v>
      </c>
      <c r="JX15" s="59">
        <f>Tables!$C$193*IF(JX7=1,Inputs!$M$24,IF(JX7=2,Inputs!$M$25,IF(JX7=3,Inputs!$M$26,IF(JX7=4,Inputs!$M$27,IF(JX7=5,Inputs!$M$28,IF(JX7=6,Inputs!$M$29,IF(JX7=7,Inputs!$M$30,IF(JX7=8,Inputs!$M$31,IF(JX7=9,Inputs!$M$32,IF(JX7=10,Inputs!$M$33,IF(JX7=11,Inputs!$M$34,Inputs!$M$35)))))))))))*(((1-(Inputs!$M$18))^(Financials!JX6-1)))</f>
        <v>1513.2113757769785</v>
      </c>
      <c r="JY15" s="59">
        <f>Tables!$C$193*IF(JY7=1,Inputs!$M$24,IF(JY7=2,Inputs!$M$25,IF(JY7=3,Inputs!$M$26,IF(JY7=4,Inputs!$M$27,IF(JY7=5,Inputs!$M$28,IF(JY7=6,Inputs!$M$29,IF(JY7=7,Inputs!$M$30,IF(JY7=8,Inputs!$M$31,IF(JY7=9,Inputs!$M$32,IF(JY7=10,Inputs!$M$33,IF(JY7=11,Inputs!$M$34,Inputs!$M$35)))))))))))*(((1-(Inputs!$M$18))^(Financials!JY6-1)))</f>
        <v>1215.000783281218</v>
      </c>
      <c r="JZ15" s="59">
        <f>Tables!$C$194*IF(JZ7=1,Inputs!$M$24,IF(JZ7=2,Inputs!$M$25,IF(JZ7=3,Inputs!$M$26,IF(JZ7=4,Inputs!$M$27,IF(JZ7=5,Inputs!$M$28,IF(JZ7=6,Inputs!$M$29,IF(JZ7=7,Inputs!$M$30,IF(JZ7=8,Inputs!$M$31,IF(JZ7=9,Inputs!$M$32,IF(JZ7=10,Inputs!$M$33,IF(JZ7=11,Inputs!$M$34,Inputs!$M$35)))))))))))*(((1-(Inputs!$M$18))^(Financials!JZ6-1)))</f>
        <v>1321.7437417464575</v>
      </c>
      <c r="KA15" s="59">
        <f>Tables!$C$194*IF(KA7=1,Inputs!$M$24,IF(KA7=2,Inputs!$M$25,IF(KA7=3,Inputs!$M$26,IF(KA7=4,Inputs!$M$27,IF(KA7=5,Inputs!$M$28,IF(KA7=6,Inputs!$M$29,IF(KA7=7,Inputs!$M$30,IF(KA7=8,Inputs!$M$31,IF(KA7=9,Inputs!$M$32,IF(KA7=10,Inputs!$M$33,IF(KA7=11,Inputs!$M$34,Inputs!$M$35)))))))))))*(((1-(Inputs!$M$18))^(Financials!KA6-1)))</f>
        <v>1581.0875188329649</v>
      </c>
      <c r="KB15" s="59">
        <f>Tables!$C$194*IF(KB7=1,Inputs!$M$24,IF(KB7=2,Inputs!$M$25,IF(KB7=3,Inputs!$M$26,IF(KB7=4,Inputs!$M$27,IF(KB7=5,Inputs!$M$28,IF(KB7=6,Inputs!$M$29,IF(KB7=7,Inputs!$M$30,IF(KB7=8,Inputs!$M$31,IF(KB7=9,Inputs!$M$32,IF(KB7=10,Inputs!$M$33,IF(KB7=11,Inputs!$M$34,Inputs!$M$35)))))))))))*(((1-(Inputs!$M$18))^(Financials!KB6-1)))</f>
        <v>2212.8794391967867</v>
      </c>
      <c r="KC15" s="59">
        <f>Tables!$C$194*IF(KC7=1,Inputs!$M$24,IF(KC7=2,Inputs!$M$25,IF(KC7=3,Inputs!$M$26,IF(KC7=4,Inputs!$M$27,IF(KC7=5,Inputs!$M$28,IF(KC7=6,Inputs!$M$29,IF(KC7=7,Inputs!$M$30,IF(KC7=8,Inputs!$M$31,IF(KC7=9,Inputs!$M$32,IF(KC7=10,Inputs!$M$33,IF(KC7=11,Inputs!$M$34,Inputs!$M$35)))))))))))*(((1-(Inputs!$M$18))^(Financials!KC6-1)))</f>
        <v>2707.9524159360635</v>
      </c>
      <c r="KD15" s="59">
        <f>Tables!$C$194*IF(KD7=1,Inputs!$M$24,IF(KD7=2,Inputs!$M$25,IF(KD7=3,Inputs!$M$26,IF(KD7=4,Inputs!$M$27,IF(KD7=5,Inputs!$M$28,IF(KD7=6,Inputs!$M$29,IF(KD7=7,Inputs!$M$30,IF(KD7=8,Inputs!$M$31,IF(KD7=9,Inputs!$M$32,IF(KD7=10,Inputs!$M$33,IF(KD7=11,Inputs!$M$34,Inputs!$M$35)))))))))))*(((1-(Inputs!$M$18))^(Financials!KD6-1)))</f>
        <v>2980.2013296061673</v>
      </c>
      <c r="KE15" s="59">
        <f>Tables!$C$194*IF(KE7=1,Inputs!$M$24,IF(KE7=2,Inputs!$M$25,IF(KE7=3,Inputs!$M$26,IF(KE7=4,Inputs!$M$27,IF(KE7=5,Inputs!$M$28,IF(KE7=6,Inputs!$M$29,IF(KE7=7,Inputs!$M$30,IF(KE7=8,Inputs!$M$31,IF(KE7=9,Inputs!$M$32,IF(KE7=10,Inputs!$M$33,IF(KE7=11,Inputs!$M$34,Inputs!$M$35)))))))))))*(((1-(Inputs!$M$18))^(Financials!KE6-1)))</f>
        <v>3061.2511416802859</v>
      </c>
      <c r="KF15" s="59">
        <f>Tables!$C$194*IF(KF7=1,Inputs!$M$24,IF(KF7=2,Inputs!$M$25,IF(KF7=3,Inputs!$M$26,IF(KF7=4,Inputs!$M$27,IF(KF7=5,Inputs!$M$28,IF(KF7=6,Inputs!$M$29,IF(KF7=7,Inputs!$M$30,IF(KF7=8,Inputs!$M$31,IF(KF7=9,Inputs!$M$32,IF(KF7=10,Inputs!$M$33,IF(KF7=11,Inputs!$M$34,Inputs!$M$35)))))))))))*(((1-(Inputs!$M$18))^(Financials!KF6-1)))</f>
        <v>3197.952728026306</v>
      </c>
      <c r="KG15" s="59">
        <f>Tables!$C$194*IF(KG7=1,Inputs!$M$24,IF(KG7=2,Inputs!$M$25,IF(KG7=3,Inputs!$M$26,IF(KG7=4,Inputs!$M$27,IF(KG7=5,Inputs!$M$28,IF(KG7=6,Inputs!$M$29,IF(KG7=7,Inputs!$M$30,IF(KG7=8,Inputs!$M$31,IF(KG7=9,Inputs!$M$32,IF(KG7=10,Inputs!$M$33,IF(KG7=11,Inputs!$M$34,Inputs!$M$35)))))))))))*(((1-(Inputs!$M$18))^(Financials!KG6-1)))</f>
        <v>2944.9920901174964</v>
      </c>
      <c r="KH15" s="59">
        <f>Tables!$C$194*IF(KH7=1,Inputs!$M$24,IF(KH7=2,Inputs!$M$25,IF(KH7=3,Inputs!$M$26,IF(KH7=4,Inputs!$M$27,IF(KH7=5,Inputs!$M$28,IF(KH7=6,Inputs!$M$29,IF(KH7=7,Inputs!$M$30,IF(KH7=8,Inputs!$M$31,IF(KH7=9,Inputs!$M$32,IF(KH7=10,Inputs!$M$33,IF(KH7=11,Inputs!$M$34,Inputs!$M$35)))))))))))*(((1-(Inputs!$M$18))^(Financials!KH6-1)))</f>
        <v>2443.4057946115818</v>
      </c>
      <c r="KI15" s="59">
        <f>Tables!$C$194*IF(KI7=1,Inputs!$M$24,IF(KI7=2,Inputs!$M$25,IF(KI7=3,Inputs!$M$26,IF(KI7=4,Inputs!$M$27,IF(KI7=5,Inputs!$M$28,IF(KI7=6,Inputs!$M$29,IF(KI7=7,Inputs!$M$30,IF(KI7=8,Inputs!$M$31,IF(KI7=9,Inputs!$M$32,IF(KI7=10,Inputs!$M$33,IF(KI7=11,Inputs!$M$34,Inputs!$M$35)))))))))))*(((1-(Inputs!$M$18))^(Financials!KI6-1)))</f>
        <v>1903.9242207652001</v>
      </c>
      <c r="KJ15" s="59">
        <f>Tables!$C$194*IF(KJ7=1,Inputs!$M$24,IF(KJ7=2,Inputs!$M$25,IF(KJ7=3,Inputs!$M$26,IF(KJ7=4,Inputs!$M$27,IF(KJ7=5,Inputs!$M$28,IF(KJ7=6,Inputs!$M$29,IF(KJ7=7,Inputs!$M$30,IF(KJ7=8,Inputs!$M$31,IF(KJ7=9,Inputs!$M$32,IF(KJ7=10,Inputs!$M$33,IF(KJ7=11,Inputs!$M$34,Inputs!$M$35)))))))))))*(((1-(Inputs!$M$18))^(Financials!KJ6-1)))</f>
        <v>1507.1585302738704</v>
      </c>
      <c r="KK15" s="59">
        <f>Tables!$C$194*IF(KK7=1,Inputs!$M$24,IF(KK7=2,Inputs!$M$25,IF(KK7=3,Inputs!$M$26,IF(KK7=4,Inputs!$M$27,IF(KK7=5,Inputs!$M$28,IF(KK7=6,Inputs!$M$29,IF(KK7=7,Inputs!$M$30,IF(KK7=8,Inputs!$M$31,IF(KK7=9,Inputs!$M$32,IF(KK7=10,Inputs!$M$33,IF(KK7=11,Inputs!$M$34,Inputs!$M$35)))))))))))*(((1-(Inputs!$M$18))^(Financials!KK6-1)))</f>
        <v>1210.140780148093</v>
      </c>
      <c r="KL15" s="59">
        <f>Tables!$C$195*IF(KL7=1,Inputs!$M$24,IF(KL7=2,Inputs!$M$25,IF(KL7=3,Inputs!$M$26,IF(KL7=4,Inputs!$M$27,IF(KL7=5,Inputs!$M$28,IF(KL7=6,Inputs!$M$29,IF(KL7=7,Inputs!$M$30,IF(KL7=8,Inputs!$M$31,IF(KL7=9,Inputs!$M$32,IF(KL7=10,Inputs!$M$33,IF(KL7=11,Inputs!$M$34,Inputs!$M$35)))))))))))*(((1-(Inputs!$M$18))^(Financials!KL6-1)))</f>
        <v>1316.456766779472</v>
      </c>
      <c r="KM15" s="59">
        <f>Tables!$C$195*IF(KM7=1,Inputs!$M$24,IF(KM7=2,Inputs!$M$25,IF(KM7=3,Inputs!$M$26,IF(KM7=4,Inputs!$M$27,IF(KM7=5,Inputs!$M$28,IF(KM7=6,Inputs!$M$29,IF(KM7=7,Inputs!$M$30,IF(KM7=8,Inputs!$M$31,IF(KM7=9,Inputs!$M$32,IF(KM7=10,Inputs!$M$33,IF(KM7=11,Inputs!$M$34,Inputs!$M$35)))))))))))*(((1-(Inputs!$M$18))^(Financials!KM6-1)))</f>
        <v>1574.7631687576331</v>
      </c>
      <c r="KN15" s="59">
        <f>Tables!$C$195*IF(KN7=1,Inputs!$M$24,IF(KN7=2,Inputs!$M$25,IF(KN7=3,Inputs!$M$26,IF(KN7=4,Inputs!$M$27,IF(KN7=5,Inputs!$M$28,IF(KN7=6,Inputs!$M$29,IF(KN7=7,Inputs!$M$30,IF(KN7=8,Inputs!$M$31,IF(KN7=9,Inputs!$M$32,IF(KN7=10,Inputs!$M$33,IF(KN7=11,Inputs!$M$34,Inputs!$M$35)))))))))))*(((1-(Inputs!$M$18))^(Financials!KN6-1)))</f>
        <v>2204.0279214399998</v>
      </c>
      <c r="KO15" s="59">
        <f>Tables!$C$195*IF(KO7=1,Inputs!$M$24,IF(KO7=2,Inputs!$M$25,IF(KO7=3,Inputs!$M$26,IF(KO7=4,Inputs!$M$27,IF(KO7=5,Inputs!$M$28,IF(KO7=6,Inputs!$M$29,IF(KO7=7,Inputs!$M$30,IF(KO7=8,Inputs!$M$31,IF(KO7=9,Inputs!$M$32,IF(KO7=10,Inputs!$M$33,IF(KO7=11,Inputs!$M$34,Inputs!$M$35)))))))))))*(((1-(Inputs!$M$18))^(Financials!KO6-1)))</f>
        <v>2697.1206062723195</v>
      </c>
      <c r="KP15" s="59">
        <f>Tables!$C$195*IF(KP7=1,Inputs!$M$24,IF(KP7=2,Inputs!$M$25,IF(KP7=3,Inputs!$M$26,IF(KP7=4,Inputs!$M$27,IF(KP7=5,Inputs!$M$28,IF(KP7=6,Inputs!$M$29,IF(KP7=7,Inputs!$M$30,IF(KP7=8,Inputs!$M$31,IF(KP7=9,Inputs!$M$32,IF(KP7=10,Inputs!$M$33,IF(KP7=11,Inputs!$M$34,Inputs!$M$35)))))))))))*(((1-(Inputs!$M$18))^(Financials!KP6-1)))</f>
        <v>2968.280524287743</v>
      </c>
      <c r="KQ15" s="59">
        <f>Tables!$C$195*IF(KQ7=1,Inputs!$M$24,IF(KQ7=2,Inputs!$M$25,IF(KQ7=3,Inputs!$M$26,IF(KQ7=4,Inputs!$M$27,IF(KQ7=5,Inputs!$M$28,IF(KQ7=6,Inputs!$M$29,IF(KQ7=7,Inputs!$M$30,IF(KQ7=8,Inputs!$M$31,IF(KQ7=9,Inputs!$M$32,IF(KQ7=10,Inputs!$M$33,IF(KQ7=11,Inputs!$M$34,Inputs!$M$35)))))))))))*(((1-(Inputs!$M$18))^(Financials!KQ6-1)))</f>
        <v>3049.0061371135653</v>
      </c>
      <c r="KR15" s="59">
        <f>Tables!$C$195*IF(KR7=1,Inputs!$M$24,IF(KR7=2,Inputs!$M$25,IF(KR7=3,Inputs!$M$26,IF(KR7=4,Inputs!$M$27,IF(KR7=5,Inputs!$M$28,IF(KR7=6,Inputs!$M$29,IF(KR7=7,Inputs!$M$30,IF(KR7=8,Inputs!$M$31,IF(KR7=9,Inputs!$M$32,IF(KR7=10,Inputs!$M$33,IF(KR7=11,Inputs!$M$34,Inputs!$M$35)))))))))))*(((1-(Inputs!$M$18))^(Financials!KR6-1)))</f>
        <v>3185.1609171142013</v>
      </c>
      <c r="KS15" s="59">
        <f>Tables!$C$195*IF(KS7=1,Inputs!$M$24,IF(KS7=2,Inputs!$M$25,IF(KS7=3,Inputs!$M$26,IF(KS7=4,Inputs!$M$27,IF(KS7=5,Inputs!$M$28,IF(KS7=6,Inputs!$M$29,IF(KS7=7,Inputs!$M$30,IF(KS7=8,Inputs!$M$31,IF(KS7=9,Inputs!$M$32,IF(KS7=10,Inputs!$M$33,IF(KS7=11,Inputs!$M$34,Inputs!$M$35)))))))))))*(((1-(Inputs!$M$18))^(Financials!KS6-1)))</f>
        <v>2933.212121757027</v>
      </c>
      <c r="KT15" s="59">
        <f>Tables!$C$195*IF(KT7=1,Inputs!$M$24,IF(KT7=2,Inputs!$M$25,IF(KT7=3,Inputs!$M$26,IF(KT7=4,Inputs!$M$27,IF(KT7=5,Inputs!$M$28,IF(KT7=6,Inputs!$M$29,IF(KT7=7,Inputs!$M$30,IF(KT7=8,Inputs!$M$31,IF(KT7=9,Inputs!$M$32,IF(KT7=10,Inputs!$M$33,IF(KT7=11,Inputs!$M$34,Inputs!$M$35)))))))))))*(((1-(Inputs!$M$18))^(Financials!KT6-1)))</f>
        <v>2433.6321714331361</v>
      </c>
      <c r="KU15" s="59">
        <f>Tables!$C$195*IF(KU7=1,Inputs!$M$24,IF(KU7=2,Inputs!$M$25,IF(KU7=3,Inputs!$M$26,IF(KU7=4,Inputs!$M$27,IF(KU7=5,Inputs!$M$28,IF(KU7=6,Inputs!$M$29,IF(KU7=7,Inputs!$M$30,IF(KU7=8,Inputs!$M$31,IF(KU7=9,Inputs!$M$32,IF(KU7=10,Inputs!$M$33,IF(KU7=11,Inputs!$M$34,Inputs!$M$35)))))))))))*(((1-(Inputs!$M$18))^(Financials!KU6-1)))</f>
        <v>1896.3085238821395</v>
      </c>
      <c r="KV15" s="59">
        <f>Tables!$C$195*IF(KV7=1,Inputs!$M$24,IF(KV7=2,Inputs!$M$25,IF(KV7=3,Inputs!$M$26,IF(KV7=4,Inputs!$M$27,IF(KV7=5,Inputs!$M$28,IF(KV7=6,Inputs!$M$29,IF(KV7=7,Inputs!$M$30,IF(KV7=8,Inputs!$M$31,IF(KV7=9,Inputs!$M$32,IF(KV7=10,Inputs!$M$33,IF(KV7=11,Inputs!$M$34,Inputs!$M$35)))))))))))*(((1-(Inputs!$M$18))^(Financials!KV6-1)))</f>
        <v>1501.1298961527752</v>
      </c>
      <c r="KW15" s="59">
        <f>Tables!$C$195*IF(KW7=1,Inputs!$M$24,IF(KW7=2,Inputs!$M$25,IF(KW7=3,Inputs!$M$26,IF(KW7=4,Inputs!$M$27,IF(KW7=5,Inputs!$M$28,IF(KW7=6,Inputs!$M$29,IF(KW7=7,Inputs!$M$30,IF(KW7=8,Inputs!$M$31,IF(KW7=9,Inputs!$M$32,IF(KW7=10,Inputs!$M$33,IF(KW7=11,Inputs!$M$34,Inputs!$M$35)))))))))))*(((1-(Inputs!$M$18))^(Financials!KW6-1)))</f>
        <v>1205.3002170275008</v>
      </c>
      <c r="KX15" s="59">
        <f>Tables!$C$196*IF(KX7=1,Inputs!$M$24,IF(KX7=2,Inputs!$M$25,IF(KX7=3,Inputs!$M$26,IF(KX7=4,Inputs!$M$27,IF(KX7=5,Inputs!$M$28,IF(KX7=6,Inputs!$M$29,IF(KX7=7,Inputs!$M$30,IF(KX7=8,Inputs!$M$31,IF(KX7=9,Inputs!$M$32,IF(KX7=10,Inputs!$M$33,IF(KX7=11,Inputs!$M$34,Inputs!$M$35)))))))))))*(((1-(Inputs!$M$18))^(Financials!KX6-1)))</f>
        <v>1311.1909397123541</v>
      </c>
      <c r="KY15" s="59">
        <f>Tables!$C$196*IF(KY7=1,Inputs!$M$24,IF(KY7=2,Inputs!$M$25,IF(KY7=3,Inputs!$M$26,IF(KY7=4,Inputs!$M$27,IF(KY7=5,Inputs!$M$28,IF(KY7=6,Inputs!$M$29,IF(KY7=7,Inputs!$M$30,IF(KY7=8,Inputs!$M$31,IF(KY7=9,Inputs!$M$32,IF(KY7=10,Inputs!$M$33,IF(KY7=11,Inputs!$M$34,Inputs!$M$35)))))))))))*(((1-(Inputs!$M$18))^(Financials!KY6-1)))</f>
        <v>1568.4641160826025</v>
      </c>
      <c r="KZ15" s="59">
        <f>Tables!$C$196*IF(KZ7=1,Inputs!$M$24,IF(KZ7=2,Inputs!$M$25,IF(KZ7=3,Inputs!$M$26,IF(KZ7=4,Inputs!$M$27,IF(KZ7=5,Inputs!$M$28,IF(KZ7=6,Inputs!$M$29,IF(KZ7=7,Inputs!$M$30,IF(KZ7=8,Inputs!$M$31,IF(KZ7=9,Inputs!$M$32,IF(KZ7=10,Inputs!$M$33,IF(KZ7=11,Inputs!$M$34,Inputs!$M$35)))))))))))*(((1-(Inputs!$M$18))^(Financials!KZ6-1)))</f>
        <v>2195.2118097542398</v>
      </c>
      <c r="LA15" s="59">
        <f>Tables!$C$196*IF(LA7=1,Inputs!$M$24,IF(LA7=2,Inputs!$M$25,IF(LA7=3,Inputs!$M$26,IF(LA7=4,Inputs!$M$27,IF(LA7=5,Inputs!$M$28,IF(LA7=6,Inputs!$M$29,IF(LA7=7,Inputs!$M$30,IF(LA7=8,Inputs!$M$31,IF(LA7=9,Inputs!$M$32,IF(LA7=10,Inputs!$M$33,IF(LA7=11,Inputs!$M$34,Inputs!$M$35)))))))))))*(((1-(Inputs!$M$18))^(Financials!LA6-1)))</f>
        <v>2686.3321238472299</v>
      </c>
      <c r="LB15" s="59">
        <f>Tables!$C$196*IF(LB7=1,Inputs!$M$24,IF(LB7=2,Inputs!$M$25,IF(LB7=3,Inputs!$M$26,IF(LB7=4,Inputs!$M$27,IF(LB7=5,Inputs!$M$28,IF(LB7=6,Inputs!$M$29,IF(LB7=7,Inputs!$M$30,IF(LB7=8,Inputs!$M$31,IF(LB7=9,Inputs!$M$32,IF(LB7=10,Inputs!$M$33,IF(LB7=11,Inputs!$M$34,Inputs!$M$35)))))))))))*(((1-(Inputs!$M$18))^(Financials!LB6-1)))</f>
        <v>2956.4074021905917</v>
      </c>
      <c r="LC15" s="59">
        <f>Tables!$C$196*IF(LC7=1,Inputs!$M$24,IF(LC7=2,Inputs!$M$25,IF(LC7=3,Inputs!$M$26,IF(LC7=4,Inputs!$M$27,IF(LC7=5,Inputs!$M$28,IF(LC7=6,Inputs!$M$29,IF(LC7=7,Inputs!$M$30,IF(LC7=8,Inputs!$M$31,IF(LC7=9,Inputs!$M$32,IF(LC7=10,Inputs!$M$33,IF(LC7=11,Inputs!$M$34,Inputs!$M$35)))))))))))*(((1-(Inputs!$M$18))^(Financials!LC6-1)))</f>
        <v>3036.810112565111</v>
      </c>
      <c r="LD15" s="59">
        <f>Tables!$C$196*IF(LD7=1,Inputs!$M$24,IF(LD7=2,Inputs!$M$25,IF(LD7=3,Inputs!$M$26,IF(LD7=4,Inputs!$M$27,IF(LD7=5,Inputs!$M$28,IF(LD7=6,Inputs!$M$29,IF(LD7=7,Inputs!$M$30,IF(LD7=8,Inputs!$M$31,IF(LD7=9,Inputs!$M$32,IF(LD7=10,Inputs!$M$33,IF(LD7=11,Inputs!$M$34,Inputs!$M$35)))))))))))*(((1-(Inputs!$M$18))^(Financials!LD6-1)))</f>
        <v>3172.4202734457444</v>
      </c>
      <c r="LE15" s="59">
        <f>Tables!$C$196*IF(LE7=1,Inputs!$M$24,IF(LE7=2,Inputs!$M$25,IF(LE7=3,Inputs!$M$26,IF(LE7=4,Inputs!$M$27,IF(LE7=5,Inputs!$M$28,IF(LE7=6,Inputs!$M$29,IF(LE7=7,Inputs!$M$30,IF(LE7=8,Inputs!$M$31,IF(LE7=9,Inputs!$M$32,IF(LE7=10,Inputs!$M$33,IF(LE7=11,Inputs!$M$34,Inputs!$M$35)))))))))))*(((1-(Inputs!$M$18))^(Financials!LE6-1)))</f>
        <v>2921.4792732699989</v>
      </c>
      <c r="LF15" s="59">
        <f>Tables!$C$196*IF(LF7=1,Inputs!$M$24,IF(LF7=2,Inputs!$M$25,IF(LF7=3,Inputs!$M$26,IF(LF7=4,Inputs!$M$27,IF(LF7=5,Inputs!$M$28,IF(LF7=6,Inputs!$M$29,IF(LF7=7,Inputs!$M$30,IF(LF7=8,Inputs!$M$31,IF(LF7=9,Inputs!$M$32,IF(LF7=10,Inputs!$M$33,IF(LF7=11,Inputs!$M$34,Inputs!$M$35)))))))))))*(((1-(Inputs!$M$18))^(Financials!LF6-1)))</f>
        <v>2423.8976427474031</v>
      </c>
      <c r="LG15" s="59">
        <f>Tables!$C$196*IF(LG7=1,Inputs!$M$24,IF(LG7=2,Inputs!$M$25,IF(LG7=3,Inputs!$M$26,IF(LG7=4,Inputs!$M$27,IF(LG7=5,Inputs!$M$28,IF(LG7=6,Inputs!$M$29,IF(LG7=7,Inputs!$M$30,IF(LG7=8,Inputs!$M$31,IF(LG7=9,Inputs!$M$32,IF(LG7=10,Inputs!$M$33,IF(LG7=11,Inputs!$M$34,Inputs!$M$35)))))))))))*(((1-(Inputs!$M$18))^(Financials!LG6-1)))</f>
        <v>1888.7232897866108</v>
      </c>
      <c r="LH15" s="59">
        <f>Tables!$C$196*IF(LH7=1,Inputs!$M$24,IF(LH7=2,Inputs!$M$25,IF(LH7=3,Inputs!$M$26,IF(LH7=4,Inputs!$M$27,IF(LH7=5,Inputs!$M$28,IF(LH7=6,Inputs!$M$29,IF(LH7=7,Inputs!$M$30,IF(LH7=8,Inputs!$M$31,IF(LH7=9,Inputs!$M$32,IF(LH7=10,Inputs!$M$33,IF(LH7=11,Inputs!$M$34,Inputs!$M$35)))))))))))*(((1-(Inputs!$M$18))^(Financials!LH6-1)))</f>
        <v>1495.125376568164</v>
      </c>
      <c r="LI15" s="59">
        <f>Tables!$C$196*IF(LI7=1,Inputs!$M$24,IF(LI7=2,Inputs!$M$25,IF(LI7=3,Inputs!$M$26,IF(LI7=4,Inputs!$M$27,IF(LI7=5,Inputs!$M$28,IF(LI7=6,Inputs!$M$29,IF(LI7=7,Inputs!$M$30,IF(LI7=8,Inputs!$M$31,IF(LI7=9,Inputs!$M$32,IF(LI7=10,Inputs!$M$33,IF(LI7=11,Inputs!$M$34,Inputs!$M$35)))))))))))*(((1-(Inputs!$M$18))^(Financials!LI6-1)))</f>
        <v>1200.4790161593908</v>
      </c>
      <c r="LJ15" s="59">
        <f>Tables!$C$197*IF(LJ7=1,Inputs!$M$24,IF(LJ7=2,Inputs!$M$25,IF(LJ7=3,Inputs!$M$26,IF(LJ7=4,Inputs!$M$27,IF(LJ7=5,Inputs!$M$28,IF(LJ7=6,Inputs!$M$29,IF(LJ7=7,Inputs!$M$30,IF(LJ7=8,Inputs!$M$31,IF(LJ7=9,Inputs!$M$32,IF(LJ7=10,Inputs!$M$33,IF(LJ7=11,Inputs!$M$34,Inputs!$M$35)))))))))))*(((1-(Inputs!$M$18))^(Financials!LJ6-1)))</f>
        <v>1305.9461759535045</v>
      </c>
      <c r="LK15" s="59">
        <f>Tables!$C$197*IF(LK7=1,Inputs!$M$24,IF(LK7=2,Inputs!$M$25,IF(LK7=3,Inputs!$M$26,IF(LK7=4,Inputs!$M$27,IF(LK7=5,Inputs!$M$28,IF(LK7=6,Inputs!$M$29,IF(LK7=7,Inputs!$M$30,IF(LK7=8,Inputs!$M$31,IF(LK7=9,Inputs!$M$32,IF(LK7=10,Inputs!$M$33,IF(LK7=11,Inputs!$M$34,Inputs!$M$35)))))))))))*(((1-(Inputs!$M$18))^(Financials!LK6-1)))</f>
        <v>1562.190259618272</v>
      </c>
      <c r="LL15" s="59">
        <f>Tables!$C$197*IF(LL7=1,Inputs!$M$24,IF(LL7=2,Inputs!$M$25,IF(LL7=3,Inputs!$M$26,IF(LL7=4,Inputs!$M$27,IF(LL7=5,Inputs!$M$28,IF(LL7=6,Inputs!$M$29,IF(LL7=7,Inputs!$M$30,IF(LL7=8,Inputs!$M$31,IF(LL7=9,Inputs!$M$32,IF(LL7=10,Inputs!$M$33,IF(LL7=11,Inputs!$M$34,Inputs!$M$35)))))))))))*(((1-(Inputs!$M$18))^(Financials!LL6-1)))</f>
        <v>2186.4309625152227</v>
      </c>
      <c r="LM15" s="59">
        <f>Tables!$C$197*IF(LM7=1,Inputs!$M$24,IF(LM7=2,Inputs!$M$25,IF(LM7=3,Inputs!$M$26,IF(LM7=4,Inputs!$M$27,IF(LM7=5,Inputs!$M$28,IF(LM7=6,Inputs!$M$29,IF(LM7=7,Inputs!$M$30,IF(LM7=8,Inputs!$M$31,IF(LM7=9,Inputs!$M$32,IF(LM7=10,Inputs!$M$33,IF(LM7=11,Inputs!$M$34,Inputs!$M$35)))))))))))*(((1-(Inputs!$M$18))^(Financials!LM6-1)))</f>
        <v>2675.5867953518409</v>
      </c>
      <c r="LN15" s="59">
        <f>Tables!$C$197*IF(LN7=1,Inputs!$M$24,IF(LN7=2,Inputs!$M$25,IF(LN7=3,Inputs!$M$26,IF(LN7=4,Inputs!$M$27,IF(LN7=5,Inputs!$M$28,IF(LN7=6,Inputs!$M$29,IF(LN7=7,Inputs!$M$30,IF(LN7=8,Inputs!$M$31,IF(LN7=9,Inputs!$M$32,IF(LN7=10,Inputs!$M$33,IF(LN7=11,Inputs!$M$34,Inputs!$M$35)))))))))))*(((1-(Inputs!$M$18))^(Financials!LN6-1)))</f>
        <v>2944.5817725818292</v>
      </c>
      <c r="LO15" s="59">
        <f>Tables!$C$197*IF(LO7=1,Inputs!$M$24,IF(LO7=2,Inputs!$M$25,IF(LO7=3,Inputs!$M$26,IF(LO7=4,Inputs!$M$27,IF(LO7=5,Inputs!$M$28,IF(LO7=6,Inputs!$M$29,IF(LO7=7,Inputs!$M$30,IF(LO7=8,Inputs!$M$31,IF(LO7=9,Inputs!$M$32,IF(LO7=10,Inputs!$M$33,IF(LO7=11,Inputs!$M$34,Inputs!$M$35)))))))))))*(((1-(Inputs!$M$18))^(Financials!LO6-1)))</f>
        <v>3024.6628721148504</v>
      </c>
      <c r="LP15" s="59">
        <f>Tables!$C$197*IF(LP7=1,Inputs!$M$24,IF(LP7=2,Inputs!$M$25,IF(LP7=3,Inputs!$M$26,IF(LP7=4,Inputs!$M$27,IF(LP7=5,Inputs!$M$28,IF(LP7=6,Inputs!$M$29,IF(LP7=7,Inputs!$M$30,IF(LP7=8,Inputs!$M$31,IF(LP7=9,Inputs!$M$32,IF(LP7=10,Inputs!$M$33,IF(LP7=11,Inputs!$M$34,Inputs!$M$35)))))))))))*(((1-(Inputs!$M$18))^(Financials!LP6-1)))</f>
        <v>3159.7305923519611</v>
      </c>
      <c r="LQ15" s="59">
        <f>Tables!$C$197*IF(LQ7=1,Inputs!$M$24,IF(LQ7=2,Inputs!$M$25,IF(LQ7=3,Inputs!$M$26,IF(LQ7=4,Inputs!$M$27,IF(LQ7=5,Inputs!$M$28,IF(LQ7=6,Inputs!$M$29,IF(LQ7=7,Inputs!$M$30,IF(LQ7=8,Inputs!$M$31,IF(LQ7=9,Inputs!$M$32,IF(LQ7=10,Inputs!$M$33,IF(LQ7=11,Inputs!$M$34,Inputs!$M$35)))))))))))*(((1-(Inputs!$M$18))^(Financials!LQ6-1)))</f>
        <v>2909.7933561769187</v>
      </c>
      <c r="LR15" s="59">
        <f>Tables!$C$197*IF(LR7=1,Inputs!$M$24,IF(LR7=2,Inputs!$M$25,IF(LR7=3,Inputs!$M$26,IF(LR7=4,Inputs!$M$27,IF(LR7=5,Inputs!$M$28,IF(LR7=6,Inputs!$M$29,IF(LR7=7,Inputs!$M$30,IF(LR7=8,Inputs!$M$31,IF(LR7=9,Inputs!$M$32,IF(LR7=10,Inputs!$M$33,IF(LR7=11,Inputs!$M$34,Inputs!$M$35)))))))))))*(((1-(Inputs!$M$18))^(Financials!LR6-1)))</f>
        <v>2414.2020521764134</v>
      </c>
      <c r="LS15" s="59">
        <f>Tables!$C$197*IF(LS7=1,Inputs!$M$24,IF(LS7=2,Inputs!$M$25,IF(LS7=3,Inputs!$M$26,IF(LS7=4,Inputs!$M$27,IF(LS7=5,Inputs!$M$28,IF(LS7=6,Inputs!$M$29,IF(LS7=7,Inputs!$M$30,IF(LS7=8,Inputs!$M$31,IF(LS7=9,Inputs!$M$32,IF(LS7=10,Inputs!$M$33,IF(LS7=11,Inputs!$M$34,Inputs!$M$35)))))))))))*(((1-(Inputs!$M$18))^(Financials!LS6-1)))</f>
        <v>1881.1683966274643</v>
      </c>
      <c r="LT15" s="59">
        <f>Tables!$C$197*IF(LT7=1,Inputs!$M$24,IF(LT7=2,Inputs!$M$25,IF(LT7=3,Inputs!$M$26,IF(LT7=4,Inputs!$M$27,IF(LT7=5,Inputs!$M$28,IF(LT7=6,Inputs!$M$29,IF(LT7=7,Inputs!$M$30,IF(LT7=8,Inputs!$M$31,IF(LT7=9,Inputs!$M$32,IF(LT7=10,Inputs!$M$33,IF(LT7=11,Inputs!$M$34,Inputs!$M$35)))))))))))*(((1-(Inputs!$M$18))^(Financials!LT6-1)))</f>
        <v>1489.1448750618913</v>
      </c>
      <c r="LU15" s="59">
        <f>Tables!$C$197*IF(LU7=1,Inputs!$M$24,IF(LU7=2,Inputs!$M$25,IF(LU7=3,Inputs!$M$26,IF(LU7=4,Inputs!$M$27,IF(LU7=5,Inputs!$M$28,IF(LU7=6,Inputs!$M$29,IF(LU7=7,Inputs!$M$30,IF(LU7=8,Inputs!$M$31,IF(LU7=9,Inputs!$M$32,IF(LU7=10,Inputs!$M$33,IF(LU7=11,Inputs!$M$34,Inputs!$M$35)))))))))))*(((1-(Inputs!$M$18))^(Financials!LU6-1)))</f>
        <v>1195.6771000947531</v>
      </c>
    </row>
    <row r="16" spans="3:333">
      <c r="E16" s="56" t="s">
        <v>318</v>
      </c>
      <c r="G16" s="59">
        <f>+SUM(AH16:AS16)</f>
        <v>0</v>
      </c>
      <c r="H16" s="59">
        <f>+SUM(AT16:BE16)</f>
        <v>0</v>
      </c>
      <c r="I16" s="59">
        <f>+SUM(BF16:BQ16)</f>
        <v>0</v>
      </c>
      <c r="J16" s="59">
        <f>+SUM(BR16:CC16)</f>
        <v>0</v>
      </c>
      <c r="K16" s="59">
        <f>+SUM(CD16:CO16)</f>
        <v>0</v>
      </c>
      <c r="L16" s="59">
        <f>+SUM(CP16:DA16)</f>
        <v>0</v>
      </c>
      <c r="M16" s="59">
        <f>+SUM(DB16:DM16)</f>
        <v>0</v>
      </c>
      <c r="N16" s="59">
        <f>+SUM(DN16:DY16)</f>
        <v>0</v>
      </c>
      <c r="O16" s="59">
        <f>+SUM(DZ16:EK16)</f>
        <v>0</v>
      </c>
      <c r="P16" s="59">
        <f>+SUM(EL16:EW16)</f>
        <v>0</v>
      </c>
      <c r="Q16" s="59">
        <f>+SUM(EX16:FI16)</f>
        <v>0</v>
      </c>
      <c r="R16" s="59">
        <f>+SUM(FJ16:FU16)</f>
        <v>0</v>
      </c>
      <c r="S16" s="59">
        <f>+SUM(FV16:GG16)</f>
        <v>0</v>
      </c>
      <c r="T16" s="59">
        <f>+SUM(GH16:GS16)</f>
        <v>0</v>
      </c>
      <c r="U16" s="59">
        <f>+SUM(GT16:HE16)</f>
        <v>0</v>
      </c>
      <c r="V16" s="59">
        <f>+SUM(HF16:HQ16)</f>
        <v>0</v>
      </c>
      <c r="W16" s="59">
        <f>+SUM(HR16:IC16)</f>
        <v>0</v>
      </c>
      <c r="X16" s="59">
        <f>+SUM(ID16:IO16)</f>
        <v>0</v>
      </c>
      <c r="Y16" s="59">
        <f>+SUM(IP16:JA16)</f>
        <v>0</v>
      </c>
      <c r="Z16" s="59">
        <f>+SUM(JB16:JM16)</f>
        <v>0</v>
      </c>
      <c r="AA16" s="59">
        <f>+SUM(JN16:JY16)</f>
        <v>0</v>
      </c>
      <c r="AB16" s="59">
        <f>+SUM(JZ16:KK16)</f>
        <v>0</v>
      </c>
      <c r="AC16" s="59">
        <f>+SUM(KL16:KW16)</f>
        <v>0</v>
      </c>
      <c r="AD16" s="59">
        <f>+SUM(KX16:LI16)</f>
        <v>0</v>
      </c>
      <c r="AE16" s="59">
        <f>+SUM(LJ16:LU16)</f>
        <v>0</v>
      </c>
      <c r="AF16" s="54"/>
      <c r="AG16" s="54"/>
      <c r="AH16" s="59">
        <f>IF(Inputs!$G$89="Yes",(Tables!$C$169/Inputs!$G$90)/12,IF((Inputs!$G$87+1)&gt;Financials!AH$6,((Inputs!$M$17*Inputs!$M$37)*Inputs!$G$86),0))/12</f>
        <v>0</v>
      </c>
      <c r="AI16" s="59">
        <f>IF(Inputs!$G$89="Yes",(Tables!$C$169/Inputs!$G$90)/12,IF((Inputs!$G$87+1)&gt;Financials!AI$6,((Inputs!$M$17*Inputs!$M$37)*Inputs!$G$86),0))/12</f>
        <v>0</v>
      </c>
      <c r="AJ16" s="59">
        <f>IF(Inputs!$G$89="Yes",(Tables!$C$169/Inputs!$G$90)/12,IF((Inputs!$G$87+1)&gt;Financials!AJ$6,((Inputs!$M$17*Inputs!$M$37)*Inputs!$G$86),0))/12</f>
        <v>0</v>
      </c>
      <c r="AK16" s="59">
        <f>IF(Inputs!$G$89="Yes",(Tables!$C$169/Inputs!$G$90)/12,IF((Inputs!$G$87+1)&gt;Financials!AK$6,((Inputs!$M$17*Inputs!$M$37)*Inputs!$G$86),0))/12</f>
        <v>0</v>
      </c>
      <c r="AL16" s="59">
        <f>IF(Inputs!$G$89="Yes",(Tables!$C$169/Inputs!$G$90)/12,IF((Inputs!$G$87+1)&gt;Financials!AL$6,((Inputs!$M$17*Inputs!$M$37)*Inputs!$G$86),0))/12</f>
        <v>0</v>
      </c>
      <c r="AM16" s="59">
        <f>IF(Inputs!$G$89="Yes",(Tables!$C$169/Inputs!$G$90)/12,IF((Inputs!$G$87+1)&gt;Financials!AM$6,((Inputs!$M$17*Inputs!$M$37)*Inputs!$G$86),0))/12</f>
        <v>0</v>
      </c>
      <c r="AN16" s="59">
        <f>IF(Inputs!$G$89="Yes",(Tables!$C$169/Inputs!$G$90)/12,IF((Inputs!$G$87+1)&gt;Financials!AN$6,((Inputs!$M$17*Inputs!$M$37)*Inputs!$G$86),0))/12</f>
        <v>0</v>
      </c>
      <c r="AO16" s="59">
        <f>IF(Inputs!$G$89="Yes",(Tables!$C$169/Inputs!$G$90)/12,IF((Inputs!$G$87+1)&gt;Financials!AO$6,((Inputs!$M$17*Inputs!$M$37)*Inputs!$G$86),0))/12</f>
        <v>0</v>
      </c>
      <c r="AP16" s="59">
        <f>IF(Inputs!$G$89="Yes",(Tables!$C$169/Inputs!$G$90)/12,IF((Inputs!$G$87+1)&gt;Financials!AP$6,((Inputs!$M$17*Inputs!$M$37)*Inputs!$G$86),0))/12</f>
        <v>0</v>
      </c>
      <c r="AQ16" s="59">
        <f>IF(Inputs!$G$89="Yes",(Tables!$C$169/Inputs!$G$90)/12,IF((Inputs!$G$87+1)&gt;Financials!AQ$6,((Inputs!$M$17*Inputs!$M$37)*Inputs!$G$86),0))/12</f>
        <v>0</v>
      </c>
      <c r="AR16" s="59">
        <f>IF(Inputs!$G$89="Yes",(Tables!$C$169/Inputs!$G$90)/12,IF((Inputs!$G$87+1)&gt;Financials!AR$6,((Inputs!$M$17*Inputs!$M$37)*Inputs!$G$86),0))/12</f>
        <v>0</v>
      </c>
      <c r="AS16" s="59">
        <f>IF(Inputs!$G$89="Yes",(Tables!$C$169/Inputs!$G$90)/12,IF((Inputs!$G$87+1)&gt;Financials!AS$6,((Inputs!$M$17*Inputs!$M$37)*Inputs!$G$86),0))/12</f>
        <v>0</v>
      </c>
      <c r="AT16" s="59">
        <f>IF(Inputs!$G$89="Yes",(Tables!$C$169/Inputs!$G$90)/12,IF((Inputs!$G$87+1)&gt;Financials!AT$6,($AS16-($AS16*Inputs!$M$18)),0))</f>
        <v>0</v>
      </c>
      <c r="AU16" s="59">
        <f>IF(Inputs!$G$89="Yes",(Tables!$C$169/Inputs!$G$90)/12,IF((Inputs!$G$87+1)&gt;Financials!AU$6,($AS16-($AS16*Inputs!$M$18)),0))</f>
        <v>0</v>
      </c>
      <c r="AV16" s="59">
        <f>IF(Inputs!$G$89="Yes",(Tables!$C$169/Inputs!$G$90)/12,IF((Inputs!$G$87+1)&gt;Financials!AV$6,($AS16-($AS16*Inputs!$M$18)),0))</f>
        <v>0</v>
      </c>
      <c r="AW16" s="59">
        <f>IF(Inputs!$G$89="Yes",(Tables!$C$169/Inputs!$G$90)/12,IF((Inputs!$G$87+1)&gt;Financials!AW$6,($AS16-($AS16*Inputs!$M$18)),0))</f>
        <v>0</v>
      </c>
      <c r="AX16" s="59">
        <f>IF(Inputs!$G$89="Yes",(Tables!$C$169/Inputs!$G$90)/12,IF((Inputs!$G$87+1)&gt;Financials!AX$6,($AS16-($AS16*Inputs!$M$18)),0))</f>
        <v>0</v>
      </c>
      <c r="AY16" s="59">
        <f>IF(Inputs!$G$89="Yes",(Tables!$C$169/Inputs!$G$90)/12,IF((Inputs!$G$87+1)&gt;Financials!AY$6,($AS16-($AS16*Inputs!$M$18)),0))</f>
        <v>0</v>
      </c>
      <c r="AZ16" s="59">
        <f>IF(Inputs!$G$89="Yes",(Tables!$C$169/Inputs!$G$90)/12,IF((Inputs!$G$87+1)&gt;Financials!AZ$6,($AS16-($AS16*Inputs!$M$18)),0))</f>
        <v>0</v>
      </c>
      <c r="BA16" s="59">
        <f>IF(Inputs!$G$89="Yes",(Tables!$C$169/Inputs!$G$90)/12,IF((Inputs!$G$87+1)&gt;Financials!BA$6,($AS16-($AS16*Inputs!$M$18)),0))</f>
        <v>0</v>
      </c>
      <c r="BB16" s="59">
        <f>IF(Inputs!$G$89="Yes",(Tables!$C$169/Inputs!$G$90)/12,IF((Inputs!$G$87+1)&gt;Financials!BB$6,($AS16-($AS16*Inputs!$M$18)),0))</f>
        <v>0</v>
      </c>
      <c r="BC16" s="59">
        <f>IF(Inputs!$G$89="Yes",(Tables!$C$169/Inputs!$G$90)/12,IF((Inputs!$G$87+1)&gt;Financials!BC$6,($AS16-($AS16*Inputs!$M$18)),0))</f>
        <v>0</v>
      </c>
      <c r="BD16" s="59">
        <f>IF(Inputs!$G$89="Yes",(Tables!$C$169/Inputs!$G$90)/12,IF((Inputs!$G$87+1)&gt;Financials!BD$6,($AS16-($AS16*Inputs!$M$18)),0))</f>
        <v>0</v>
      </c>
      <c r="BE16" s="59">
        <f>IF(Inputs!$G$89="Yes",(Tables!$C$169/Inputs!$G$90)/12,IF((Inputs!$G$87+1)&gt;Financials!BE$6,($AS16-($AS16*Inputs!$M$18)),0))</f>
        <v>0</v>
      </c>
      <c r="BF16" s="59">
        <f>IF(Inputs!$G$89="Yes",(Tables!$C$169/Inputs!$G$90)/12,IF((Inputs!$G$87+1)&gt;Financials!BF$6,($BE16-($AS16*Inputs!$M$18)),0))</f>
        <v>0</v>
      </c>
      <c r="BG16" s="59">
        <f>IF(Inputs!$G$89="Yes",(Tables!$C$169/Inputs!$G$90)/12,IF((Inputs!$G$87+1)&gt;Financials!BG$6,($BE16-($AS16*Inputs!$M$18)),0))</f>
        <v>0</v>
      </c>
      <c r="BH16" s="59">
        <f>IF(Inputs!$G$89="Yes",(Tables!$C$169/Inputs!$G$90)/12,IF((Inputs!$G$87+1)&gt;Financials!BH$6,($BE16-($AS16*Inputs!$M$18)),0))</f>
        <v>0</v>
      </c>
      <c r="BI16" s="59">
        <f>IF(Inputs!$G$89="Yes",(Tables!$C$169/Inputs!$G$90)/12,IF((Inputs!$G$87+1)&gt;Financials!BI$6,($BE16-($AS16*Inputs!$M$18)),0))</f>
        <v>0</v>
      </c>
      <c r="BJ16" s="59">
        <f>IF(Inputs!$G$89="Yes",(Tables!$C$169/Inputs!$G$90)/12,IF((Inputs!$G$87+1)&gt;Financials!BJ$6,($BE16-($AS16*Inputs!$M$18)),0))</f>
        <v>0</v>
      </c>
      <c r="BK16" s="59">
        <f>IF(Inputs!$G$89="Yes",(Tables!$C$169/Inputs!$G$90)/12,IF((Inputs!$G$87+1)&gt;Financials!BK$6,($BE16-($AS16*Inputs!$M$18)),0))</f>
        <v>0</v>
      </c>
      <c r="BL16" s="59">
        <f>IF(Inputs!$G$89="Yes",(Tables!$C$169/Inputs!$G$90)/12,IF((Inputs!$G$87+1)&gt;Financials!BL$6,($BE16-($AS16*Inputs!$M$18)),0))</f>
        <v>0</v>
      </c>
      <c r="BM16" s="59">
        <f>IF(Inputs!$G$89="Yes",(Tables!$C$169/Inputs!$G$90)/12,IF((Inputs!$G$87+1)&gt;Financials!BM$6,($BE16-($AS16*Inputs!$M$18)),0))</f>
        <v>0</v>
      </c>
      <c r="BN16" s="59">
        <f>IF(Inputs!$G$89="Yes",(Tables!$C$169/Inputs!$G$90)/12,IF((Inputs!$G$87+1)&gt;Financials!BN$6,($BE16-($AS16*Inputs!$M$18)),0))</f>
        <v>0</v>
      </c>
      <c r="BO16" s="59">
        <f>IF(Inputs!$G$89="Yes",(Tables!$C$169/Inputs!$G$90)/12,IF((Inputs!$G$87+1)&gt;Financials!BO$6,($BE16-($AS16*Inputs!$M$18)),0))</f>
        <v>0</v>
      </c>
      <c r="BP16" s="59">
        <f>IF(Inputs!$G$89="Yes",(Tables!$C$169/Inputs!$G$90)/12,IF((Inputs!$G$87+1)&gt;Financials!BP$6,($BE16-($AS16*Inputs!$M$18)),0))</f>
        <v>0</v>
      </c>
      <c r="BQ16" s="59">
        <f>IF(Inputs!$G$89="Yes",(Tables!$C$169/Inputs!$G$90)/12,IF((Inputs!$G$87+1)&gt;Financials!BQ$6,($BE16-($AS16*Inputs!$M$18)),0))</f>
        <v>0</v>
      </c>
      <c r="BR16" s="59">
        <f>IF(Inputs!$G$89="Yes",(Tables!$C$169/Inputs!$G$90)/12,IF((Inputs!$G$87+1)&gt;Financials!BR$6,($BQ16-($AS16*Inputs!$M$18)),0))</f>
        <v>0</v>
      </c>
      <c r="BS16" s="59">
        <f>IF(Inputs!$G$89="Yes",(Tables!$C$169/Inputs!$G$90)/12,IF((Inputs!$G$87+1)&gt;Financials!BS$6,($BQ16-($AS16*Inputs!$M$18)),0))</f>
        <v>0</v>
      </c>
      <c r="BT16" s="59">
        <f>IF(Inputs!$G$89="Yes",(Tables!$C$169/Inputs!$G$90)/12,IF((Inputs!$G$87+1)&gt;Financials!BT$6,($BQ16-($AS16*Inputs!$M$18)),0))</f>
        <v>0</v>
      </c>
      <c r="BU16" s="59">
        <f>IF(Inputs!$G$89="Yes",(Tables!$C$169/Inputs!$G$90)/12,IF((Inputs!$G$87+1)&gt;Financials!BU$6,($BQ16-($AS16*Inputs!$M$18)),0))</f>
        <v>0</v>
      </c>
      <c r="BV16" s="59">
        <f>IF(Inputs!$G$89="Yes",(Tables!$C$169/Inputs!$G$90)/12,IF((Inputs!$G$87+1)&gt;Financials!BV$6,($BQ16-($AS16*Inputs!$M$18)),0))</f>
        <v>0</v>
      </c>
      <c r="BW16" s="59">
        <f>IF(Inputs!$G$89="Yes",(Tables!$C$169/Inputs!$G$90)/12,IF((Inputs!$G$87+1)&gt;Financials!BW$6,($BQ16-($AS16*Inputs!$M$18)),0))</f>
        <v>0</v>
      </c>
      <c r="BX16" s="59">
        <f>IF(Inputs!$G$89="Yes",(Tables!$C$169/Inputs!$G$90)/12,IF((Inputs!$G$87+1)&gt;Financials!BX$6,($BQ16-($AS16*Inputs!$M$18)),0))</f>
        <v>0</v>
      </c>
      <c r="BY16" s="59">
        <f>IF(Inputs!$G$89="Yes",(Tables!$C$169/Inputs!$G$90)/12,IF((Inputs!$G$87+1)&gt;Financials!BY$6,($BQ16-($AS16*Inputs!$M$18)),0))</f>
        <v>0</v>
      </c>
      <c r="BZ16" s="59">
        <f>IF(Inputs!$G$89="Yes",(Tables!$C$169/Inputs!$G$90)/12,IF((Inputs!$G$87+1)&gt;Financials!BZ$6,($BQ16-($AS16*Inputs!$M$18)),0))</f>
        <v>0</v>
      </c>
      <c r="CA16" s="59">
        <f>IF(Inputs!$G$89="Yes",(Tables!$C$169/Inputs!$G$90)/12,IF((Inputs!$G$87+1)&gt;Financials!CA$6,($BQ16-($AS16*Inputs!$M$18)),0))</f>
        <v>0</v>
      </c>
      <c r="CB16" s="59">
        <f>IF(Inputs!$G$89="Yes",(Tables!$C$169/Inputs!$G$90)/12,IF((Inputs!$G$87+1)&gt;Financials!CB$6,($BQ16-($AS16*Inputs!$M$18)),0))</f>
        <v>0</v>
      </c>
      <c r="CC16" s="59">
        <f>IF(Inputs!$G$89="Yes",(Tables!$C$169/Inputs!$G$90)/12,IF((Inputs!$G$87+1)&gt;Financials!CC$6,($BQ16-($AS16*Inputs!$M$18)),0))</f>
        <v>0</v>
      </c>
      <c r="CD16" s="59">
        <f>IF(Inputs!$G$89="Yes",(Tables!$C$169/Inputs!$G$90)/12,IF((Inputs!$G$87+1)&gt;Financials!CD$6,($CC16-($AS16*Inputs!$M$18)),0))</f>
        <v>0</v>
      </c>
      <c r="CE16" s="59">
        <f>IF(Inputs!$G$89="Yes",(Tables!$C$169/Inputs!$G$90)/12,IF((Inputs!$G$87+1)&gt;Financials!CE$6,($CC16-($AS16*Inputs!$M$18)),0))</f>
        <v>0</v>
      </c>
      <c r="CF16" s="59">
        <f>IF(Inputs!$G$89="Yes",(Tables!$C$169/Inputs!$G$90)/12,IF((Inputs!$G$87+1)&gt;Financials!CF$6,($CC16-($AS16*Inputs!$M$18)),0))</f>
        <v>0</v>
      </c>
      <c r="CG16" s="59">
        <f>IF(Inputs!$G$89="Yes",(Tables!$C$169/Inputs!$G$90)/12,IF((Inputs!$G$87+1)&gt;Financials!CG$6,($CC16-($AS16*Inputs!$M$18)),0))</f>
        <v>0</v>
      </c>
      <c r="CH16" s="59">
        <f>IF(Inputs!$G$89="Yes",(Tables!$C$169/Inputs!$G$90)/12,IF((Inputs!$G$87+1)&gt;Financials!CH$6,($CC16-($AS16*Inputs!$M$18)),0))</f>
        <v>0</v>
      </c>
      <c r="CI16" s="59">
        <f>IF(Inputs!$G$89="Yes",(Tables!$C$169/Inputs!$G$90)/12,IF((Inputs!$G$87+1)&gt;Financials!CI$6,($CC16-($AS16*Inputs!$M$18)),0))</f>
        <v>0</v>
      </c>
      <c r="CJ16" s="59">
        <f>IF(Inputs!$G$89="Yes",(Tables!$C$169/Inputs!$G$90)/12,IF((Inputs!$G$87+1)&gt;Financials!CJ$6,($CC16-($AS16*Inputs!$M$18)),0))</f>
        <v>0</v>
      </c>
      <c r="CK16" s="59">
        <f>IF(Inputs!$G$89="Yes",(Tables!$C$169/Inputs!$G$90)/12,IF((Inputs!$G$87+1)&gt;Financials!CK$6,($CC16-($AS16*Inputs!$M$18)),0))</f>
        <v>0</v>
      </c>
      <c r="CL16" s="59">
        <f>IF(Inputs!$G$89="Yes",(Tables!$C$169/Inputs!$G$90)/12,IF((Inputs!$G$87+1)&gt;Financials!CL$6,($CC16-($AS16*Inputs!$M$18)),0))</f>
        <v>0</v>
      </c>
      <c r="CM16" s="59">
        <f>IF(Inputs!$G$89="Yes",(Tables!$C$169/Inputs!$G$90)/12,IF((Inputs!$G$87+1)&gt;Financials!CM$6,($CC16-($AS16*Inputs!$M$18)),0))</f>
        <v>0</v>
      </c>
      <c r="CN16" s="59">
        <f>IF(Inputs!$G$89="Yes",(Tables!$C$169/Inputs!$G$90)/12,IF((Inputs!$G$87+1)&gt;Financials!CN$6,($CC16-($AS16*Inputs!$M$18)),0))</f>
        <v>0</v>
      </c>
      <c r="CO16" s="59">
        <f>IF(Inputs!$G$89="Yes",(Tables!$C$169/Inputs!$G$90)/12,IF((Inputs!$G$87+1)&gt;Financials!CO$6,($CC16-($AS16*Inputs!$M$18)),0))</f>
        <v>0</v>
      </c>
      <c r="CP16" s="59">
        <f>IF(Inputs!$G$89="Yes",(Tables!$C$169/Inputs!$G$90)/12,IF((Inputs!$G$87+1)&gt;Financials!CP$6,($CO16-($AS16*Inputs!$M$18)),0))</f>
        <v>0</v>
      </c>
      <c r="CQ16" s="59">
        <f>IF(Inputs!$G$89="Yes",(Tables!$C$169/Inputs!$G$90)/12,IF((Inputs!$G$87+1)&gt;Financials!CQ$6,($CO16-($AS16*Inputs!$M$18)),0))</f>
        <v>0</v>
      </c>
      <c r="CR16" s="59">
        <f>IF(Inputs!$G$89="Yes",(Tables!$C$169/Inputs!$G$90)/12,IF((Inputs!$G$87+1)&gt;Financials!CR$6,($CO16-($AS16*Inputs!$M$18)),0))</f>
        <v>0</v>
      </c>
      <c r="CS16" s="59">
        <f>IF(Inputs!$G$89="Yes",(Tables!$C$169/Inputs!$G$90)/12,IF((Inputs!$G$87+1)&gt;Financials!CS$6,($CO16-($AS16*Inputs!$M$18)),0))</f>
        <v>0</v>
      </c>
      <c r="CT16" s="59">
        <f>IF(Inputs!$G$89="Yes",(Tables!$C$169/Inputs!$G$90)/12,IF((Inputs!$G$87+1)&gt;Financials!CT$6,($CO16-($AS16*Inputs!$M$18)),0))</f>
        <v>0</v>
      </c>
      <c r="CU16" s="59">
        <f>IF(Inputs!$G$89="Yes",(Tables!$C$169/Inputs!$G$90)/12,IF((Inputs!$G$87+1)&gt;Financials!CU$6,($CO16-($AS16*Inputs!$M$18)),0))</f>
        <v>0</v>
      </c>
      <c r="CV16" s="59">
        <f>IF(Inputs!$G$89="Yes",(Tables!$C$169/Inputs!$G$90)/12,IF((Inputs!$G$87+1)&gt;Financials!CV$6,($CO16-($AS16*Inputs!$M$18)),0))</f>
        <v>0</v>
      </c>
      <c r="CW16" s="59">
        <f>IF(Inputs!$G$89="Yes",(Tables!$C$169/Inputs!$G$90)/12,IF((Inputs!$G$87+1)&gt;Financials!CW$6,($CO16-($AS16*Inputs!$M$18)),0))</f>
        <v>0</v>
      </c>
      <c r="CX16" s="59">
        <f>IF(Inputs!$G$89="Yes",(Tables!$C$169/Inputs!$G$90)/12,IF((Inputs!$G$87+1)&gt;Financials!CX$6,($CO16-($AS16*Inputs!$M$18)),0))</f>
        <v>0</v>
      </c>
      <c r="CY16" s="59">
        <f>IF(Inputs!$G$89="Yes",(Tables!$C$169/Inputs!$G$90)/12,IF((Inputs!$G$87+1)&gt;Financials!CY$6,($CO16-($AS16*Inputs!$M$18)),0))</f>
        <v>0</v>
      </c>
      <c r="CZ16" s="59">
        <f>IF(Inputs!$G$89="Yes",(Tables!$C$169/Inputs!$G$90)/12,IF((Inputs!$G$87+1)&gt;Financials!CZ$6,($CO16-($AS16*Inputs!$M$18)),0))</f>
        <v>0</v>
      </c>
      <c r="DA16" s="59">
        <f>IF(Inputs!$G$89="Yes",(Tables!$C$169/Inputs!$G$90)/12,IF((Inputs!$G$87+1)&gt;Financials!DA$6,($CO16-($AS16*Inputs!$M$18)),0))</f>
        <v>0</v>
      </c>
      <c r="DB16" s="59">
        <f>IF(Inputs!$G$89="Yes",(Tables!$C$169/Inputs!$G$90)/12,IF((Inputs!$G$87+1)&gt;Financials!DB$6,($DA16-($AS16*Inputs!$M$18)),0))</f>
        <v>0</v>
      </c>
      <c r="DC16" s="59">
        <f>IF(Inputs!$G$89="Yes",(Tables!$C$169/Inputs!$G$90)/12,IF((Inputs!$G$87+1)&gt;Financials!DC$6,($DA16-($AS16*Inputs!$M$18)),0))</f>
        <v>0</v>
      </c>
      <c r="DD16" s="59">
        <f>IF(Inputs!$G$89="Yes",(Tables!$C$169/Inputs!$G$90)/12,IF((Inputs!$G$87+1)&gt;Financials!DD$6,($DA16-($AS16*Inputs!$M$18)),0))</f>
        <v>0</v>
      </c>
      <c r="DE16" s="59">
        <f>IF(Inputs!$G$89="Yes",(Tables!$C$169/Inputs!$G$90)/12,IF((Inputs!$G$87+1)&gt;Financials!DE$6,($DA16-($AS16*Inputs!$M$18)),0))</f>
        <v>0</v>
      </c>
      <c r="DF16" s="59">
        <f>IF(Inputs!$G$89="Yes",(Tables!$C$169/Inputs!$G$90)/12,IF((Inputs!$G$87+1)&gt;Financials!DF$6,($DA16-($AS16*Inputs!$M$18)),0))</f>
        <v>0</v>
      </c>
      <c r="DG16" s="59">
        <f>IF(Inputs!$G$89="Yes",(Tables!$C$169/Inputs!$G$90)/12,IF((Inputs!$G$87+1)&gt;Financials!DG$6,($DA16-($AS16*Inputs!$M$18)),0))</f>
        <v>0</v>
      </c>
      <c r="DH16" s="59">
        <f>IF(Inputs!$G$89="Yes",(Tables!$C$169/Inputs!$G$90)/12,IF((Inputs!$G$87+1)&gt;Financials!DH$6,($DA16-($AS16*Inputs!$M$18)),0))</f>
        <v>0</v>
      </c>
      <c r="DI16" s="59">
        <f>IF(Inputs!$G$89="Yes",(Tables!$C$169/Inputs!$G$90)/12,IF((Inputs!$G$87+1)&gt;Financials!DI$6,($DA16-($AS16*Inputs!$M$18)),0))</f>
        <v>0</v>
      </c>
      <c r="DJ16" s="59">
        <f>IF(Inputs!$G$89="Yes",(Tables!$C$169/Inputs!$G$90)/12,IF((Inputs!$G$87+1)&gt;Financials!DJ$6,($DA16-($AS16*Inputs!$M$18)),0))</f>
        <v>0</v>
      </c>
      <c r="DK16" s="59">
        <f>IF(Inputs!$G$89="Yes",(Tables!$C$169/Inputs!$G$90)/12,IF((Inputs!$G$87+1)&gt;Financials!DK$6,($DA16-($AS16*Inputs!$M$18)),0))</f>
        <v>0</v>
      </c>
      <c r="DL16" s="59">
        <f>IF(Inputs!$G$89="Yes",(Tables!$C$169/Inputs!$G$90)/12,IF((Inputs!$G$87+1)&gt;Financials!DL$6,($DA16-($AS16*Inputs!$M$18)),0))</f>
        <v>0</v>
      </c>
      <c r="DM16" s="59">
        <f>IF(Inputs!$G$89="Yes",(Tables!$C$169/Inputs!$G$90)/12,IF((Inputs!$G$87+1)&gt;Financials!DM$6,($DA16-($AS16*Inputs!$M$18)),0))</f>
        <v>0</v>
      </c>
      <c r="DN16" s="59">
        <f>IF(Inputs!$G$89="Yes",(Tables!$C$169/Inputs!$G$90)/12,IF((Inputs!$G$87+1)&gt;Financials!DN$6,($DM16-($AS16*Inputs!$M$18)),0))</f>
        <v>0</v>
      </c>
      <c r="DO16" s="59">
        <f>IF(Inputs!$G$89="Yes",(Tables!$C$169/Inputs!$G$90)/12,IF((Inputs!$G$87+1)&gt;Financials!DO$6,($DM16-($AS16*Inputs!$M$18)),0))</f>
        <v>0</v>
      </c>
      <c r="DP16" s="59">
        <f>IF(Inputs!$G$89="Yes",(Tables!$C$169/Inputs!$G$90)/12,IF((Inputs!$G$87+1)&gt;Financials!DP$6,($DM16-($AS16*Inputs!$M$18)),0))</f>
        <v>0</v>
      </c>
      <c r="DQ16" s="59">
        <f>IF(Inputs!$G$89="Yes",(Tables!$C$169/Inputs!$G$90)/12,IF((Inputs!$G$87+1)&gt;Financials!DQ$6,($DM16-($AS16*Inputs!$M$18)),0))</f>
        <v>0</v>
      </c>
      <c r="DR16" s="59">
        <f>IF(Inputs!$G$89="Yes",(Tables!$C$169/Inputs!$G$90)/12,IF((Inputs!$G$87+1)&gt;Financials!DR$6,($DM16-($AS16*Inputs!$M$18)),0))</f>
        <v>0</v>
      </c>
      <c r="DS16" s="59">
        <f>IF(Inputs!$G$89="Yes",(Tables!$C$169/Inputs!$G$90)/12,IF((Inputs!$G$87+1)&gt;Financials!DS$6,($DM16-($AS16*Inputs!$M$18)),0))</f>
        <v>0</v>
      </c>
      <c r="DT16" s="59">
        <f>IF(Inputs!$G$89="Yes",(Tables!$C$169/Inputs!$G$90)/12,IF((Inputs!$G$87+1)&gt;Financials!DT$6,($DM16-($AS16*Inputs!$M$18)),0))</f>
        <v>0</v>
      </c>
      <c r="DU16" s="59">
        <f>IF(Inputs!$G$89="Yes",(Tables!$C$169/Inputs!$G$90)/12,IF((Inputs!$G$87+1)&gt;Financials!DU$6,($DM16-($AS16*Inputs!$M$18)),0))</f>
        <v>0</v>
      </c>
      <c r="DV16" s="59">
        <f>IF(Inputs!$G$89="Yes",(Tables!$C$169/Inputs!$G$90)/12,IF((Inputs!$G$87+1)&gt;Financials!DV$6,($DM16-($AS16*Inputs!$M$18)),0))</f>
        <v>0</v>
      </c>
      <c r="DW16" s="59">
        <f>IF(Inputs!$G$89="Yes",(Tables!$C$169/Inputs!$G$90)/12,IF((Inputs!$G$87+1)&gt;Financials!DW$6,($DM16-($AS16*Inputs!$M$18)),0))</f>
        <v>0</v>
      </c>
      <c r="DX16" s="59">
        <f>IF(Inputs!$G$89="Yes",(Tables!$C$169/Inputs!$G$90)/12,IF((Inputs!$G$87+1)&gt;Financials!DX$6,($DM16-($AS16*Inputs!$M$18)),0))</f>
        <v>0</v>
      </c>
      <c r="DY16" s="59">
        <f>IF(Inputs!$G$89="Yes",(Tables!$C$169/Inputs!$G$90)/12,IF((Inputs!$G$87+1)&gt;Financials!DY$6,($DM16-($AS16*Inputs!$M$18)),0))</f>
        <v>0</v>
      </c>
      <c r="DZ16" s="59">
        <f>IF(Inputs!$G$89="Yes",(Tables!$C$169/Inputs!$G$90)/12,IF((Inputs!$G$87+1)&gt;Financials!DZ$6,($DY16-($AS16*Inputs!$M$18)),0))</f>
        <v>0</v>
      </c>
      <c r="EA16" s="59">
        <f>IF(Inputs!$G$89="Yes",(Tables!$C$169/Inputs!$G$90)/12,IF((Inputs!$G$87+1)&gt;Financials!EA$6,($DY16-($AS16*Inputs!$M$18)),0))</f>
        <v>0</v>
      </c>
      <c r="EB16" s="59">
        <f>IF(Inputs!$G$89="Yes",(Tables!$C$169/Inputs!$G$90)/12,IF((Inputs!$G$87+1)&gt;Financials!EB$6,($DY16-($AS16*Inputs!$M$18)),0))</f>
        <v>0</v>
      </c>
      <c r="EC16" s="59">
        <f>IF(Inputs!$G$89="Yes",(Tables!$C$169/Inputs!$G$90)/12,IF((Inputs!$G$87+1)&gt;Financials!EC$6,($DY16-($AS16*Inputs!$M$18)),0))</f>
        <v>0</v>
      </c>
      <c r="ED16" s="59">
        <f>IF(Inputs!$G$89="Yes",(Tables!$C$169/Inputs!$G$90)/12,IF((Inputs!$G$87+1)&gt;Financials!ED$6,($DY16-($AS16*Inputs!$M$18)),0))</f>
        <v>0</v>
      </c>
      <c r="EE16" s="59">
        <f>IF(Inputs!$G$89="Yes",(Tables!$C$169/Inputs!$G$90)/12,IF((Inputs!$G$87+1)&gt;Financials!EE$6,($DY16-($AS16*Inputs!$M$18)),0))</f>
        <v>0</v>
      </c>
      <c r="EF16" s="59">
        <f>IF(Inputs!$G$89="Yes",(Tables!$C$169/Inputs!$G$90)/12,IF((Inputs!$G$87+1)&gt;Financials!EF$6,($DY16-($AS16*Inputs!$M$18)),0))</f>
        <v>0</v>
      </c>
      <c r="EG16" s="59">
        <f>IF(Inputs!$G$89="Yes",(Tables!$C$169/Inputs!$G$90)/12,IF((Inputs!$G$87+1)&gt;Financials!EG$6,($DY16-($AS16*Inputs!$M$18)),0))</f>
        <v>0</v>
      </c>
      <c r="EH16" s="59">
        <f>IF(Inputs!$G$89="Yes",(Tables!$C$169/Inputs!$G$90)/12,IF((Inputs!$G$87+1)&gt;Financials!EH$6,($DY16-($AS16*Inputs!$M$18)),0))</f>
        <v>0</v>
      </c>
      <c r="EI16" s="59">
        <f>IF(Inputs!$G$89="Yes",(Tables!$C$169/Inputs!$G$90)/12,IF((Inputs!$G$87+1)&gt;Financials!EI$6,($DY16-($AS16*Inputs!$M$18)),0))</f>
        <v>0</v>
      </c>
      <c r="EJ16" s="59">
        <f>IF(Inputs!$G$89="Yes",(Tables!$C$169/Inputs!$G$90)/12,IF((Inputs!$G$87+1)&gt;Financials!EJ$6,($DY16-($AS16*Inputs!$M$18)),0))</f>
        <v>0</v>
      </c>
      <c r="EK16" s="59">
        <f>IF(Inputs!$G$89="Yes",(Tables!$C$169/Inputs!$G$90)/12,IF((Inputs!$G$87+1)&gt;Financials!EK$6,($DY16-($AS16*Inputs!$M$18)),0))</f>
        <v>0</v>
      </c>
      <c r="EL16" s="59">
        <f>IF(Inputs!$G$89="Yes",(Tables!$C$169/Inputs!$G$90)/12,IF((Inputs!$G$87+1)&gt;Financials!EL$6,($EK16-($AS16*Inputs!$M$18)),0))</f>
        <v>0</v>
      </c>
      <c r="EM16" s="59">
        <f>IF(Inputs!$G$89="Yes",(Tables!$C$169/Inputs!$G$90)/12,IF((Inputs!$G$87+1)&gt;Financials!EM$6,($EK16-($AS16*Inputs!$M$18)),0))</f>
        <v>0</v>
      </c>
      <c r="EN16" s="59">
        <f>IF(Inputs!$G$89="Yes",(Tables!$C$169/Inputs!$G$90)/12,IF((Inputs!$G$87+1)&gt;Financials!EN$6,($EK16-($AS16*Inputs!$M$18)),0))</f>
        <v>0</v>
      </c>
      <c r="EO16" s="59">
        <f>IF(Inputs!$G$89="Yes",(Tables!$C$169/Inputs!$G$90)/12,IF((Inputs!$G$87+1)&gt;Financials!EO$6,($EK16-($AS16*Inputs!$M$18)),0))</f>
        <v>0</v>
      </c>
      <c r="EP16" s="59">
        <f>IF(Inputs!$G$89="Yes",(Tables!$C$169/Inputs!$G$90)/12,IF((Inputs!$G$87+1)&gt;Financials!EP$6,($EK16-($AS16*Inputs!$M$18)),0))</f>
        <v>0</v>
      </c>
      <c r="EQ16" s="59">
        <f>IF(Inputs!$G$89="Yes",(Tables!$C$169/Inputs!$G$90)/12,IF((Inputs!$G$87+1)&gt;Financials!EQ$6,($EK16-($AS16*Inputs!$M$18)),0))</f>
        <v>0</v>
      </c>
      <c r="ER16" s="59">
        <f>IF(Inputs!$G$89="Yes",(Tables!$C$169/Inputs!$G$90)/12,IF((Inputs!$G$87+1)&gt;Financials!ER$6,($EK16-($AS16*Inputs!$M$18)),0))</f>
        <v>0</v>
      </c>
      <c r="ES16" s="59">
        <f>IF(Inputs!$G$89="Yes",(Tables!$C$169/Inputs!$G$90)/12,IF((Inputs!$G$87+1)&gt;Financials!ES$6,($EK16-($AS16*Inputs!$M$18)),0))</f>
        <v>0</v>
      </c>
      <c r="ET16" s="59">
        <f>IF(Inputs!$G$89="Yes",(Tables!$C$169/Inputs!$G$90)/12,IF((Inputs!$G$87+1)&gt;Financials!ET$6,($EK16-($AS16*Inputs!$M$18)),0))</f>
        <v>0</v>
      </c>
      <c r="EU16" s="59">
        <f>IF(Inputs!$G$89="Yes",(Tables!$C$169/Inputs!$G$90)/12,IF((Inputs!$G$87+1)&gt;Financials!EU$6,($EK16-($AS16*Inputs!$M$18)),0))</f>
        <v>0</v>
      </c>
      <c r="EV16" s="59">
        <f>IF(Inputs!$G$89="Yes",(Tables!$C$169/Inputs!$G$90)/12,IF((Inputs!$G$87+1)&gt;Financials!EV$6,($EK16-($AS16*Inputs!$M$18)),0))</f>
        <v>0</v>
      </c>
      <c r="EW16" s="59">
        <f>IF(Inputs!$G$89="Yes",(Tables!$C$169/Inputs!$G$90)/12,IF((Inputs!$G$87+1)&gt;Financials!EW$6,($EK16-($AS16*Inputs!$M$18)),0))</f>
        <v>0</v>
      </c>
      <c r="EX16" s="59">
        <f>IF(Inputs!$G$89="Yes",(Tables!$C$169/Inputs!$G$90)/12,IF((Inputs!$G$87+1)&gt;Financials!EX$6,($EW16-($AS16*Inputs!$M$18)),0))</f>
        <v>0</v>
      </c>
      <c r="EY16" s="59">
        <f>IF(Inputs!$G$89="Yes",(Tables!$C$169/Inputs!$G$90)/12,IF((Inputs!$G$87+1)&gt;Financials!EY$6,($EW16-($AS16*Inputs!$M$18)),0))</f>
        <v>0</v>
      </c>
      <c r="EZ16" s="59">
        <f>IF(Inputs!$G$89="Yes",(Tables!$C$169/Inputs!$G$90)/12,IF((Inputs!$G$87+1)&gt;Financials!EZ$6,($EW16-($AS16*Inputs!$M$18)),0))</f>
        <v>0</v>
      </c>
      <c r="FA16" s="59">
        <f>IF(Inputs!$G$89="Yes",(Tables!$C$169/Inputs!$G$90)/12,IF((Inputs!$G$87+1)&gt;Financials!FA$6,($EW16-($AS16*Inputs!$M$18)),0))</f>
        <v>0</v>
      </c>
      <c r="FB16" s="59">
        <f>IF(Inputs!$G$89="Yes",(Tables!$C$169/Inputs!$G$90)/12,IF((Inputs!$G$87+1)&gt;Financials!FB$6,($EW16-($AS16*Inputs!$M$18)),0))</f>
        <v>0</v>
      </c>
      <c r="FC16" s="59">
        <f>IF(Inputs!$G$89="Yes",(Tables!$C$169/Inputs!$G$90)/12,IF((Inputs!$G$87+1)&gt;Financials!FC$6,($EW16-($AS16*Inputs!$M$18)),0))</f>
        <v>0</v>
      </c>
      <c r="FD16" s="59">
        <f>IF(Inputs!$G$89="Yes",(Tables!$C$169/Inputs!$G$90)/12,IF((Inputs!$G$87+1)&gt;Financials!FD$6,($EW16-($AS16*Inputs!$M$18)),0))</f>
        <v>0</v>
      </c>
      <c r="FE16" s="59">
        <f>IF(Inputs!$G$89="Yes",(Tables!$C$169/Inputs!$G$90)/12,IF((Inputs!$G$87+1)&gt;Financials!FE$6,($EW16-($AS16*Inputs!$M$18)),0))</f>
        <v>0</v>
      </c>
      <c r="FF16" s="59">
        <f>IF(Inputs!$G$89="Yes",(Tables!$C$169/Inputs!$G$90)/12,IF((Inputs!$G$87+1)&gt;Financials!FF$6,($EW16-($AS16*Inputs!$M$18)),0))</f>
        <v>0</v>
      </c>
      <c r="FG16" s="59">
        <f>IF(Inputs!$G$89="Yes",(Tables!$C$169/Inputs!$G$90)/12,IF((Inputs!$G$87+1)&gt;Financials!FG$6,($EW16-($AS16*Inputs!$M$18)),0))</f>
        <v>0</v>
      </c>
      <c r="FH16" s="59">
        <f>IF(Inputs!$G$89="Yes",(Tables!$C$169/Inputs!$G$90)/12,IF((Inputs!$G$87+1)&gt;Financials!FH$6,($EW16-($AS16*Inputs!$M$18)),0))</f>
        <v>0</v>
      </c>
      <c r="FI16" s="59">
        <f>IF(Inputs!$G$89="Yes",(Tables!$C$169/Inputs!$G$90)/12,IF((Inputs!$G$87+1)&gt;Financials!FI$6,($EW16-($AS16*Inputs!$M$18)),0))</f>
        <v>0</v>
      </c>
      <c r="FJ16" s="59">
        <f>IF(Inputs!$G$89="Yes",(Tables!$C$169/Inputs!$G$90)/12,IF((Inputs!$G$87+1)&gt;Financials!FJ$6,($FI16-($AS16*Inputs!$M$18)),0))</f>
        <v>0</v>
      </c>
      <c r="FK16" s="59">
        <f>IF(Inputs!$G$89="Yes",(Tables!$C$169/Inputs!$G$90)/12,IF((Inputs!$G$87+1)&gt;Financials!FK$6,($FI16-($AS16*Inputs!$M$18)),0))</f>
        <v>0</v>
      </c>
      <c r="FL16" s="59">
        <f>IF(Inputs!$G$89="Yes",(Tables!$C$169/Inputs!$G$90)/12,IF((Inputs!$G$87+1)&gt;Financials!FL$6,($FI16-($AS16*Inputs!$M$18)),0))</f>
        <v>0</v>
      </c>
      <c r="FM16" s="59">
        <f>IF(Inputs!$G$89="Yes",(Tables!$C$169/Inputs!$G$90)/12,IF((Inputs!$G$87+1)&gt;Financials!FM$6,($FI16-($AS16*Inputs!$M$18)),0))</f>
        <v>0</v>
      </c>
      <c r="FN16" s="59">
        <f>IF(Inputs!$G$89="Yes",(Tables!$C$169/Inputs!$G$90)/12,IF((Inputs!$G$87+1)&gt;Financials!FN$6,($FI16-($AS16*Inputs!$M$18)),0))</f>
        <v>0</v>
      </c>
      <c r="FO16" s="59">
        <f>IF(Inputs!$G$89="Yes",(Tables!$C$169/Inputs!$G$90)/12,IF((Inputs!$G$87+1)&gt;Financials!FO$6,($FI16-($AS16*Inputs!$M$18)),0))</f>
        <v>0</v>
      </c>
      <c r="FP16" s="59">
        <f>IF(Inputs!$G$89="Yes",(Tables!$C$169/Inputs!$G$90)/12,IF((Inputs!$G$87+1)&gt;Financials!FP$6,($FI16-($AS16*Inputs!$M$18)),0))</f>
        <v>0</v>
      </c>
      <c r="FQ16" s="59">
        <f>IF(Inputs!$G$89="Yes",(Tables!$C$169/Inputs!$G$90)/12,IF((Inputs!$G$87+1)&gt;Financials!FQ$6,($FI16-($AS16*Inputs!$M$18)),0))</f>
        <v>0</v>
      </c>
      <c r="FR16" s="59">
        <f>IF(Inputs!$G$89="Yes",(Tables!$C$169/Inputs!$G$90)/12,IF((Inputs!$G$87+1)&gt;Financials!FR$6,($FI16-($AS16*Inputs!$M$18)),0))</f>
        <v>0</v>
      </c>
      <c r="FS16" s="59">
        <f>IF(Inputs!$G$89="Yes",(Tables!$C$169/Inputs!$G$90)/12,IF((Inputs!$G$87+1)&gt;Financials!FS$6,($FI16-($AS16*Inputs!$M$18)),0))</f>
        <v>0</v>
      </c>
      <c r="FT16" s="59">
        <f>IF(Inputs!$G$89="Yes",(Tables!$C$169/Inputs!$G$90)/12,IF((Inputs!$G$87+1)&gt;Financials!FT$6,($FI16-($AS16*Inputs!$M$18)),0))</f>
        <v>0</v>
      </c>
      <c r="FU16" s="59">
        <f>IF(Inputs!$G$89="Yes",(Tables!$C$169/Inputs!$G$90)/12,IF((Inputs!$G$87+1)&gt;Financials!FU$6,($FI16-($AS16*Inputs!$M$18)),0))</f>
        <v>0</v>
      </c>
      <c r="FV16" s="59">
        <f>IF(Inputs!$G$89="Yes",(Tables!$C$169/Inputs!$G$90)/12,IF((Inputs!$G$87+1)&gt;Financials!FV$6,($FU16-($AS16*Inputs!$M$18)),0))</f>
        <v>0</v>
      </c>
      <c r="FW16" s="59">
        <f>IF(Inputs!$G$89="Yes",(Tables!$C$169/Inputs!$G$90)/12,IF((Inputs!$G$87+1)&gt;Financials!FW$6,($FJ16-($AS16*Inputs!$M$18)),0))</f>
        <v>0</v>
      </c>
      <c r="FX16" s="59">
        <f>IF(Inputs!$G$89="Yes",(Tables!$C$169/Inputs!$G$90)/12,IF((Inputs!$G$87+1)&gt;Financials!FX$6,($FJ16-($AS16*Inputs!$M$18)),0))</f>
        <v>0</v>
      </c>
      <c r="FY16" s="59">
        <f>IF(Inputs!$G$89="Yes",(Tables!$C$169/Inputs!$G$90)/12,IF((Inputs!$G$87+1)&gt;Financials!FY$6,($FJ16-($AS16*Inputs!$M$18)),0))</f>
        <v>0</v>
      </c>
      <c r="FZ16" s="59">
        <f>IF(Inputs!$G$89="Yes",(Tables!$C$169/Inputs!$G$90)/12,IF((Inputs!$G$87+1)&gt;Financials!FZ$6,($FJ16-($AS16*Inputs!$M$18)),0))</f>
        <v>0</v>
      </c>
      <c r="GA16" s="59">
        <f>IF(Inputs!$G$89="Yes",(Tables!$C$169/Inputs!$G$90)/12,IF((Inputs!$G$87+1)&gt;Financials!GA$6,($FJ16-($AS16*Inputs!$M$18)),0))</f>
        <v>0</v>
      </c>
      <c r="GB16" s="59">
        <f>IF(Inputs!$G$89="Yes",(Tables!$C$169/Inputs!$G$90)/12,IF((Inputs!$G$87+1)&gt;Financials!GB$6,($FJ16-($AS16*Inputs!$M$18)),0))</f>
        <v>0</v>
      </c>
      <c r="GC16" s="59">
        <f>IF(Inputs!$G$89="Yes",(Tables!$C$169/Inputs!$G$90)/12,IF((Inputs!$G$87+1)&gt;Financials!GC$6,($FJ16-($AS16*Inputs!$M$18)),0))</f>
        <v>0</v>
      </c>
      <c r="GD16" s="59">
        <f>IF(Inputs!$G$89="Yes",(Tables!$C$169/Inputs!$G$90)/12,IF((Inputs!$G$87+1)&gt;Financials!GD$6,($FJ16-($AS16*Inputs!$M$18)),0))</f>
        <v>0</v>
      </c>
      <c r="GE16" s="59">
        <f>IF(Inputs!$G$89="Yes",(Tables!$C$169/Inputs!$G$90)/12,IF((Inputs!$G$87+1)&gt;Financials!GE$6,($FJ16-($AS16*Inputs!$M$18)),0))</f>
        <v>0</v>
      </c>
      <c r="GF16" s="59">
        <f>IF(Inputs!$G$89="Yes",(Tables!$C$169/Inputs!$G$90)/12,IF((Inputs!$G$87+1)&gt;Financials!GF$6,($FJ16-($AS16*Inputs!$M$18)),0))</f>
        <v>0</v>
      </c>
      <c r="GG16" s="59">
        <f>IF(Inputs!$G$89="Yes",(Tables!$C$169/Inputs!$G$90)/12,IF((Inputs!$G$87+1)&gt;Financials!GG$6,($FJ16-($AS16*Inputs!$M$18)),0))</f>
        <v>0</v>
      </c>
      <c r="GH16" s="59">
        <f>IF(Inputs!$G$89="Yes",(Tables!$C$169/Inputs!$G$90)/12,IF((Inputs!$G$87+1)&gt;Financials!GH$6,($GG16-($AS16*Inputs!$M$18)),0))</f>
        <v>0</v>
      </c>
      <c r="GI16" s="59">
        <f>IF(Inputs!$G$89="Yes",(Tables!$C$169/Inputs!$G$90)/12,IF((Inputs!$G$87+1)&gt;Financials!GI$6,($GG16-($AS16*Inputs!$M$18)),0))</f>
        <v>0</v>
      </c>
      <c r="GJ16" s="59">
        <f>IF(Inputs!$G$89="Yes",(Tables!$C$169/Inputs!$G$90)/12,IF((Inputs!$G$87+1)&gt;Financials!GJ$6,($GG16-($AS16*Inputs!$M$18)),0))</f>
        <v>0</v>
      </c>
      <c r="GK16" s="59">
        <f>IF(Inputs!$G$89="Yes",(Tables!$C$169/Inputs!$G$90)/12,IF((Inputs!$G$87+1)&gt;Financials!GK$6,($GG16-($AS16*Inputs!$M$18)),0))</f>
        <v>0</v>
      </c>
      <c r="GL16" s="59">
        <f>IF(Inputs!$G$89="Yes",(Tables!$C$169/Inputs!$G$90)/12,IF((Inputs!$G$87+1)&gt;Financials!GL$6,($GG16-($AS16*Inputs!$M$18)),0))</f>
        <v>0</v>
      </c>
      <c r="GM16" s="59">
        <f>IF(Inputs!$G$89="Yes",(Tables!$C$169/Inputs!$G$90)/12,IF((Inputs!$G$87+1)&gt;Financials!GM$6,($GG16-($AS16*Inputs!$M$18)),0))</f>
        <v>0</v>
      </c>
      <c r="GN16" s="59">
        <f>IF(Inputs!$G$89="Yes",(Tables!$C$169/Inputs!$G$90)/12,IF((Inputs!$G$87+1)&gt;Financials!GN$6,($GG16-($AS16*Inputs!$M$18)),0))</f>
        <v>0</v>
      </c>
      <c r="GO16" s="59">
        <f>IF(Inputs!$G$89="Yes",(Tables!$C$169/Inputs!$G$90)/12,IF((Inputs!$G$87+1)&gt;Financials!GO$6,($GG16-($AS16*Inputs!$M$18)),0))</f>
        <v>0</v>
      </c>
      <c r="GP16" s="59">
        <f>IF(Inputs!$G$89="Yes",(Tables!$C$169/Inputs!$G$90)/12,IF((Inputs!$G$87+1)&gt;Financials!GP$6,($GG16-($AS16*Inputs!$M$18)),0))</f>
        <v>0</v>
      </c>
      <c r="GQ16" s="59">
        <f>IF(Inputs!$G$89="Yes",(Tables!$C$169/Inputs!$G$90)/12,IF((Inputs!$G$87+1)&gt;Financials!GQ$6,($GG16-($AS16*Inputs!$M$18)),0))</f>
        <v>0</v>
      </c>
      <c r="GR16" s="59">
        <f>IF(Inputs!$G$89="Yes",(Tables!$C$169/Inputs!$G$90)/12,IF((Inputs!$G$87+1)&gt;Financials!GR$6,($GG16-($AS16*Inputs!$M$18)),0))</f>
        <v>0</v>
      </c>
      <c r="GS16" s="59">
        <f>IF(Inputs!$G$89="Yes",(Tables!$C$169/Inputs!$G$90)/12,IF((Inputs!$G$87+1)&gt;Financials!GS$6,($GG16-($AS16*Inputs!$M$18)),0))</f>
        <v>0</v>
      </c>
      <c r="GT16" s="59">
        <f>IF(Inputs!$G$89="Yes",(Tables!$C$169/Inputs!$G$90)/12,IF((Inputs!$G$87+1)&gt;Financials!GT$6,($GS16-($AS16*Inputs!$M$18)),0))</f>
        <v>0</v>
      </c>
      <c r="GU16" s="59">
        <f>IF(Inputs!$G$89="Yes",(Tables!$C$169/Inputs!$G$90)/12,IF((Inputs!$G$87+1)&gt;Financials!GU$6,($GS16-($AS16*Inputs!$M$18)),0))</f>
        <v>0</v>
      </c>
      <c r="GV16" s="59">
        <f>IF(Inputs!$G$89="Yes",(Tables!$C$169/Inputs!$G$90)/12,IF((Inputs!$G$87+1)&gt;Financials!GV$6,($GS16-($AS16*Inputs!$M$18)),0))</f>
        <v>0</v>
      </c>
      <c r="GW16" s="59">
        <f>IF(Inputs!$G$89="Yes",(Tables!$C$169/Inputs!$G$90)/12,IF((Inputs!$G$87+1)&gt;Financials!GW$6,($GS16-($AS16*Inputs!$M$18)),0))</f>
        <v>0</v>
      </c>
      <c r="GX16" s="59">
        <f>IF(Inputs!$G$89="Yes",(Tables!$C$169/Inputs!$G$90)/12,IF((Inputs!$G$87+1)&gt;Financials!GX$6,($GS16-($AS16*Inputs!$M$18)),0))</f>
        <v>0</v>
      </c>
      <c r="GY16" s="59">
        <f>IF(Inputs!$G$89="Yes",(Tables!$C$169/Inputs!$G$90)/12,IF((Inputs!$G$87+1)&gt;Financials!GY$6,($GS16-($AS16*Inputs!$M$18)),0))</f>
        <v>0</v>
      </c>
      <c r="GZ16" s="59">
        <f>IF(Inputs!$G$89="Yes",(Tables!$C$169/Inputs!$G$90)/12,IF((Inputs!$G$87+1)&gt;Financials!GZ$6,($GS16-($AS16*Inputs!$M$18)),0))</f>
        <v>0</v>
      </c>
      <c r="HA16" s="59">
        <f>IF(Inputs!$G$89="Yes",(Tables!$C$169/Inputs!$G$90)/12,IF((Inputs!$G$87+1)&gt;Financials!HA$6,($GS16-($AS16*Inputs!$M$18)),0))</f>
        <v>0</v>
      </c>
      <c r="HB16" s="59">
        <f>IF(Inputs!$G$89="Yes",(Tables!$C$169/Inputs!$G$90)/12,IF((Inputs!$G$87+1)&gt;Financials!HB$6,($GS16-($AS16*Inputs!$M$18)),0))</f>
        <v>0</v>
      </c>
      <c r="HC16" s="59">
        <f>IF(Inputs!$G$89="Yes",(Tables!$C$169/Inputs!$G$90)/12,IF((Inputs!$G$87+1)&gt;Financials!HC$6,($GS16-($AS16*Inputs!$M$18)),0))</f>
        <v>0</v>
      </c>
      <c r="HD16" s="59">
        <f>IF(Inputs!$G$89="Yes",(Tables!$C$169/Inputs!$G$90)/12,IF((Inputs!$G$87+1)&gt;Financials!HD$6,($GS16-($AS16*Inputs!$M$18)),0))</f>
        <v>0</v>
      </c>
      <c r="HE16" s="59">
        <f>IF(Inputs!$G$89="Yes",(Tables!$C$169/Inputs!$G$90)/12,IF((Inputs!$G$87+1)&gt;Financials!HE$6,($GS16-($AS16*Inputs!$M$18)),0))</f>
        <v>0</v>
      </c>
      <c r="HF16" s="59">
        <f>IF(Inputs!$G$89="Yes",(Tables!$C$169/Inputs!$G$90)/12,IF((Inputs!$G$87+1)&gt;Financials!HF$6,($HE16-($AS16*Inputs!$M$18)),0))</f>
        <v>0</v>
      </c>
      <c r="HG16" s="59">
        <f>IF(Inputs!$G$89="Yes",(Tables!$C$169/Inputs!$G$90)/12,IF((Inputs!$G$87+1)&gt;Financials!HG$6,($HE16-($AS16*Inputs!$M$18)),0))</f>
        <v>0</v>
      </c>
      <c r="HH16" s="59">
        <f>IF(Inputs!$G$89="Yes",(Tables!$C$169/Inputs!$G$90)/12,IF((Inputs!$G$87+1)&gt;Financials!HH$6,($HE16-($AS16*Inputs!$M$18)),0))</f>
        <v>0</v>
      </c>
      <c r="HI16" s="59">
        <f>IF(Inputs!$G$89="Yes",(Tables!$C$169/Inputs!$G$90)/12,IF((Inputs!$G$87+1)&gt;Financials!HI$6,($HE16-($AS16*Inputs!$M$18)),0))</f>
        <v>0</v>
      </c>
      <c r="HJ16" s="59">
        <f>IF(Inputs!$G$89="Yes",(Tables!$C$169/Inputs!$G$90)/12,IF((Inputs!$G$87+1)&gt;Financials!HJ$6,($HE16-($AS16*Inputs!$M$18)),0))</f>
        <v>0</v>
      </c>
      <c r="HK16" s="59">
        <f>IF(Inputs!$G$89="Yes",(Tables!$C$169/Inputs!$G$90)/12,IF((Inputs!$G$87+1)&gt;Financials!HK$6,($HE16-($AS16*Inputs!$M$18)),0))</f>
        <v>0</v>
      </c>
      <c r="HL16" s="59">
        <f>IF(Inputs!$G$89="Yes",(Tables!$C$169/Inputs!$G$90)/12,IF((Inputs!$G$87+1)&gt;Financials!HL$6,($HE16-($AS16*Inputs!$M$18)),0))</f>
        <v>0</v>
      </c>
      <c r="HM16" s="59">
        <f>IF(Inputs!$G$89="Yes",(Tables!$C$169/Inputs!$G$90)/12,IF((Inputs!$G$87+1)&gt;Financials!HM$6,($HE16-($AS16*Inputs!$M$18)),0))</f>
        <v>0</v>
      </c>
      <c r="HN16" s="59">
        <f>IF(Inputs!$G$89="Yes",(Tables!$C$169/Inputs!$G$90)/12,IF((Inputs!$G$87+1)&gt;Financials!HN$6,($HE16-($AS16*Inputs!$M$18)),0))</f>
        <v>0</v>
      </c>
      <c r="HO16" s="59">
        <f>IF(Inputs!$G$89="Yes",(Tables!$C$169/Inputs!$G$90)/12,IF((Inputs!$G$87+1)&gt;Financials!HO$6,($HE16-($AS16*Inputs!$M$18)),0))</f>
        <v>0</v>
      </c>
      <c r="HP16" s="59">
        <f>IF(Inputs!$G$89="Yes",(Tables!$C$169/Inputs!$G$90)/12,IF((Inputs!$G$87+1)&gt;Financials!HP$6,($HE16-($AS16*Inputs!$M$18)),0))</f>
        <v>0</v>
      </c>
      <c r="HQ16" s="59">
        <f>IF(Inputs!$G$89="Yes",(Tables!$C$169/Inputs!$G$90)/12,IF((Inputs!$G$87+1)&gt;Financials!HQ$6,($HE16-($AS16*Inputs!$M$18)),0))</f>
        <v>0</v>
      </c>
      <c r="HR16" s="59">
        <f>IF(Inputs!$G$89="Yes",(Tables!$C$169/Inputs!$G$90)/12,IF((Inputs!$G$87+1)&gt;Financials!HR$6,($HQ16-($AS16*Inputs!$M$18)),0))</f>
        <v>0</v>
      </c>
      <c r="HS16" s="59">
        <f>IF(Inputs!$G$89="Yes",(Tables!$C$169/Inputs!$G$90)/12,IF((Inputs!$G$87+1)&gt;Financials!HS$6,($HQ16-($AS16*Inputs!$M$18)),0))</f>
        <v>0</v>
      </c>
      <c r="HT16" s="59">
        <f>IF(Inputs!$G$89="Yes",(Tables!$C$169/Inputs!$G$90)/12,IF((Inputs!$G$87+1)&gt;Financials!HT$6,($HQ16-($AS16*Inputs!$M$18)),0))</f>
        <v>0</v>
      </c>
      <c r="HU16" s="59">
        <f>IF(Inputs!$G$89="Yes",(Tables!$C$169/Inputs!$G$90)/12,IF((Inputs!$G$87+1)&gt;Financials!HU$6,($HQ16-($AS16*Inputs!$M$18)),0))</f>
        <v>0</v>
      </c>
      <c r="HV16" s="59">
        <f>IF(Inputs!$G$89="Yes",(Tables!$C$169/Inputs!$G$90)/12,IF((Inputs!$G$87+1)&gt;Financials!HV$6,($HQ16-($AS16*Inputs!$M$18)),0))</f>
        <v>0</v>
      </c>
      <c r="HW16" s="59">
        <f>IF(Inputs!$G$89="Yes",(Tables!$C$169/Inputs!$G$90)/12,IF((Inputs!$G$87+1)&gt;Financials!HW$6,($HQ16-($AS16*Inputs!$M$18)),0))</f>
        <v>0</v>
      </c>
      <c r="HX16" s="59">
        <f>IF(Inputs!$G$89="Yes",(Tables!$C$169/Inputs!$G$90)/12,IF((Inputs!$G$87+1)&gt;Financials!HX$6,($HQ16-($AS16*Inputs!$M$18)),0))</f>
        <v>0</v>
      </c>
      <c r="HY16" s="59">
        <f>IF(Inputs!$G$89="Yes",(Tables!$C$169/Inputs!$G$90)/12,IF((Inputs!$G$87+1)&gt;Financials!HY$6,($HQ16-($AS16*Inputs!$M$18)),0))</f>
        <v>0</v>
      </c>
      <c r="HZ16" s="59">
        <f>IF(Inputs!$G$89="Yes",(Tables!$C$169/Inputs!$G$90)/12,IF((Inputs!$G$87+1)&gt;Financials!HZ$6,($HQ16-($AS16*Inputs!$M$18)),0))</f>
        <v>0</v>
      </c>
      <c r="IA16" s="59">
        <f>IF(Inputs!$G$89="Yes",(Tables!$C$169/Inputs!$G$90)/12,IF((Inputs!$G$87+1)&gt;Financials!IA$6,($HQ16-($AS16*Inputs!$M$18)),0))</f>
        <v>0</v>
      </c>
      <c r="IB16" s="59">
        <f>IF(Inputs!$G$89="Yes",(Tables!$C$169/Inputs!$G$90)/12,IF((Inputs!$G$87+1)&gt;Financials!IB$6,($HQ16-($AS16*Inputs!$M$18)),0))</f>
        <v>0</v>
      </c>
      <c r="IC16" s="59">
        <f>IF(Inputs!$G$89="Yes",(Tables!$C$169/Inputs!$G$90)/12,IF((Inputs!$G$87+1)&gt;Financials!IC$6,($HQ16-($AS16*Inputs!$M$18)),0))</f>
        <v>0</v>
      </c>
      <c r="ID16" s="59">
        <f>IF(Inputs!$G$89="Yes",(Tables!$C$169/Inputs!$G$90)/12,IF((Inputs!$G$87+1)&gt;Financials!ID$6,($IC16-($AS16*Inputs!$M$18)),0))</f>
        <v>0</v>
      </c>
      <c r="IE16" s="59">
        <f>IF(Inputs!$G$89="Yes",(Tables!$C$169/Inputs!$G$90)/12,IF((Inputs!$G$87+1)&gt;Financials!IE$6,($IC16-($AS16*Inputs!$M$18)),0))</f>
        <v>0</v>
      </c>
      <c r="IF16" s="59">
        <f>IF(Inputs!$G$89="Yes",(Tables!$C$169/Inputs!$G$90)/12,IF((Inputs!$G$87+1)&gt;Financials!IF$6,($IC16-($AS16*Inputs!$M$18)),0))</f>
        <v>0</v>
      </c>
      <c r="IG16" s="59">
        <f>IF(Inputs!$G$89="Yes",(Tables!$C$169/Inputs!$G$90)/12,IF((Inputs!$G$87+1)&gt;Financials!IG$6,($IC16-($AS16*Inputs!$M$18)),0))</f>
        <v>0</v>
      </c>
      <c r="IH16" s="59">
        <f>IF(Inputs!$G$89="Yes",(Tables!$C$169/Inputs!$G$90)/12,IF((Inputs!$G$87+1)&gt;Financials!IH$6,($IC16-($AS16*Inputs!$M$18)),0))</f>
        <v>0</v>
      </c>
      <c r="II16" s="59">
        <f>IF(Inputs!$G$89="Yes",(Tables!$C$169/Inputs!$G$90)/12,IF((Inputs!$G$87+1)&gt;Financials!II$6,($IC16-($AS16*Inputs!$M$18)),0))</f>
        <v>0</v>
      </c>
      <c r="IJ16" s="59">
        <f>IF(Inputs!$G$89="Yes",(Tables!$C$169/Inputs!$G$90)/12,IF((Inputs!$G$87+1)&gt;Financials!IJ$6,($IC16-($AS16*Inputs!$M$18)),0))</f>
        <v>0</v>
      </c>
      <c r="IK16" s="59">
        <f>IF(Inputs!$G$89="Yes",(Tables!$C$169/Inputs!$G$90)/12,IF((Inputs!$G$87+1)&gt;Financials!IK$6,($IC16-($AS16*Inputs!$M$18)),0))</f>
        <v>0</v>
      </c>
      <c r="IL16" s="59">
        <f>IF(Inputs!$G$89="Yes",(Tables!$C$169/Inputs!$G$90)/12,IF((Inputs!$G$87+1)&gt;Financials!IL$6,($IC16-($AS16*Inputs!$M$18)),0))</f>
        <v>0</v>
      </c>
      <c r="IM16" s="59">
        <f>IF(Inputs!$G$89="Yes",(Tables!$C$169/Inputs!$G$90)/12,IF((Inputs!$G$87+1)&gt;Financials!IM$6,($IC16-($AS16*Inputs!$M$18)),0))</f>
        <v>0</v>
      </c>
      <c r="IN16" s="59">
        <f>IF(Inputs!$G$89="Yes",(Tables!$C$169/Inputs!$G$90)/12,IF((Inputs!$G$87+1)&gt;Financials!IN$6,($IC16-($AS16*Inputs!$M$18)),0))</f>
        <v>0</v>
      </c>
      <c r="IO16" s="59">
        <f>IF(Inputs!$G$89="Yes",(Tables!$C$169/Inputs!$G$90)/12,IF((Inputs!$G$87+1)&gt;Financials!IO$6,($IC16-($AS16*Inputs!$M$18)),0))</f>
        <v>0</v>
      </c>
      <c r="IP16" s="59">
        <f>IF(Inputs!$G$89="Yes",(Tables!$C$169/Inputs!$G$90)/12,IF((Inputs!$G$87+1)&gt;Financials!IP$6,($IO16-($AS16*Inputs!$M$18)),0))</f>
        <v>0</v>
      </c>
      <c r="IQ16" s="59">
        <f>IF(Inputs!$G$89="Yes",(Tables!$C$169/Inputs!$G$90)/12,IF((Inputs!$G$87+1)&gt;Financials!IQ$6,($IO16-($AS16*Inputs!$M$18)),0))</f>
        <v>0</v>
      </c>
      <c r="IR16" s="59">
        <f>IF(Inputs!$G$89="Yes",(Tables!$C$169/Inputs!$G$90)/12,IF((Inputs!$G$87+1)&gt;Financials!IR$6,($IO16-($AS16*Inputs!$M$18)),0))</f>
        <v>0</v>
      </c>
      <c r="IS16" s="59">
        <f>IF(Inputs!$G$89="Yes",(Tables!$C$169/Inputs!$G$90)/12,IF((Inputs!$G$87+1)&gt;Financials!IS$6,($IO16-($AS16*Inputs!$M$18)),0))</f>
        <v>0</v>
      </c>
      <c r="IT16" s="59">
        <f>IF(Inputs!$G$89="Yes",(Tables!$C$169/Inputs!$G$90)/12,IF((Inputs!$G$87+1)&gt;Financials!IT$6,($IO16-($AS16*Inputs!$M$18)),0))</f>
        <v>0</v>
      </c>
      <c r="IU16" s="59">
        <f>IF(Inputs!$G$89="Yes",(Tables!$C$169/Inputs!$G$90)/12,IF((Inputs!$G$87+1)&gt;Financials!IU$6,($IO16-($AS16*Inputs!$M$18)),0))</f>
        <v>0</v>
      </c>
      <c r="IV16" s="59">
        <f>IF(Inputs!$G$89="Yes",(Tables!$C$169/Inputs!$G$90)/12,IF((Inputs!$G$87+1)&gt;Financials!IV$6,($IO16-($AS16*Inputs!$M$18)),0))</f>
        <v>0</v>
      </c>
      <c r="IW16" s="59">
        <f>IF(Inputs!$G$89="Yes",(Tables!$C$169/Inputs!$G$90)/12,IF((Inputs!$G$87+1)&gt;Financials!IW$6,($IO16-($AS16*Inputs!$M$18)),0))</f>
        <v>0</v>
      </c>
      <c r="IX16" s="59">
        <f>IF(Inputs!$G$89="Yes",(Tables!$C$169/Inputs!$G$90)/12,IF((Inputs!$G$87+1)&gt;Financials!IX$6,($IO16-($AS16*Inputs!$M$18)),0))</f>
        <v>0</v>
      </c>
      <c r="IY16" s="59">
        <f>IF(Inputs!$G$89="Yes",(Tables!$C$169/Inputs!$G$90)/12,IF((Inputs!$G$87+1)&gt;Financials!IY$6,($IO16-($AS16*Inputs!$M$18)),0))</f>
        <v>0</v>
      </c>
      <c r="IZ16" s="59">
        <f>IF(Inputs!$G$89="Yes",(Tables!$C$169/Inputs!$G$90)/12,IF((Inputs!$G$87+1)&gt;Financials!IZ$6,($IO16-($AS16*Inputs!$M$18)),0))</f>
        <v>0</v>
      </c>
      <c r="JA16" s="59">
        <f>IF(Inputs!$G$89="Yes",(Tables!$C$169/Inputs!$G$90)/12,IF((Inputs!$G$87+1)&gt;Financials!JA$6,($IO16-($AS16*Inputs!$M$18)),0))</f>
        <v>0</v>
      </c>
      <c r="JB16" s="59">
        <f>IF(Inputs!$G$89="Yes",(Tables!$C$169/Inputs!$G$90)/12,IF((Inputs!$G$87+1)&gt;Financials!JB$6,($JA16-($AS16*Inputs!$M$18)),0))</f>
        <v>0</v>
      </c>
      <c r="JC16" s="59">
        <f>IF(Inputs!$G$89="Yes",(Tables!$C$169/Inputs!$G$90)/12,IF((Inputs!$G$87+1)&gt;Financials!JC$6,($JA16-($AS16*Inputs!$M$18)),0))</f>
        <v>0</v>
      </c>
      <c r="JD16" s="59">
        <f>IF(Inputs!$G$89="Yes",(Tables!$C$169/Inputs!$G$90)/12,IF((Inputs!$G$87+1)&gt;Financials!JD$6,($JA16-($AS16*Inputs!$M$18)),0))</f>
        <v>0</v>
      </c>
      <c r="JE16" s="59">
        <f>IF(Inputs!$G$89="Yes",(Tables!$C$169/Inputs!$G$90)/12,IF((Inputs!$G$87+1)&gt;Financials!JE$6,($JA16-($AS16*Inputs!$M$18)),0))</f>
        <v>0</v>
      </c>
      <c r="JF16" s="59">
        <f>IF(Inputs!$G$89="Yes",(Tables!$C$169/Inputs!$G$90)/12,IF((Inputs!$G$87+1)&gt;Financials!JF$6,($JA16-($AS16*Inputs!$M$18)),0))</f>
        <v>0</v>
      </c>
      <c r="JG16" s="59">
        <f>IF(Inputs!$G$89="Yes",(Tables!$C$169/Inputs!$G$90)/12,IF((Inputs!$G$87+1)&gt;Financials!JG$6,($JA16-($AS16*Inputs!$M$18)),0))</f>
        <v>0</v>
      </c>
      <c r="JH16" s="59">
        <f>IF(Inputs!$G$89="Yes",(Tables!$C$169/Inputs!$G$90)/12,IF((Inputs!$G$87+1)&gt;Financials!JH$6,($JA16-($AS16*Inputs!$M$18)),0))</f>
        <v>0</v>
      </c>
      <c r="JI16" s="59">
        <f>IF(Inputs!$G$89="Yes",(Tables!$C$169/Inputs!$G$90)/12,IF((Inputs!$G$87+1)&gt;Financials!JI$6,($JA16-($AS16*Inputs!$M$18)),0))</f>
        <v>0</v>
      </c>
      <c r="JJ16" s="59">
        <f>IF(Inputs!$G$89="Yes",(Tables!$C$169/Inputs!$G$90)/12,IF((Inputs!$G$87+1)&gt;Financials!JJ$6,($JA16-($AS16*Inputs!$M$18)),0))</f>
        <v>0</v>
      </c>
      <c r="JK16" s="59">
        <f>IF(Inputs!$G$89="Yes",(Tables!$C$169/Inputs!$G$90)/12,IF((Inputs!$G$87+1)&gt;Financials!JK$6,($JA16-($AS16*Inputs!$M$18)),0))</f>
        <v>0</v>
      </c>
      <c r="JL16" s="59">
        <f>IF(Inputs!$G$89="Yes",(Tables!$C$169/Inputs!$G$90)/12,IF((Inputs!$G$87+1)&gt;Financials!JL$6,($JA16-($AS16*Inputs!$M$18)),0))</f>
        <v>0</v>
      </c>
      <c r="JM16" s="59">
        <f>IF(Inputs!$G$89="Yes",(Tables!$C$169/Inputs!$G$90)/12,IF((Inputs!$G$87+1)&gt;Financials!JM$6,($JA16-($AS16*Inputs!$M$18)),0))</f>
        <v>0</v>
      </c>
      <c r="JN16" s="59">
        <f>IF(Inputs!$G$89="Yes",(Tables!$C$169/Inputs!$G$90)/12,IF((Inputs!$G$87+1)&gt;Financials!JN$6,($JM16-($AS16*Inputs!$M$18)),0))</f>
        <v>0</v>
      </c>
      <c r="JO16" s="59">
        <f>IF(Inputs!$G$89="Yes",(Tables!$C$169/Inputs!$G$90)/12,IF((Inputs!$G$87+1)&gt;Financials!JO$6,($JM16-($AS16*Inputs!$M$18)),0))</f>
        <v>0</v>
      </c>
      <c r="JP16" s="59">
        <f>IF(Inputs!$G$89="Yes",(Tables!$C$169/Inputs!$G$90)/12,IF((Inputs!$G$87+1)&gt;Financials!JP$6,($JM16-($AS16*Inputs!$M$18)),0))</f>
        <v>0</v>
      </c>
      <c r="JQ16" s="59">
        <f>IF(Inputs!$G$89="Yes",(Tables!$C$169/Inputs!$G$90)/12,IF((Inputs!$G$87+1)&gt;Financials!JQ$6,($JM16-($AS16*Inputs!$M$18)),0))</f>
        <v>0</v>
      </c>
      <c r="JR16" s="59">
        <f>IF(Inputs!$G$89="Yes",(Tables!$C$169/Inputs!$G$90)/12,IF((Inputs!$G$87+1)&gt;Financials!JR$6,($JM16-($AS16*Inputs!$M$18)),0))</f>
        <v>0</v>
      </c>
      <c r="JS16" s="59">
        <f>IF(Inputs!$G$89="Yes",(Tables!$C$169/Inputs!$G$90)/12,IF((Inputs!$G$87+1)&gt;Financials!JS$6,($JM16-($AS16*Inputs!$M$18)),0))</f>
        <v>0</v>
      </c>
      <c r="JT16" s="59">
        <f>IF(Inputs!$G$89="Yes",(Tables!$C$169/Inputs!$G$90)/12,IF((Inputs!$G$87+1)&gt;Financials!JT$6,($JM16-($AS16*Inputs!$M$18)),0))</f>
        <v>0</v>
      </c>
      <c r="JU16" s="59">
        <f>IF(Inputs!$G$89="Yes",(Tables!$C$169/Inputs!$G$90)/12,IF((Inputs!$G$87+1)&gt;Financials!JU$6,($JM16-($AS16*Inputs!$M$18)),0))</f>
        <v>0</v>
      </c>
      <c r="JV16" s="59">
        <f>IF(Inputs!$G$89="Yes",(Tables!$C$169/Inputs!$G$90)/12,IF((Inputs!$G$87+1)&gt;Financials!JV$6,($JM16-($AS16*Inputs!$M$18)),0))</f>
        <v>0</v>
      </c>
      <c r="JW16" s="59">
        <f>IF(Inputs!$G$89="Yes",(Tables!$C$169/Inputs!$G$90)/12,IF((Inputs!$G$87+1)&gt;Financials!JW$6,($JM16-($AS16*Inputs!$M$18)),0))</f>
        <v>0</v>
      </c>
      <c r="JX16" s="59">
        <f>IF(Inputs!$G$89="Yes",(Tables!$C$169/Inputs!$G$90)/12,IF((Inputs!$G$87+1)&gt;Financials!JX$6,($JM16-($AS16*Inputs!$M$18)),0))</f>
        <v>0</v>
      </c>
      <c r="JY16" s="59">
        <f>IF(Inputs!$G$89="Yes",(Tables!$C$169/Inputs!$G$90)/12,IF((Inputs!$G$87+1)&gt;Financials!JY$6,($JM16-($AS16*Inputs!$M$18)),0))</f>
        <v>0</v>
      </c>
      <c r="JZ16" s="59">
        <f>IF(Inputs!$G$89="Yes",(Tables!$C$169/Inputs!$G$90)/12,IF((Inputs!$G$87+1)&gt;Financials!JZ$6,($JY16-($AS16*Inputs!$M$18)),0))</f>
        <v>0</v>
      </c>
      <c r="KA16" s="59">
        <f>IF(Inputs!$G$89="Yes",(Tables!$C$169/Inputs!$G$90)/12,IF((Inputs!$G$87+1)&gt;Financials!KA$6,($JY16-($AS16*Inputs!$M$18)),0))</f>
        <v>0</v>
      </c>
      <c r="KB16" s="59">
        <f>IF(Inputs!$G$89="Yes",(Tables!$C$169/Inputs!$G$90)/12,IF((Inputs!$G$87+1)&gt;Financials!KB$6,($JY16-($AS16*Inputs!$M$18)),0))</f>
        <v>0</v>
      </c>
      <c r="KC16" s="59">
        <f>IF(Inputs!$G$89="Yes",(Tables!$C$169/Inputs!$G$90)/12,IF((Inputs!$G$87+1)&gt;Financials!KC$6,($JY16-($AS16*Inputs!$M$18)),0))</f>
        <v>0</v>
      </c>
      <c r="KD16" s="59">
        <f>IF(Inputs!$G$89="Yes",(Tables!$C$169/Inputs!$G$90)/12,IF((Inputs!$G$87+1)&gt;Financials!KD$6,($JY16-($AS16*Inputs!$M$18)),0))</f>
        <v>0</v>
      </c>
      <c r="KE16" s="59">
        <f>IF(Inputs!$G$89="Yes",(Tables!$C$169/Inputs!$G$90)/12,IF((Inputs!$G$87+1)&gt;Financials!KE$6,($JY16-($AS16*Inputs!$M$18)),0))</f>
        <v>0</v>
      </c>
      <c r="KF16" s="59">
        <f>IF(Inputs!$G$89="Yes",(Tables!$C$169/Inputs!$G$90)/12,IF((Inputs!$G$87+1)&gt;Financials!KF$6,($JY16-($AS16*Inputs!$M$18)),0))</f>
        <v>0</v>
      </c>
      <c r="KG16" s="59">
        <f>IF(Inputs!$G$89="Yes",(Tables!$C$169/Inputs!$G$90)/12,IF((Inputs!$G$87+1)&gt;Financials!KG$6,($JY16-($AS16*Inputs!$M$18)),0))</f>
        <v>0</v>
      </c>
      <c r="KH16" s="59">
        <f>IF(Inputs!$G$89="Yes",(Tables!$C$169/Inputs!$G$90)/12,IF((Inputs!$G$87+1)&gt;Financials!KH$6,($JY16-($AS16*Inputs!$M$18)),0))</f>
        <v>0</v>
      </c>
      <c r="KI16" s="59">
        <f>IF(Inputs!$G$89="Yes",(Tables!$C$169/Inputs!$G$90)/12,IF((Inputs!$G$87+1)&gt;Financials!KI$6,($JY16-($AS16*Inputs!$M$18)),0))</f>
        <v>0</v>
      </c>
      <c r="KJ16" s="59">
        <f>IF(Inputs!$G$89="Yes",(Tables!$C$169/Inputs!$G$90)/12,IF((Inputs!$G$87+1)&gt;Financials!KJ$6,($JY16-($AS16*Inputs!$M$18)),0))</f>
        <v>0</v>
      </c>
      <c r="KK16" s="59">
        <f>IF(Inputs!$G$89="Yes",(Tables!$C$169/Inputs!$G$90)/12,IF((Inputs!$G$87+1)&gt;Financials!KK$6,($JY16-($AS16*Inputs!$M$18)),0))</f>
        <v>0</v>
      </c>
      <c r="KL16" s="59">
        <f>IF(Inputs!$G$89="Yes",(Tables!$C$169/Inputs!$G$90)/12,IF((Inputs!$G$87+1)&gt;Financials!KL$6,($KK16-($AS16*Inputs!$M$18)),0))</f>
        <v>0</v>
      </c>
      <c r="KM16" s="59">
        <f>IF(Inputs!$G$89="Yes",(Tables!$C$169/Inputs!$G$90)/12,IF((Inputs!$G$87+1)&gt;Financials!KM$6,($KK16-($AS16*Inputs!$M$18)),0))</f>
        <v>0</v>
      </c>
      <c r="KN16" s="59">
        <f>IF(Inputs!$G$89="Yes",(Tables!$C$169/Inputs!$G$90)/12,IF((Inputs!$G$87+1)&gt;Financials!KN$6,($KK16-($AS16*Inputs!$M$18)),0))</f>
        <v>0</v>
      </c>
      <c r="KO16" s="59">
        <f>IF(Inputs!$G$89="Yes",(Tables!$C$169/Inputs!$G$90)/12,IF((Inputs!$G$87+1)&gt;Financials!KO$6,($KK16-($AS16*Inputs!$M$18)),0))</f>
        <v>0</v>
      </c>
      <c r="KP16" s="59">
        <f>IF(Inputs!$G$89="Yes",(Tables!$C$169/Inputs!$G$90)/12,IF((Inputs!$G$87+1)&gt;Financials!KP$6,($KK16-($AS16*Inputs!$M$18)),0))</f>
        <v>0</v>
      </c>
      <c r="KQ16" s="59">
        <f>IF(Inputs!$G$89="Yes",(Tables!$C$169/Inputs!$G$90)/12,IF((Inputs!$G$87+1)&gt;Financials!KQ$6,($KK16-($AS16*Inputs!$M$18)),0))</f>
        <v>0</v>
      </c>
      <c r="KR16" s="59">
        <f>IF(Inputs!$G$89="Yes",(Tables!$C$169/Inputs!$G$90)/12,IF((Inputs!$G$87+1)&gt;Financials!KR$6,($KK16-($AS16*Inputs!$M$18)),0))</f>
        <v>0</v>
      </c>
      <c r="KS16" s="59">
        <f>IF(Inputs!$G$89="Yes",(Tables!$C$169/Inputs!$G$90)/12,IF((Inputs!$G$87+1)&gt;Financials!KS$6,($KK16-($AS16*Inputs!$M$18)),0))</f>
        <v>0</v>
      </c>
      <c r="KT16" s="59">
        <f>IF(Inputs!$G$89="Yes",(Tables!$C$169/Inputs!$G$90)/12,IF((Inputs!$G$87+1)&gt;Financials!KT$6,($KK16-($AS16*Inputs!$M$18)),0))</f>
        <v>0</v>
      </c>
      <c r="KU16" s="59">
        <f>IF(Inputs!$G$89="Yes",(Tables!$C$169/Inputs!$G$90)/12,IF((Inputs!$G$87+1)&gt;Financials!KU$6,($KK16-($AS16*Inputs!$M$18)),0))</f>
        <v>0</v>
      </c>
      <c r="KV16" s="59">
        <f>IF(Inputs!$G$89="Yes",(Tables!$C$169/Inputs!$G$90)/12,IF((Inputs!$G$87+1)&gt;Financials!KV$6,($KK16-($AS16*Inputs!$M$18)),0))</f>
        <v>0</v>
      </c>
      <c r="KW16" s="59">
        <f>IF(Inputs!$G$89="Yes",(Tables!$C$169/Inputs!$G$90)/12,IF((Inputs!$G$87+1)&gt;Financials!KW$6,($KK16-($AS16*Inputs!$M$18)),0))</f>
        <v>0</v>
      </c>
      <c r="KX16" s="59">
        <f>IF(Inputs!$G$89="Yes",(Tables!$C$169/Inputs!$G$90)/12,IF((Inputs!$G$87+1)&gt;Financials!KX$6,($KW16-($AS16*Inputs!$M$18)),0))</f>
        <v>0</v>
      </c>
      <c r="KY16" s="59">
        <f>IF(Inputs!$G$89="Yes",(Tables!$C$169/Inputs!$G$90)/12,IF((Inputs!$G$87+1)&gt;Financials!KY$6,($KW16-($AS16*Inputs!$M$18)),0))</f>
        <v>0</v>
      </c>
      <c r="KZ16" s="59">
        <f>IF(Inputs!$G$89="Yes",(Tables!$C$169/Inputs!$G$90)/12,IF((Inputs!$G$87+1)&gt;Financials!KZ$6,($KW16-($AS16*Inputs!$M$18)),0))</f>
        <v>0</v>
      </c>
      <c r="LA16" s="59">
        <f>IF(Inputs!$G$89="Yes",(Tables!$C$169/Inputs!$G$90)/12,IF((Inputs!$G$87+1)&gt;Financials!LA$6,($KW16-($AS16*Inputs!$M$18)),0))</f>
        <v>0</v>
      </c>
      <c r="LB16" s="59">
        <f>IF(Inputs!$G$89="Yes",(Tables!$C$169/Inputs!$G$90)/12,IF((Inputs!$G$87+1)&gt;Financials!LB$6,($KW16-($AS16*Inputs!$M$18)),0))</f>
        <v>0</v>
      </c>
      <c r="LC16" s="59">
        <f>IF(Inputs!$G$89="Yes",(Tables!$C$169/Inputs!$G$90)/12,IF((Inputs!$G$87+1)&gt;Financials!LC$6,($KW16-($AS16*Inputs!$M$18)),0))</f>
        <v>0</v>
      </c>
      <c r="LD16" s="59">
        <f>IF(Inputs!$G$89="Yes",(Tables!$C$169/Inputs!$G$90)/12,IF((Inputs!$G$87+1)&gt;Financials!LD$6,($KW16-($AS16*Inputs!$M$18)),0))</f>
        <v>0</v>
      </c>
      <c r="LE16" s="59">
        <f>IF(Inputs!$G$89="Yes",(Tables!$C$169/Inputs!$G$90)/12,IF((Inputs!$G$87+1)&gt;Financials!LE$6,($KW16-($AS16*Inputs!$M$18)),0))</f>
        <v>0</v>
      </c>
      <c r="LF16" s="59">
        <f>IF(Inputs!$G$89="Yes",(Tables!$C$169/Inputs!$G$90)/12,IF((Inputs!$G$87+1)&gt;Financials!LF$6,($KW16-($AS16*Inputs!$M$18)),0))</f>
        <v>0</v>
      </c>
      <c r="LG16" s="59">
        <f>IF(Inputs!$G$89="Yes",(Tables!$C$169/Inputs!$G$90)/12,IF((Inputs!$G$87+1)&gt;Financials!LG$6,($KW16-($AS16*Inputs!$M$18)),0))</f>
        <v>0</v>
      </c>
      <c r="LH16" s="59">
        <f>IF(Inputs!$G$89="Yes",(Tables!$C$169/Inputs!$G$90)/12,IF((Inputs!$G$87+1)&gt;Financials!LH$6,($KW16-($AS16*Inputs!$M$18)),0))</f>
        <v>0</v>
      </c>
      <c r="LI16" s="59">
        <f>IF(Inputs!$G$89="Yes",(Tables!$C$169/Inputs!$G$90)/12,IF((Inputs!$G$87+1)&gt;Financials!LI$6,($KW16-($AS16*Inputs!$M$18)),0))</f>
        <v>0</v>
      </c>
      <c r="LJ16" s="59">
        <f>IF(Inputs!$G$89="Yes",(Tables!$C$169/Inputs!$G$90)/12,IF((Inputs!$G$87+1)&gt;Financials!LJ$6,($LI16-($AS16*Inputs!$M$18)),0))</f>
        <v>0</v>
      </c>
      <c r="LK16" s="59">
        <f>IF(Inputs!$G$89="Yes",(Tables!$C$169/Inputs!$G$90)/12,IF((Inputs!$G$87+1)&gt;Financials!LK$6,($LI16-($AS16*Inputs!$M$18)),0))</f>
        <v>0</v>
      </c>
      <c r="LL16" s="59">
        <f>IF(Inputs!$G$89="Yes",(Tables!$C$169/Inputs!$G$90)/12,IF((Inputs!$G$87+1)&gt;Financials!LL$6,($LI16-($AS16*Inputs!$M$18)),0))</f>
        <v>0</v>
      </c>
      <c r="LM16" s="59">
        <f>IF(Inputs!$G$89="Yes",(Tables!$C$169/Inputs!$G$90)/12,IF((Inputs!$G$87+1)&gt;Financials!LM$6,($LI16-($AS16*Inputs!$M$18)),0))</f>
        <v>0</v>
      </c>
      <c r="LN16" s="59">
        <f>IF(Inputs!$G$89="Yes",(Tables!$C$169/Inputs!$G$90)/12,IF((Inputs!$G$87+1)&gt;Financials!LN$6,($LI16-($AS16*Inputs!$M$18)),0))</f>
        <v>0</v>
      </c>
      <c r="LO16" s="59">
        <f>IF(Inputs!$G$89="Yes",(Tables!$C$169/Inputs!$G$90)/12,IF((Inputs!$G$87+1)&gt;Financials!LO$6,($LI16-($AS16*Inputs!$M$18)),0))</f>
        <v>0</v>
      </c>
      <c r="LP16" s="59">
        <f>IF(Inputs!$G$89="Yes",(Tables!$C$169/Inputs!$G$90)/12,IF((Inputs!$G$87+1)&gt;Financials!LP$6,($LI16-($AS16*Inputs!$M$18)),0))</f>
        <v>0</v>
      </c>
      <c r="LQ16" s="59">
        <f>IF(Inputs!$G$89="Yes",(Tables!$C$169/Inputs!$G$90)/12,IF((Inputs!$G$87+1)&gt;Financials!LQ$6,($LI16-($AS16*Inputs!$M$18)),0))</f>
        <v>0</v>
      </c>
      <c r="LR16" s="59">
        <f>IF(Inputs!$G$89="Yes",(Tables!$C$169/Inputs!$G$90)/12,IF((Inputs!$G$87+1)&gt;Financials!LR$6,($LI16-($AS16*Inputs!$M$18)),0))</f>
        <v>0</v>
      </c>
      <c r="LS16" s="59">
        <f>IF(Inputs!$G$89="Yes",(Tables!$C$169/Inputs!$G$90)/12,IF((Inputs!$G$87+1)&gt;Financials!LS$6,($LI16-($AS16*Inputs!$M$18)),0))</f>
        <v>0</v>
      </c>
      <c r="LT16" s="59">
        <f>IF(Inputs!$G$89="Yes",(Tables!$C$169/Inputs!$G$90)/12,IF((Inputs!$G$87+1)&gt;Financials!LT$6,($LI16-($AS16*Inputs!$M$18)),0))</f>
        <v>0</v>
      </c>
      <c r="LU16" s="59">
        <f>IF(Inputs!$G$89="Yes",(Tables!$C$169/Inputs!$G$90)/12,IF((Inputs!$G$87+1)&gt;Financials!LU$6,($LI16-($AS16*Inputs!$M$18)),0))</f>
        <v>0</v>
      </c>
    </row>
    <row r="17" spans="4:333">
      <c r="E17" s="56" t="s">
        <v>179</v>
      </c>
      <c r="G17" s="59">
        <f>+SUM(AH17:AS17)</f>
        <v>0</v>
      </c>
      <c r="H17" s="59">
        <f>+SUM(AT17:BE17)</f>
        <v>0</v>
      </c>
      <c r="I17" s="59">
        <f>+SUM(BF17:BQ17)</f>
        <v>0</v>
      </c>
      <c r="J17" s="59">
        <f>+SUM(BR17:CC17)</f>
        <v>0</v>
      </c>
      <c r="K17" s="59">
        <f>+SUM(CD17:CO17)</f>
        <v>0</v>
      </c>
      <c r="L17" s="59">
        <f>+SUM(CP17:DA17)</f>
        <v>0</v>
      </c>
      <c r="M17" s="59">
        <f>+SUM(DB17:DM17)</f>
        <v>0</v>
      </c>
      <c r="N17" s="59">
        <f>+SUM(DN17:DY17)</f>
        <v>0</v>
      </c>
      <c r="O17" s="59">
        <f>+SUM(DZ17:EK17)</f>
        <v>0</v>
      </c>
      <c r="P17" s="59">
        <f>+SUM(EL17:EW17)</f>
        <v>0</v>
      </c>
      <c r="Q17" s="59">
        <f>+SUM(EX17:FI17)</f>
        <v>0</v>
      </c>
      <c r="R17" s="59">
        <f>+SUM(FJ17:FU17)</f>
        <v>0</v>
      </c>
      <c r="S17" s="59">
        <f>+SUM(FV17:GG17)</f>
        <v>0</v>
      </c>
      <c r="T17" s="59">
        <f>+SUM(GH17:GS17)</f>
        <v>0</v>
      </c>
      <c r="U17" s="59">
        <f>+SUM(GT17:HE17)</f>
        <v>0</v>
      </c>
      <c r="V17" s="59">
        <f>+SUM(HF17:HQ17)</f>
        <v>0</v>
      </c>
      <c r="W17" s="59">
        <f>+SUM(HR17:IC17)</f>
        <v>0</v>
      </c>
      <c r="X17" s="59">
        <f>+SUM(ID17:IO17)</f>
        <v>0</v>
      </c>
      <c r="Y17" s="59">
        <f>+SUM(IP17:JA17)</f>
        <v>0</v>
      </c>
      <c r="Z17" s="59">
        <f>+SUM(JB17:JM17)</f>
        <v>0</v>
      </c>
      <c r="AA17" s="59">
        <f>+SUM(JN17:JY17)</f>
        <v>0</v>
      </c>
      <c r="AB17" s="59">
        <f>+SUM(JZ17:KK17)</f>
        <v>0</v>
      </c>
      <c r="AC17" s="59">
        <f>+SUM(KL17:KW17)</f>
        <v>0</v>
      </c>
      <c r="AD17" s="59">
        <f>+SUM(KX17:LI17)</f>
        <v>0</v>
      </c>
      <c r="AE17" s="59">
        <f>+SUM(LJ17:LU17)</f>
        <v>0</v>
      </c>
      <c r="AF17" s="54"/>
      <c r="AG17" s="54"/>
      <c r="AH17" s="59">
        <f>IFERROR(Inputs!$G$96*(Inputs!$F$96/12)*Inputs!$H$96,0)</f>
        <v>0</v>
      </c>
      <c r="AI17" s="59">
        <f>IFERROR(Inputs!$G$96*(Inputs!$F$96/12)*Inputs!$H$96,0)</f>
        <v>0</v>
      </c>
      <c r="AJ17" s="59">
        <f>IFERROR(Inputs!$G$96*(Inputs!$F$96/12)*Inputs!$H$96,0)</f>
        <v>0</v>
      </c>
      <c r="AK17" s="59">
        <f>IFERROR(Inputs!$G$96*(Inputs!$F$96/12)*Inputs!$H$96,0)</f>
        <v>0</v>
      </c>
      <c r="AL17" s="59">
        <f>IFERROR(Inputs!$G$96*(Inputs!$F$96/12)*Inputs!$H$96,0)</f>
        <v>0</v>
      </c>
      <c r="AM17" s="59">
        <f>IFERROR(Inputs!$G$96*(Inputs!$F$96/12)*Inputs!$H$96,0)</f>
        <v>0</v>
      </c>
      <c r="AN17" s="59">
        <f>IFERROR(Inputs!$G$96*(Inputs!$F$96/12)*Inputs!$H$96,0)</f>
        <v>0</v>
      </c>
      <c r="AO17" s="59">
        <f>IFERROR(Inputs!$G$96*(Inputs!$F$96/12)*Inputs!$H$96,0)</f>
        <v>0</v>
      </c>
      <c r="AP17" s="59">
        <f>IFERROR(Inputs!$G$96*(Inputs!$F$96/12)*Inputs!$H$96,0)</f>
        <v>0</v>
      </c>
      <c r="AQ17" s="59">
        <f>IFERROR(Inputs!$G$96*(Inputs!$F$96/12)*Inputs!$H$96,0)</f>
        <v>0</v>
      </c>
      <c r="AR17" s="59">
        <f>IFERROR(Inputs!$G$96*(Inputs!$F$96/12)*Inputs!$H$96,0)</f>
        <v>0</v>
      </c>
      <c r="AS17" s="59">
        <f>IFERROR(Inputs!$G$96*(Inputs!$F$96/12)*Inputs!$H$96,0)</f>
        <v>0</v>
      </c>
      <c r="AT17" s="59">
        <f>IFERROR(Inputs!$G$97*(Inputs!$F$97/12)*Inputs!$H$97,0)</f>
        <v>0</v>
      </c>
      <c r="AU17" s="59">
        <f>IFERROR(Inputs!$G$97*(Inputs!$F$97/12)*Inputs!$H$97,0)</f>
        <v>0</v>
      </c>
      <c r="AV17" s="59">
        <f>IFERROR(Inputs!$G$97*(Inputs!$F$97/12)*Inputs!$H$97,0)</f>
        <v>0</v>
      </c>
      <c r="AW17" s="59">
        <f>IFERROR(Inputs!$G$97*(Inputs!$F$97/12)*Inputs!$H$97,0)</f>
        <v>0</v>
      </c>
      <c r="AX17" s="59">
        <f>IFERROR(Inputs!$G$97*(Inputs!$F$97/12)*Inputs!$H$97,0)</f>
        <v>0</v>
      </c>
      <c r="AY17" s="59">
        <f>IFERROR(Inputs!$G$97*(Inputs!$F$97/12)*Inputs!$H$97,0)</f>
        <v>0</v>
      </c>
      <c r="AZ17" s="59">
        <f>IFERROR(Inputs!$G$97*(Inputs!$F$97/12)*Inputs!$H$97,0)</f>
        <v>0</v>
      </c>
      <c r="BA17" s="59">
        <f>IFERROR(Inputs!$G$97*(Inputs!$F$97/12)*Inputs!$H$97,0)</f>
        <v>0</v>
      </c>
      <c r="BB17" s="59">
        <f>IFERROR(Inputs!$G$97*(Inputs!$F$97/12)*Inputs!$H$97,0)</f>
        <v>0</v>
      </c>
      <c r="BC17" s="59">
        <f>IFERROR(Inputs!$G$97*(Inputs!$F$97/12)*Inputs!$H$97,0)</f>
        <v>0</v>
      </c>
      <c r="BD17" s="59">
        <f>IFERROR(Inputs!$G$97*(Inputs!$F$97/12)*Inputs!$H$97,0)</f>
        <v>0</v>
      </c>
      <c r="BE17" s="59">
        <f>IFERROR(Inputs!$G$97*(Inputs!$F$97/12)*Inputs!$H$97,0)</f>
        <v>0</v>
      </c>
      <c r="BF17" s="59">
        <f>IFERROR(Inputs!$G$98*(Inputs!$F$98/12)*Inputs!$H$98,0)</f>
        <v>0</v>
      </c>
      <c r="BG17" s="59">
        <f>IFERROR(Inputs!$G$98*(Inputs!$F$98/12)*Inputs!$H$98,0)</f>
        <v>0</v>
      </c>
      <c r="BH17" s="59">
        <f>IFERROR(Inputs!$G$98*(Inputs!$F$98/12)*Inputs!$H$98,0)</f>
        <v>0</v>
      </c>
      <c r="BI17" s="59">
        <f>IFERROR(Inputs!$G$98*(Inputs!$F$98/12)*Inputs!$H$98,0)</f>
        <v>0</v>
      </c>
      <c r="BJ17" s="59">
        <f>IFERROR(Inputs!$G$98*(Inputs!$F$98/12)*Inputs!$H$98,0)</f>
        <v>0</v>
      </c>
      <c r="BK17" s="59">
        <f>IFERROR(Inputs!$G$98*(Inputs!$F$98/12)*Inputs!$H$98,0)</f>
        <v>0</v>
      </c>
      <c r="BL17" s="59">
        <f>IFERROR(Inputs!$G$98*(Inputs!$F$98/12)*Inputs!$H$98,0)</f>
        <v>0</v>
      </c>
      <c r="BM17" s="59">
        <f>IFERROR(Inputs!$G$98*(Inputs!$F$98/12)*Inputs!$H$98,0)</f>
        <v>0</v>
      </c>
      <c r="BN17" s="59">
        <f>IFERROR(Inputs!$G$98*(Inputs!$F$98/12)*Inputs!$H$98,0)</f>
        <v>0</v>
      </c>
      <c r="BO17" s="59">
        <f>IFERROR(Inputs!$G$98*(Inputs!$F$98/12)*Inputs!$H$98,0)</f>
        <v>0</v>
      </c>
      <c r="BP17" s="59">
        <f>IFERROR(Inputs!$G$98*(Inputs!$F$98/12)*Inputs!$H$98,0)</f>
        <v>0</v>
      </c>
      <c r="BQ17" s="59">
        <f>IFERROR(Inputs!$G$98*(Inputs!$F$98/12)*Inputs!$H$98,0)</f>
        <v>0</v>
      </c>
      <c r="BR17" s="59">
        <f>IFERROR(Inputs!$G$99*(Inputs!$F$99/12)*Inputs!$H$99,0)</f>
        <v>0</v>
      </c>
      <c r="BS17" s="59">
        <f>IFERROR(Inputs!$G$99*(Inputs!$F$99/12)*Inputs!$H$99,0)</f>
        <v>0</v>
      </c>
      <c r="BT17" s="59">
        <f>IFERROR(Inputs!$G$99*(Inputs!$F$99/12)*Inputs!$H$99,0)</f>
        <v>0</v>
      </c>
      <c r="BU17" s="59">
        <f>IFERROR(Inputs!$G$99*(Inputs!$F$99/12)*Inputs!$H$99,0)</f>
        <v>0</v>
      </c>
      <c r="BV17" s="59">
        <f>IFERROR(Inputs!$G$99*(Inputs!$F$99/12)*Inputs!$H$99,0)</f>
        <v>0</v>
      </c>
      <c r="BW17" s="59">
        <f>IFERROR(Inputs!$G$99*(Inputs!$F$99/12)*Inputs!$H$99,0)</f>
        <v>0</v>
      </c>
      <c r="BX17" s="59">
        <f>IFERROR(Inputs!$G$99*(Inputs!$F$99/12)*Inputs!$H$99,0)</f>
        <v>0</v>
      </c>
      <c r="BY17" s="59">
        <f>IFERROR(Inputs!$G$99*(Inputs!$F$99/12)*Inputs!$H$99,0)</f>
        <v>0</v>
      </c>
      <c r="BZ17" s="59">
        <f>IFERROR(Inputs!$G$99*(Inputs!$F$99/12)*Inputs!$H$99,0)</f>
        <v>0</v>
      </c>
      <c r="CA17" s="59">
        <f>IFERROR(Inputs!$G$99*(Inputs!$F$99/12)*Inputs!$H$99,0)</f>
        <v>0</v>
      </c>
      <c r="CB17" s="59">
        <f>IFERROR(Inputs!$G$99*(Inputs!$F$99/12)*Inputs!$H$99,0)</f>
        <v>0</v>
      </c>
      <c r="CC17" s="59">
        <f>IFERROR(Inputs!$G$99*(Inputs!$F$99/12)*Inputs!$H$99,0)</f>
        <v>0</v>
      </c>
      <c r="CD17" s="59">
        <f>IFERROR(Inputs!$G$100*(Inputs!$F$100/12)*Inputs!$H$100,0)</f>
        <v>0</v>
      </c>
      <c r="CE17" s="59">
        <f>IFERROR(Inputs!$G$100*(Inputs!$F$100/12)*Inputs!$H$100,0)</f>
        <v>0</v>
      </c>
      <c r="CF17" s="59">
        <f>IFERROR(Inputs!$G$100*(Inputs!$F$100/12)*Inputs!$H$100,0)</f>
        <v>0</v>
      </c>
      <c r="CG17" s="59">
        <f>IFERROR(Inputs!$G$100*(Inputs!$F$100/12)*Inputs!$H$100,0)</f>
        <v>0</v>
      </c>
      <c r="CH17" s="59">
        <f>IFERROR(Inputs!$G$100*(Inputs!$F$100/12)*Inputs!$H$100,0)</f>
        <v>0</v>
      </c>
      <c r="CI17" s="59">
        <f>IFERROR(Inputs!$G$100*(Inputs!$F$100/12)*Inputs!$H$100,0)</f>
        <v>0</v>
      </c>
      <c r="CJ17" s="59">
        <f>IFERROR(Inputs!$G$100*(Inputs!$F$100/12)*Inputs!$H$100,0)</f>
        <v>0</v>
      </c>
      <c r="CK17" s="59">
        <f>IFERROR(Inputs!$G$100*(Inputs!$F$100/12)*Inputs!$H$100,0)</f>
        <v>0</v>
      </c>
      <c r="CL17" s="59">
        <f>IFERROR(Inputs!$G$100*(Inputs!$F$100/12)*Inputs!$H$100,0)</f>
        <v>0</v>
      </c>
      <c r="CM17" s="59">
        <f>IFERROR(Inputs!$G$100*(Inputs!$F$100/12)*Inputs!$H$100,0)</f>
        <v>0</v>
      </c>
      <c r="CN17" s="59">
        <f>IFERROR(Inputs!$G$100*(Inputs!$F$100/12)*Inputs!$H$100,0)</f>
        <v>0</v>
      </c>
      <c r="CO17" s="59">
        <f>IFERROR(Inputs!$G$100*(Inputs!$F$100/12)*Inputs!$H$100,0)</f>
        <v>0</v>
      </c>
      <c r="CP17" s="59">
        <f>IFERROR(Inputs!$G$101*(Inputs!$F$101/12)*Inputs!$H$101,0)</f>
        <v>0</v>
      </c>
      <c r="CQ17" s="59">
        <f>IFERROR(Inputs!$G$101*(Inputs!$F$101/12)*Inputs!$H$101,0)</f>
        <v>0</v>
      </c>
      <c r="CR17" s="59">
        <f>IFERROR(Inputs!$G$101*(Inputs!$F$101/12)*Inputs!$H$101,0)</f>
        <v>0</v>
      </c>
      <c r="CS17" s="59">
        <f>IFERROR(Inputs!$G$101*(Inputs!$F$101/12)*Inputs!$H$101,0)</f>
        <v>0</v>
      </c>
      <c r="CT17" s="59">
        <f>IFERROR(Inputs!$G$101*(Inputs!$F$101/12)*Inputs!$H$101,0)</f>
        <v>0</v>
      </c>
      <c r="CU17" s="59">
        <f>IFERROR(Inputs!$G$101*(Inputs!$F$101/12)*Inputs!$H$101,0)</f>
        <v>0</v>
      </c>
      <c r="CV17" s="59">
        <f>IFERROR(Inputs!$G$101*(Inputs!$F$101/12)*Inputs!$H$101,0)</f>
        <v>0</v>
      </c>
      <c r="CW17" s="59">
        <f>IFERROR(Inputs!$G$101*(Inputs!$F$101/12)*Inputs!$H$101,0)</f>
        <v>0</v>
      </c>
      <c r="CX17" s="59">
        <f>IFERROR(Inputs!$G$101*(Inputs!$F$101/12)*Inputs!$H$101,0)</f>
        <v>0</v>
      </c>
      <c r="CY17" s="59">
        <f>IFERROR(Inputs!$G$101*(Inputs!$F$101/12)*Inputs!$H$101,0)</f>
        <v>0</v>
      </c>
      <c r="CZ17" s="59">
        <f>IFERROR(Inputs!$G$101*(Inputs!$F$101/12)*Inputs!$H$101,0)</f>
        <v>0</v>
      </c>
      <c r="DA17" s="59">
        <f>IFERROR(Inputs!$G$101*(Inputs!$F$101/12)*Inputs!$H$101,0)</f>
        <v>0</v>
      </c>
      <c r="DB17" s="59">
        <f>IFERROR(Inputs!$G$102*(Inputs!$F$102/12)*Inputs!$H$102,0)</f>
        <v>0</v>
      </c>
      <c r="DC17" s="59">
        <f>IFERROR(Inputs!$G$102*(Inputs!$F$102/12)*Inputs!$H$102,0)</f>
        <v>0</v>
      </c>
      <c r="DD17" s="59">
        <f>IFERROR(Inputs!$G$102*(Inputs!$F$102/12)*Inputs!$H$102,0)</f>
        <v>0</v>
      </c>
      <c r="DE17" s="59">
        <f>IFERROR(Inputs!$G$102*(Inputs!$F$102/12)*Inputs!$H$102,0)</f>
        <v>0</v>
      </c>
      <c r="DF17" s="59">
        <f>IFERROR(Inputs!$G$102*(Inputs!$F$102/12)*Inputs!$H$102,0)</f>
        <v>0</v>
      </c>
      <c r="DG17" s="59">
        <f>IFERROR(Inputs!$G$102*(Inputs!$F$102/12)*Inputs!$H$102,0)</f>
        <v>0</v>
      </c>
      <c r="DH17" s="59">
        <f>IFERROR(Inputs!$G$102*(Inputs!$F$102/12)*Inputs!$H$102,0)</f>
        <v>0</v>
      </c>
      <c r="DI17" s="59">
        <f>IFERROR(Inputs!$G$102*(Inputs!$F$102/12)*Inputs!$H$102,0)</f>
        <v>0</v>
      </c>
      <c r="DJ17" s="59">
        <f>IFERROR(Inputs!$G$102*(Inputs!$F$102/12)*Inputs!$H$102,0)</f>
        <v>0</v>
      </c>
      <c r="DK17" s="59">
        <f>IFERROR(Inputs!$G$102*(Inputs!$F$102/12)*Inputs!$H$102,0)</f>
        <v>0</v>
      </c>
      <c r="DL17" s="59">
        <f>IFERROR(Inputs!$G$102*(Inputs!$F$102/12)*Inputs!$H$102,0)</f>
        <v>0</v>
      </c>
      <c r="DM17" s="59">
        <f>IFERROR(Inputs!$G$102*(Inputs!$F$102/12)*Inputs!$H$102,0)</f>
        <v>0</v>
      </c>
      <c r="DN17" s="59">
        <f>IFERROR(Inputs!$G$103*(Inputs!$F$103/12)*Inputs!$H$103,0)</f>
        <v>0</v>
      </c>
      <c r="DO17" s="59">
        <f>IFERROR(Inputs!$G$103*(Inputs!$F$103/12)*Inputs!$H$103,0)</f>
        <v>0</v>
      </c>
      <c r="DP17" s="59">
        <f>IFERROR(Inputs!$G$103*(Inputs!$F$103/12)*Inputs!$H$103,0)</f>
        <v>0</v>
      </c>
      <c r="DQ17" s="59">
        <f>IFERROR(Inputs!$G$103*(Inputs!$F$103/12)*Inputs!$H$103,0)</f>
        <v>0</v>
      </c>
      <c r="DR17" s="59">
        <f>IFERROR(Inputs!$G$103*(Inputs!$F$103/12)*Inputs!$H$103,0)</f>
        <v>0</v>
      </c>
      <c r="DS17" s="59">
        <f>IFERROR(Inputs!$G$103*(Inputs!$F$103/12)*Inputs!$H$103,0)</f>
        <v>0</v>
      </c>
      <c r="DT17" s="59">
        <f>IFERROR(Inputs!$G$103*(Inputs!$F$103/12)*Inputs!$H$103,0)</f>
        <v>0</v>
      </c>
      <c r="DU17" s="59">
        <f>IFERROR(Inputs!$G$103*(Inputs!$F$103/12)*Inputs!$H$103,0)</f>
        <v>0</v>
      </c>
      <c r="DV17" s="59">
        <f>IFERROR(Inputs!$G$103*(Inputs!$F$103/12)*Inputs!$H$103,0)</f>
        <v>0</v>
      </c>
      <c r="DW17" s="59">
        <f>IFERROR(Inputs!$G$103*(Inputs!$F$103/12)*Inputs!$H$103,0)</f>
        <v>0</v>
      </c>
      <c r="DX17" s="59">
        <f>IFERROR(Inputs!$G$103*(Inputs!$F$103/12)*Inputs!$H$103,0)</f>
        <v>0</v>
      </c>
      <c r="DY17" s="59">
        <f>IFERROR(Inputs!$G$103*(Inputs!$F$103/12)*Inputs!$H$103,0)</f>
        <v>0</v>
      </c>
      <c r="DZ17" s="59">
        <f>IFERROR(Inputs!$G$104*(Inputs!$F$104/12)*Inputs!$H$104,0)</f>
        <v>0</v>
      </c>
      <c r="EA17" s="59">
        <f>IFERROR(Inputs!$G$104*(Inputs!$F$104/12)*Inputs!$H$104,0)</f>
        <v>0</v>
      </c>
      <c r="EB17" s="59">
        <f>IFERROR(Inputs!$G$104*(Inputs!$F$104/12)*Inputs!$H$104,0)</f>
        <v>0</v>
      </c>
      <c r="EC17" s="59">
        <f>IFERROR(Inputs!$G$104*(Inputs!$F$104/12)*Inputs!$H$104,0)</f>
        <v>0</v>
      </c>
      <c r="ED17" s="59">
        <f>IFERROR(Inputs!$G$104*(Inputs!$F$104/12)*Inputs!$H$104,0)</f>
        <v>0</v>
      </c>
      <c r="EE17" s="59">
        <f>IFERROR(Inputs!$G$104*(Inputs!$F$104/12)*Inputs!$H$104,0)</f>
        <v>0</v>
      </c>
      <c r="EF17" s="59">
        <f>IFERROR(Inputs!$G$104*(Inputs!$F$104/12)*Inputs!$H$104,0)</f>
        <v>0</v>
      </c>
      <c r="EG17" s="59">
        <f>IFERROR(Inputs!$G$104*(Inputs!$F$104/12)*Inputs!$H$104,0)</f>
        <v>0</v>
      </c>
      <c r="EH17" s="59">
        <f>IFERROR(Inputs!$G$104*(Inputs!$F$104/12)*Inputs!$H$104,0)</f>
        <v>0</v>
      </c>
      <c r="EI17" s="59">
        <f>IFERROR(Inputs!$G$104*(Inputs!$F$104/12)*Inputs!$H$104,0)</f>
        <v>0</v>
      </c>
      <c r="EJ17" s="59">
        <f>IFERROR(Inputs!$G$104*(Inputs!$F$104/12)*Inputs!$H$104,0)</f>
        <v>0</v>
      </c>
      <c r="EK17" s="59">
        <f>IFERROR(Inputs!$G$104*(Inputs!$F$104/12)*Inputs!$H$104,0)</f>
        <v>0</v>
      </c>
      <c r="EL17" s="59">
        <f>IFERROR(Inputs!$G$105*(Inputs!$F$105/12)*Inputs!$H$105,0)</f>
        <v>0</v>
      </c>
      <c r="EM17" s="59">
        <f>IFERROR(Inputs!$G$105*(Inputs!$F$105/12)*Inputs!$H$105,0)</f>
        <v>0</v>
      </c>
      <c r="EN17" s="59">
        <f>IFERROR(Inputs!$G$105*(Inputs!$F$105/12)*Inputs!$H$105,0)</f>
        <v>0</v>
      </c>
      <c r="EO17" s="59">
        <f>IFERROR(Inputs!$G$105*(Inputs!$F$105/12)*Inputs!$H$105,0)</f>
        <v>0</v>
      </c>
      <c r="EP17" s="59">
        <f>IFERROR(Inputs!$G$105*(Inputs!$F$105/12)*Inputs!$H$105,0)</f>
        <v>0</v>
      </c>
      <c r="EQ17" s="59">
        <f>IFERROR(Inputs!$G$105*(Inputs!$F$105/12)*Inputs!$H$105,0)</f>
        <v>0</v>
      </c>
      <c r="ER17" s="59">
        <f>IFERROR(Inputs!$G$105*(Inputs!$F$105/12)*Inputs!$H$105,0)</f>
        <v>0</v>
      </c>
      <c r="ES17" s="59">
        <f>IFERROR(Inputs!$G$105*(Inputs!$F$105/12)*Inputs!$H$105,0)</f>
        <v>0</v>
      </c>
      <c r="ET17" s="59">
        <f>IFERROR(Inputs!$G$105*(Inputs!$F$105/12)*Inputs!$H$105,0)</f>
        <v>0</v>
      </c>
      <c r="EU17" s="59">
        <f>IFERROR(Inputs!$G$105*(Inputs!$F$105/12)*Inputs!$H$105,0)</f>
        <v>0</v>
      </c>
      <c r="EV17" s="59">
        <f>IFERROR(Inputs!$G$105*(Inputs!$F$105/12)*Inputs!$H$105,0)</f>
        <v>0</v>
      </c>
      <c r="EW17" s="59">
        <f>IFERROR(Inputs!$G$105*(Inputs!$F$105/12)*Inputs!$H$105,0)</f>
        <v>0</v>
      </c>
      <c r="EX17" s="59">
        <f>IFERROR(Inputs!$G$106*(Inputs!$F$106/12)*Inputs!$H$106,0)</f>
        <v>0</v>
      </c>
      <c r="EY17" s="59">
        <f>IFERROR(Inputs!$G$106*(Inputs!$F$106/12)*Inputs!$H$106,0)</f>
        <v>0</v>
      </c>
      <c r="EZ17" s="59">
        <f>IFERROR(Inputs!$G$106*(Inputs!$F$106/12)*Inputs!$H$106,0)</f>
        <v>0</v>
      </c>
      <c r="FA17" s="59">
        <f>IFERROR(Inputs!$G$106*(Inputs!$F$106/12)*Inputs!$H$106,0)</f>
        <v>0</v>
      </c>
      <c r="FB17" s="59">
        <f>IFERROR(Inputs!$G$106*(Inputs!$F$106/12)*Inputs!$H$106,0)</f>
        <v>0</v>
      </c>
      <c r="FC17" s="59">
        <f>IFERROR(Inputs!$G$106*(Inputs!$F$106/12)*Inputs!$H$106,0)</f>
        <v>0</v>
      </c>
      <c r="FD17" s="59">
        <f>IFERROR(Inputs!$G$106*(Inputs!$F$106/12)*Inputs!$H$106,0)</f>
        <v>0</v>
      </c>
      <c r="FE17" s="59">
        <f>IFERROR(Inputs!$G$106*(Inputs!$F$106/12)*Inputs!$H$106,0)</f>
        <v>0</v>
      </c>
      <c r="FF17" s="59">
        <f>IFERROR(Inputs!$G$106*(Inputs!$F$106/12)*Inputs!$H$106,0)</f>
        <v>0</v>
      </c>
      <c r="FG17" s="59">
        <f>IFERROR(Inputs!$G$106*(Inputs!$F$106/12)*Inputs!$H$106,0)</f>
        <v>0</v>
      </c>
      <c r="FH17" s="59">
        <f>IFERROR(Inputs!$G$106*(Inputs!$F$106/12)*Inputs!$H$106,0)</f>
        <v>0</v>
      </c>
      <c r="FI17" s="59">
        <f>IFERROR(Inputs!$G$106*(Inputs!$F$106/12)*Inputs!$H$106,0)</f>
        <v>0</v>
      </c>
      <c r="FJ17" s="59">
        <f>IFERROR(Inputs!$G$107*(Inputs!$F$107/12)*Inputs!$H$107,0)</f>
        <v>0</v>
      </c>
      <c r="FK17" s="59">
        <f>IFERROR(Inputs!$G$107*(Inputs!$F$107/12)*Inputs!$H$107,0)</f>
        <v>0</v>
      </c>
      <c r="FL17" s="59">
        <f>IFERROR(Inputs!$G$107*(Inputs!$F$107/12)*Inputs!$H$107,0)</f>
        <v>0</v>
      </c>
      <c r="FM17" s="59">
        <f>IFERROR(Inputs!$G$107*(Inputs!$F$107/12)*Inputs!$H$107,0)</f>
        <v>0</v>
      </c>
      <c r="FN17" s="59">
        <f>IFERROR(Inputs!$G$107*(Inputs!$F$107/12)*Inputs!$H$107,0)</f>
        <v>0</v>
      </c>
      <c r="FO17" s="59">
        <f>IFERROR(Inputs!$G$107*(Inputs!$F$107/12)*Inputs!$H$107,0)</f>
        <v>0</v>
      </c>
      <c r="FP17" s="59">
        <f>IFERROR(Inputs!$G$107*(Inputs!$F$107/12)*Inputs!$H$107,0)</f>
        <v>0</v>
      </c>
      <c r="FQ17" s="59">
        <f>IFERROR(Inputs!$G$107*(Inputs!$F$107/12)*Inputs!$H$107,0)</f>
        <v>0</v>
      </c>
      <c r="FR17" s="59">
        <f>IFERROR(Inputs!$G$107*(Inputs!$F$107/12)*Inputs!$H$107,0)</f>
        <v>0</v>
      </c>
      <c r="FS17" s="59">
        <f>IFERROR(Inputs!$G$107*(Inputs!$F$107/12)*Inputs!$H$107,0)</f>
        <v>0</v>
      </c>
      <c r="FT17" s="59">
        <f>IFERROR(Inputs!$G$107*(Inputs!$F$107/12)*Inputs!$H$107,0)</f>
        <v>0</v>
      </c>
      <c r="FU17" s="59">
        <f>IFERROR(Inputs!$G$107*(Inputs!$F$107/12)*Inputs!$H$107,0)</f>
        <v>0</v>
      </c>
      <c r="FV17" s="59">
        <f>IFERROR(Inputs!$G$108*(Inputs!$F$108/12)*Inputs!$H$108,0)</f>
        <v>0</v>
      </c>
      <c r="FW17" s="59">
        <f>IFERROR(Inputs!$G$108*(Inputs!$F$108/12)*Inputs!$H$108,0)</f>
        <v>0</v>
      </c>
      <c r="FX17" s="59">
        <f>IFERROR(Inputs!$G$108*(Inputs!$F$108/12)*Inputs!$H$108,0)</f>
        <v>0</v>
      </c>
      <c r="FY17" s="59">
        <f>IFERROR(Inputs!$G$108*(Inputs!$F$108/12)*Inputs!$H$108,0)</f>
        <v>0</v>
      </c>
      <c r="FZ17" s="59">
        <f>IFERROR(Inputs!$G$108*(Inputs!$F$108/12)*Inputs!$H$108,0)</f>
        <v>0</v>
      </c>
      <c r="GA17" s="59">
        <f>IFERROR(Inputs!$G$108*(Inputs!$F$108/12)*Inputs!$H$108,0)</f>
        <v>0</v>
      </c>
      <c r="GB17" s="59">
        <f>IFERROR(Inputs!$G$108*(Inputs!$F$108/12)*Inputs!$H$108,0)</f>
        <v>0</v>
      </c>
      <c r="GC17" s="59">
        <f>IFERROR(Inputs!$G$108*(Inputs!$F$108/12)*Inputs!$H$108,0)</f>
        <v>0</v>
      </c>
      <c r="GD17" s="59">
        <f>IFERROR(Inputs!$G$108*(Inputs!$F$108/12)*Inputs!$H$108,0)</f>
        <v>0</v>
      </c>
      <c r="GE17" s="59">
        <f>IFERROR(Inputs!$G$108*(Inputs!$F$108/12)*Inputs!$H$108,0)</f>
        <v>0</v>
      </c>
      <c r="GF17" s="59">
        <f>IFERROR(Inputs!$G$108*(Inputs!$F$108/12)*Inputs!$H$108,0)</f>
        <v>0</v>
      </c>
      <c r="GG17" s="59">
        <f>IFERROR(Inputs!$G$108*(Inputs!$F$108/12)*Inputs!$H$108,0)</f>
        <v>0</v>
      </c>
      <c r="GH17" s="59">
        <f>IFERROR(Inputs!$G$109*(Inputs!$F$109/12)*Inputs!$H$109,0)</f>
        <v>0</v>
      </c>
      <c r="GI17" s="59">
        <f>IFERROR(Inputs!$G$109*(Inputs!$F$109/12)*Inputs!$H$109,0)</f>
        <v>0</v>
      </c>
      <c r="GJ17" s="59">
        <f>IFERROR(Inputs!$G$109*(Inputs!$F$109/12)*Inputs!$H$109,0)</f>
        <v>0</v>
      </c>
      <c r="GK17" s="59">
        <f>IFERROR(Inputs!$G$109*(Inputs!$F$109/12)*Inputs!$H$109,0)</f>
        <v>0</v>
      </c>
      <c r="GL17" s="59">
        <f>IFERROR(Inputs!$G$109*(Inputs!$F$109/12)*Inputs!$H$109,0)</f>
        <v>0</v>
      </c>
      <c r="GM17" s="59">
        <f>IFERROR(Inputs!$G$109*(Inputs!$F$109/12)*Inputs!$H$109,0)</f>
        <v>0</v>
      </c>
      <c r="GN17" s="59">
        <f>IFERROR(Inputs!$G$109*(Inputs!$F$109/12)*Inputs!$H$109,0)</f>
        <v>0</v>
      </c>
      <c r="GO17" s="59">
        <f>IFERROR(Inputs!$G$109*(Inputs!$F$109/12)*Inputs!$H$109,0)</f>
        <v>0</v>
      </c>
      <c r="GP17" s="59">
        <f>IFERROR(Inputs!$G$109*(Inputs!$F$109/12)*Inputs!$H$109,0)</f>
        <v>0</v>
      </c>
      <c r="GQ17" s="59">
        <f>IFERROR(Inputs!$G$109*(Inputs!$F$109/12)*Inputs!$H$109,0)</f>
        <v>0</v>
      </c>
      <c r="GR17" s="59">
        <f>IFERROR(Inputs!$G$109*(Inputs!$F$109/12)*Inputs!$H$109,0)</f>
        <v>0</v>
      </c>
      <c r="GS17" s="59">
        <f>IFERROR(Inputs!$G$109*(Inputs!$F$109/12)*Inputs!$H$109,0)</f>
        <v>0</v>
      </c>
      <c r="GT17" s="59">
        <f>IFERROR(Inputs!$G$110*(Inputs!$F$110/12)*Inputs!$H$110,0)</f>
        <v>0</v>
      </c>
      <c r="GU17" s="59">
        <f>IFERROR(Inputs!$G$110*(Inputs!$F$110/12)*Inputs!$H$110,0)</f>
        <v>0</v>
      </c>
      <c r="GV17" s="59">
        <f>IFERROR(Inputs!$G$110*(Inputs!$F$110/12)*Inputs!$H$110,0)</f>
        <v>0</v>
      </c>
      <c r="GW17" s="59">
        <f>IFERROR(Inputs!$G$110*(Inputs!$F$110/12)*Inputs!$H$110,0)</f>
        <v>0</v>
      </c>
      <c r="GX17" s="59">
        <f>IFERROR(Inputs!$G$110*(Inputs!$F$110/12)*Inputs!$H$110,0)</f>
        <v>0</v>
      </c>
      <c r="GY17" s="59">
        <f>IFERROR(Inputs!$G$110*(Inputs!$F$110/12)*Inputs!$H$110,0)</f>
        <v>0</v>
      </c>
      <c r="GZ17" s="59">
        <f>IFERROR(Inputs!$G$110*(Inputs!$F$110/12)*Inputs!$H$110,0)</f>
        <v>0</v>
      </c>
      <c r="HA17" s="59">
        <f>IFERROR(Inputs!$G$110*(Inputs!$F$110/12)*Inputs!$H$110,0)</f>
        <v>0</v>
      </c>
      <c r="HB17" s="59">
        <f>IFERROR(Inputs!$G$110*(Inputs!$F$110/12)*Inputs!$H$110,0)</f>
        <v>0</v>
      </c>
      <c r="HC17" s="59">
        <f>IFERROR(Inputs!$G$110*(Inputs!$F$110/12)*Inputs!$H$110,0)</f>
        <v>0</v>
      </c>
      <c r="HD17" s="59">
        <f>IFERROR(Inputs!$G$110*(Inputs!$F$110/12)*Inputs!$H$110,0)</f>
        <v>0</v>
      </c>
      <c r="HE17" s="59">
        <f>IFERROR(Inputs!$G$110*(Inputs!$F$110/12)*Inputs!$H$110,0)</f>
        <v>0</v>
      </c>
      <c r="HF17" s="59">
        <f>IFERROR(Inputs!$G$111*(Inputs!$F$111/12)*Inputs!$H$111,0)</f>
        <v>0</v>
      </c>
      <c r="HG17" s="59">
        <f>IFERROR(Inputs!$G$111*(Inputs!$F$111/12)*Inputs!$H$111,0)</f>
        <v>0</v>
      </c>
      <c r="HH17" s="59">
        <f>IFERROR(Inputs!$G$111*(Inputs!$F$111/12)*Inputs!$H$111,0)</f>
        <v>0</v>
      </c>
      <c r="HI17" s="59">
        <f>IFERROR(Inputs!$G$111*(Inputs!$F$111/12)*Inputs!$H$111,0)</f>
        <v>0</v>
      </c>
      <c r="HJ17" s="59">
        <f>IFERROR(Inputs!$G$111*(Inputs!$F$111/12)*Inputs!$H$111,0)</f>
        <v>0</v>
      </c>
      <c r="HK17" s="59">
        <f>IFERROR(Inputs!$G$111*(Inputs!$F$111/12)*Inputs!$H$111,0)</f>
        <v>0</v>
      </c>
      <c r="HL17" s="59">
        <f>IFERROR(Inputs!$G$111*(Inputs!$F$111/12)*Inputs!$H$111,0)</f>
        <v>0</v>
      </c>
      <c r="HM17" s="59">
        <f>IFERROR(Inputs!$G$111*(Inputs!$F$111/12)*Inputs!$H$111,0)</f>
        <v>0</v>
      </c>
      <c r="HN17" s="59">
        <f>IFERROR(Inputs!$G$111*(Inputs!$F$111/12)*Inputs!$H$111,0)</f>
        <v>0</v>
      </c>
      <c r="HO17" s="59">
        <f>IFERROR(Inputs!$G$111*(Inputs!$F$111/12)*Inputs!$H$111,0)</f>
        <v>0</v>
      </c>
      <c r="HP17" s="59">
        <f>IFERROR(Inputs!$G$111*(Inputs!$F$111/12)*Inputs!$H$111,0)</f>
        <v>0</v>
      </c>
      <c r="HQ17" s="59">
        <f>IFERROR(Inputs!$G$111*(Inputs!$F$111/12)*Inputs!$H$111,0)</f>
        <v>0</v>
      </c>
      <c r="HR17" s="59">
        <f>IFERROR(Inputs!$G$112*(Inputs!$F$112/12)*Inputs!$H$112,0)</f>
        <v>0</v>
      </c>
      <c r="HS17" s="59">
        <f>IFERROR(Inputs!$G$112*(Inputs!$F$112/12)*Inputs!$H$112,0)</f>
        <v>0</v>
      </c>
      <c r="HT17" s="59">
        <f>IFERROR(Inputs!$G$112*(Inputs!$F$112/12)*Inputs!$H$112,0)</f>
        <v>0</v>
      </c>
      <c r="HU17" s="59">
        <f>IFERROR(Inputs!$G$112*(Inputs!$F$112/12)*Inputs!$H$112,0)</f>
        <v>0</v>
      </c>
      <c r="HV17" s="59">
        <f>IFERROR(Inputs!$G$112*(Inputs!$F$112/12)*Inputs!$H$112,0)</f>
        <v>0</v>
      </c>
      <c r="HW17" s="59">
        <f>IFERROR(Inputs!$G$112*(Inputs!$F$112/12)*Inputs!$H$112,0)</f>
        <v>0</v>
      </c>
      <c r="HX17" s="59">
        <f>IFERROR(Inputs!$G$112*(Inputs!$F$112/12)*Inputs!$H$112,0)</f>
        <v>0</v>
      </c>
      <c r="HY17" s="59">
        <f>IFERROR(Inputs!$G$112*(Inputs!$F$112/12)*Inputs!$H$112,0)</f>
        <v>0</v>
      </c>
      <c r="HZ17" s="59">
        <f>IFERROR(Inputs!$G$112*(Inputs!$F$112/12)*Inputs!$H$112,0)</f>
        <v>0</v>
      </c>
      <c r="IA17" s="59">
        <f>IFERROR(Inputs!$G$112*(Inputs!$F$112/12)*Inputs!$H$112,0)</f>
        <v>0</v>
      </c>
      <c r="IB17" s="59">
        <f>IFERROR(Inputs!$G$112*(Inputs!$F$112/12)*Inputs!$H$112,0)</f>
        <v>0</v>
      </c>
      <c r="IC17" s="59">
        <f>IFERROR(Inputs!$G$112*(Inputs!$F$112/12)*Inputs!$H$112,0)</f>
        <v>0</v>
      </c>
      <c r="ID17" s="59">
        <f>IFERROR(Inputs!$G$113*(Inputs!$F$113/12)*Inputs!$H$113,0)</f>
        <v>0</v>
      </c>
      <c r="IE17" s="59">
        <f>IFERROR(Inputs!$G$113*(Inputs!$F$113/12)*Inputs!$H$113,0)</f>
        <v>0</v>
      </c>
      <c r="IF17" s="59">
        <f>IFERROR(Inputs!$G$113*(Inputs!$F$113/12)*Inputs!$H$113,0)</f>
        <v>0</v>
      </c>
      <c r="IG17" s="59">
        <f>IFERROR(Inputs!$G$113*(Inputs!$F$113/12)*Inputs!$H$113,0)</f>
        <v>0</v>
      </c>
      <c r="IH17" s="59">
        <f>IFERROR(Inputs!$G$113*(Inputs!$F$113/12)*Inputs!$H$113,0)</f>
        <v>0</v>
      </c>
      <c r="II17" s="59">
        <f>IFERROR(Inputs!$G$113*(Inputs!$F$113/12)*Inputs!$H$113,0)</f>
        <v>0</v>
      </c>
      <c r="IJ17" s="59">
        <f>IFERROR(Inputs!$G$113*(Inputs!$F$113/12)*Inputs!$H$113,0)</f>
        <v>0</v>
      </c>
      <c r="IK17" s="59">
        <f>IFERROR(Inputs!$G$113*(Inputs!$F$113/12)*Inputs!$H$113,0)</f>
        <v>0</v>
      </c>
      <c r="IL17" s="59">
        <f>IFERROR(Inputs!$G$113*(Inputs!$F$113/12)*Inputs!$H$113,0)</f>
        <v>0</v>
      </c>
      <c r="IM17" s="59">
        <f>IFERROR(Inputs!$G$113*(Inputs!$F$113/12)*Inputs!$H$113,0)</f>
        <v>0</v>
      </c>
      <c r="IN17" s="59">
        <f>IFERROR(Inputs!$G$113*(Inputs!$F$113/12)*Inputs!$H$113,0)</f>
        <v>0</v>
      </c>
      <c r="IO17" s="59">
        <f>IFERROR(Inputs!$G$113*(Inputs!$F$113/12)*Inputs!$H$113,0)</f>
        <v>0</v>
      </c>
      <c r="IP17" s="59">
        <f>IFERROR(Inputs!$G$114*(Inputs!$F$114/12)*Inputs!$H$114,0)</f>
        <v>0</v>
      </c>
      <c r="IQ17" s="59">
        <f>IFERROR(Inputs!$G$114*(Inputs!$F$114/12)*Inputs!$H$114,0)</f>
        <v>0</v>
      </c>
      <c r="IR17" s="59">
        <f>IFERROR(Inputs!$G$114*(Inputs!$F$114/12)*Inputs!$H$114,0)</f>
        <v>0</v>
      </c>
      <c r="IS17" s="59">
        <f>IFERROR(Inputs!$G$114*(Inputs!$F$114/12)*Inputs!$H$114,0)</f>
        <v>0</v>
      </c>
      <c r="IT17" s="59">
        <f>IFERROR(Inputs!$G$114*(Inputs!$F$114/12)*Inputs!$H$114,0)</f>
        <v>0</v>
      </c>
      <c r="IU17" s="59">
        <f>IFERROR(Inputs!$G$114*(Inputs!$F$114/12)*Inputs!$H$114,0)</f>
        <v>0</v>
      </c>
      <c r="IV17" s="59">
        <f>IFERROR(Inputs!$G$114*(Inputs!$F$114/12)*Inputs!$H$114,0)</f>
        <v>0</v>
      </c>
      <c r="IW17" s="59">
        <f>IFERROR(Inputs!$G$114*(Inputs!$F$114/12)*Inputs!$H$114,0)</f>
        <v>0</v>
      </c>
      <c r="IX17" s="59">
        <f>IFERROR(Inputs!$G$114*(Inputs!$F$114/12)*Inputs!$H$114,0)</f>
        <v>0</v>
      </c>
      <c r="IY17" s="59">
        <f>IFERROR(Inputs!$G$114*(Inputs!$F$114/12)*Inputs!$H$114,0)</f>
        <v>0</v>
      </c>
      <c r="IZ17" s="59">
        <f>IFERROR(Inputs!$G$114*(Inputs!$F$114/12)*Inputs!$H$114,0)</f>
        <v>0</v>
      </c>
      <c r="JA17" s="59">
        <f>IFERROR(Inputs!$G$114*(Inputs!$F$114/12)*Inputs!$H$114,0)</f>
        <v>0</v>
      </c>
      <c r="JB17" s="59">
        <f>IFERROR(Inputs!$G$115*(Inputs!$F$115/12)*Inputs!$H$115,0)</f>
        <v>0</v>
      </c>
      <c r="JC17" s="59">
        <f>IFERROR(Inputs!$G$115*(Inputs!$F$115/12)*Inputs!$H$115,0)</f>
        <v>0</v>
      </c>
      <c r="JD17" s="59">
        <f>IFERROR(Inputs!$G$115*(Inputs!$F$115/12)*Inputs!$H$115,0)</f>
        <v>0</v>
      </c>
      <c r="JE17" s="59">
        <f>IFERROR(Inputs!$G$115*(Inputs!$F$115/12)*Inputs!$H$115,0)</f>
        <v>0</v>
      </c>
      <c r="JF17" s="59">
        <f>IFERROR(Inputs!$G$115*(Inputs!$F$115/12)*Inputs!$H$115,0)</f>
        <v>0</v>
      </c>
      <c r="JG17" s="59">
        <f>IFERROR(Inputs!$G$115*(Inputs!$F$115/12)*Inputs!$H$115,0)</f>
        <v>0</v>
      </c>
      <c r="JH17" s="59">
        <f>IFERROR(Inputs!$G$115*(Inputs!$F$115/12)*Inputs!$H$115,0)</f>
        <v>0</v>
      </c>
      <c r="JI17" s="59">
        <f>IFERROR(Inputs!$G$115*(Inputs!$F$115/12)*Inputs!$H$115,0)</f>
        <v>0</v>
      </c>
      <c r="JJ17" s="59">
        <f>IFERROR(Inputs!$G$115*(Inputs!$F$115/12)*Inputs!$H$115,0)</f>
        <v>0</v>
      </c>
      <c r="JK17" s="59">
        <f>IFERROR(Inputs!$G$115*(Inputs!$F$115/12)*Inputs!$H$115,0)</f>
        <v>0</v>
      </c>
      <c r="JL17" s="59">
        <f>IFERROR(Inputs!$G$115*(Inputs!$F$115/12)*Inputs!$H$115,0)</f>
        <v>0</v>
      </c>
      <c r="JM17" s="59">
        <f>IFERROR(Inputs!$G$115*(Inputs!$F$115/12)*Inputs!$H$115,0)</f>
        <v>0</v>
      </c>
      <c r="JN17" s="59">
        <f>IFERROR(Inputs!$G$116*(Inputs!$F$116/12)*Inputs!$H$116,0)</f>
        <v>0</v>
      </c>
      <c r="JO17" s="59">
        <f>IFERROR(Inputs!$G$116*(Inputs!$F$116/12)*Inputs!$H$116,0)</f>
        <v>0</v>
      </c>
      <c r="JP17" s="59">
        <f>IFERROR(Inputs!$G$116*(Inputs!$F$116/12)*Inputs!$H$116,0)</f>
        <v>0</v>
      </c>
      <c r="JQ17" s="59">
        <f>IFERROR(Inputs!$G$116*(Inputs!$F$116/12)*Inputs!$H$116,0)</f>
        <v>0</v>
      </c>
      <c r="JR17" s="59">
        <f>IFERROR(Inputs!$G$116*(Inputs!$F$116/12)*Inputs!$H$116,0)</f>
        <v>0</v>
      </c>
      <c r="JS17" s="59">
        <f>IFERROR(Inputs!$G$116*(Inputs!$F$116/12)*Inputs!$H$116,0)</f>
        <v>0</v>
      </c>
      <c r="JT17" s="59">
        <f>IFERROR(Inputs!$G$116*(Inputs!$F$116/12)*Inputs!$H$116,0)</f>
        <v>0</v>
      </c>
      <c r="JU17" s="59">
        <f>IFERROR(Inputs!$G$116*(Inputs!$F$116/12)*Inputs!$H$116,0)</f>
        <v>0</v>
      </c>
      <c r="JV17" s="59">
        <f>IFERROR(Inputs!$G$116*(Inputs!$F$116/12)*Inputs!$H$116,0)</f>
        <v>0</v>
      </c>
      <c r="JW17" s="59">
        <f>IFERROR(Inputs!$G$116*(Inputs!$F$116/12)*Inputs!$H$116,0)</f>
        <v>0</v>
      </c>
      <c r="JX17" s="59">
        <f>IFERROR(Inputs!$G$116*(Inputs!$F$116/12)*Inputs!$H$116,0)</f>
        <v>0</v>
      </c>
      <c r="JY17" s="59">
        <f>IFERROR(Inputs!$G$116*(Inputs!$F$116/12)*Inputs!$H$116,0)</f>
        <v>0</v>
      </c>
      <c r="JZ17" s="59">
        <f>IFERROR(Inputs!$G$117*(Inputs!$F$117/12)*Inputs!$H$117,0)</f>
        <v>0</v>
      </c>
      <c r="KA17" s="59">
        <f>IFERROR(Inputs!$G$117*(Inputs!$F$117/12)*Inputs!$H$117,0)</f>
        <v>0</v>
      </c>
      <c r="KB17" s="59">
        <f>IFERROR(Inputs!$G$117*(Inputs!$F$117/12)*Inputs!$H$117,0)</f>
        <v>0</v>
      </c>
      <c r="KC17" s="59">
        <f>IFERROR(Inputs!$G$117*(Inputs!$F$117/12)*Inputs!$H$117,0)</f>
        <v>0</v>
      </c>
      <c r="KD17" s="59">
        <f>IFERROR(Inputs!$G$117*(Inputs!$F$117/12)*Inputs!$H$117,0)</f>
        <v>0</v>
      </c>
      <c r="KE17" s="59">
        <f>IFERROR(Inputs!$G$117*(Inputs!$F$117/12)*Inputs!$H$117,0)</f>
        <v>0</v>
      </c>
      <c r="KF17" s="59">
        <f>IFERROR(Inputs!$G$117*(Inputs!$F$117/12)*Inputs!$H$117,0)</f>
        <v>0</v>
      </c>
      <c r="KG17" s="59">
        <f>IFERROR(Inputs!$G$117*(Inputs!$F$117/12)*Inputs!$H$117,0)</f>
        <v>0</v>
      </c>
      <c r="KH17" s="59">
        <f>IFERROR(Inputs!$G$117*(Inputs!$F$117/12)*Inputs!$H$117,0)</f>
        <v>0</v>
      </c>
      <c r="KI17" s="59">
        <f>IFERROR(Inputs!$G$117*(Inputs!$F$117/12)*Inputs!$H$117,0)</f>
        <v>0</v>
      </c>
      <c r="KJ17" s="59">
        <f>IFERROR(Inputs!$G$117*(Inputs!$F$117/12)*Inputs!$H$117,0)</f>
        <v>0</v>
      </c>
      <c r="KK17" s="59">
        <f>IFERROR(Inputs!$G$117*(Inputs!$F$117/12)*Inputs!$H$117,0)</f>
        <v>0</v>
      </c>
      <c r="KL17" s="59">
        <f>IFERROR(Inputs!$G$118*(Inputs!$F$118/12)*Inputs!$H$118,0)</f>
        <v>0</v>
      </c>
      <c r="KM17" s="59">
        <f>IFERROR(Inputs!$G$118*(Inputs!$F$118/12)*Inputs!$H$118,0)</f>
        <v>0</v>
      </c>
      <c r="KN17" s="59">
        <f>IFERROR(Inputs!$G$118*(Inputs!$F$118/12)*Inputs!$H$118,0)</f>
        <v>0</v>
      </c>
      <c r="KO17" s="59">
        <f>IFERROR(Inputs!$G$118*(Inputs!$F$118/12)*Inputs!$H$118,0)</f>
        <v>0</v>
      </c>
      <c r="KP17" s="59">
        <f>IFERROR(Inputs!$G$118*(Inputs!$F$118/12)*Inputs!$H$118,0)</f>
        <v>0</v>
      </c>
      <c r="KQ17" s="59">
        <f>IFERROR(Inputs!$G$118*(Inputs!$F$118/12)*Inputs!$H$118,0)</f>
        <v>0</v>
      </c>
      <c r="KR17" s="59">
        <f>IFERROR(Inputs!$G$118*(Inputs!$F$118/12)*Inputs!$H$118,0)</f>
        <v>0</v>
      </c>
      <c r="KS17" s="59">
        <f>IFERROR(Inputs!$G$118*(Inputs!$F$118/12)*Inputs!$H$118,0)</f>
        <v>0</v>
      </c>
      <c r="KT17" s="59">
        <f>IFERROR(Inputs!$G$118*(Inputs!$F$118/12)*Inputs!$H$118,0)</f>
        <v>0</v>
      </c>
      <c r="KU17" s="59">
        <f>IFERROR(Inputs!$G$118*(Inputs!$F$118/12)*Inputs!$H$118,0)</f>
        <v>0</v>
      </c>
      <c r="KV17" s="59">
        <f>IFERROR(Inputs!$G$118*(Inputs!$F$118/12)*Inputs!$H$118,0)</f>
        <v>0</v>
      </c>
      <c r="KW17" s="59">
        <f>IFERROR(Inputs!$G$118*(Inputs!$F$118/12)*Inputs!$H$118,0)</f>
        <v>0</v>
      </c>
      <c r="KX17" s="59">
        <f>IFERROR(Inputs!$G$119*(Inputs!$F$119/12)*Inputs!$H$119,0)</f>
        <v>0</v>
      </c>
      <c r="KY17" s="59">
        <f>IFERROR(Inputs!$G$119*(Inputs!$F$119/12)*Inputs!$H$119,0)</f>
        <v>0</v>
      </c>
      <c r="KZ17" s="59">
        <f>IFERROR(Inputs!$G$119*(Inputs!$F$119/12)*Inputs!$H$119,0)</f>
        <v>0</v>
      </c>
      <c r="LA17" s="59">
        <f>IFERROR(Inputs!$G$119*(Inputs!$F$119/12)*Inputs!$H$119,0)</f>
        <v>0</v>
      </c>
      <c r="LB17" s="59">
        <f>IFERROR(Inputs!$G$119*(Inputs!$F$119/12)*Inputs!$H$119,0)</f>
        <v>0</v>
      </c>
      <c r="LC17" s="59">
        <f>IFERROR(Inputs!$G$119*(Inputs!$F$119/12)*Inputs!$H$119,0)</f>
        <v>0</v>
      </c>
      <c r="LD17" s="59">
        <f>IFERROR(Inputs!$G$119*(Inputs!$F$119/12)*Inputs!$H$119,0)</f>
        <v>0</v>
      </c>
      <c r="LE17" s="59">
        <f>IFERROR(Inputs!$G$119*(Inputs!$F$119/12)*Inputs!$H$119,0)</f>
        <v>0</v>
      </c>
      <c r="LF17" s="59">
        <f>IFERROR(Inputs!$G$119*(Inputs!$F$119/12)*Inputs!$H$119,0)</f>
        <v>0</v>
      </c>
      <c r="LG17" s="59">
        <f>IFERROR(Inputs!$G$119*(Inputs!$F$119/12)*Inputs!$H$119,0)</f>
        <v>0</v>
      </c>
      <c r="LH17" s="59">
        <f>IFERROR(Inputs!$G$119*(Inputs!$F$119/12)*Inputs!$H$119,0)</f>
        <v>0</v>
      </c>
      <c r="LI17" s="59">
        <f>IFERROR(Inputs!$G$119*(Inputs!$F$119/12)*Inputs!$H$119,0)</f>
        <v>0</v>
      </c>
      <c r="LJ17" s="59">
        <f>IFERROR(Inputs!$G$120*(Inputs!$F$120/12)*Inputs!$H$120,0)</f>
        <v>0</v>
      </c>
      <c r="LK17" s="59">
        <f>IFERROR(Inputs!$G$120*(Inputs!$F$120/12)*Inputs!$H$120,0)</f>
        <v>0</v>
      </c>
      <c r="LL17" s="59">
        <f>IFERROR(Inputs!$G$120*(Inputs!$F$120/12)*Inputs!$H$120,0)</f>
        <v>0</v>
      </c>
      <c r="LM17" s="59">
        <f>IFERROR(Inputs!$G$120*(Inputs!$F$120/12)*Inputs!$H$120,0)</f>
        <v>0</v>
      </c>
      <c r="LN17" s="59">
        <f>IFERROR(Inputs!$G$120*(Inputs!$F$120/12)*Inputs!$H$120,0)</f>
        <v>0</v>
      </c>
      <c r="LO17" s="59">
        <f>IFERROR(Inputs!$G$120*(Inputs!$F$120/12)*Inputs!$H$120,0)</f>
        <v>0</v>
      </c>
      <c r="LP17" s="59">
        <f>IFERROR(Inputs!$G$120*(Inputs!$F$120/12)*Inputs!$H$120,0)</f>
        <v>0</v>
      </c>
      <c r="LQ17" s="59">
        <f>IFERROR(Inputs!$G$120*(Inputs!$F$120/12)*Inputs!$H$120,0)</f>
        <v>0</v>
      </c>
      <c r="LR17" s="59">
        <f>IFERROR(Inputs!$G$120*(Inputs!$F$120/12)*Inputs!$H$120,0)</f>
        <v>0</v>
      </c>
      <c r="LS17" s="59">
        <f>IFERROR(Inputs!$G$120*(Inputs!$F$120/12)*Inputs!$H$120,0)</f>
        <v>0</v>
      </c>
      <c r="LT17" s="59">
        <f>IFERROR(Inputs!$G$120*(Inputs!$F$120/12)*Inputs!$H$120,0)</f>
        <v>0</v>
      </c>
      <c r="LU17" s="59">
        <f>IFERROR(Inputs!$G$120*(Inputs!$F$120/12)*Inputs!$H$120,0)</f>
        <v>0</v>
      </c>
    </row>
    <row r="18" spans="4:333">
      <c r="E18" s="56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4"/>
      <c r="AG18" s="54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</row>
    <row r="19" spans="4:333">
      <c r="E19" s="20" t="s">
        <v>281</v>
      </c>
      <c r="G19" s="211">
        <f>IF(G8&lt;=Inputs!$M$70,1,0)*SUM(G14:G18)</f>
        <v>279450</v>
      </c>
      <c r="H19" s="211">
        <f>IF(H8&lt;=Inputs!$M$70,1,0)*SUM(H14:H18)</f>
        <v>29332.199999999997</v>
      </c>
      <c r="I19" s="211">
        <f>IF(I8&lt;=Inputs!$M$70,1,0)*SUM(I14:I18)</f>
        <v>29214.871200000001</v>
      </c>
      <c r="J19" s="211">
        <f>IF(J8&lt;=Inputs!$M$70,1,0)*SUM(J14:J18)</f>
        <v>29098.011715199995</v>
      </c>
      <c r="K19" s="211">
        <f>IF(K8&lt;=Inputs!$M$70,1,0)*SUM(K14:K18)</f>
        <v>28981.619668339197</v>
      </c>
      <c r="L19" s="211">
        <f>IF(L8&lt;=Inputs!$M$70,1,0)*SUM(L14:L18)</f>
        <v>28865.693189665843</v>
      </c>
      <c r="M19" s="211">
        <f>IF(M8&lt;=Inputs!$M$70,1,0)*SUM(M14:M18)</f>
        <v>28750.230416907179</v>
      </c>
      <c r="N19" s="211">
        <f>IF(N8&lt;=Inputs!$M$70,1,0)*SUM(N14:N18)</f>
        <v>28635.229495239553</v>
      </c>
      <c r="O19" s="211">
        <f>IF(O8&lt;=Inputs!$M$70,1,0)*SUM(O14:O18)</f>
        <v>28520.688577258592</v>
      </c>
      <c r="P19" s="211">
        <f>IF(P8&lt;=Inputs!$M$70,1,0)*SUM(P14:P18)</f>
        <v>28406.605822949561</v>
      </c>
      <c r="Q19" s="211">
        <f>IF(Q8&lt;=Inputs!$M$70,1,0)*SUM(Q14:Q18)</f>
        <v>28292.979399657761</v>
      </c>
      <c r="R19" s="211">
        <f>IF(R8&lt;=Inputs!$M$70,1,0)*SUM(R14:R18)</f>
        <v>28179.807482059128</v>
      </c>
      <c r="S19" s="211">
        <f>IF(S8&lt;=Inputs!$M$70,1,0)*SUM(S14:S18)</f>
        <v>28067.088252130889</v>
      </c>
      <c r="T19" s="211">
        <f>IF(T8&lt;=Inputs!$M$70,1,0)*SUM(T14:T18)</f>
        <v>27954.819899122365</v>
      </c>
      <c r="U19" s="211">
        <f>IF(U8&lt;=Inputs!$M$70,1,0)*SUM(U14:U18)</f>
        <v>27843.000619525883</v>
      </c>
      <c r="V19" s="211">
        <f>IF(V8&lt;=Inputs!$M$70,1,0)*SUM(V14:V18)</f>
        <v>27731.628617047776</v>
      </c>
      <c r="W19" s="211">
        <f>IF(W8&lt;=Inputs!$M$70,1,0)*SUM(W14:W18)</f>
        <v>27620.702102579588</v>
      </c>
      <c r="X19" s="211">
        <f>IF(X8&lt;=Inputs!$M$70,1,0)*SUM(X14:X18)</f>
        <v>27510.219294169267</v>
      </c>
      <c r="Y19" s="211">
        <f>IF(Y8&lt;=Inputs!$M$70,1,0)*SUM(Y14:Y18)</f>
        <v>27400.178416992592</v>
      </c>
      <c r="Z19" s="211">
        <f>IF(Z8&lt;=Inputs!$M$70,1,0)*SUM(Z14:Z18)</f>
        <v>27290.57770332462</v>
      </c>
      <c r="AA19" s="211">
        <f>IF(AA8&lt;=Inputs!$M$70,1,0)*SUM(AA14:AA18)</f>
        <v>27181.415392511321</v>
      </c>
      <c r="AB19" s="211">
        <f>IF(AB8&lt;=Inputs!$M$70,1,0)*SUM(AB14:AB18)</f>
        <v>27072.689730941274</v>
      </c>
      <c r="AC19" s="211">
        <f>IF(AC8&lt;=Inputs!$M$70,1,0)*SUM(AC14:AC18)</f>
        <v>26964.398972017512</v>
      </c>
      <c r="AD19" s="211">
        <f>IF(AD8&lt;=Inputs!$M$70,1,0)*SUM(AD14:AD18)</f>
        <v>26856.541376129444</v>
      </c>
      <c r="AE19" s="211">
        <f>IF(AE8&lt;=Inputs!$M$70,1,0)*SUM(AE14:AE18)</f>
        <v>26749.115210624921</v>
      </c>
      <c r="AF19" s="54"/>
      <c r="AG19" s="54"/>
      <c r="AH19" s="60">
        <f t="shared" ref="AH19:CS19" si="16">SUM(AH14:AH18)</f>
        <v>251437.80886130224</v>
      </c>
      <c r="AI19" s="60">
        <f t="shared" si="16"/>
        <v>1719.9261651646716</v>
      </c>
      <c r="AJ19" s="60">
        <f t="shared" si="16"/>
        <v>2407.1970732137347</v>
      </c>
      <c r="AK19" s="60">
        <f t="shared" si="16"/>
        <v>2945.7434574065246</v>
      </c>
      <c r="AL19" s="60">
        <f t="shared" si="16"/>
        <v>3241.8991252499427</v>
      </c>
      <c r="AM19" s="60">
        <f t="shared" si="16"/>
        <v>3330.0660931170032</v>
      </c>
      <c r="AN19" s="60">
        <f t="shared" si="16"/>
        <v>3478.7717355153331</v>
      </c>
      <c r="AO19" s="60">
        <f t="shared" si="16"/>
        <v>3203.5980878116025</v>
      </c>
      <c r="AP19" s="60">
        <f t="shared" si="16"/>
        <v>2657.9664365255226</v>
      </c>
      <c r="AQ19" s="60">
        <f t="shared" si="16"/>
        <v>2071.1118421843507</v>
      </c>
      <c r="AR19" s="60">
        <f t="shared" si="16"/>
        <v>1639.505315418922</v>
      </c>
      <c r="AS19" s="60">
        <f t="shared" si="16"/>
        <v>1316.4058070901638</v>
      </c>
      <c r="AT19" s="60">
        <f t="shared" si="16"/>
        <v>1432.0576258570184</v>
      </c>
      <c r="AU19" s="60">
        <f t="shared" si="16"/>
        <v>1713.0464605040129</v>
      </c>
      <c r="AV19" s="60">
        <f t="shared" si="16"/>
        <v>2397.5682849208797</v>
      </c>
      <c r="AW19" s="60">
        <f t="shared" si="16"/>
        <v>2933.9604835768987</v>
      </c>
      <c r="AX19" s="60">
        <f t="shared" si="16"/>
        <v>3228.931528748943</v>
      </c>
      <c r="AY19" s="60">
        <f t="shared" si="16"/>
        <v>3316.7458287445352</v>
      </c>
      <c r="AZ19" s="60">
        <f t="shared" si="16"/>
        <v>3464.8566485732717</v>
      </c>
      <c r="BA19" s="60">
        <f t="shared" si="16"/>
        <v>3190.7836954603558</v>
      </c>
      <c r="BB19" s="60">
        <f t="shared" si="16"/>
        <v>2647.3345707794206</v>
      </c>
      <c r="BC19" s="60">
        <f t="shared" si="16"/>
        <v>2062.8273948156134</v>
      </c>
      <c r="BD19" s="60">
        <f t="shared" si="16"/>
        <v>1632.9472941572462</v>
      </c>
      <c r="BE19" s="60">
        <f t="shared" si="16"/>
        <v>1311.1401838618031</v>
      </c>
      <c r="BF19" s="60">
        <f t="shared" si="16"/>
        <v>1426.3293953535904</v>
      </c>
      <c r="BG19" s="60">
        <f t="shared" si="16"/>
        <v>1706.1942746619968</v>
      </c>
      <c r="BH19" s="60">
        <f t="shared" si="16"/>
        <v>2387.9780117811961</v>
      </c>
      <c r="BI19" s="60">
        <f t="shared" si="16"/>
        <v>2922.224641642591</v>
      </c>
      <c r="BJ19" s="60">
        <f t="shared" si="16"/>
        <v>3216.0158026339473</v>
      </c>
      <c r="BK19" s="60">
        <f t="shared" si="16"/>
        <v>3303.4788454295572</v>
      </c>
      <c r="BL19" s="60">
        <f t="shared" si="16"/>
        <v>3450.9972219789788</v>
      </c>
      <c r="BM19" s="60">
        <f t="shared" si="16"/>
        <v>3178.0205606785148</v>
      </c>
      <c r="BN19" s="60">
        <f t="shared" si="16"/>
        <v>2636.7452324963028</v>
      </c>
      <c r="BO19" s="60">
        <f t="shared" si="16"/>
        <v>2054.576085236351</v>
      </c>
      <c r="BP19" s="60">
        <f t="shared" si="16"/>
        <v>1626.4155049806172</v>
      </c>
      <c r="BQ19" s="60">
        <f t="shared" si="16"/>
        <v>1305.895623126356</v>
      </c>
      <c r="BR19" s="60">
        <f t="shared" si="16"/>
        <v>1420.624077772176</v>
      </c>
      <c r="BS19" s="60">
        <f t="shared" si="16"/>
        <v>1699.3694975633489</v>
      </c>
      <c r="BT19" s="60">
        <f t="shared" si="16"/>
        <v>2378.4260997340712</v>
      </c>
      <c r="BU19" s="60">
        <f t="shared" si="16"/>
        <v>2910.5357430760205</v>
      </c>
      <c r="BV19" s="60">
        <f t="shared" si="16"/>
        <v>3203.1517394234111</v>
      </c>
      <c r="BW19" s="60">
        <f t="shared" si="16"/>
        <v>3290.2649300478388</v>
      </c>
      <c r="BX19" s="60">
        <f t="shared" si="16"/>
        <v>3437.1932330910627</v>
      </c>
      <c r="BY19" s="60">
        <f t="shared" si="16"/>
        <v>3165.3084784358002</v>
      </c>
      <c r="BZ19" s="60">
        <f t="shared" si="16"/>
        <v>2626.1982515663176</v>
      </c>
      <c r="CA19" s="60">
        <f t="shared" si="16"/>
        <v>2046.3577808954053</v>
      </c>
      <c r="CB19" s="60">
        <f t="shared" si="16"/>
        <v>1619.9098429606947</v>
      </c>
      <c r="CC19" s="60">
        <f t="shared" si="16"/>
        <v>1300.6720406338504</v>
      </c>
      <c r="CD19" s="60">
        <f t="shared" si="16"/>
        <v>1414.9415814610873</v>
      </c>
      <c r="CE19" s="60">
        <f t="shared" si="16"/>
        <v>1692.5720195730955</v>
      </c>
      <c r="CF19" s="60">
        <f t="shared" si="16"/>
        <v>2368.912395335135</v>
      </c>
      <c r="CG19" s="60">
        <f t="shared" si="16"/>
        <v>2898.8936001037164</v>
      </c>
      <c r="CH19" s="60">
        <f t="shared" si="16"/>
        <v>3190.3391324657177</v>
      </c>
      <c r="CI19" s="60">
        <f t="shared" si="16"/>
        <v>3277.1038703276477</v>
      </c>
      <c r="CJ19" s="60">
        <f t="shared" si="16"/>
        <v>3423.4444601586983</v>
      </c>
      <c r="CK19" s="60">
        <f t="shared" si="16"/>
        <v>3152.6472445220575</v>
      </c>
      <c r="CL19" s="60">
        <f t="shared" si="16"/>
        <v>2615.6934585600525</v>
      </c>
      <c r="CM19" s="60">
        <f t="shared" si="16"/>
        <v>2038.1723497718237</v>
      </c>
      <c r="CN19" s="60">
        <f t="shared" si="16"/>
        <v>1613.430203588852</v>
      </c>
      <c r="CO19" s="60">
        <f t="shared" si="16"/>
        <v>1295.469352471315</v>
      </c>
      <c r="CP19" s="60">
        <f t="shared" si="16"/>
        <v>1409.2818151352428</v>
      </c>
      <c r="CQ19" s="60">
        <f t="shared" si="16"/>
        <v>1685.8017314948031</v>
      </c>
      <c r="CR19" s="60">
        <f t="shared" si="16"/>
        <v>2359.4367457537946</v>
      </c>
      <c r="CS19" s="60">
        <f t="shared" si="16"/>
        <v>2887.2980257033014</v>
      </c>
      <c r="CT19" s="60">
        <f t="shared" ref="CT19:FE19" si="17">SUM(CT14:CT18)</f>
        <v>3177.5777759358548</v>
      </c>
      <c r="CU19" s="60">
        <f t="shared" si="17"/>
        <v>3263.9954548463365</v>
      </c>
      <c r="CV19" s="60">
        <f t="shared" si="17"/>
        <v>3409.7506823180638</v>
      </c>
      <c r="CW19" s="60">
        <f t="shared" si="17"/>
        <v>3140.0366555439691</v>
      </c>
      <c r="CX19" s="60">
        <f t="shared" si="17"/>
        <v>2605.2306847258119</v>
      </c>
      <c r="CY19" s="60">
        <f t="shared" si="17"/>
        <v>2030.0196603727366</v>
      </c>
      <c r="CZ19" s="60">
        <f t="shared" si="17"/>
        <v>1606.9764827744966</v>
      </c>
      <c r="DA19" s="60">
        <f t="shared" si="17"/>
        <v>1290.2874750614299</v>
      </c>
      <c r="DB19" s="60">
        <f t="shared" si="17"/>
        <v>1403.644687874702</v>
      </c>
      <c r="DC19" s="60">
        <f t="shared" si="17"/>
        <v>1679.0585245688239</v>
      </c>
      <c r="DD19" s="60">
        <f t="shared" si="17"/>
        <v>2349.9989987707795</v>
      </c>
      <c r="DE19" s="60">
        <f t="shared" si="17"/>
        <v>2875.7488336004885</v>
      </c>
      <c r="DF19" s="60">
        <f t="shared" si="17"/>
        <v>3164.8674648321116</v>
      </c>
      <c r="DG19" s="60">
        <f t="shared" si="17"/>
        <v>3250.9394730269514</v>
      </c>
      <c r="DH19" s="60">
        <f t="shared" si="17"/>
        <v>3396.1116795887915</v>
      </c>
      <c r="DI19" s="60">
        <f t="shared" si="17"/>
        <v>3127.4765089217935</v>
      </c>
      <c r="DJ19" s="60">
        <f t="shared" si="17"/>
        <v>2594.8097619869091</v>
      </c>
      <c r="DK19" s="60">
        <f t="shared" si="17"/>
        <v>2021.8995817312457</v>
      </c>
      <c r="DL19" s="60">
        <f t="shared" si="17"/>
        <v>1600.5485768433987</v>
      </c>
      <c r="DM19" s="60">
        <f t="shared" si="17"/>
        <v>1285.126325161184</v>
      </c>
      <c r="DN19" s="60">
        <f t="shared" si="17"/>
        <v>1398.0301091232031</v>
      </c>
      <c r="DO19" s="60">
        <f t="shared" si="17"/>
        <v>1672.3422904705485</v>
      </c>
      <c r="DP19" s="60">
        <f t="shared" si="17"/>
        <v>2340.5990027756961</v>
      </c>
      <c r="DQ19" s="60">
        <f t="shared" si="17"/>
        <v>2864.2458382660866</v>
      </c>
      <c r="DR19" s="60">
        <f t="shared" si="17"/>
        <v>3152.2079949727831</v>
      </c>
      <c r="DS19" s="60">
        <f t="shared" si="17"/>
        <v>3237.9357151348436</v>
      </c>
      <c r="DT19" s="60">
        <f t="shared" si="17"/>
        <v>3382.5272328704364</v>
      </c>
      <c r="DU19" s="60">
        <f t="shared" si="17"/>
        <v>3114.9666028861061</v>
      </c>
      <c r="DV19" s="60">
        <f t="shared" si="17"/>
        <v>2584.4305229389611</v>
      </c>
      <c r="DW19" s="60">
        <f t="shared" si="17"/>
        <v>2013.8119834043205</v>
      </c>
      <c r="DX19" s="60">
        <f t="shared" si="17"/>
        <v>1594.1463825360252</v>
      </c>
      <c r="DY19" s="60">
        <f t="shared" si="17"/>
        <v>1279.9858198605393</v>
      </c>
      <c r="DZ19" s="60">
        <f t="shared" si="17"/>
        <v>1392.4379886867105</v>
      </c>
      <c r="EA19" s="60">
        <f t="shared" si="17"/>
        <v>1665.6529213086665</v>
      </c>
      <c r="EB19" s="60">
        <f t="shared" si="17"/>
        <v>2331.2366067645935</v>
      </c>
      <c r="EC19" s="60">
        <f t="shared" si="17"/>
        <v>2852.7888549130221</v>
      </c>
      <c r="ED19" s="60">
        <f t="shared" si="17"/>
        <v>3139.5991629928917</v>
      </c>
      <c r="EE19" s="60">
        <f t="shared" si="17"/>
        <v>3224.9839722743045</v>
      </c>
      <c r="EF19" s="60">
        <f t="shared" si="17"/>
        <v>3368.9971239389547</v>
      </c>
      <c r="EG19" s="60">
        <f t="shared" si="17"/>
        <v>3102.5067364745619</v>
      </c>
      <c r="EH19" s="60">
        <f t="shared" si="17"/>
        <v>2574.0928008472056</v>
      </c>
      <c r="EI19" s="60">
        <f t="shared" si="17"/>
        <v>2005.7567354707035</v>
      </c>
      <c r="EJ19" s="60">
        <f t="shared" si="17"/>
        <v>1587.7697970058809</v>
      </c>
      <c r="EK19" s="60">
        <f t="shared" si="17"/>
        <v>1274.8658765810972</v>
      </c>
      <c r="EL19" s="60">
        <f t="shared" si="17"/>
        <v>1386.8682367319636</v>
      </c>
      <c r="EM19" s="60">
        <f t="shared" si="17"/>
        <v>1658.9903096234318</v>
      </c>
      <c r="EN19" s="60">
        <f t="shared" si="17"/>
        <v>2321.9116603375351</v>
      </c>
      <c r="EO19" s="60">
        <f t="shared" si="17"/>
        <v>2841.3776994933701</v>
      </c>
      <c r="EP19" s="60">
        <f t="shared" si="17"/>
        <v>3127.0407663409205</v>
      </c>
      <c r="EQ19" s="60">
        <f t="shared" si="17"/>
        <v>3212.0840363852071</v>
      </c>
      <c r="ER19" s="60">
        <f t="shared" si="17"/>
        <v>3355.521135443199</v>
      </c>
      <c r="ES19" s="60">
        <f t="shared" si="17"/>
        <v>3090.0967095286637</v>
      </c>
      <c r="ET19" s="60">
        <f t="shared" si="17"/>
        <v>2563.7964296438167</v>
      </c>
      <c r="EU19" s="60">
        <f t="shared" si="17"/>
        <v>1997.7337085288207</v>
      </c>
      <c r="EV19" s="60">
        <f t="shared" si="17"/>
        <v>1581.4187178178574</v>
      </c>
      <c r="EW19" s="60">
        <f t="shared" si="17"/>
        <v>1269.7664130747728</v>
      </c>
      <c r="EX19" s="60">
        <f t="shared" si="17"/>
        <v>1381.3207637850358</v>
      </c>
      <c r="EY19" s="60">
        <f t="shared" si="17"/>
        <v>1652.354348384938</v>
      </c>
      <c r="EZ19" s="60">
        <f t="shared" si="17"/>
        <v>2312.6240136961851</v>
      </c>
      <c r="FA19" s="60">
        <f t="shared" si="17"/>
        <v>2830.0121886953966</v>
      </c>
      <c r="FB19" s="60">
        <f t="shared" si="17"/>
        <v>3114.5326032755565</v>
      </c>
      <c r="FC19" s="60">
        <f t="shared" si="17"/>
        <v>3199.2357002396666</v>
      </c>
      <c r="FD19" s="60">
        <f t="shared" si="17"/>
        <v>3342.0990509014264</v>
      </c>
      <c r="FE19" s="60">
        <f t="shared" si="17"/>
        <v>3077.7363226905491</v>
      </c>
      <c r="FF19" s="60">
        <f t="shared" ref="FF19:HQ19" si="18">SUM(FF14:FF18)</f>
        <v>2553.5412439252414</v>
      </c>
      <c r="FG19" s="60">
        <f t="shared" si="18"/>
        <v>1989.7427736947054</v>
      </c>
      <c r="FH19" s="60">
        <f t="shared" si="18"/>
        <v>1575.0930429465861</v>
      </c>
      <c r="FI19" s="60">
        <f t="shared" si="18"/>
        <v>1264.6873474224737</v>
      </c>
      <c r="FJ19" s="60">
        <f t="shared" si="18"/>
        <v>1375.7954807298954</v>
      </c>
      <c r="FK19" s="60">
        <f t="shared" si="18"/>
        <v>1645.7449309913982</v>
      </c>
      <c r="FL19" s="60">
        <f t="shared" si="18"/>
        <v>2303.3735176414002</v>
      </c>
      <c r="FM19" s="60">
        <f t="shared" si="18"/>
        <v>2818.6921399406147</v>
      </c>
      <c r="FN19" s="60">
        <f t="shared" si="18"/>
        <v>3102.0744728624541</v>
      </c>
      <c r="FO19" s="60">
        <f t="shared" si="18"/>
        <v>3186.4387574387074</v>
      </c>
      <c r="FP19" s="60">
        <f t="shared" si="18"/>
        <v>3328.7306546978202</v>
      </c>
      <c r="FQ19" s="60">
        <f t="shared" si="18"/>
        <v>3065.4253773997862</v>
      </c>
      <c r="FR19" s="60">
        <f t="shared" si="18"/>
        <v>2543.32707894954</v>
      </c>
      <c r="FS19" s="60">
        <f t="shared" si="18"/>
        <v>1981.7838025999263</v>
      </c>
      <c r="FT19" s="60">
        <f t="shared" si="18"/>
        <v>1568.7926707747995</v>
      </c>
      <c r="FU19" s="60">
        <f t="shared" si="18"/>
        <v>1259.6285980327837</v>
      </c>
      <c r="FV19" s="60">
        <f t="shared" si="18"/>
        <v>1370.2922988069759</v>
      </c>
      <c r="FW19" s="60">
        <f t="shared" si="18"/>
        <v>1639.1619512674326</v>
      </c>
      <c r="FX19" s="60">
        <f t="shared" si="18"/>
        <v>2294.1600235708347</v>
      </c>
      <c r="FY19" s="60">
        <f t="shared" si="18"/>
        <v>2807.4173713808523</v>
      </c>
      <c r="FZ19" s="60">
        <f t="shared" si="18"/>
        <v>3089.6661749710047</v>
      </c>
      <c r="GA19" s="60">
        <f t="shared" si="18"/>
        <v>3173.6930024089529</v>
      </c>
      <c r="GB19" s="60">
        <f t="shared" si="18"/>
        <v>3315.4157320790291</v>
      </c>
      <c r="GC19" s="60">
        <f t="shared" si="18"/>
        <v>3053.1636758901873</v>
      </c>
      <c r="GD19" s="60">
        <f t="shared" si="18"/>
        <v>2533.1537706337422</v>
      </c>
      <c r="GE19" s="60">
        <f t="shared" si="18"/>
        <v>1973.8566673895268</v>
      </c>
      <c r="GF19" s="60">
        <f t="shared" si="18"/>
        <v>1562.5175000917004</v>
      </c>
      <c r="GG19" s="60">
        <f t="shared" si="18"/>
        <v>1254.5900836406527</v>
      </c>
      <c r="GH19" s="60">
        <f t="shared" si="18"/>
        <v>1364.8111296117481</v>
      </c>
      <c r="GI19" s="60">
        <f t="shared" si="18"/>
        <v>1632.6053034623631</v>
      </c>
      <c r="GJ19" s="60">
        <f t="shared" si="18"/>
        <v>2284.9833834765514</v>
      </c>
      <c r="GK19" s="60">
        <f t="shared" si="18"/>
        <v>2796.1877018953292</v>
      </c>
      <c r="GL19" s="60">
        <f t="shared" si="18"/>
        <v>3077.3075102711205</v>
      </c>
      <c r="GM19" s="60">
        <f t="shared" si="18"/>
        <v>3160.998230399317</v>
      </c>
      <c r="GN19" s="60">
        <f t="shared" si="18"/>
        <v>3302.154069150713</v>
      </c>
      <c r="GO19" s="60">
        <f t="shared" si="18"/>
        <v>3040.9510211866268</v>
      </c>
      <c r="GP19" s="60">
        <f t="shared" si="18"/>
        <v>2523.0211555512074</v>
      </c>
      <c r="GQ19" s="60">
        <f t="shared" si="18"/>
        <v>1965.9612407199686</v>
      </c>
      <c r="GR19" s="60">
        <f t="shared" si="18"/>
        <v>1556.2674300913336</v>
      </c>
      <c r="GS19" s="60">
        <f t="shared" si="18"/>
        <v>1249.57172330609</v>
      </c>
      <c r="GT19" s="60">
        <f t="shared" si="18"/>
        <v>1359.351885093301</v>
      </c>
      <c r="GU19" s="60">
        <f t="shared" si="18"/>
        <v>1626.0748822485136</v>
      </c>
      <c r="GV19" s="60">
        <f t="shared" si="18"/>
        <v>2275.8434499426453</v>
      </c>
      <c r="GW19" s="60">
        <f t="shared" si="18"/>
        <v>2785.002951087748</v>
      </c>
      <c r="GX19" s="60">
        <f t="shared" si="18"/>
        <v>3064.998280230036</v>
      </c>
      <c r="GY19" s="60">
        <f t="shared" si="18"/>
        <v>3148.3542374777198</v>
      </c>
      <c r="GZ19" s="60">
        <f t="shared" si="18"/>
        <v>3288.9454528741103</v>
      </c>
      <c r="HA19" s="60">
        <f t="shared" si="18"/>
        <v>3028.7872171018803</v>
      </c>
      <c r="HB19" s="60">
        <f t="shared" si="18"/>
        <v>2512.9290709290026</v>
      </c>
      <c r="HC19" s="60">
        <f t="shared" si="18"/>
        <v>1958.0973957570889</v>
      </c>
      <c r="HD19" s="60">
        <f t="shared" si="18"/>
        <v>1550.0423603709685</v>
      </c>
      <c r="HE19" s="60">
        <f t="shared" si="18"/>
        <v>1244.5734364128657</v>
      </c>
      <c r="HF19" s="60">
        <f t="shared" si="18"/>
        <v>1353.9144775529278</v>
      </c>
      <c r="HG19" s="60">
        <f t="shared" si="18"/>
        <v>1619.5705827195195</v>
      </c>
      <c r="HH19" s="60">
        <f t="shared" si="18"/>
        <v>2266.7400761428748</v>
      </c>
      <c r="HI19" s="60">
        <f t="shared" si="18"/>
        <v>2773.8629392833968</v>
      </c>
      <c r="HJ19" s="60">
        <f t="shared" si="18"/>
        <v>3052.7382871091158</v>
      </c>
      <c r="HK19" s="60">
        <f t="shared" si="18"/>
        <v>3135.7608205278088</v>
      </c>
      <c r="HL19" s="60">
        <f t="shared" si="18"/>
        <v>3275.7896710626137</v>
      </c>
      <c r="HM19" s="60">
        <f t="shared" si="18"/>
        <v>3016.6720682334726</v>
      </c>
      <c r="HN19" s="60">
        <f t="shared" si="18"/>
        <v>2502.8773546452862</v>
      </c>
      <c r="HO19" s="60">
        <f t="shared" si="18"/>
        <v>1950.2650061740605</v>
      </c>
      <c r="HP19" s="60">
        <f t="shared" si="18"/>
        <v>1543.8421909294846</v>
      </c>
      <c r="HQ19" s="60">
        <f t="shared" si="18"/>
        <v>1239.5951426672143</v>
      </c>
      <c r="HR19" s="60">
        <f t="shared" ref="HR19:KC19" si="19">SUM(HR14:HR18)</f>
        <v>1348.4988196427162</v>
      </c>
      <c r="HS19" s="60">
        <f t="shared" si="19"/>
        <v>1613.0923003886414</v>
      </c>
      <c r="HT19" s="60">
        <f t="shared" si="19"/>
        <v>2257.6731158383031</v>
      </c>
      <c r="HU19" s="60">
        <f t="shared" si="19"/>
        <v>2762.7674875262633</v>
      </c>
      <c r="HV19" s="60">
        <f t="shared" si="19"/>
        <v>3040.5273339606797</v>
      </c>
      <c r="HW19" s="60">
        <f t="shared" si="19"/>
        <v>3123.217777245698</v>
      </c>
      <c r="HX19" s="60">
        <f t="shared" si="19"/>
        <v>3262.6865123783632</v>
      </c>
      <c r="HY19" s="60">
        <f t="shared" si="19"/>
        <v>3004.6053799605388</v>
      </c>
      <c r="HZ19" s="60">
        <f t="shared" si="19"/>
        <v>2492.8658452267055</v>
      </c>
      <c r="IA19" s="60">
        <f t="shared" si="19"/>
        <v>1942.4639461493643</v>
      </c>
      <c r="IB19" s="60">
        <f t="shared" si="19"/>
        <v>1537.6668221657667</v>
      </c>
      <c r="IC19" s="60">
        <f t="shared" si="19"/>
        <v>1234.6367620965455</v>
      </c>
      <c r="ID19" s="60">
        <f t="shared" si="19"/>
        <v>1343.1048243641453</v>
      </c>
      <c r="IE19" s="60">
        <f t="shared" si="19"/>
        <v>1606.6399311870869</v>
      </c>
      <c r="IF19" s="60">
        <f t="shared" si="19"/>
        <v>2248.6424233749499</v>
      </c>
      <c r="IG19" s="60">
        <f t="shared" si="19"/>
        <v>2751.7164175761582</v>
      </c>
      <c r="IH19" s="60">
        <f t="shared" si="19"/>
        <v>3028.3652246248371</v>
      </c>
      <c r="II19" s="60">
        <f t="shared" si="19"/>
        <v>3110.7249061367152</v>
      </c>
      <c r="IJ19" s="60">
        <f t="shared" si="19"/>
        <v>3249.63576632885</v>
      </c>
      <c r="IK19" s="60">
        <f t="shared" si="19"/>
        <v>2992.5869584406969</v>
      </c>
      <c r="IL19" s="60">
        <f t="shared" si="19"/>
        <v>2482.8943818457988</v>
      </c>
      <c r="IM19" s="60">
        <f t="shared" si="19"/>
        <v>1934.6940903647669</v>
      </c>
      <c r="IN19" s="60">
        <f t="shared" si="19"/>
        <v>1531.5161548771036</v>
      </c>
      <c r="IO19" s="60">
        <f t="shared" si="19"/>
        <v>1229.6982150481592</v>
      </c>
      <c r="IP19" s="60">
        <f t="shared" si="19"/>
        <v>1337.7324050666887</v>
      </c>
      <c r="IQ19" s="60">
        <f t="shared" si="19"/>
        <v>1600.2133714623385</v>
      </c>
      <c r="IR19" s="60">
        <f t="shared" si="19"/>
        <v>2239.6478536814502</v>
      </c>
      <c r="IS19" s="60">
        <f t="shared" si="19"/>
        <v>2740.7095519058535</v>
      </c>
      <c r="IT19" s="60">
        <f t="shared" si="19"/>
        <v>3016.2517637263377</v>
      </c>
      <c r="IU19" s="60">
        <f t="shared" si="19"/>
        <v>3098.2820065121682</v>
      </c>
      <c r="IV19" s="60">
        <f t="shared" si="19"/>
        <v>3236.6372232635345</v>
      </c>
      <c r="IW19" s="60">
        <f t="shared" si="19"/>
        <v>2980.616610606934</v>
      </c>
      <c r="IX19" s="60">
        <f t="shared" si="19"/>
        <v>2472.9628043184152</v>
      </c>
      <c r="IY19" s="60">
        <f t="shared" si="19"/>
        <v>1926.9553140033076</v>
      </c>
      <c r="IZ19" s="60">
        <f t="shared" si="19"/>
        <v>1525.3900902575951</v>
      </c>
      <c r="JA19" s="60">
        <f t="shared" si="19"/>
        <v>1224.7794221879667</v>
      </c>
      <c r="JB19" s="60">
        <f t="shared" si="19"/>
        <v>1332.381475446422</v>
      </c>
      <c r="JC19" s="60">
        <f t="shared" si="19"/>
        <v>1593.8125179764891</v>
      </c>
      <c r="JD19" s="60">
        <f t="shared" si="19"/>
        <v>2230.6892622667242</v>
      </c>
      <c r="JE19" s="60">
        <f t="shared" si="19"/>
        <v>2729.74671369823</v>
      </c>
      <c r="JF19" s="60">
        <f t="shared" si="19"/>
        <v>3004.1867566714318</v>
      </c>
      <c r="JG19" s="60">
        <f t="shared" si="19"/>
        <v>3085.8888784861192</v>
      </c>
      <c r="JH19" s="60">
        <f t="shared" si="19"/>
        <v>3223.6906743704799</v>
      </c>
      <c r="JI19" s="60">
        <f t="shared" si="19"/>
        <v>2968.6941441645058</v>
      </c>
      <c r="JJ19" s="60">
        <f t="shared" si="19"/>
        <v>2463.0709531011416</v>
      </c>
      <c r="JK19" s="60">
        <f t="shared" si="19"/>
        <v>1919.2474927472942</v>
      </c>
      <c r="JL19" s="60">
        <f t="shared" si="19"/>
        <v>1519.2885298965646</v>
      </c>
      <c r="JM19" s="60">
        <f t="shared" si="19"/>
        <v>1219.8803044992146</v>
      </c>
      <c r="JN19" s="60">
        <f t="shared" si="19"/>
        <v>1327.0519495446363</v>
      </c>
      <c r="JO19" s="60">
        <f t="shared" si="19"/>
        <v>1587.4372679045832</v>
      </c>
      <c r="JP19" s="60">
        <f t="shared" si="19"/>
        <v>2221.7665052176576</v>
      </c>
      <c r="JQ19" s="60">
        <f t="shared" si="19"/>
        <v>2718.8277268434372</v>
      </c>
      <c r="JR19" s="60">
        <f t="shared" si="19"/>
        <v>2992.1700096447466</v>
      </c>
      <c r="JS19" s="60">
        <f t="shared" si="19"/>
        <v>3073.5453229721752</v>
      </c>
      <c r="JT19" s="60">
        <f t="shared" si="19"/>
        <v>3210.7959116729985</v>
      </c>
      <c r="JU19" s="60">
        <f t="shared" si="19"/>
        <v>2956.8193675878483</v>
      </c>
      <c r="JV19" s="60">
        <f t="shared" si="19"/>
        <v>2453.2186692887371</v>
      </c>
      <c r="JW19" s="60">
        <f t="shared" si="19"/>
        <v>1911.5705027763054</v>
      </c>
      <c r="JX19" s="60">
        <f t="shared" si="19"/>
        <v>1513.2113757769785</v>
      </c>
      <c r="JY19" s="60">
        <f t="shared" si="19"/>
        <v>1215.000783281218</v>
      </c>
      <c r="JZ19" s="60">
        <f t="shared" si="19"/>
        <v>1321.7437417464575</v>
      </c>
      <c r="KA19" s="60">
        <f t="shared" si="19"/>
        <v>1581.0875188329649</v>
      </c>
      <c r="KB19" s="60">
        <f t="shared" si="19"/>
        <v>2212.8794391967867</v>
      </c>
      <c r="KC19" s="60">
        <f t="shared" si="19"/>
        <v>2707.9524159360635</v>
      </c>
      <c r="KD19" s="60">
        <f t="shared" ref="KD19:LU19" si="20">SUM(KD14:KD18)</f>
        <v>2980.2013296061673</v>
      </c>
      <c r="KE19" s="60">
        <f t="shared" si="20"/>
        <v>3061.2511416802859</v>
      </c>
      <c r="KF19" s="60">
        <f t="shared" si="20"/>
        <v>3197.952728026306</v>
      </c>
      <c r="KG19" s="60">
        <f t="shared" si="20"/>
        <v>2944.9920901174964</v>
      </c>
      <c r="KH19" s="60">
        <f t="shared" si="20"/>
        <v>2443.4057946115818</v>
      </c>
      <c r="KI19" s="60">
        <f t="shared" si="20"/>
        <v>1903.9242207652001</v>
      </c>
      <c r="KJ19" s="60">
        <f t="shared" si="20"/>
        <v>1507.1585302738704</v>
      </c>
      <c r="KK19" s="60">
        <f t="shared" si="20"/>
        <v>1210.140780148093</v>
      </c>
      <c r="KL19" s="60">
        <f t="shared" si="20"/>
        <v>1316.456766779472</v>
      </c>
      <c r="KM19" s="60">
        <f t="shared" si="20"/>
        <v>1574.7631687576331</v>
      </c>
      <c r="KN19" s="60">
        <f t="shared" si="20"/>
        <v>2204.0279214399998</v>
      </c>
      <c r="KO19" s="60">
        <f t="shared" si="20"/>
        <v>2697.1206062723195</v>
      </c>
      <c r="KP19" s="60">
        <f t="shared" si="20"/>
        <v>2968.280524287743</v>
      </c>
      <c r="KQ19" s="60">
        <f t="shared" si="20"/>
        <v>3049.0061371135653</v>
      </c>
      <c r="KR19" s="60">
        <f t="shared" si="20"/>
        <v>3185.1609171142013</v>
      </c>
      <c r="KS19" s="60">
        <f t="shared" si="20"/>
        <v>2933.212121757027</v>
      </c>
      <c r="KT19" s="60">
        <f t="shared" si="20"/>
        <v>2433.6321714331361</v>
      </c>
      <c r="KU19" s="60">
        <f t="shared" si="20"/>
        <v>1896.3085238821395</v>
      </c>
      <c r="KV19" s="60">
        <f t="shared" si="20"/>
        <v>1501.1298961527752</v>
      </c>
      <c r="KW19" s="60">
        <f t="shared" si="20"/>
        <v>1205.3002170275008</v>
      </c>
      <c r="KX19" s="60">
        <f t="shared" si="20"/>
        <v>1311.1909397123541</v>
      </c>
      <c r="KY19" s="60">
        <f t="shared" si="20"/>
        <v>1568.4641160826025</v>
      </c>
      <c r="KZ19" s="60">
        <f t="shared" si="20"/>
        <v>2195.2118097542398</v>
      </c>
      <c r="LA19" s="60">
        <f t="shared" si="20"/>
        <v>2686.3321238472299</v>
      </c>
      <c r="LB19" s="60">
        <f t="shared" si="20"/>
        <v>2956.4074021905917</v>
      </c>
      <c r="LC19" s="60">
        <f t="shared" si="20"/>
        <v>3036.810112565111</v>
      </c>
      <c r="LD19" s="60">
        <f t="shared" si="20"/>
        <v>3172.4202734457444</v>
      </c>
      <c r="LE19" s="60">
        <f t="shared" si="20"/>
        <v>2921.4792732699989</v>
      </c>
      <c r="LF19" s="60">
        <f t="shared" si="20"/>
        <v>2423.8976427474031</v>
      </c>
      <c r="LG19" s="60">
        <f t="shared" si="20"/>
        <v>1888.7232897866108</v>
      </c>
      <c r="LH19" s="60">
        <f t="shared" si="20"/>
        <v>1495.125376568164</v>
      </c>
      <c r="LI19" s="60">
        <f t="shared" si="20"/>
        <v>1200.4790161593908</v>
      </c>
      <c r="LJ19" s="60">
        <f t="shared" si="20"/>
        <v>1305.9461759535045</v>
      </c>
      <c r="LK19" s="60">
        <f t="shared" si="20"/>
        <v>1562.190259618272</v>
      </c>
      <c r="LL19" s="60">
        <f t="shared" si="20"/>
        <v>2186.4309625152227</v>
      </c>
      <c r="LM19" s="60">
        <f t="shared" si="20"/>
        <v>2675.5867953518409</v>
      </c>
      <c r="LN19" s="60">
        <f t="shared" si="20"/>
        <v>2944.5817725818292</v>
      </c>
      <c r="LO19" s="60">
        <f t="shared" si="20"/>
        <v>3024.6628721148504</v>
      </c>
      <c r="LP19" s="60">
        <f t="shared" si="20"/>
        <v>3159.7305923519611</v>
      </c>
      <c r="LQ19" s="60">
        <f t="shared" si="20"/>
        <v>2909.7933561769187</v>
      </c>
      <c r="LR19" s="60">
        <f t="shared" si="20"/>
        <v>2414.2020521764134</v>
      </c>
      <c r="LS19" s="60">
        <f t="shared" si="20"/>
        <v>1881.1683966274643</v>
      </c>
      <c r="LT19" s="60">
        <f t="shared" si="20"/>
        <v>1489.1448750618913</v>
      </c>
      <c r="LU19" s="60">
        <f t="shared" si="20"/>
        <v>1195.6771000947531</v>
      </c>
    </row>
    <row r="20" spans="4:333">
      <c r="G20" s="59">
        <f>SUM(G19:AE19)</f>
        <v>951970.31255439424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4"/>
      <c r="AG20" s="54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  <c r="GF20" s="59"/>
      <c r="GG20" s="59"/>
      <c r="GH20" s="59"/>
      <c r="GI20" s="59"/>
      <c r="GJ20" s="59"/>
      <c r="GK20" s="59"/>
      <c r="GL20" s="59"/>
      <c r="GM20" s="59"/>
      <c r="GN20" s="59"/>
      <c r="GO20" s="59"/>
      <c r="GP20" s="59"/>
      <c r="GQ20" s="59"/>
      <c r="GR20" s="59"/>
      <c r="GS20" s="59"/>
      <c r="GT20" s="59"/>
      <c r="GU20" s="59"/>
      <c r="GV20" s="59"/>
      <c r="GW20" s="59"/>
      <c r="GX20" s="59"/>
      <c r="GY20" s="59"/>
      <c r="GZ20" s="59"/>
      <c r="HA20" s="59"/>
      <c r="HB20" s="59"/>
      <c r="HC20" s="59"/>
      <c r="HD20" s="59"/>
      <c r="HE20" s="59"/>
      <c r="HF20" s="59"/>
      <c r="HG20" s="59"/>
      <c r="HH20" s="59"/>
      <c r="HI20" s="59"/>
      <c r="HJ20" s="59"/>
      <c r="HK20" s="59"/>
      <c r="HL20" s="59"/>
      <c r="HM20" s="59"/>
      <c r="HN20" s="59"/>
      <c r="HO20" s="59"/>
      <c r="HP20" s="59"/>
      <c r="HQ20" s="59"/>
      <c r="HR20" s="59"/>
      <c r="HS20" s="59"/>
      <c r="HT20" s="59"/>
      <c r="HU20" s="59"/>
      <c r="HV20" s="59"/>
      <c r="HW20" s="59"/>
      <c r="HX20" s="59"/>
      <c r="HY20" s="59"/>
      <c r="HZ20" s="59"/>
      <c r="IA20" s="59"/>
      <c r="IB20" s="59"/>
      <c r="IC20" s="59"/>
      <c r="ID20" s="59"/>
      <c r="IE20" s="59"/>
      <c r="IF20" s="59"/>
      <c r="IG20" s="59"/>
      <c r="IH20" s="59"/>
      <c r="II20" s="59"/>
      <c r="IJ20" s="59"/>
      <c r="IK20" s="59"/>
      <c r="IL20" s="59"/>
      <c r="IM20" s="59"/>
      <c r="IN20" s="59"/>
      <c r="IO20" s="59"/>
      <c r="IP20" s="59"/>
      <c r="IQ20" s="59"/>
      <c r="IR20" s="59"/>
      <c r="IS20" s="59"/>
      <c r="IT20" s="59"/>
      <c r="IU20" s="59"/>
      <c r="IV20" s="59"/>
      <c r="IW20" s="59"/>
      <c r="IX20" s="59"/>
      <c r="IY20" s="59"/>
      <c r="IZ20" s="59"/>
      <c r="JA20" s="59"/>
      <c r="JB20" s="59"/>
      <c r="JC20" s="59"/>
      <c r="JD20" s="59"/>
      <c r="JE20" s="59"/>
      <c r="JF20" s="59"/>
      <c r="JG20" s="59"/>
      <c r="JH20" s="59"/>
      <c r="JI20" s="59"/>
      <c r="JJ20" s="59"/>
      <c r="JK20" s="59"/>
      <c r="JL20" s="59"/>
      <c r="JM20" s="59"/>
      <c r="JN20" s="59"/>
      <c r="JO20" s="59"/>
      <c r="JP20" s="59"/>
      <c r="JQ20" s="59"/>
      <c r="JR20" s="59"/>
      <c r="JS20" s="59"/>
      <c r="JT20" s="59"/>
      <c r="JU20" s="59"/>
      <c r="JV20" s="59"/>
      <c r="JW20" s="59"/>
      <c r="JX20" s="59"/>
      <c r="JY20" s="59"/>
      <c r="JZ20" s="59"/>
      <c r="KA20" s="59"/>
      <c r="KB20" s="59"/>
      <c r="KC20" s="59"/>
      <c r="KD20" s="59"/>
      <c r="KE20" s="59"/>
      <c r="KF20" s="59"/>
      <c r="KG20" s="59"/>
      <c r="KH20" s="59"/>
      <c r="KI20" s="59"/>
      <c r="KJ20" s="59"/>
      <c r="KK20" s="59"/>
      <c r="KL20" s="59"/>
      <c r="KM20" s="59"/>
      <c r="KN20" s="59"/>
      <c r="KO20" s="59"/>
      <c r="KP20" s="59"/>
      <c r="KQ20" s="59"/>
      <c r="KR20" s="59"/>
      <c r="KS20" s="59"/>
      <c r="KT20" s="59"/>
      <c r="KU20" s="59"/>
      <c r="KV20" s="59"/>
      <c r="KW20" s="59"/>
      <c r="KX20" s="59"/>
      <c r="KY20" s="59"/>
      <c r="KZ20" s="59"/>
      <c r="LA20" s="59"/>
      <c r="LB20" s="59"/>
      <c r="LC20" s="59"/>
      <c r="LD20" s="59"/>
      <c r="LE20" s="59"/>
      <c r="LF20" s="59"/>
      <c r="LG20" s="59"/>
      <c r="LH20" s="59"/>
      <c r="LI20" s="59"/>
      <c r="LJ20" s="59"/>
      <c r="LK20" s="59"/>
      <c r="LL20" s="59"/>
      <c r="LM20" s="59"/>
      <c r="LN20" s="59"/>
      <c r="LO20" s="59"/>
      <c r="LP20" s="59"/>
      <c r="LQ20" s="59"/>
      <c r="LR20" s="59"/>
      <c r="LS20" s="59"/>
      <c r="LT20" s="59"/>
      <c r="LU20" s="59"/>
    </row>
    <row r="21" spans="4:333"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4"/>
      <c r="AG21" s="54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</row>
    <row r="22" spans="4:333"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4"/>
      <c r="AG22" s="54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</row>
    <row r="23" spans="4:333">
      <c r="D23" s="12" t="s">
        <v>319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4"/>
      <c r="AG23" s="54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</row>
    <row r="24" spans="4:333">
      <c r="E24" s="12" t="s">
        <v>320</v>
      </c>
      <c r="G24" s="59">
        <f>+SUM(AH24:AS24)</f>
        <v>200000</v>
      </c>
      <c r="H24" s="59">
        <f>+SUM(AT24:BE24)</f>
        <v>0</v>
      </c>
      <c r="I24" s="59">
        <f>+SUM(BF24:BQ24)</f>
        <v>0</v>
      </c>
      <c r="J24" s="59">
        <f>+SUM(BR24:CC24)</f>
        <v>0</v>
      </c>
      <c r="K24" s="59">
        <f>+SUM(CD24:CO24)</f>
        <v>0</v>
      </c>
      <c r="L24" s="59">
        <f>+SUM(CP24:DA24)</f>
        <v>0</v>
      </c>
      <c r="M24" s="59">
        <f>+SUM(DB24:DM24)</f>
        <v>0</v>
      </c>
      <c r="N24" s="59">
        <f>+SUM(DN24:DY24)</f>
        <v>0</v>
      </c>
      <c r="O24" s="59">
        <f>+SUM(DZ24:EK24)</f>
        <v>0</v>
      </c>
      <c r="P24" s="59">
        <f>+SUM(EL24:EW24)</f>
        <v>0</v>
      </c>
      <c r="Q24" s="59">
        <f>+SUM(EX24:FI24)</f>
        <v>0</v>
      </c>
      <c r="R24" s="59">
        <f>+SUM(FJ24:FU24)</f>
        <v>0</v>
      </c>
      <c r="S24" s="59">
        <f>+SUM(FV24:GG24)</f>
        <v>0</v>
      </c>
      <c r="T24" s="59">
        <f>+SUM(GH24:GS24)</f>
        <v>0</v>
      </c>
      <c r="U24" s="59">
        <f>+SUM(GT24:HE24)</f>
        <v>0</v>
      </c>
      <c r="V24" s="59">
        <f>+SUM(HF24:HQ24)</f>
        <v>0</v>
      </c>
      <c r="W24" s="59">
        <f>+SUM(HR24:IC24)</f>
        <v>0</v>
      </c>
      <c r="X24" s="59">
        <f>+SUM(ID24:IO24)</f>
        <v>0</v>
      </c>
      <c r="Y24" s="59">
        <f>+SUM(IP24:JA24)</f>
        <v>0</v>
      </c>
      <c r="Z24" s="59">
        <f>+SUM(JB24:JM24)</f>
        <v>0</v>
      </c>
      <c r="AA24" s="59">
        <f>+SUM(JN24:JY24)</f>
        <v>0</v>
      </c>
      <c r="AB24" s="59">
        <f>+SUM(JZ24:KK24)</f>
        <v>0</v>
      </c>
      <c r="AC24" s="59">
        <f>+SUM(KL24:KW24)</f>
        <v>0</v>
      </c>
      <c r="AD24" s="59">
        <f>+SUM(KX24:LI24)</f>
        <v>0</v>
      </c>
      <c r="AE24" s="59">
        <f>+SUM(LJ24:LU24)</f>
        <v>0</v>
      </c>
      <c r="AF24" s="54"/>
      <c r="AG24" s="54"/>
      <c r="AH24" s="59">
        <f>Inputs!G28</f>
        <v>200000</v>
      </c>
      <c r="AI24" s="59">
        <v>0</v>
      </c>
      <c r="AJ24" s="59">
        <v>0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59">
        <v>0</v>
      </c>
      <c r="AS24" s="59">
        <v>0</v>
      </c>
      <c r="AT24" s="59">
        <v>0</v>
      </c>
      <c r="AU24" s="59">
        <v>0</v>
      </c>
      <c r="AV24" s="59">
        <v>0</v>
      </c>
      <c r="AW24" s="59">
        <v>0</v>
      </c>
      <c r="AX24" s="59">
        <v>0</v>
      </c>
      <c r="AY24" s="59">
        <v>0</v>
      </c>
      <c r="AZ24" s="59">
        <v>0</v>
      </c>
      <c r="BA24" s="59">
        <v>0</v>
      </c>
      <c r="BB24" s="59">
        <v>0</v>
      </c>
      <c r="BC24" s="59">
        <v>0</v>
      </c>
      <c r="BD24" s="59">
        <v>0</v>
      </c>
      <c r="BE24" s="59">
        <v>0</v>
      </c>
      <c r="BF24" s="59">
        <v>0</v>
      </c>
      <c r="BG24" s="59">
        <v>0</v>
      </c>
      <c r="BH24" s="59">
        <v>0</v>
      </c>
      <c r="BI24" s="59">
        <v>0</v>
      </c>
      <c r="BJ24" s="59">
        <v>0</v>
      </c>
      <c r="BK24" s="59">
        <v>0</v>
      </c>
      <c r="BL24" s="59">
        <v>0</v>
      </c>
      <c r="BM24" s="59">
        <v>0</v>
      </c>
      <c r="BN24" s="59">
        <v>0</v>
      </c>
      <c r="BO24" s="59">
        <v>0</v>
      </c>
      <c r="BP24" s="59">
        <v>0</v>
      </c>
      <c r="BQ24" s="59">
        <v>0</v>
      </c>
      <c r="BR24" s="59">
        <v>0</v>
      </c>
      <c r="BS24" s="59">
        <v>0</v>
      </c>
      <c r="BT24" s="59">
        <v>0</v>
      </c>
      <c r="BU24" s="59">
        <v>0</v>
      </c>
      <c r="BV24" s="59">
        <v>0</v>
      </c>
      <c r="BW24" s="59">
        <v>0</v>
      </c>
      <c r="BX24" s="59">
        <v>0</v>
      </c>
      <c r="BY24" s="59">
        <v>0</v>
      </c>
      <c r="BZ24" s="59">
        <v>0</v>
      </c>
      <c r="CA24" s="59">
        <v>0</v>
      </c>
      <c r="CB24" s="59">
        <v>0</v>
      </c>
      <c r="CC24" s="59">
        <v>0</v>
      </c>
      <c r="CD24" s="59">
        <v>0</v>
      </c>
      <c r="CE24" s="59">
        <v>0</v>
      </c>
      <c r="CF24" s="59">
        <v>0</v>
      </c>
      <c r="CG24" s="59">
        <v>0</v>
      </c>
      <c r="CH24" s="59">
        <v>0</v>
      </c>
      <c r="CI24" s="59">
        <v>0</v>
      </c>
      <c r="CJ24" s="59">
        <v>0</v>
      </c>
      <c r="CK24" s="59">
        <v>0</v>
      </c>
      <c r="CL24" s="59">
        <v>0</v>
      </c>
      <c r="CM24" s="59">
        <v>0</v>
      </c>
      <c r="CN24" s="59">
        <v>0</v>
      </c>
      <c r="CO24" s="59">
        <v>0</v>
      </c>
      <c r="CP24" s="59">
        <v>0</v>
      </c>
      <c r="CQ24" s="59">
        <v>0</v>
      </c>
      <c r="CR24" s="59">
        <v>0</v>
      </c>
      <c r="CS24" s="59">
        <v>0</v>
      </c>
      <c r="CT24" s="59">
        <v>0</v>
      </c>
      <c r="CU24" s="59">
        <v>0</v>
      </c>
      <c r="CV24" s="59">
        <v>0</v>
      </c>
      <c r="CW24" s="59">
        <v>0</v>
      </c>
      <c r="CX24" s="59">
        <v>0</v>
      </c>
      <c r="CY24" s="59">
        <v>0</v>
      </c>
      <c r="CZ24" s="59">
        <v>0</v>
      </c>
      <c r="DA24" s="59">
        <v>0</v>
      </c>
      <c r="DB24" s="59">
        <v>0</v>
      </c>
      <c r="DC24" s="59">
        <v>0</v>
      </c>
      <c r="DD24" s="59">
        <v>0</v>
      </c>
      <c r="DE24" s="59">
        <v>0</v>
      </c>
      <c r="DF24" s="59">
        <v>0</v>
      </c>
      <c r="DG24" s="59">
        <v>0</v>
      </c>
      <c r="DH24" s="59">
        <v>0</v>
      </c>
      <c r="DI24" s="59">
        <v>0</v>
      </c>
      <c r="DJ24" s="59">
        <v>0</v>
      </c>
      <c r="DK24" s="59">
        <v>0</v>
      </c>
      <c r="DL24" s="59">
        <v>0</v>
      </c>
      <c r="DM24" s="59">
        <v>0</v>
      </c>
      <c r="DN24" s="59">
        <v>0</v>
      </c>
      <c r="DO24" s="59">
        <v>0</v>
      </c>
      <c r="DP24" s="59">
        <v>0</v>
      </c>
      <c r="DQ24" s="59">
        <v>0</v>
      </c>
      <c r="DR24" s="59">
        <v>0</v>
      </c>
      <c r="DS24" s="59">
        <v>0</v>
      </c>
      <c r="DT24" s="59">
        <v>0</v>
      </c>
      <c r="DU24" s="59">
        <v>0</v>
      </c>
      <c r="DV24" s="59">
        <v>0</v>
      </c>
      <c r="DW24" s="59">
        <v>0</v>
      </c>
      <c r="DX24" s="59">
        <v>0</v>
      </c>
      <c r="DY24" s="59">
        <v>0</v>
      </c>
      <c r="DZ24" s="59">
        <v>0</v>
      </c>
      <c r="EA24" s="59">
        <v>0</v>
      </c>
      <c r="EB24" s="59">
        <v>0</v>
      </c>
      <c r="EC24" s="59">
        <v>0</v>
      </c>
      <c r="ED24" s="59">
        <v>0</v>
      </c>
      <c r="EE24" s="59">
        <v>0</v>
      </c>
      <c r="EF24" s="59">
        <v>0</v>
      </c>
      <c r="EG24" s="59">
        <v>0</v>
      </c>
      <c r="EH24" s="59">
        <v>0</v>
      </c>
      <c r="EI24" s="59">
        <v>0</v>
      </c>
      <c r="EJ24" s="59">
        <v>0</v>
      </c>
      <c r="EK24" s="59">
        <v>0</v>
      </c>
      <c r="EL24" s="59">
        <v>0</v>
      </c>
      <c r="EM24" s="59">
        <v>0</v>
      </c>
      <c r="EN24" s="59">
        <v>0</v>
      </c>
      <c r="EO24" s="59">
        <v>0</v>
      </c>
      <c r="EP24" s="59">
        <v>0</v>
      </c>
      <c r="EQ24" s="59">
        <v>0</v>
      </c>
      <c r="ER24" s="59">
        <v>0</v>
      </c>
      <c r="ES24" s="59">
        <v>0</v>
      </c>
      <c r="ET24" s="59">
        <v>0</v>
      </c>
      <c r="EU24" s="59">
        <v>0</v>
      </c>
      <c r="EV24" s="59">
        <v>0</v>
      </c>
      <c r="EW24" s="59">
        <v>0</v>
      </c>
      <c r="EX24" s="59">
        <v>0</v>
      </c>
      <c r="EY24" s="59">
        <v>0</v>
      </c>
      <c r="EZ24" s="59">
        <v>0</v>
      </c>
      <c r="FA24" s="59">
        <v>0</v>
      </c>
      <c r="FB24" s="59">
        <v>0</v>
      </c>
      <c r="FC24" s="59">
        <v>0</v>
      </c>
      <c r="FD24" s="59">
        <v>0</v>
      </c>
      <c r="FE24" s="59">
        <v>0</v>
      </c>
      <c r="FF24" s="59">
        <v>0</v>
      </c>
      <c r="FG24" s="59">
        <v>0</v>
      </c>
      <c r="FH24" s="59">
        <v>0</v>
      </c>
      <c r="FI24" s="59">
        <v>0</v>
      </c>
      <c r="FJ24" s="59">
        <v>0</v>
      </c>
      <c r="FK24" s="59">
        <v>0</v>
      </c>
      <c r="FL24" s="59">
        <v>0</v>
      </c>
      <c r="FM24" s="59">
        <v>0</v>
      </c>
      <c r="FN24" s="59">
        <v>0</v>
      </c>
      <c r="FO24" s="59">
        <v>0</v>
      </c>
      <c r="FP24" s="59">
        <v>0</v>
      </c>
      <c r="FQ24" s="59">
        <v>0</v>
      </c>
      <c r="FR24" s="59">
        <v>0</v>
      </c>
      <c r="FS24" s="59">
        <v>0</v>
      </c>
      <c r="FT24" s="59">
        <v>0</v>
      </c>
      <c r="FU24" s="59">
        <v>0</v>
      </c>
      <c r="FV24" s="59">
        <v>0</v>
      </c>
      <c r="FW24" s="59">
        <v>0</v>
      </c>
      <c r="FX24" s="59">
        <v>0</v>
      </c>
      <c r="FY24" s="59">
        <v>0</v>
      </c>
      <c r="FZ24" s="59">
        <v>0</v>
      </c>
      <c r="GA24" s="59">
        <v>0</v>
      </c>
      <c r="GB24" s="59">
        <v>0</v>
      </c>
      <c r="GC24" s="59">
        <v>0</v>
      </c>
      <c r="GD24" s="59">
        <v>0</v>
      </c>
      <c r="GE24" s="59">
        <v>0</v>
      </c>
      <c r="GF24" s="59">
        <v>0</v>
      </c>
      <c r="GG24" s="59">
        <v>0</v>
      </c>
      <c r="GH24" s="59">
        <v>0</v>
      </c>
      <c r="GI24" s="59">
        <v>0</v>
      </c>
      <c r="GJ24" s="59">
        <v>0</v>
      </c>
      <c r="GK24" s="59">
        <v>0</v>
      </c>
      <c r="GL24" s="59">
        <v>0</v>
      </c>
      <c r="GM24" s="59">
        <v>0</v>
      </c>
      <c r="GN24" s="59">
        <v>0</v>
      </c>
      <c r="GO24" s="59">
        <v>0</v>
      </c>
      <c r="GP24" s="59">
        <v>0</v>
      </c>
      <c r="GQ24" s="59">
        <v>0</v>
      </c>
      <c r="GR24" s="59">
        <v>0</v>
      </c>
      <c r="GS24" s="59">
        <v>0</v>
      </c>
      <c r="GT24" s="59">
        <v>0</v>
      </c>
      <c r="GU24" s="59">
        <v>0</v>
      </c>
      <c r="GV24" s="59">
        <v>0</v>
      </c>
      <c r="GW24" s="59">
        <v>0</v>
      </c>
      <c r="GX24" s="59">
        <v>0</v>
      </c>
      <c r="GY24" s="59">
        <v>0</v>
      </c>
      <c r="GZ24" s="59">
        <v>0</v>
      </c>
      <c r="HA24" s="59">
        <v>0</v>
      </c>
      <c r="HB24" s="59">
        <v>0</v>
      </c>
      <c r="HC24" s="59">
        <v>0</v>
      </c>
      <c r="HD24" s="59">
        <v>0</v>
      </c>
      <c r="HE24" s="59">
        <v>0</v>
      </c>
      <c r="HF24" s="59">
        <v>0</v>
      </c>
      <c r="HG24" s="59">
        <v>0</v>
      </c>
      <c r="HH24" s="59">
        <v>0</v>
      </c>
      <c r="HI24" s="59">
        <v>0</v>
      </c>
      <c r="HJ24" s="59">
        <v>0</v>
      </c>
      <c r="HK24" s="59">
        <v>0</v>
      </c>
      <c r="HL24" s="59">
        <v>0</v>
      </c>
      <c r="HM24" s="59">
        <v>0</v>
      </c>
      <c r="HN24" s="59">
        <v>0</v>
      </c>
      <c r="HO24" s="59">
        <v>0</v>
      </c>
      <c r="HP24" s="59">
        <v>0</v>
      </c>
      <c r="HQ24" s="59">
        <v>0</v>
      </c>
      <c r="HR24" s="59">
        <v>0</v>
      </c>
      <c r="HS24" s="59">
        <v>0</v>
      </c>
      <c r="HT24" s="59">
        <v>0</v>
      </c>
      <c r="HU24" s="59">
        <v>0</v>
      </c>
      <c r="HV24" s="59">
        <v>0</v>
      </c>
      <c r="HW24" s="59">
        <v>0</v>
      </c>
      <c r="HX24" s="59">
        <v>0</v>
      </c>
      <c r="HY24" s="59">
        <v>0</v>
      </c>
      <c r="HZ24" s="59">
        <v>0</v>
      </c>
      <c r="IA24" s="59">
        <v>0</v>
      </c>
      <c r="IB24" s="59">
        <v>0</v>
      </c>
      <c r="IC24" s="59">
        <v>0</v>
      </c>
      <c r="ID24" s="59">
        <v>0</v>
      </c>
      <c r="IE24" s="59">
        <v>0</v>
      </c>
      <c r="IF24" s="59">
        <v>0</v>
      </c>
      <c r="IG24" s="59">
        <v>0</v>
      </c>
      <c r="IH24" s="59">
        <v>0</v>
      </c>
      <c r="II24" s="59">
        <v>0</v>
      </c>
      <c r="IJ24" s="59">
        <v>0</v>
      </c>
      <c r="IK24" s="59">
        <v>0</v>
      </c>
      <c r="IL24" s="59">
        <v>0</v>
      </c>
      <c r="IM24" s="59">
        <v>0</v>
      </c>
      <c r="IN24" s="59">
        <v>0</v>
      </c>
      <c r="IO24" s="59">
        <v>0</v>
      </c>
      <c r="IP24" s="59">
        <v>0</v>
      </c>
      <c r="IQ24" s="59">
        <v>0</v>
      </c>
      <c r="IR24" s="59">
        <v>0</v>
      </c>
      <c r="IS24" s="59">
        <v>0</v>
      </c>
      <c r="IT24" s="59">
        <v>0</v>
      </c>
      <c r="IU24" s="59">
        <v>0</v>
      </c>
      <c r="IV24" s="59">
        <v>0</v>
      </c>
      <c r="IW24" s="59">
        <v>0</v>
      </c>
      <c r="IX24" s="59">
        <v>0</v>
      </c>
      <c r="IY24" s="59">
        <v>0</v>
      </c>
      <c r="IZ24" s="59">
        <v>0</v>
      </c>
      <c r="JA24" s="59">
        <v>0</v>
      </c>
      <c r="JB24" s="59">
        <v>0</v>
      </c>
      <c r="JC24" s="59">
        <v>0</v>
      </c>
      <c r="JD24" s="59">
        <v>0</v>
      </c>
      <c r="JE24" s="59">
        <v>0</v>
      </c>
      <c r="JF24" s="59">
        <v>0</v>
      </c>
      <c r="JG24" s="59">
        <v>0</v>
      </c>
      <c r="JH24" s="59">
        <v>0</v>
      </c>
      <c r="JI24" s="59">
        <v>0</v>
      </c>
      <c r="JJ24" s="59">
        <v>0</v>
      </c>
      <c r="JK24" s="59">
        <v>0</v>
      </c>
      <c r="JL24" s="59">
        <v>0</v>
      </c>
      <c r="JM24" s="59">
        <v>0</v>
      </c>
      <c r="JN24" s="59">
        <v>0</v>
      </c>
      <c r="JO24" s="59">
        <v>0</v>
      </c>
      <c r="JP24" s="59">
        <v>0</v>
      </c>
      <c r="JQ24" s="59">
        <v>0</v>
      </c>
      <c r="JR24" s="59">
        <v>0</v>
      </c>
      <c r="JS24" s="59">
        <v>0</v>
      </c>
      <c r="JT24" s="59">
        <v>0</v>
      </c>
      <c r="JU24" s="59">
        <v>0</v>
      </c>
      <c r="JV24" s="59">
        <v>0</v>
      </c>
      <c r="JW24" s="59">
        <v>0</v>
      </c>
      <c r="JX24" s="59">
        <v>0</v>
      </c>
      <c r="JY24" s="59">
        <v>0</v>
      </c>
      <c r="JZ24" s="59">
        <v>0</v>
      </c>
      <c r="KA24" s="59">
        <v>0</v>
      </c>
      <c r="KB24" s="59">
        <v>0</v>
      </c>
      <c r="KC24" s="59">
        <v>0</v>
      </c>
      <c r="KD24" s="59">
        <v>0</v>
      </c>
      <c r="KE24" s="59">
        <v>0</v>
      </c>
      <c r="KF24" s="59">
        <v>0</v>
      </c>
      <c r="KG24" s="59">
        <v>0</v>
      </c>
      <c r="KH24" s="59">
        <v>0</v>
      </c>
      <c r="KI24" s="59">
        <v>0</v>
      </c>
      <c r="KJ24" s="59">
        <v>0</v>
      </c>
      <c r="KK24" s="59">
        <v>0</v>
      </c>
      <c r="KL24" s="59">
        <v>0</v>
      </c>
      <c r="KM24" s="59">
        <v>0</v>
      </c>
      <c r="KN24" s="59">
        <v>0</v>
      </c>
      <c r="KO24" s="59">
        <v>0</v>
      </c>
      <c r="KP24" s="59">
        <v>0</v>
      </c>
      <c r="KQ24" s="59">
        <v>0</v>
      </c>
      <c r="KR24" s="59">
        <v>0</v>
      </c>
      <c r="KS24" s="59">
        <v>0</v>
      </c>
      <c r="KT24" s="59">
        <v>0</v>
      </c>
      <c r="KU24" s="59">
        <v>0</v>
      </c>
      <c r="KV24" s="59">
        <v>0</v>
      </c>
      <c r="KW24" s="59">
        <v>0</v>
      </c>
      <c r="KX24" s="59">
        <v>0</v>
      </c>
      <c r="KY24" s="59">
        <v>0</v>
      </c>
      <c r="KZ24" s="59">
        <v>0</v>
      </c>
      <c r="LA24" s="59">
        <v>0</v>
      </c>
      <c r="LB24" s="59">
        <v>0</v>
      </c>
      <c r="LC24" s="59">
        <v>0</v>
      </c>
      <c r="LD24" s="59">
        <v>0</v>
      </c>
      <c r="LE24" s="59">
        <v>0</v>
      </c>
      <c r="LF24" s="59">
        <v>0</v>
      </c>
      <c r="LG24" s="59">
        <v>0</v>
      </c>
      <c r="LH24" s="59">
        <v>0</v>
      </c>
      <c r="LI24" s="59">
        <v>0</v>
      </c>
      <c r="LJ24" s="59">
        <v>0</v>
      </c>
      <c r="LK24" s="59">
        <v>0</v>
      </c>
      <c r="LL24" s="59">
        <v>0</v>
      </c>
      <c r="LM24" s="59">
        <v>0</v>
      </c>
      <c r="LN24" s="59">
        <v>0</v>
      </c>
      <c r="LO24" s="59">
        <v>0</v>
      </c>
      <c r="LP24" s="59">
        <v>0</v>
      </c>
      <c r="LQ24" s="59">
        <v>0</v>
      </c>
      <c r="LR24" s="59">
        <v>0</v>
      </c>
      <c r="LS24" s="59">
        <v>0</v>
      </c>
      <c r="LT24" s="59">
        <v>0</v>
      </c>
      <c r="LU24" s="59">
        <v>0</v>
      </c>
    </row>
    <row r="25" spans="4:333">
      <c r="E25" s="57" t="s">
        <v>321</v>
      </c>
      <c r="G25" s="59">
        <f>+SUM(AH25:AS25)</f>
        <v>50000</v>
      </c>
      <c r="H25" s="59">
        <f>+SUM(AT25:BE25)</f>
        <v>0</v>
      </c>
      <c r="I25" s="59">
        <f>+SUM(BF25:BQ25)</f>
        <v>0</v>
      </c>
      <c r="J25" s="59">
        <f>+SUM(BR25:CC25)</f>
        <v>0</v>
      </c>
      <c r="K25" s="59">
        <f>+SUM(CD25:CO25)</f>
        <v>0</v>
      </c>
      <c r="L25" s="59">
        <f>+SUM(CP25:DA25)</f>
        <v>0</v>
      </c>
      <c r="M25" s="59">
        <f>+SUM(DB25:DM25)</f>
        <v>0</v>
      </c>
      <c r="N25" s="59">
        <f>+SUM(DN25:DY25)</f>
        <v>0</v>
      </c>
      <c r="O25" s="59">
        <f>+SUM(DZ25:EK25)</f>
        <v>0</v>
      </c>
      <c r="P25" s="59">
        <f>+SUM(EL25:EW25)</f>
        <v>0</v>
      </c>
      <c r="Q25" s="59">
        <f>+SUM(EX25:FI25)</f>
        <v>0</v>
      </c>
      <c r="R25" s="59">
        <f>+SUM(FJ25:FU25)</f>
        <v>0</v>
      </c>
      <c r="S25" s="59">
        <f>+SUM(FV25:GG25)</f>
        <v>0</v>
      </c>
      <c r="T25" s="59">
        <f>+SUM(GH25:GS25)</f>
        <v>0</v>
      </c>
      <c r="U25" s="59">
        <f>+SUM(GT25:HE25)</f>
        <v>0</v>
      </c>
      <c r="V25" s="59">
        <f>+SUM(HF25:HQ25)</f>
        <v>0</v>
      </c>
      <c r="W25" s="59">
        <f>+SUM(HR25:IC25)</f>
        <v>0</v>
      </c>
      <c r="X25" s="59">
        <f>+SUM(ID25:IO25)</f>
        <v>0</v>
      </c>
      <c r="Y25" s="59">
        <f>+SUM(IP25:JA25)</f>
        <v>0</v>
      </c>
      <c r="Z25" s="59">
        <f>+SUM(JB25:JM25)</f>
        <v>0</v>
      </c>
      <c r="AA25" s="59">
        <f>+SUM(JN25:JY25)</f>
        <v>0</v>
      </c>
      <c r="AB25" s="59">
        <f>+SUM(JZ25:KK25)</f>
        <v>0</v>
      </c>
      <c r="AC25" s="59">
        <f>+SUM(KL25:KW25)</f>
        <v>0</v>
      </c>
      <c r="AD25" s="59">
        <f>+SUM(KX25:LI25)</f>
        <v>0</v>
      </c>
      <c r="AE25" s="59">
        <f>+SUM(LJ25:LU25)</f>
        <v>0</v>
      </c>
      <c r="AF25" s="54"/>
      <c r="AG25" s="54"/>
      <c r="AH25" s="59">
        <f>Inputs!G36</f>
        <v>50000</v>
      </c>
      <c r="AI25" s="59">
        <v>0</v>
      </c>
      <c r="AJ25" s="59">
        <v>0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0</v>
      </c>
      <c r="AX25" s="59">
        <v>0</v>
      </c>
      <c r="AY25" s="59">
        <v>0</v>
      </c>
      <c r="AZ25" s="59">
        <v>0</v>
      </c>
      <c r="BA25" s="59">
        <v>0</v>
      </c>
      <c r="BB25" s="59">
        <v>0</v>
      </c>
      <c r="BC25" s="59">
        <v>0</v>
      </c>
      <c r="BD25" s="59">
        <v>0</v>
      </c>
      <c r="BE25" s="59">
        <v>0</v>
      </c>
      <c r="BF25" s="59">
        <v>0</v>
      </c>
      <c r="BG25" s="59">
        <v>0</v>
      </c>
      <c r="BH25" s="59">
        <v>0</v>
      </c>
      <c r="BI25" s="59">
        <v>0</v>
      </c>
      <c r="BJ25" s="59">
        <v>0</v>
      </c>
      <c r="BK25" s="59">
        <v>0</v>
      </c>
      <c r="BL25" s="59">
        <v>0</v>
      </c>
      <c r="BM25" s="59">
        <v>0</v>
      </c>
      <c r="BN25" s="59">
        <v>0</v>
      </c>
      <c r="BO25" s="59">
        <v>0</v>
      </c>
      <c r="BP25" s="59">
        <v>0</v>
      </c>
      <c r="BQ25" s="59">
        <v>0</v>
      </c>
      <c r="BR25" s="59">
        <v>0</v>
      </c>
      <c r="BS25" s="59">
        <v>0</v>
      </c>
      <c r="BT25" s="59">
        <v>0</v>
      </c>
      <c r="BU25" s="59">
        <v>0</v>
      </c>
      <c r="BV25" s="59">
        <v>0</v>
      </c>
      <c r="BW25" s="59">
        <v>0</v>
      </c>
      <c r="BX25" s="59">
        <v>0</v>
      </c>
      <c r="BY25" s="59">
        <v>0</v>
      </c>
      <c r="BZ25" s="59">
        <v>0</v>
      </c>
      <c r="CA25" s="59">
        <v>0</v>
      </c>
      <c r="CB25" s="59">
        <v>0</v>
      </c>
      <c r="CC25" s="59">
        <v>0</v>
      </c>
      <c r="CD25" s="59">
        <v>0</v>
      </c>
      <c r="CE25" s="59">
        <v>0</v>
      </c>
      <c r="CF25" s="59">
        <v>0</v>
      </c>
      <c r="CG25" s="59">
        <v>0</v>
      </c>
      <c r="CH25" s="59">
        <v>0</v>
      </c>
      <c r="CI25" s="59">
        <v>0</v>
      </c>
      <c r="CJ25" s="59">
        <v>0</v>
      </c>
      <c r="CK25" s="59">
        <v>0</v>
      </c>
      <c r="CL25" s="59">
        <v>0</v>
      </c>
      <c r="CM25" s="59">
        <v>0</v>
      </c>
      <c r="CN25" s="59">
        <v>0</v>
      </c>
      <c r="CO25" s="59">
        <v>0</v>
      </c>
      <c r="CP25" s="59">
        <v>0</v>
      </c>
      <c r="CQ25" s="59">
        <v>0</v>
      </c>
      <c r="CR25" s="59">
        <v>0</v>
      </c>
      <c r="CS25" s="59">
        <v>0</v>
      </c>
      <c r="CT25" s="59">
        <v>0</v>
      </c>
      <c r="CU25" s="59">
        <v>0</v>
      </c>
      <c r="CV25" s="59">
        <v>0</v>
      </c>
      <c r="CW25" s="59">
        <v>0</v>
      </c>
      <c r="CX25" s="59">
        <v>0</v>
      </c>
      <c r="CY25" s="59">
        <v>0</v>
      </c>
      <c r="CZ25" s="59">
        <v>0</v>
      </c>
      <c r="DA25" s="59">
        <v>0</v>
      </c>
      <c r="DB25" s="59">
        <v>0</v>
      </c>
      <c r="DC25" s="59">
        <v>0</v>
      </c>
      <c r="DD25" s="59">
        <v>0</v>
      </c>
      <c r="DE25" s="59">
        <v>0</v>
      </c>
      <c r="DF25" s="59">
        <v>0</v>
      </c>
      <c r="DG25" s="59">
        <v>0</v>
      </c>
      <c r="DH25" s="59">
        <v>0</v>
      </c>
      <c r="DI25" s="59">
        <v>0</v>
      </c>
      <c r="DJ25" s="59">
        <v>0</v>
      </c>
      <c r="DK25" s="59">
        <v>0</v>
      </c>
      <c r="DL25" s="59">
        <v>0</v>
      </c>
      <c r="DM25" s="59">
        <v>0</v>
      </c>
      <c r="DN25" s="59">
        <v>0</v>
      </c>
      <c r="DO25" s="59">
        <v>0</v>
      </c>
      <c r="DP25" s="59">
        <v>0</v>
      </c>
      <c r="DQ25" s="59">
        <v>0</v>
      </c>
      <c r="DR25" s="59">
        <v>0</v>
      </c>
      <c r="DS25" s="59">
        <v>0</v>
      </c>
      <c r="DT25" s="59">
        <v>0</v>
      </c>
      <c r="DU25" s="59">
        <v>0</v>
      </c>
      <c r="DV25" s="59">
        <v>0</v>
      </c>
      <c r="DW25" s="59">
        <v>0</v>
      </c>
      <c r="DX25" s="59">
        <v>0</v>
      </c>
      <c r="DY25" s="59">
        <v>0</v>
      </c>
      <c r="DZ25" s="59">
        <v>0</v>
      </c>
      <c r="EA25" s="59">
        <v>0</v>
      </c>
      <c r="EB25" s="59">
        <v>0</v>
      </c>
      <c r="EC25" s="59">
        <v>0</v>
      </c>
      <c r="ED25" s="59">
        <v>0</v>
      </c>
      <c r="EE25" s="59">
        <v>0</v>
      </c>
      <c r="EF25" s="59">
        <v>0</v>
      </c>
      <c r="EG25" s="59">
        <v>0</v>
      </c>
      <c r="EH25" s="59">
        <v>0</v>
      </c>
      <c r="EI25" s="59">
        <v>0</v>
      </c>
      <c r="EJ25" s="59">
        <v>0</v>
      </c>
      <c r="EK25" s="59">
        <v>0</v>
      </c>
      <c r="EL25" s="59">
        <v>0</v>
      </c>
      <c r="EM25" s="59">
        <v>0</v>
      </c>
      <c r="EN25" s="59">
        <v>0</v>
      </c>
      <c r="EO25" s="59">
        <v>0</v>
      </c>
      <c r="EP25" s="59">
        <v>0</v>
      </c>
      <c r="EQ25" s="59">
        <v>0</v>
      </c>
      <c r="ER25" s="59">
        <v>0</v>
      </c>
      <c r="ES25" s="59">
        <v>0</v>
      </c>
      <c r="ET25" s="59">
        <v>0</v>
      </c>
      <c r="EU25" s="59">
        <v>0</v>
      </c>
      <c r="EV25" s="59">
        <v>0</v>
      </c>
      <c r="EW25" s="59">
        <v>0</v>
      </c>
      <c r="EX25" s="59">
        <v>0</v>
      </c>
      <c r="EY25" s="59">
        <v>0</v>
      </c>
      <c r="EZ25" s="59">
        <v>0</v>
      </c>
      <c r="FA25" s="59">
        <v>0</v>
      </c>
      <c r="FB25" s="59">
        <v>0</v>
      </c>
      <c r="FC25" s="59">
        <v>0</v>
      </c>
      <c r="FD25" s="59">
        <v>0</v>
      </c>
      <c r="FE25" s="59">
        <v>0</v>
      </c>
      <c r="FF25" s="59">
        <v>0</v>
      </c>
      <c r="FG25" s="59">
        <v>0</v>
      </c>
      <c r="FH25" s="59">
        <v>0</v>
      </c>
      <c r="FI25" s="59">
        <v>0</v>
      </c>
      <c r="FJ25" s="59">
        <v>0</v>
      </c>
      <c r="FK25" s="59">
        <v>0</v>
      </c>
      <c r="FL25" s="59">
        <v>0</v>
      </c>
      <c r="FM25" s="59">
        <v>0</v>
      </c>
      <c r="FN25" s="59">
        <v>0</v>
      </c>
      <c r="FO25" s="59">
        <v>0</v>
      </c>
      <c r="FP25" s="59">
        <v>0</v>
      </c>
      <c r="FQ25" s="59">
        <v>0</v>
      </c>
      <c r="FR25" s="59">
        <v>0</v>
      </c>
      <c r="FS25" s="59">
        <v>0</v>
      </c>
      <c r="FT25" s="59">
        <v>0</v>
      </c>
      <c r="FU25" s="59">
        <v>0</v>
      </c>
      <c r="FV25" s="59">
        <v>0</v>
      </c>
      <c r="FW25" s="59">
        <v>0</v>
      </c>
      <c r="FX25" s="59">
        <v>0</v>
      </c>
      <c r="FY25" s="59">
        <v>0</v>
      </c>
      <c r="FZ25" s="59">
        <v>0</v>
      </c>
      <c r="GA25" s="59">
        <v>0</v>
      </c>
      <c r="GB25" s="59">
        <v>0</v>
      </c>
      <c r="GC25" s="59">
        <v>0</v>
      </c>
      <c r="GD25" s="59">
        <v>0</v>
      </c>
      <c r="GE25" s="59">
        <v>0</v>
      </c>
      <c r="GF25" s="59">
        <v>0</v>
      </c>
      <c r="GG25" s="59">
        <v>0</v>
      </c>
      <c r="GH25" s="59">
        <v>0</v>
      </c>
      <c r="GI25" s="59">
        <v>0</v>
      </c>
      <c r="GJ25" s="59">
        <v>0</v>
      </c>
      <c r="GK25" s="59">
        <v>0</v>
      </c>
      <c r="GL25" s="59">
        <v>0</v>
      </c>
      <c r="GM25" s="59">
        <v>0</v>
      </c>
      <c r="GN25" s="59">
        <v>0</v>
      </c>
      <c r="GO25" s="59">
        <v>0</v>
      </c>
      <c r="GP25" s="59">
        <v>0</v>
      </c>
      <c r="GQ25" s="59">
        <v>0</v>
      </c>
      <c r="GR25" s="59">
        <v>0</v>
      </c>
      <c r="GS25" s="59">
        <v>0</v>
      </c>
      <c r="GT25" s="59">
        <v>0</v>
      </c>
      <c r="GU25" s="59">
        <v>0</v>
      </c>
      <c r="GV25" s="59">
        <v>0</v>
      </c>
      <c r="GW25" s="59">
        <v>0</v>
      </c>
      <c r="GX25" s="59">
        <v>0</v>
      </c>
      <c r="GY25" s="59">
        <v>0</v>
      </c>
      <c r="GZ25" s="59">
        <v>0</v>
      </c>
      <c r="HA25" s="59">
        <v>0</v>
      </c>
      <c r="HB25" s="59">
        <v>0</v>
      </c>
      <c r="HC25" s="59">
        <v>0</v>
      </c>
      <c r="HD25" s="59">
        <v>0</v>
      </c>
      <c r="HE25" s="59">
        <v>0</v>
      </c>
      <c r="HF25" s="59">
        <v>0</v>
      </c>
      <c r="HG25" s="59">
        <v>0</v>
      </c>
      <c r="HH25" s="59">
        <v>0</v>
      </c>
      <c r="HI25" s="59">
        <v>0</v>
      </c>
      <c r="HJ25" s="59">
        <v>0</v>
      </c>
      <c r="HK25" s="59">
        <v>0</v>
      </c>
      <c r="HL25" s="59">
        <v>0</v>
      </c>
      <c r="HM25" s="59">
        <v>0</v>
      </c>
      <c r="HN25" s="59">
        <v>0</v>
      </c>
      <c r="HO25" s="59">
        <v>0</v>
      </c>
      <c r="HP25" s="59">
        <v>0</v>
      </c>
      <c r="HQ25" s="59">
        <v>0</v>
      </c>
      <c r="HR25" s="59">
        <v>0</v>
      </c>
      <c r="HS25" s="59">
        <v>0</v>
      </c>
      <c r="HT25" s="59">
        <v>0</v>
      </c>
      <c r="HU25" s="59">
        <v>0</v>
      </c>
      <c r="HV25" s="59">
        <v>0</v>
      </c>
      <c r="HW25" s="59">
        <v>0</v>
      </c>
      <c r="HX25" s="59">
        <v>0</v>
      </c>
      <c r="HY25" s="59">
        <v>0</v>
      </c>
      <c r="HZ25" s="59">
        <v>0</v>
      </c>
      <c r="IA25" s="59">
        <v>0</v>
      </c>
      <c r="IB25" s="59">
        <v>0</v>
      </c>
      <c r="IC25" s="59">
        <v>0</v>
      </c>
      <c r="ID25" s="59">
        <v>0</v>
      </c>
      <c r="IE25" s="59">
        <v>0</v>
      </c>
      <c r="IF25" s="59">
        <v>0</v>
      </c>
      <c r="IG25" s="59">
        <v>0</v>
      </c>
      <c r="IH25" s="59">
        <v>0</v>
      </c>
      <c r="II25" s="59">
        <v>0</v>
      </c>
      <c r="IJ25" s="59">
        <v>0</v>
      </c>
      <c r="IK25" s="59">
        <v>0</v>
      </c>
      <c r="IL25" s="59">
        <v>0</v>
      </c>
      <c r="IM25" s="59">
        <v>0</v>
      </c>
      <c r="IN25" s="59">
        <v>0</v>
      </c>
      <c r="IO25" s="59">
        <v>0</v>
      </c>
      <c r="IP25" s="59">
        <v>0</v>
      </c>
      <c r="IQ25" s="59">
        <v>0</v>
      </c>
      <c r="IR25" s="59">
        <v>0</v>
      </c>
      <c r="IS25" s="59">
        <v>0</v>
      </c>
      <c r="IT25" s="59">
        <v>0</v>
      </c>
      <c r="IU25" s="59">
        <v>0</v>
      </c>
      <c r="IV25" s="59">
        <v>0</v>
      </c>
      <c r="IW25" s="59">
        <v>0</v>
      </c>
      <c r="IX25" s="59">
        <v>0</v>
      </c>
      <c r="IY25" s="59">
        <v>0</v>
      </c>
      <c r="IZ25" s="59">
        <v>0</v>
      </c>
      <c r="JA25" s="59">
        <v>0</v>
      </c>
      <c r="JB25" s="59">
        <v>0</v>
      </c>
      <c r="JC25" s="59">
        <v>0</v>
      </c>
      <c r="JD25" s="59">
        <v>0</v>
      </c>
      <c r="JE25" s="59">
        <v>0</v>
      </c>
      <c r="JF25" s="59">
        <v>0</v>
      </c>
      <c r="JG25" s="59">
        <v>0</v>
      </c>
      <c r="JH25" s="59">
        <v>0</v>
      </c>
      <c r="JI25" s="59">
        <v>0</v>
      </c>
      <c r="JJ25" s="59">
        <v>0</v>
      </c>
      <c r="JK25" s="59">
        <v>0</v>
      </c>
      <c r="JL25" s="59">
        <v>0</v>
      </c>
      <c r="JM25" s="59">
        <v>0</v>
      </c>
      <c r="JN25" s="59">
        <v>0</v>
      </c>
      <c r="JO25" s="59">
        <v>0</v>
      </c>
      <c r="JP25" s="59">
        <v>0</v>
      </c>
      <c r="JQ25" s="59">
        <v>0</v>
      </c>
      <c r="JR25" s="59">
        <v>0</v>
      </c>
      <c r="JS25" s="59">
        <v>0</v>
      </c>
      <c r="JT25" s="59">
        <v>0</v>
      </c>
      <c r="JU25" s="59">
        <v>0</v>
      </c>
      <c r="JV25" s="59">
        <v>0</v>
      </c>
      <c r="JW25" s="59">
        <v>0</v>
      </c>
      <c r="JX25" s="59">
        <v>0</v>
      </c>
      <c r="JY25" s="59">
        <v>0</v>
      </c>
      <c r="JZ25" s="59">
        <v>0</v>
      </c>
      <c r="KA25" s="59">
        <v>0</v>
      </c>
      <c r="KB25" s="59">
        <v>0</v>
      </c>
      <c r="KC25" s="59">
        <v>0</v>
      </c>
      <c r="KD25" s="59">
        <v>0</v>
      </c>
      <c r="KE25" s="59">
        <v>0</v>
      </c>
      <c r="KF25" s="59">
        <v>0</v>
      </c>
      <c r="KG25" s="59">
        <v>0</v>
      </c>
      <c r="KH25" s="59">
        <v>0</v>
      </c>
      <c r="KI25" s="59">
        <v>0</v>
      </c>
      <c r="KJ25" s="59">
        <v>0</v>
      </c>
      <c r="KK25" s="59">
        <v>0</v>
      </c>
      <c r="KL25" s="59">
        <v>0</v>
      </c>
      <c r="KM25" s="59">
        <v>0</v>
      </c>
      <c r="KN25" s="59">
        <v>0</v>
      </c>
      <c r="KO25" s="59">
        <v>0</v>
      </c>
      <c r="KP25" s="59">
        <v>0</v>
      </c>
      <c r="KQ25" s="59">
        <v>0</v>
      </c>
      <c r="KR25" s="59">
        <v>0</v>
      </c>
      <c r="KS25" s="59">
        <v>0</v>
      </c>
      <c r="KT25" s="59">
        <v>0</v>
      </c>
      <c r="KU25" s="59">
        <v>0</v>
      </c>
      <c r="KV25" s="59">
        <v>0</v>
      </c>
      <c r="KW25" s="59">
        <v>0</v>
      </c>
      <c r="KX25" s="59">
        <v>0</v>
      </c>
      <c r="KY25" s="59">
        <v>0</v>
      </c>
      <c r="KZ25" s="59">
        <v>0</v>
      </c>
      <c r="LA25" s="59">
        <v>0</v>
      </c>
      <c r="LB25" s="59">
        <v>0</v>
      </c>
      <c r="LC25" s="59">
        <v>0</v>
      </c>
      <c r="LD25" s="59">
        <v>0</v>
      </c>
      <c r="LE25" s="59">
        <v>0</v>
      </c>
      <c r="LF25" s="59">
        <v>0</v>
      </c>
      <c r="LG25" s="59">
        <v>0</v>
      </c>
      <c r="LH25" s="59">
        <v>0</v>
      </c>
      <c r="LI25" s="59">
        <v>0</v>
      </c>
      <c r="LJ25" s="59">
        <v>0</v>
      </c>
      <c r="LK25" s="59">
        <v>0</v>
      </c>
      <c r="LL25" s="59">
        <v>0</v>
      </c>
      <c r="LM25" s="59">
        <v>0</v>
      </c>
      <c r="LN25" s="59">
        <v>0</v>
      </c>
      <c r="LO25" s="59">
        <v>0</v>
      </c>
      <c r="LP25" s="59">
        <v>0</v>
      </c>
      <c r="LQ25" s="59">
        <v>0</v>
      </c>
      <c r="LR25" s="59">
        <v>0</v>
      </c>
      <c r="LS25" s="59">
        <v>0</v>
      </c>
      <c r="LT25" s="59">
        <v>0</v>
      </c>
      <c r="LU25" s="59">
        <v>0</v>
      </c>
    </row>
    <row r="26" spans="4:333"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4"/>
      <c r="AG26" s="54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</row>
    <row r="27" spans="4:333">
      <c r="E27" s="20" t="s">
        <v>322</v>
      </c>
      <c r="G27" s="60">
        <f t="shared" ref="G27:AE27" si="21">SUM(G24:G26)</f>
        <v>250000</v>
      </c>
      <c r="H27" s="60">
        <f t="shared" si="21"/>
        <v>0</v>
      </c>
      <c r="I27" s="60">
        <f t="shared" si="21"/>
        <v>0</v>
      </c>
      <c r="J27" s="60">
        <f t="shared" si="21"/>
        <v>0</v>
      </c>
      <c r="K27" s="60">
        <f t="shared" si="21"/>
        <v>0</v>
      </c>
      <c r="L27" s="60">
        <f t="shared" si="21"/>
        <v>0</v>
      </c>
      <c r="M27" s="60">
        <f t="shared" si="21"/>
        <v>0</v>
      </c>
      <c r="N27" s="60">
        <f t="shared" si="21"/>
        <v>0</v>
      </c>
      <c r="O27" s="60">
        <f t="shared" si="21"/>
        <v>0</v>
      </c>
      <c r="P27" s="60">
        <f t="shared" si="21"/>
        <v>0</v>
      </c>
      <c r="Q27" s="60">
        <f t="shared" si="21"/>
        <v>0</v>
      </c>
      <c r="R27" s="60">
        <f t="shared" si="21"/>
        <v>0</v>
      </c>
      <c r="S27" s="60">
        <f t="shared" si="21"/>
        <v>0</v>
      </c>
      <c r="T27" s="60">
        <f t="shared" si="21"/>
        <v>0</v>
      </c>
      <c r="U27" s="60">
        <f t="shared" si="21"/>
        <v>0</v>
      </c>
      <c r="V27" s="60">
        <f t="shared" si="21"/>
        <v>0</v>
      </c>
      <c r="W27" s="60">
        <f t="shared" si="21"/>
        <v>0</v>
      </c>
      <c r="X27" s="60">
        <f t="shared" si="21"/>
        <v>0</v>
      </c>
      <c r="Y27" s="60">
        <f t="shared" si="21"/>
        <v>0</v>
      </c>
      <c r="Z27" s="60">
        <f t="shared" si="21"/>
        <v>0</v>
      </c>
      <c r="AA27" s="60">
        <f t="shared" si="21"/>
        <v>0</v>
      </c>
      <c r="AB27" s="60">
        <f t="shared" si="21"/>
        <v>0</v>
      </c>
      <c r="AC27" s="60">
        <f t="shared" si="21"/>
        <v>0</v>
      </c>
      <c r="AD27" s="60">
        <f t="shared" si="21"/>
        <v>0</v>
      </c>
      <c r="AE27" s="60">
        <f t="shared" si="21"/>
        <v>0</v>
      </c>
      <c r="AF27" s="54"/>
      <c r="AG27" s="54"/>
      <c r="AH27" s="60">
        <f t="shared" ref="AH27:CS27" si="22">SUM(AH24:AH25)</f>
        <v>250000</v>
      </c>
      <c r="AI27" s="60">
        <f t="shared" si="22"/>
        <v>0</v>
      </c>
      <c r="AJ27" s="60">
        <f t="shared" si="22"/>
        <v>0</v>
      </c>
      <c r="AK27" s="60">
        <f t="shared" si="22"/>
        <v>0</v>
      </c>
      <c r="AL27" s="60">
        <f t="shared" si="22"/>
        <v>0</v>
      </c>
      <c r="AM27" s="60">
        <f t="shared" si="22"/>
        <v>0</v>
      </c>
      <c r="AN27" s="60">
        <f t="shared" si="22"/>
        <v>0</v>
      </c>
      <c r="AO27" s="60">
        <f t="shared" si="22"/>
        <v>0</v>
      </c>
      <c r="AP27" s="60">
        <f t="shared" si="22"/>
        <v>0</v>
      </c>
      <c r="AQ27" s="60">
        <f t="shared" si="22"/>
        <v>0</v>
      </c>
      <c r="AR27" s="60">
        <f t="shared" si="22"/>
        <v>0</v>
      </c>
      <c r="AS27" s="60">
        <f t="shared" si="22"/>
        <v>0</v>
      </c>
      <c r="AT27" s="60">
        <f t="shared" si="22"/>
        <v>0</v>
      </c>
      <c r="AU27" s="60">
        <f t="shared" si="22"/>
        <v>0</v>
      </c>
      <c r="AV27" s="60">
        <f t="shared" si="22"/>
        <v>0</v>
      </c>
      <c r="AW27" s="60">
        <f t="shared" si="22"/>
        <v>0</v>
      </c>
      <c r="AX27" s="60">
        <f t="shared" si="22"/>
        <v>0</v>
      </c>
      <c r="AY27" s="60">
        <f t="shared" si="22"/>
        <v>0</v>
      </c>
      <c r="AZ27" s="60">
        <f t="shared" si="22"/>
        <v>0</v>
      </c>
      <c r="BA27" s="60">
        <f t="shared" si="22"/>
        <v>0</v>
      </c>
      <c r="BB27" s="60">
        <f t="shared" si="22"/>
        <v>0</v>
      </c>
      <c r="BC27" s="60">
        <f t="shared" si="22"/>
        <v>0</v>
      </c>
      <c r="BD27" s="60">
        <f t="shared" si="22"/>
        <v>0</v>
      </c>
      <c r="BE27" s="60">
        <f t="shared" si="22"/>
        <v>0</v>
      </c>
      <c r="BF27" s="60">
        <f t="shared" si="22"/>
        <v>0</v>
      </c>
      <c r="BG27" s="60">
        <f t="shared" si="22"/>
        <v>0</v>
      </c>
      <c r="BH27" s="60">
        <f t="shared" si="22"/>
        <v>0</v>
      </c>
      <c r="BI27" s="60">
        <f t="shared" si="22"/>
        <v>0</v>
      </c>
      <c r="BJ27" s="60">
        <f t="shared" si="22"/>
        <v>0</v>
      </c>
      <c r="BK27" s="60">
        <f t="shared" si="22"/>
        <v>0</v>
      </c>
      <c r="BL27" s="60">
        <f t="shared" si="22"/>
        <v>0</v>
      </c>
      <c r="BM27" s="60">
        <f t="shared" si="22"/>
        <v>0</v>
      </c>
      <c r="BN27" s="60">
        <f t="shared" si="22"/>
        <v>0</v>
      </c>
      <c r="BO27" s="60">
        <f t="shared" si="22"/>
        <v>0</v>
      </c>
      <c r="BP27" s="60">
        <f t="shared" si="22"/>
        <v>0</v>
      </c>
      <c r="BQ27" s="60">
        <f t="shared" si="22"/>
        <v>0</v>
      </c>
      <c r="BR27" s="60">
        <f t="shared" si="22"/>
        <v>0</v>
      </c>
      <c r="BS27" s="60">
        <f t="shared" si="22"/>
        <v>0</v>
      </c>
      <c r="BT27" s="60">
        <f t="shared" si="22"/>
        <v>0</v>
      </c>
      <c r="BU27" s="60">
        <f t="shared" si="22"/>
        <v>0</v>
      </c>
      <c r="BV27" s="60">
        <f t="shared" si="22"/>
        <v>0</v>
      </c>
      <c r="BW27" s="60">
        <f t="shared" si="22"/>
        <v>0</v>
      </c>
      <c r="BX27" s="60">
        <f t="shared" si="22"/>
        <v>0</v>
      </c>
      <c r="BY27" s="60">
        <f t="shared" si="22"/>
        <v>0</v>
      </c>
      <c r="BZ27" s="60">
        <f t="shared" si="22"/>
        <v>0</v>
      </c>
      <c r="CA27" s="60">
        <f t="shared" si="22"/>
        <v>0</v>
      </c>
      <c r="CB27" s="60">
        <f t="shared" si="22"/>
        <v>0</v>
      </c>
      <c r="CC27" s="60">
        <f t="shared" si="22"/>
        <v>0</v>
      </c>
      <c r="CD27" s="60">
        <f t="shared" si="22"/>
        <v>0</v>
      </c>
      <c r="CE27" s="60">
        <f t="shared" si="22"/>
        <v>0</v>
      </c>
      <c r="CF27" s="60">
        <f t="shared" si="22"/>
        <v>0</v>
      </c>
      <c r="CG27" s="60">
        <f t="shared" si="22"/>
        <v>0</v>
      </c>
      <c r="CH27" s="60">
        <f t="shared" si="22"/>
        <v>0</v>
      </c>
      <c r="CI27" s="60">
        <f t="shared" si="22"/>
        <v>0</v>
      </c>
      <c r="CJ27" s="60">
        <f t="shared" si="22"/>
        <v>0</v>
      </c>
      <c r="CK27" s="60">
        <f t="shared" si="22"/>
        <v>0</v>
      </c>
      <c r="CL27" s="60">
        <f t="shared" si="22"/>
        <v>0</v>
      </c>
      <c r="CM27" s="60">
        <f t="shared" si="22"/>
        <v>0</v>
      </c>
      <c r="CN27" s="60">
        <f t="shared" si="22"/>
        <v>0</v>
      </c>
      <c r="CO27" s="60">
        <f t="shared" si="22"/>
        <v>0</v>
      </c>
      <c r="CP27" s="60">
        <f t="shared" si="22"/>
        <v>0</v>
      </c>
      <c r="CQ27" s="60">
        <f t="shared" si="22"/>
        <v>0</v>
      </c>
      <c r="CR27" s="60">
        <f t="shared" si="22"/>
        <v>0</v>
      </c>
      <c r="CS27" s="60">
        <f t="shared" si="22"/>
        <v>0</v>
      </c>
      <c r="CT27" s="60">
        <f t="shared" ref="CT27:FE27" si="23">SUM(CT24:CT25)</f>
        <v>0</v>
      </c>
      <c r="CU27" s="60">
        <f t="shared" si="23"/>
        <v>0</v>
      </c>
      <c r="CV27" s="60">
        <f t="shared" si="23"/>
        <v>0</v>
      </c>
      <c r="CW27" s="60">
        <f t="shared" si="23"/>
        <v>0</v>
      </c>
      <c r="CX27" s="60">
        <f t="shared" si="23"/>
        <v>0</v>
      </c>
      <c r="CY27" s="60">
        <f t="shared" si="23"/>
        <v>0</v>
      </c>
      <c r="CZ27" s="60">
        <f t="shared" si="23"/>
        <v>0</v>
      </c>
      <c r="DA27" s="60">
        <f t="shared" si="23"/>
        <v>0</v>
      </c>
      <c r="DB27" s="60">
        <f t="shared" si="23"/>
        <v>0</v>
      </c>
      <c r="DC27" s="60">
        <f t="shared" si="23"/>
        <v>0</v>
      </c>
      <c r="DD27" s="60">
        <f t="shared" si="23"/>
        <v>0</v>
      </c>
      <c r="DE27" s="60">
        <f t="shared" si="23"/>
        <v>0</v>
      </c>
      <c r="DF27" s="60">
        <f t="shared" si="23"/>
        <v>0</v>
      </c>
      <c r="DG27" s="60">
        <f t="shared" si="23"/>
        <v>0</v>
      </c>
      <c r="DH27" s="60">
        <f t="shared" si="23"/>
        <v>0</v>
      </c>
      <c r="DI27" s="60">
        <f t="shared" si="23"/>
        <v>0</v>
      </c>
      <c r="DJ27" s="60">
        <f t="shared" si="23"/>
        <v>0</v>
      </c>
      <c r="DK27" s="60">
        <f t="shared" si="23"/>
        <v>0</v>
      </c>
      <c r="DL27" s="60">
        <f t="shared" si="23"/>
        <v>0</v>
      </c>
      <c r="DM27" s="60">
        <f t="shared" si="23"/>
        <v>0</v>
      </c>
      <c r="DN27" s="60">
        <f t="shared" si="23"/>
        <v>0</v>
      </c>
      <c r="DO27" s="60">
        <f t="shared" si="23"/>
        <v>0</v>
      </c>
      <c r="DP27" s="60">
        <f t="shared" si="23"/>
        <v>0</v>
      </c>
      <c r="DQ27" s="60">
        <f t="shared" si="23"/>
        <v>0</v>
      </c>
      <c r="DR27" s="60">
        <f t="shared" si="23"/>
        <v>0</v>
      </c>
      <c r="DS27" s="60">
        <f t="shared" si="23"/>
        <v>0</v>
      </c>
      <c r="DT27" s="60">
        <f t="shared" si="23"/>
        <v>0</v>
      </c>
      <c r="DU27" s="60">
        <f t="shared" si="23"/>
        <v>0</v>
      </c>
      <c r="DV27" s="60">
        <f t="shared" si="23"/>
        <v>0</v>
      </c>
      <c r="DW27" s="60">
        <f t="shared" si="23"/>
        <v>0</v>
      </c>
      <c r="DX27" s="60">
        <f t="shared" si="23"/>
        <v>0</v>
      </c>
      <c r="DY27" s="60">
        <f t="shared" si="23"/>
        <v>0</v>
      </c>
      <c r="DZ27" s="60">
        <f t="shared" si="23"/>
        <v>0</v>
      </c>
      <c r="EA27" s="60">
        <f t="shared" si="23"/>
        <v>0</v>
      </c>
      <c r="EB27" s="60">
        <f t="shared" si="23"/>
        <v>0</v>
      </c>
      <c r="EC27" s="60">
        <f t="shared" si="23"/>
        <v>0</v>
      </c>
      <c r="ED27" s="60">
        <f t="shared" si="23"/>
        <v>0</v>
      </c>
      <c r="EE27" s="60">
        <f t="shared" si="23"/>
        <v>0</v>
      </c>
      <c r="EF27" s="60">
        <f t="shared" si="23"/>
        <v>0</v>
      </c>
      <c r="EG27" s="60">
        <f t="shared" si="23"/>
        <v>0</v>
      </c>
      <c r="EH27" s="60">
        <f t="shared" si="23"/>
        <v>0</v>
      </c>
      <c r="EI27" s="60">
        <f t="shared" si="23"/>
        <v>0</v>
      </c>
      <c r="EJ27" s="60">
        <f t="shared" si="23"/>
        <v>0</v>
      </c>
      <c r="EK27" s="60">
        <f t="shared" si="23"/>
        <v>0</v>
      </c>
      <c r="EL27" s="60">
        <f t="shared" si="23"/>
        <v>0</v>
      </c>
      <c r="EM27" s="60">
        <f t="shared" si="23"/>
        <v>0</v>
      </c>
      <c r="EN27" s="60">
        <f t="shared" si="23"/>
        <v>0</v>
      </c>
      <c r="EO27" s="60">
        <f t="shared" si="23"/>
        <v>0</v>
      </c>
      <c r="EP27" s="60">
        <f t="shared" si="23"/>
        <v>0</v>
      </c>
      <c r="EQ27" s="60">
        <f t="shared" si="23"/>
        <v>0</v>
      </c>
      <c r="ER27" s="60">
        <f t="shared" si="23"/>
        <v>0</v>
      </c>
      <c r="ES27" s="60">
        <f t="shared" si="23"/>
        <v>0</v>
      </c>
      <c r="ET27" s="60">
        <f t="shared" si="23"/>
        <v>0</v>
      </c>
      <c r="EU27" s="60">
        <f t="shared" si="23"/>
        <v>0</v>
      </c>
      <c r="EV27" s="60">
        <f t="shared" si="23"/>
        <v>0</v>
      </c>
      <c r="EW27" s="60">
        <f t="shared" si="23"/>
        <v>0</v>
      </c>
      <c r="EX27" s="60">
        <f t="shared" si="23"/>
        <v>0</v>
      </c>
      <c r="EY27" s="60">
        <f t="shared" si="23"/>
        <v>0</v>
      </c>
      <c r="EZ27" s="60">
        <f t="shared" si="23"/>
        <v>0</v>
      </c>
      <c r="FA27" s="60">
        <f t="shared" si="23"/>
        <v>0</v>
      </c>
      <c r="FB27" s="60">
        <f t="shared" si="23"/>
        <v>0</v>
      </c>
      <c r="FC27" s="60">
        <f t="shared" si="23"/>
        <v>0</v>
      </c>
      <c r="FD27" s="60">
        <f t="shared" si="23"/>
        <v>0</v>
      </c>
      <c r="FE27" s="60">
        <f t="shared" si="23"/>
        <v>0</v>
      </c>
      <c r="FF27" s="60">
        <f t="shared" ref="FF27:HQ27" si="24">SUM(FF24:FF25)</f>
        <v>0</v>
      </c>
      <c r="FG27" s="60">
        <f t="shared" si="24"/>
        <v>0</v>
      </c>
      <c r="FH27" s="60">
        <f t="shared" si="24"/>
        <v>0</v>
      </c>
      <c r="FI27" s="60">
        <f t="shared" si="24"/>
        <v>0</v>
      </c>
      <c r="FJ27" s="60">
        <f t="shared" si="24"/>
        <v>0</v>
      </c>
      <c r="FK27" s="60">
        <f t="shared" si="24"/>
        <v>0</v>
      </c>
      <c r="FL27" s="60">
        <f t="shared" si="24"/>
        <v>0</v>
      </c>
      <c r="FM27" s="60">
        <f t="shared" si="24"/>
        <v>0</v>
      </c>
      <c r="FN27" s="60">
        <f t="shared" si="24"/>
        <v>0</v>
      </c>
      <c r="FO27" s="60">
        <f t="shared" si="24"/>
        <v>0</v>
      </c>
      <c r="FP27" s="60">
        <f t="shared" si="24"/>
        <v>0</v>
      </c>
      <c r="FQ27" s="60">
        <f t="shared" si="24"/>
        <v>0</v>
      </c>
      <c r="FR27" s="60">
        <f t="shared" si="24"/>
        <v>0</v>
      </c>
      <c r="FS27" s="60">
        <f t="shared" si="24"/>
        <v>0</v>
      </c>
      <c r="FT27" s="60">
        <f t="shared" si="24"/>
        <v>0</v>
      </c>
      <c r="FU27" s="60">
        <f t="shared" si="24"/>
        <v>0</v>
      </c>
      <c r="FV27" s="60">
        <f t="shared" si="24"/>
        <v>0</v>
      </c>
      <c r="FW27" s="60">
        <f t="shared" si="24"/>
        <v>0</v>
      </c>
      <c r="FX27" s="60">
        <f t="shared" si="24"/>
        <v>0</v>
      </c>
      <c r="FY27" s="60">
        <f t="shared" si="24"/>
        <v>0</v>
      </c>
      <c r="FZ27" s="60">
        <f t="shared" si="24"/>
        <v>0</v>
      </c>
      <c r="GA27" s="60">
        <f t="shared" si="24"/>
        <v>0</v>
      </c>
      <c r="GB27" s="60">
        <f t="shared" si="24"/>
        <v>0</v>
      </c>
      <c r="GC27" s="60">
        <f t="shared" si="24"/>
        <v>0</v>
      </c>
      <c r="GD27" s="60">
        <f t="shared" si="24"/>
        <v>0</v>
      </c>
      <c r="GE27" s="60">
        <f t="shared" si="24"/>
        <v>0</v>
      </c>
      <c r="GF27" s="60">
        <f t="shared" si="24"/>
        <v>0</v>
      </c>
      <c r="GG27" s="60">
        <f t="shared" si="24"/>
        <v>0</v>
      </c>
      <c r="GH27" s="60">
        <f t="shared" si="24"/>
        <v>0</v>
      </c>
      <c r="GI27" s="60">
        <f t="shared" si="24"/>
        <v>0</v>
      </c>
      <c r="GJ27" s="60">
        <f t="shared" si="24"/>
        <v>0</v>
      </c>
      <c r="GK27" s="60">
        <f t="shared" si="24"/>
        <v>0</v>
      </c>
      <c r="GL27" s="60">
        <f t="shared" si="24"/>
        <v>0</v>
      </c>
      <c r="GM27" s="60">
        <f t="shared" si="24"/>
        <v>0</v>
      </c>
      <c r="GN27" s="60">
        <f t="shared" si="24"/>
        <v>0</v>
      </c>
      <c r="GO27" s="60">
        <f t="shared" si="24"/>
        <v>0</v>
      </c>
      <c r="GP27" s="60">
        <f t="shared" si="24"/>
        <v>0</v>
      </c>
      <c r="GQ27" s="60">
        <f t="shared" si="24"/>
        <v>0</v>
      </c>
      <c r="GR27" s="60">
        <f t="shared" si="24"/>
        <v>0</v>
      </c>
      <c r="GS27" s="60">
        <f t="shared" si="24"/>
        <v>0</v>
      </c>
      <c r="GT27" s="60">
        <f t="shared" si="24"/>
        <v>0</v>
      </c>
      <c r="GU27" s="60">
        <f t="shared" si="24"/>
        <v>0</v>
      </c>
      <c r="GV27" s="60">
        <f t="shared" si="24"/>
        <v>0</v>
      </c>
      <c r="GW27" s="60">
        <f t="shared" si="24"/>
        <v>0</v>
      </c>
      <c r="GX27" s="60">
        <f t="shared" si="24"/>
        <v>0</v>
      </c>
      <c r="GY27" s="60">
        <f t="shared" si="24"/>
        <v>0</v>
      </c>
      <c r="GZ27" s="60">
        <f t="shared" si="24"/>
        <v>0</v>
      </c>
      <c r="HA27" s="60">
        <f t="shared" si="24"/>
        <v>0</v>
      </c>
      <c r="HB27" s="60">
        <f t="shared" si="24"/>
        <v>0</v>
      </c>
      <c r="HC27" s="60">
        <f t="shared" si="24"/>
        <v>0</v>
      </c>
      <c r="HD27" s="60">
        <f t="shared" si="24"/>
        <v>0</v>
      </c>
      <c r="HE27" s="60">
        <f t="shared" si="24"/>
        <v>0</v>
      </c>
      <c r="HF27" s="60">
        <f t="shared" si="24"/>
        <v>0</v>
      </c>
      <c r="HG27" s="60">
        <f t="shared" si="24"/>
        <v>0</v>
      </c>
      <c r="HH27" s="60">
        <f t="shared" si="24"/>
        <v>0</v>
      </c>
      <c r="HI27" s="60">
        <f t="shared" si="24"/>
        <v>0</v>
      </c>
      <c r="HJ27" s="60">
        <f t="shared" si="24"/>
        <v>0</v>
      </c>
      <c r="HK27" s="60">
        <f t="shared" si="24"/>
        <v>0</v>
      </c>
      <c r="HL27" s="60">
        <f t="shared" si="24"/>
        <v>0</v>
      </c>
      <c r="HM27" s="60">
        <f t="shared" si="24"/>
        <v>0</v>
      </c>
      <c r="HN27" s="60">
        <f t="shared" si="24"/>
        <v>0</v>
      </c>
      <c r="HO27" s="60">
        <f t="shared" si="24"/>
        <v>0</v>
      </c>
      <c r="HP27" s="60">
        <f t="shared" si="24"/>
        <v>0</v>
      </c>
      <c r="HQ27" s="60">
        <f t="shared" si="24"/>
        <v>0</v>
      </c>
      <c r="HR27" s="60">
        <f t="shared" ref="HR27:KC27" si="25">SUM(HR24:HR25)</f>
        <v>0</v>
      </c>
      <c r="HS27" s="60">
        <f t="shared" si="25"/>
        <v>0</v>
      </c>
      <c r="HT27" s="60">
        <f t="shared" si="25"/>
        <v>0</v>
      </c>
      <c r="HU27" s="60">
        <f t="shared" si="25"/>
        <v>0</v>
      </c>
      <c r="HV27" s="60">
        <f t="shared" si="25"/>
        <v>0</v>
      </c>
      <c r="HW27" s="60">
        <f t="shared" si="25"/>
        <v>0</v>
      </c>
      <c r="HX27" s="60">
        <f t="shared" si="25"/>
        <v>0</v>
      </c>
      <c r="HY27" s="60">
        <f t="shared" si="25"/>
        <v>0</v>
      </c>
      <c r="HZ27" s="60">
        <f t="shared" si="25"/>
        <v>0</v>
      </c>
      <c r="IA27" s="60">
        <f t="shared" si="25"/>
        <v>0</v>
      </c>
      <c r="IB27" s="60">
        <f t="shared" si="25"/>
        <v>0</v>
      </c>
      <c r="IC27" s="60">
        <f t="shared" si="25"/>
        <v>0</v>
      </c>
      <c r="ID27" s="60">
        <f t="shared" si="25"/>
        <v>0</v>
      </c>
      <c r="IE27" s="60">
        <f t="shared" si="25"/>
        <v>0</v>
      </c>
      <c r="IF27" s="60">
        <f t="shared" si="25"/>
        <v>0</v>
      </c>
      <c r="IG27" s="60">
        <f t="shared" si="25"/>
        <v>0</v>
      </c>
      <c r="IH27" s="60">
        <f t="shared" si="25"/>
        <v>0</v>
      </c>
      <c r="II27" s="60">
        <f t="shared" si="25"/>
        <v>0</v>
      </c>
      <c r="IJ27" s="60">
        <f t="shared" si="25"/>
        <v>0</v>
      </c>
      <c r="IK27" s="60">
        <f t="shared" si="25"/>
        <v>0</v>
      </c>
      <c r="IL27" s="60">
        <f t="shared" si="25"/>
        <v>0</v>
      </c>
      <c r="IM27" s="60">
        <f t="shared" si="25"/>
        <v>0</v>
      </c>
      <c r="IN27" s="60">
        <f t="shared" si="25"/>
        <v>0</v>
      </c>
      <c r="IO27" s="60">
        <f t="shared" si="25"/>
        <v>0</v>
      </c>
      <c r="IP27" s="60">
        <f t="shared" si="25"/>
        <v>0</v>
      </c>
      <c r="IQ27" s="60">
        <f t="shared" si="25"/>
        <v>0</v>
      </c>
      <c r="IR27" s="60">
        <f t="shared" si="25"/>
        <v>0</v>
      </c>
      <c r="IS27" s="60">
        <f t="shared" si="25"/>
        <v>0</v>
      </c>
      <c r="IT27" s="60">
        <f t="shared" si="25"/>
        <v>0</v>
      </c>
      <c r="IU27" s="60">
        <f t="shared" si="25"/>
        <v>0</v>
      </c>
      <c r="IV27" s="60">
        <f t="shared" si="25"/>
        <v>0</v>
      </c>
      <c r="IW27" s="60">
        <f t="shared" si="25"/>
        <v>0</v>
      </c>
      <c r="IX27" s="60">
        <f t="shared" si="25"/>
        <v>0</v>
      </c>
      <c r="IY27" s="60">
        <f t="shared" si="25"/>
        <v>0</v>
      </c>
      <c r="IZ27" s="60">
        <f t="shared" si="25"/>
        <v>0</v>
      </c>
      <c r="JA27" s="60">
        <f t="shared" si="25"/>
        <v>0</v>
      </c>
      <c r="JB27" s="60">
        <f t="shared" si="25"/>
        <v>0</v>
      </c>
      <c r="JC27" s="60">
        <f t="shared" si="25"/>
        <v>0</v>
      </c>
      <c r="JD27" s="60">
        <f t="shared" si="25"/>
        <v>0</v>
      </c>
      <c r="JE27" s="60">
        <f t="shared" si="25"/>
        <v>0</v>
      </c>
      <c r="JF27" s="60">
        <f t="shared" si="25"/>
        <v>0</v>
      </c>
      <c r="JG27" s="60">
        <f t="shared" si="25"/>
        <v>0</v>
      </c>
      <c r="JH27" s="60">
        <f t="shared" si="25"/>
        <v>0</v>
      </c>
      <c r="JI27" s="60">
        <f t="shared" si="25"/>
        <v>0</v>
      </c>
      <c r="JJ27" s="60">
        <f t="shared" si="25"/>
        <v>0</v>
      </c>
      <c r="JK27" s="60">
        <f t="shared" si="25"/>
        <v>0</v>
      </c>
      <c r="JL27" s="60">
        <f t="shared" si="25"/>
        <v>0</v>
      </c>
      <c r="JM27" s="60">
        <f t="shared" si="25"/>
        <v>0</v>
      </c>
      <c r="JN27" s="60">
        <f t="shared" si="25"/>
        <v>0</v>
      </c>
      <c r="JO27" s="60">
        <f t="shared" si="25"/>
        <v>0</v>
      </c>
      <c r="JP27" s="60">
        <f t="shared" si="25"/>
        <v>0</v>
      </c>
      <c r="JQ27" s="60">
        <f t="shared" si="25"/>
        <v>0</v>
      </c>
      <c r="JR27" s="60">
        <f t="shared" si="25"/>
        <v>0</v>
      </c>
      <c r="JS27" s="60">
        <f t="shared" si="25"/>
        <v>0</v>
      </c>
      <c r="JT27" s="60">
        <f t="shared" si="25"/>
        <v>0</v>
      </c>
      <c r="JU27" s="60">
        <f t="shared" si="25"/>
        <v>0</v>
      </c>
      <c r="JV27" s="60">
        <f t="shared" si="25"/>
        <v>0</v>
      </c>
      <c r="JW27" s="60">
        <f t="shared" si="25"/>
        <v>0</v>
      </c>
      <c r="JX27" s="60">
        <f t="shared" si="25"/>
        <v>0</v>
      </c>
      <c r="JY27" s="60">
        <f t="shared" si="25"/>
        <v>0</v>
      </c>
      <c r="JZ27" s="60">
        <f t="shared" si="25"/>
        <v>0</v>
      </c>
      <c r="KA27" s="60">
        <f t="shared" si="25"/>
        <v>0</v>
      </c>
      <c r="KB27" s="60">
        <f t="shared" si="25"/>
        <v>0</v>
      </c>
      <c r="KC27" s="60">
        <f t="shared" si="25"/>
        <v>0</v>
      </c>
      <c r="KD27" s="60">
        <f t="shared" ref="KD27:LU27" si="26">SUM(KD24:KD25)</f>
        <v>0</v>
      </c>
      <c r="KE27" s="60">
        <f t="shared" si="26"/>
        <v>0</v>
      </c>
      <c r="KF27" s="60">
        <f t="shared" si="26"/>
        <v>0</v>
      </c>
      <c r="KG27" s="60">
        <f t="shared" si="26"/>
        <v>0</v>
      </c>
      <c r="KH27" s="60">
        <f t="shared" si="26"/>
        <v>0</v>
      </c>
      <c r="KI27" s="60">
        <f t="shared" si="26"/>
        <v>0</v>
      </c>
      <c r="KJ27" s="60">
        <f t="shared" si="26"/>
        <v>0</v>
      </c>
      <c r="KK27" s="60">
        <f t="shared" si="26"/>
        <v>0</v>
      </c>
      <c r="KL27" s="60">
        <f t="shared" si="26"/>
        <v>0</v>
      </c>
      <c r="KM27" s="60">
        <f t="shared" si="26"/>
        <v>0</v>
      </c>
      <c r="KN27" s="60">
        <f t="shared" si="26"/>
        <v>0</v>
      </c>
      <c r="KO27" s="60">
        <f t="shared" si="26"/>
        <v>0</v>
      </c>
      <c r="KP27" s="60">
        <f t="shared" si="26"/>
        <v>0</v>
      </c>
      <c r="KQ27" s="60">
        <f t="shared" si="26"/>
        <v>0</v>
      </c>
      <c r="KR27" s="60">
        <f t="shared" si="26"/>
        <v>0</v>
      </c>
      <c r="KS27" s="60">
        <f t="shared" si="26"/>
        <v>0</v>
      </c>
      <c r="KT27" s="60">
        <f t="shared" si="26"/>
        <v>0</v>
      </c>
      <c r="KU27" s="60">
        <f t="shared" si="26"/>
        <v>0</v>
      </c>
      <c r="KV27" s="60">
        <f t="shared" si="26"/>
        <v>0</v>
      </c>
      <c r="KW27" s="60">
        <f t="shared" si="26"/>
        <v>0</v>
      </c>
      <c r="KX27" s="60">
        <f t="shared" si="26"/>
        <v>0</v>
      </c>
      <c r="KY27" s="60">
        <f t="shared" si="26"/>
        <v>0</v>
      </c>
      <c r="KZ27" s="60">
        <f t="shared" si="26"/>
        <v>0</v>
      </c>
      <c r="LA27" s="60">
        <f t="shared" si="26"/>
        <v>0</v>
      </c>
      <c r="LB27" s="60">
        <f t="shared" si="26"/>
        <v>0</v>
      </c>
      <c r="LC27" s="60">
        <f t="shared" si="26"/>
        <v>0</v>
      </c>
      <c r="LD27" s="60">
        <f t="shared" si="26"/>
        <v>0</v>
      </c>
      <c r="LE27" s="60">
        <f t="shared" si="26"/>
        <v>0</v>
      </c>
      <c r="LF27" s="60">
        <f t="shared" si="26"/>
        <v>0</v>
      </c>
      <c r="LG27" s="60">
        <f t="shared" si="26"/>
        <v>0</v>
      </c>
      <c r="LH27" s="60">
        <f t="shared" si="26"/>
        <v>0</v>
      </c>
      <c r="LI27" s="60">
        <f t="shared" si="26"/>
        <v>0</v>
      </c>
      <c r="LJ27" s="60">
        <f t="shared" si="26"/>
        <v>0</v>
      </c>
      <c r="LK27" s="60">
        <f t="shared" si="26"/>
        <v>0</v>
      </c>
      <c r="LL27" s="60">
        <f t="shared" si="26"/>
        <v>0</v>
      </c>
      <c r="LM27" s="60">
        <f t="shared" si="26"/>
        <v>0</v>
      </c>
      <c r="LN27" s="60">
        <f t="shared" si="26"/>
        <v>0</v>
      </c>
      <c r="LO27" s="60">
        <f t="shared" si="26"/>
        <v>0</v>
      </c>
      <c r="LP27" s="60">
        <f t="shared" si="26"/>
        <v>0</v>
      </c>
      <c r="LQ27" s="60">
        <f t="shared" si="26"/>
        <v>0</v>
      </c>
      <c r="LR27" s="60">
        <f t="shared" si="26"/>
        <v>0</v>
      </c>
      <c r="LS27" s="60">
        <f t="shared" si="26"/>
        <v>0</v>
      </c>
      <c r="LT27" s="60">
        <f t="shared" si="26"/>
        <v>0</v>
      </c>
      <c r="LU27" s="60">
        <f t="shared" si="26"/>
        <v>0</v>
      </c>
    </row>
    <row r="28" spans="4:333">
      <c r="E28" s="20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54"/>
      <c r="AG28" s="54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  <c r="HT28" s="136"/>
      <c r="HU28" s="136"/>
      <c r="HV28" s="136"/>
      <c r="HW28" s="136"/>
      <c r="HX28" s="136"/>
      <c r="HY28" s="136"/>
      <c r="HZ28" s="136"/>
      <c r="IA28" s="136"/>
      <c r="IB28" s="136"/>
      <c r="IC28" s="136"/>
      <c r="ID28" s="136"/>
      <c r="IE28" s="136"/>
      <c r="IF28" s="136"/>
      <c r="IG28" s="136"/>
      <c r="IH28" s="136"/>
      <c r="II28" s="136"/>
      <c r="IJ28" s="136"/>
      <c r="IK28" s="136"/>
      <c r="IL28" s="136"/>
      <c r="IM28" s="136"/>
      <c r="IN28" s="136"/>
      <c r="IO28" s="136"/>
      <c r="IP28" s="136"/>
      <c r="IQ28" s="136"/>
      <c r="IR28" s="136"/>
      <c r="IS28" s="136"/>
      <c r="IT28" s="136"/>
      <c r="IU28" s="136"/>
      <c r="IV28" s="136"/>
      <c r="IW28" s="136"/>
      <c r="IX28" s="136"/>
      <c r="IY28" s="136"/>
      <c r="IZ28" s="136"/>
      <c r="JA28" s="136"/>
      <c r="JB28" s="136"/>
      <c r="JC28" s="136"/>
      <c r="JD28" s="136"/>
      <c r="JE28" s="136"/>
      <c r="JF28" s="136"/>
      <c r="JG28" s="136"/>
      <c r="JH28" s="136"/>
      <c r="JI28" s="136"/>
      <c r="JJ28" s="136"/>
      <c r="JK28" s="136"/>
      <c r="JL28" s="136"/>
      <c r="JM28" s="136"/>
      <c r="JN28" s="136"/>
      <c r="JO28" s="136"/>
      <c r="JP28" s="136"/>
      <c r="JQ28" s="136"/>
      <c r="JR28" s="136"/>
      <c r="JS28" s="136"/>
      <c r="JT28" s="136"/>
      <c r="JU28" s="136"/>
      <c r="JV28" s="136"/>
      <c r="JW28" s="136"/>
      <c r="JX28" s="136"/>
      <c r="JY28" s="136"/>
      <c r="JZ28" s="136"/>
      <c r="KA28" s="136"/>
      <c r="KB28" s="136"/>
      <c r="KC28" s="136"/>
      <c r="KD28" s="136"/>
      <c r="KE28" s="136"/>
      <c r="KF28" s="136"/>
      <c r="KG28" s="136"/>
      <c r="KH28" s="136"/>
      <c r="KI28" s="136"/>
      <c r="KJ28" s="136"/>
      <c r="KK28" s="136"/>
      <c r="KL28" s="136"/>
      <c r="KM28" s="136"/>
      <c r="KN28" s="136"/>
      <c r="KO28" s="136"/>
      <c r="KP28" s="136"/>
      <c r="KQ28" s="136"/>
      <c r="KR28" s="136"/>
      <c r="KS28" s="136"/>
      <c r="KT28" s="136"/>
      <c r="KU28" s="136"/>
      <c r="KV28" s="136"/>
      <c r="KW28" s="136"/>
      <c r="KX28" s="136"/>
      <c r="KY28" s="136"/>
      <c r="KZ28" s="136"/>
      <c r="LA28" s="136"/>
      <c r="LB28" s="136"/>
      <c r="LC28" s="136"/>
      <c r="LD28" s="136"/>
      <c r="LE28" s="136"/>
      <c r="LF28" s="136"/>
      <c r="LG28" s="136"/>
      <c r="LH28" s="136"/>
      <c r="LI28" s="136"/>
      <c r="LJ28" s="136"/>
      <c r="LK28" s="136"/>
      <c r="LL28" s="136"/>
      <c r="LM28" s="136"/>
      <c r="LN28" s="136"/>
      <c r="LO28" s="136"/>
      <c r="LP28" s="136"/>
      <c r="LQ28" s="136"/>
      <c r="LR28" s="136"/>
      <c r="LS28" s="136"/>
      <c r="LT28" s="136"/>
      <c r="LU28" s="136"/>
    </row>
    <row r="29" spans="4:333">
      <c r="D29" s="12" t="s">
        <v>323</v>
      </c>
      <c r="E29" s="20"/>
      <c r="G29" s="136">
        <f t="shared" ref="G29:AE29" si="27">G19-G27</f>
        <v>29450</v>
      </c>
      <c r="H29" s="136">
        <f t="shared" si="27"/>
        <v>29332.199999999997</v>
      </c>
      <c r="I29" s="136">
        <f t="shared" si="27"/>
        <v>29214.871200000001</v>
      </c>
      <c r="J29" s="136">
        <f t="shared" si="27"/>
        <v>29098.011715199995</v>
      </c>
      <c r="K29" s="136">
        <f t="shared" si="27"/>
        <v>28981.619668339197</v>
      </c>
      <c r="L29" s="136">
        <f t="shared" si="27"/>
        <v>28865.693189665843</v>
      </c>
      <c r="M29" s="136">
        <f t="shared" si="27"/>
        <v>28750.230416907179</v>
      </c>
      <c r="N29" s="136">
        <f t="shared" si="27"/>
        <v>28635.229495239553</v>
      </c>
      <c r="O29" s="136">
        <f t="shared" si="27"/>
        <v>28520.688577258592</v>
      </c>
      <c r="P29" s="136">
        <f t="shared" si="27"/>
        <v>28406.605822949561</v>
      </c>
      <c r="Q29" s="136">
        <f t="shared" si="27"/>
        <v>28292.979399657761</v>
      </c>
      <c r="R29" s="136">
        <f t="shared" si="27"/>
        <v>28179.807482059128</v>
      </c>
      <c r="S29" s="136">
        <f t="shared" si="27"/>
        <v>28067.088252130889</v>
      </c>
      <c r="T29" s="136">
        <f t="shared" si="27"/>
        <v>27954.819899122365</v>
      </c>
      <c r="U29" s="136">
        <f t="shared" si="27"/>
        <v>27843.000619525883</v>
      </c>
      <c r="V29" s="136">
        <f t="shared" si="27"/>
        <v>27731.628617047776</v>
      </c>
      <c r="W29" s="136">
        <f t="shared" si="27"/>
        <v>27620.702102579588</v>
      </c>
      <c r="X29" s="136">
        <f t="shared" si="27"/>
        <v>27510.219294169267</v>
      </c>
      <c r="Y29" s="136">
        <f t="shared" si="27"/>
        <v>27400.178416992592</v>
      </c>
      <c r="Z29" s="136">
        <f t="shared" si="27"/>
        <v>27290.57770332462</v>
      </c>
      <c r="AA29" s="136">
        <f t="shared" si="27"/>
        <v>27181.415392511321</v>
      </c>
      <c r="AB29" s="136">
        <f t="shared" si="27"/>
        <v>27072.689730941274</v>
      </c>
      <c r="AC29" s="136">
        <f t="shared" si="27"/>
        <v>26964.398972017512</v>
      </c>
      <c r="AD29" s="136">
        <f t="shared" si="27"/>
        <v>26856.541376129444</v>
      </c>
      <c r="AE29" s="136">
        <f t="shared" si="27"/>
        <v>26749.115210624921</v>
      </c>
      <c r="AF29" s="54"/>
      <c r="AG29" s="54"/>
      <c r="AH29" s="136">
        <f t="shared" ref="AH29:CS29" si="28">AH19-AH27</f>
        <v>1437.808861302241</v>
      </c>
      <c r="AI29" s="136">
        <f t="shared" si="28"/>
        <v>1719.9261651646716</v>
      </c>
      <c r="AJ29" s="136">
        <f t="shared" si="28"/>
        <v>2407.1970732137347</v>
      </c>
      <c r="AK29" s="136">
        <f t="shared" si="28"/>
        <v>2945.7434574065246</v>
      </c>
      <c r="AL29" s="136">
        <f t="shared" si="28"/>
        <v>3241.8991252499427</v>
      </c>
      <c r="AM29" s="136">
        <f t="shared" si="28"/>
        <v>3330.0660931170032</v>
      </c>
      <c r="AN29" s="136">
        <f t="shared" si="28"/>
        <v>3478.7717355153331</v>
      </c>
      <c r="AO29" s="136">
        <f t="shared" si="28"/>
        <v>3203.5980878116025</v>
      </c>
      <c r="AP29" s="136">
        <f t="shared" si="28"/>
        <v>2657.9664365255226</v>
      </c>
      <c r="AQ29" s="136">
        <f t="shared" si="28"/>
        <v>2071.1118421843507</v>
      </c>
      <c r="AR29" s="136">
        <f t="shared" si="28"/>
        <v>1639.505315418922</v>
      </c>
      <c r="AS29" s="136">
        <f t="shared" si="28"/>
        <v>1316.4058070901638</v>
      </c>
      <c r="AT29" s="136">
        <f t="shared" si="28"/>
        <v>1432.0576258570184</v>
      </c>
      <c r="AU29" s="136">
        <f t="shared" si="28"/>
        <v>1713.0464605040129</v>
      </c>
      <c r="AV29" s="136">
        <f t="shared" si="28"/>
        <v>2397.5682849208797</v>
      </c>
      <c r="AW29" s="136">
        <f t="shared" si="28"/>
        <v>2933.9604835768987</v>
      </c>
      <c r="AX29" s="136">
        <f t="shared" si="28"/>
        <v>3228.931528748943</v>
      </c>
      <c r="AY29" s="136">
        <f t="shared" si="28"/>
        <v>3316.7458287445352</v>
      </c>
      <c r="AZ29" s="136">
        <f t="shared" si="28"/>
        <v>3464.8566485732717</v>
      </c>
      <c r="BA29" s="136">
        <f t="shared" si="28"/>
        <v>3190.7836954603558</v>
      </c>
      <c r="BB29" s="136">
        <f t="shared" si="28"/>
        <v>2647.3345707794206</v>
      </c>
      <c r="BC29" s="136">
        <f t="shared" si="28"/>
        <v>2062.8273948156134</v>
      </c>
      <c r="BD29" s="136">
        <f t="shared" si="28"/>
        <v>1632.9472941572462</v>
      </c>
      <c r="BE29" s="136">
        <f t="shared" si="28"/>
        <v>1311.1401838618031</v>
      </c>
      <c r="BF29" s="136">
        <f t="shared" si="28"/>
        <v>1426.3293953535904</v>
      </c>
      <c r="BG29" s="136">
        <f t="shared" si="28"/>
        <v>1706.1942746619968</v>
      </c>
      <c r="BH29" s="136">
        <f t="shared" si="28"/>
        <v>2387.9780117811961</v>
      </c>
      <c r="BI29" s="136">
        <f t="shared" si="28"/>
        <v>2922.224641642591</v>
      </c>
      <c r="BJ29" s="136">
        <f t="shared" si="28"/>
        <v>3216.0158026339473</v>
      </c>
      <c r="BK29" s="136">
        <f t="shared" si="28"/>
        <v>3303.4788454295572</v>
      </c>
      <c r="BL29" s="136">
        <f t="shared" si="28"/>
        <v>3450.9972219789788</v>
      </c>
      <c r="BM29" s="136">
        <f t="shared" si="28"/>
        <v>3178.0205606785148</v>
      </c>
      <c r="BN29" s="136">
        <f t="shared" si="28"/>
        <v>2636.7452324963028</v>
      </c>
      <c r="BO29" s="136">
        <f t="shared" si="28"/>
        <v>2054.576085236351</v>
      </c>
      <c r="BP29" s="136">
        <f t="shared" si="28"/>
        <v>1626.4155049806172</v>
      </c>
      <c r="BQ29" s="136">
        <f t="shared" si="28"/>
        <v>1305.895623126356</v>
      </c>
      <c r="BR29" s="136">
        <f t="shared" si="28"/>
        <v>1420.624077772176</v>
      </c>
      <c r="BS29" s="136">
        <f t="shared" si="28"/>
        <v>1699.3694975633489</v>
      </c>
      <c r="BT29" s="136">
        <f t="shared" si="28"/>
        <v>2378.4260997340712</v>
      </c>
      <c r="BU29" s="136">
        <f t="shared" si="28"/>
        <v>2910.5357430760205</v>
      </c>
      <c r="BV29" s="136">
        <f t="shared" si="28"/>
        <v>3203.1517394234111</v>
      </c>
      <c r="BW29" s="136">
        <f t="shared" si="28"/>
        <v>3290.2649300478388</v>
      </c>
      <c r="BX29" s="136">
        <f t="shared" si="28"/>
        <v>3437.1932330910627</v>
      </c>
      <c r="BY29" s="136">
        <f t="shared" si="28"/>
        <v>3165.3084784358002</v>
      </c>
      <c r="BZ29" s="136">
        <f t="shared" si="28"/>
        <v>2626.1982515663176</v>
      </c>
      <c r="CA29" s="136">
        <f t="shared" si="28"/>
        <v>2046.3577808954053</v>
      </c>
      <c r="CB29" s="136">
        <f t="shared" si="28"/>
        <v>1619.9098429606947</v>
      </c>
      <c r="CC29" s="136">
        <f t="shared" si="28"/>
        <v>1300.6720406338504</v>
      </c>
      <c r="CD29" s="136">
        <f t="shared" si="28"/>
        <v>1414.9415814610873</v>
      </c>
      <c r="CE29" s="136">
        <f t="shared" si="28"/>
        <v>1692.5720195730955</v>
      </c>
      <c r="CF29" s="136">
        <f t="shared" si="28"/>
        <v>2368.912395335135</v>
      </c>
      <c r="CG29" s="136">
        <f t="shared" si="28"/>
        <v>2898.8936001037164</v>
      </c>
      <c r="CH29" s="136">
        <f t="shared" si="28"/>
        <v>3190.3391324657177</v>
      </c>
      <c r="CI29" s="136">
        <f t="shared" si="28"/>
        <v>3277.1038703276477</v>
      </c>
      <c r="CJ29" s="136">
        <f t="shared" si="28"/>
        <v>3423.4444601586983</v>
      </c>
      <c r="CK29" s="136">
        <f t="shared" si="28"/>
        <v>3152.6472445220575</v>
      </c>
      <c r="CL29" s="136">
        <f t="shared" si="28"/>
        <v>2615.6934585600525</v>
      </c>
      <c r="CM29" s="136">
        <f t="shared" si="28"/>
        <v>2038.1723497718237</v>
      </c>
      <c r="CN29" s="136">
        <f t="shared" si="28"/>
        <v>1613.430203588852</v>
      </c>
      <c r="CO29" s="136">
        <f t="shared" si="28"/>
        <v>1295.469352471315</v>
      </c>
      <c r="CP29" s="136">
        <f t="shared" si="28"/>
        <v>1409.2818151352428</v>
      </c>
      <c r="CQ29" s="136">
        <f t="shared" si="28"/>
        <v>1685.8017314948031</v>
      </c>
      <c r="CR29" s="136">
        <f t="shared" si="28"/>
        <v>2359.4367457537946</v>
      </c>
      <c r="CS29" s="136">
        <f t="shared" si="28"/>
        <v>2887.2980257033014</v>
      </c>
      <c r="CT29" s="136">
        <f t="shared" ref="CT29:FE29" si="29">CT19-CT27</f>
        <v>3177.5777759358548</v>
      </c>
      <c r="CU29" s="136">
        <f t="shared" si="29"/>
        <v>3263.9954548463365</v>
      </c>
      <c r="CV29" s="136">
        <f t="shared" si="29"/>
        <v>3409.7506823180638</v>
      </c>
      <c r="CW29" s="136">
        <f t="shared" si="29"/>
        <v>3140.0366555439691</v>
      </c>
      <c r="CX29" s="136">
        <f t="shared" si="29"/>
        <v>2605.2306847258119</v>
      </c>
      <c r="CY29" s="136">
        <f t="shared" si="29"/>
        <v>2030.0196603727366</v>
      </c>
      <c r="CZ29" s="136">
        <f t="shared" si="29"/>
        <v>1606.9764827744966</v>
      </c>
      <c r="DA29" s="136">
        <f t="shared" si="29"/>
        <v>1290.2874750614299</v>
      </c>
      <c r="DB29" s="136">
        <f t="shared" si="29"/>
        <v>1403.644687874702</v>
      </c>
      <c r="DC29" s="136">
        <f t="shared" si="29"/>
        <v>1679.0585245688239</v>
      </c>
      <c r="DD29" s="136">
        <f t="shared" si="29"/>
        <v>2349.9989987707795</v>
      </c>
      <c r="DE29" s="136">
        <f t="shared" si="29"/>
        <v>2875.7488336004885</v>
      </c>
      <c r="DF29" s="136">
        <f t="shared" si="29"/>
        <v>3164.8674648321116</v>
      </c>
      <c r="DG29" s="136">
        <f t="shared" si="29"/>
        <v>3250.9394730269514</v>
      </c>
      <c r="DH29" s="136">
        <f t="shared" si="29"/>
        <v>3396.1116795887915</v>
      </c>
      <c r="DI29" s="136">
        <f t="shared" si="29"/>
        <v>3127.4765089217935</v>
      </c>
      <c r="DJ29" s="136">
        <f t="shared" si="29"/>
        <v>2594.8097619869091</v>
      </c>
      <c r="DK29" s="136">
        <f t="shared" si="29"/>
        <v>2021.8995817312457</v>
      </c>
      <c r="DL29" s="136">
        <f t="shared" si="29"/>
        <v>1600.5485768433987</v>
      </c>
      <c r="DM29" s="136">
        <f t="shared" si="29"/>
        <v>1285.126325161184</v>
      </c>
      <c r="DN29" s="136">
        <f t="shared" si="29"/>
        <v>1398.0301091232031</v>
      </c>
      <c r="DO29" s="136">
        <f t="shared" si="29"/>
        <v>1672.3422904705485</v>
      </c>
      <c r="DP29" s="136">
        <f t="shared" si="29"/>
        <v>2340.5990027756961</v>
      </c>
      <c r="DQ29" s="136">
        <f t="shared" si="29"/>
        <v>2864.2458382660866</v>
      </c>
      <c r="DR29" s="136">
        <f t="shared" si="29"/>
        <v>3152.2079949727831</v>
      </c>
      <c r="DS29" s="136">
        <f t="shared" si="29"/>
        <v>3237.9357151348436</v>
      </c>
      <c r="DT29" s="136">
        <f t="shared" si="29"/>
        <v>3382.5272328704364</v>
      </c>
      <c r="DU29" s="136">
        <f t="shared" si="29"/>
        <v>3114.9666028861061</v>
      </c>
      <c r="DV29" s="136">
        <f t="shared" si="29"/>
        <v>2584.4305229389611</v>
      </c>
      <c r="DW29" s="136">
        <f t="shared" si="29"/>
        <v>2013.8119834043205</v>
      </c>
      <c r="DX29" s="136">
        <f t="shared" si="29"/>
        <v>1594.1463825360252</v>
      </c>
      <c r="DY29" s="136">
        <f t="shared" si="29"/>
        <v>1279.9858198605393</v>
      </c>
      <c r="DZ29" s="136">
        <f t="shared" si="29"/>
        <v>1392.4379886867105</v>
      </c>
      <c r="EA29" s="136">
        <f t="shared" si="29"/>
        <v>1665.6529213086665</v>
      </c>
      <c r="EB29" s="136">
        <f t="shared" si="29"/>
        <v>2331.2366067645935</v>
      </c>
      <c r="EC29" s="136">
        <f t="shared" si="29"/>
        <v>2852.7888549130221</v>
      </c>
      <c r="ED29" s="136">
        <f t="shared" si="29"/>
        <v>3139.5991629928917</v>
      </c>
      <c r="EE29" s="136">
        <f t="shared" si="29"/>
        <v>3224.9839722743045</v>
      </c>
      <c r="EF29" s="136">
        <f t="shared" si="29"/>
        <v>3368.9971239389547</v>
      </c>
      <c r="EG29" s="136">
        <f t="shared" si="29"/>
        <v>3102.5067364745619</v>
      </c>
      <c r="EH29" s="136">
        <f t="shared" si="29"/>
        <v>2574.0928008472056</v>
      </c>
      <c r="EI29" s="136">
        <f t="shared" si="29"/>
        <v>2005.7567354707035</v>
      </c>
      <c r="EJ29" s="136">
        <f t="shared" si="29"/>
        <v>1587.7697970058809</v>
      </c>
      <c r="EK29" s="136">
        <f t="shared" si="29"/>
        <v>1274.8658765810972</v>
      </c>
      <c r="EL29" s="136">
        <f t="shared" si="29"/>
        <v>1386.8682367319636</v>
      </c>
      <c r="EM29" s="136">
        <f t="shared" si="29"/>
        <v>1658.9903096234318</v>
      </c>
      <c r="EN29" s="136">
        <f t="shared" si="29"/>
        <v>2321.9116603375351</v>
      </c>
      <c r="EO29" s="136">
        <f t="shared" si="29"/>
        <v>2841.3776994933701</v>
      </c>
      <c r="EP29" s="136">
        <f t="shared" si="29"/>
        <v>3127.0407663409205</v>
      </c>
      <c r="EQ29" s="136">
        <f t="shared" si="29"/>
        <v>3212.0840363852071</v>
      </c>
      <c r="ER29" s="136">
        <f t="shared" si="29"/>
        <v>3355.521135443199</v>
      </c>
      <c r="ES29" s="136">
        <f t="shared" si="29"/>
        <v>3090.0967095286637</v>
      </c>
      <c r="ET29" s="136">
        <f t="shared" si="29"/>
        <v>2563.7964296438167</v>
      </c>
      <c r="EU29" s="136">
        <f t="shared" si="29"/>
        <v>1997.7337085288207</v>
      </c>
      <c r="EV29" s="136">
        <f t="shared" si="29"/>
        <v>1581.4187178178574</v>
      </c>
      <c r="EW29" s="136">
        <f t="shared" si="29"/>
        <v>1269.7664130747728</v>
      </c>
      <c r="EX29" s="136">
        <f t="shared" si="29"/>
        <v>1381.3207637850358</v>
      </c>
      <c r="EY29" s="136">
        <f t="shared" si="29"/>
        <v>1652.354348384938</v>
      </c>
      <c r="EZ29" s="136">
        <f t="shared" si="29"/>
        <v>2312.6240136961851</v>
      </c>
      <c r="FA29" s="136">
        <f t="shared" si="29"/>
        <v>2830.0121886953966</v>
      </c>
      <c r="FB29" s="136">
        <f t="shared" si="29"/>
        <v>3114.5326032755565</v>
      </c>
      <c r="FC29" s="136">
        <f t="shared" si="29"/>
        <v>3199.2357002396666</v>
      </c>
      <c r="FD29" s="136">
        <f t="shared" si="29"/>
        <v>3342.0990509014264</v>
      </c>
      <c r="FE29" s="136">
        <f t="shared" si="29"/>
        <v>3077.7363226905491</v>
      </c>
      <c r="FF29" s="136">
        <f t="shared" ref="FF29:HQ29" si="30">FF19-FF27</f>
        <v>2553.5412439252414</v>
      </c>
      <c r="FG29" s="136">
        <f t="shared" si="30"/>
        <v>1989.7427736947054</v>
      </c>
      <c r="FH29" s="136">
        <f t="shared" si="30"/>
        <v>1575.0930429465861</v>
      </c>
      <c r="FI29" s="136">
        <f t="shared" si="30"/>
        <v>1264.6873474224737</v>
      </c>
      <c r="FJ29" s="136">
        <f t="shared" si="30"/>
        <v>1375.7954807298954</v>
      </c>
      <c r="FK29" s="136">
        <f t="shared" si="30"/>
        <v>1645.7449309913982</v>
      </c>
      <c r="FL29" s="136">
        <f t="shared" si="30"/>
        <v>2303.3735176414002</v>
      </c>
      <c r="FM29" s="136">
        <f t="shared" si="30"/>
        <v>2818.6921399406147</v>
      </c>
      <c r="FN29" s="136">
        <f t="shared" si="30"/>
        <v>3102.0744728624541</v>
      </c>
      <c r="FO29" s="136">
        <f t="shared" si="30"/>
        <v>3186.4387574387074</v>
      </c>
      <c r="FP29" s="136">
        <f t="shared" si="30"/>
        <v>3328.7306546978202</v>
      </c>
      <c r="FQ29" s="136">
        <f t="shared" si="30"/>
        <v>3065.4253773997862</v>
      </c>
      <c r="FR29" s="136">
        <f t="shared" si="30"/>
        <v>2543.32707894954</v>
      </c>
      <c r="FS29" s="136">
        <f t="shared" si="30"/>
        <v>1981.7838025999263</v>
      </c>
      <c r="FT29" s="136">
        <f t="shared" si="30"/>
        <v>1568.7926707747995</v>
      </c>
      <c r="FU29" s="136">
        <f t="shared" si="30"/>
        <v>1259.6285980327837</v>
      </c>
      <c r="FV29" s="136">
        <f t="shared" si="30"/>
        <v>1370.2922988069759</v>
      </c>
      <c r="FW29" s="136">
        <f t="shared" si="30"/>
        <v>1639.1619512674326</v>
      </c>
      <c r="FX29" s="136">
        <f t="shared" si="30"/>
        <v>2294.1600235708347</v>
      </c>
      <c r="FY29" s="136">
        <f t="shared" si="30"/>
        <v>2807.4173713808523</v>
      </c>
      <c r="FZ29" s="136">
        <f t="shared" si="30"/>
        <v>3089.6661749710047</v>
      </c>
      <c r="GA29" s="136">
        <f t="shared" si="30"/>
        <v>3173.6930024089529</v>
      </c>
      <c r="GB29" s="136">
        <f t="shared" si="30"/>
        <v>3315.4157320790291</v>
      </c>
      <c r="GC29" s="136">
        <f t="shared" si="30"/>
        <v>3053.1636758901873</v>
      </c>
      <c r="GD29" s="136">
        <f t="shared" si="30"/>
        <v>2533.1537706337422</v>
      </c>
      <c r="GE29" s="136">
        <f t="shared" si="30"/>
        <v>1973.8566673895268</v>
      </c>
      <c r="GF29" s="136">
        <f t="shared" si="30"/>
        <v>1562.5175000917004</v>
      </c>
      <c r="GG29" s="136">
        <f t="shared" si="30"/>
        <v>1254.5900836406527</v>
      </c>
      <c r="GH29" s="136">
        <f t="shared" si="30"/>
        <v>1364.8111296117481</v>
      </c>
      <c r="GI29" s="136">
        <f t="shared" si="30"/>
        <v>1632.6053034623631</v>
      </c>
      <c r="GJ29" s="136">
        <f t="shared" si="30"/>
        <v>2284.9833834765514</v>
      </c>
      <c r="GK29" s="136">
        <f t="shared" si="30"/>
        <v>2796.1877018953292</v>
      </c>
      <c r="GL29" s="136">
        <f t="shared" si="30"/>
        <v>3077.3075102711205</v>
      </c>
      <c r="GM29" s="136">
        <f t="shared" si="30"/>
        <v>3160.998230399317</v>
      </c>
      <c r="GN29" s="136">
        <f t="shared" si="30"/>
        <v>3302.154069150713</v>
      </c>
      <c r="GO29" s="136">
        <f t="shared" si="30"/>
        <v>3040.9510211866268</v>
      </c>
      <c r="GP29" s="136">
        <f t="shared" si="30"/>
        <v>2523.0211555512074</v>
      </c>
      <c r="GQ29" s="136">
        <f t="shared" si="30"/>
        <v>1965.9612407199686</v>
      </c>
      <c r="GR29" s="136">
        <f t="shared" si="30"/>
        <v>1556.2674300913336</v>
      </c>
      <c r="GS29" s="136">
        <f t="shared" si="30"/>
        <v>1249.57172330609</v>
      </c>
      <c r="GT29" s="136">
        <f t="shared" si="30"/>
        <v>1359.351885093301</v>
      </c>
      <c r="GU29" s="136">
        <f t="shared" si="30"/>
        <v>1626.0748822485136</v>
      </c>
      <c r="GV29" s="136">
        <f t="shared" si="30"/>
        <v>2275.8434499426453</v>
      </c>
      <c r="GW29" s="136">
        <f t="shared" si="30"/>
        <v>2785.002951087748</v>
      </c>
      <c r="GX29" s="136">
        <f t="shared" si="30"/>
        <v>3064.998280230036</v>
      </c>
      <c r="GY29" s="136">
        <f t="shared" si="30"/>
        <v>3148.3542374777198</v>
      </c>
      <c r="GZ29" s="136">
        <f t="shared" si="30"/>
        <v>3288.9454528741103</v>
      </c>
      <c r="HA29" s="136">
        <f t="shared" si="30"/>
        <v>3028.7872171018803</v>
      </c>
      <c r="HB29" s="136">
        <f t="shared" si="30"/>
        <v>2512.9290709290026</v>
      </c>
      <c r="HC29" s="136">
        <f t="shared" si="30"/>
        <v>1958.0973957570889</v>
      </c>
      <c r="HD29" s="136">
        <f t="shared" si="30"/>
        <v>1550.0423603709685</v>
      </c>
      <c r="HE29" s="136">
        <f t="shared" si="30"/>
        <v>1244.5734364128657</v>
      </c>
      <c r="HF29" s="136">
        <f t="shared" si="30"/>
        <v>1353.9144775529278</v>
      </c>
      <c r="HG29" s="136">
        <f t="shared" si="30"/>
        <v>1619.5705827195195</v>
      </c>
      <c r="HH29" s="136">
        <f t="shared" si="30"/>
        <v>2266.7400761428748</v>
      </c>
      <c r="HI29" s="136">
        <f t="shared" si="30"/>
        <v>2773.8629392833968</v>
      </c>
      <c r="HJ29" s="136">
        <f t="shared" si="30"/>
        <v>3052.7382871091158</v>
      </c>
      <c r="HK29" s="136">
        <f t="shared" si="30"/>
        <v>3135.7608205278088</v>
      </c>
      <c r="HL29" s="136">
        <f t="shared" si="30"/>
        <v>3275.7896710626137</v>
      </c>
      <c r="HM29" s="136">
        <f t="shared" si="30"/>
        <v>3016.6720682334726</v>
      </c>
      <c r="HN29" s="136">
        <f t="shared" si="30"/>
        <v>2502.8773546452862</v>
      </c>
      <c r="HO29" s="136">
        <f t="shared" si="30"/>
        <v>1950.2650061740605</v>
      </c>
      <c r="HP29" s="136">
        <f t="shared" si="30"/>
        <v>1543.8421909294846</v>
      </c>
      <c r="HQ29" s="136">
        <f t="shared" si="30"/>
        <v>1239.5951426672143</v>
      </c>
      <c r="HR29" s="136">
        <f t="shared" ref="HR29:KC29" si="31">HR19-HR27</f>
        <v>1348.4988196427162</v>
      </c>
      <c r="HS29" s="136">
        <f t="shared" si="31"/>
        <v>1613.0923003886414</v>
      </c>
      <c r="HT29" s="136">
        <f t="shared" si="31"/>
        <v>2257.6731158383031</v>
      </c>
      <c r="HU29" s="136">
        <f t="shared" si="31"/>
        <v>2762.7674875262633</v>
      </c>
      <c r="HV29" s="136">
        <f t="shared" si="31"/>
        <v>3040.5273339606797</v>
      </c>
      <c r="HW29" s="136">
        <f t="shared" si="31"/>
        <v>3123.217777245698</v>
      </c>
      <c r="HX29" s="136">
        <f t="shared" si="31"/>
        <v>3262.6865123783632</v>
      </c>
      <c r="HY29" s="136">
        <f t="shared" si="31"/>
        <v>3004.6053799605388</v>
      </c>
      <c r="HZ29" s="136">
        <f t="shared" si="31"/>
        <v>2492.8658452267055</v>
      </c>
      <c r="IA29" s="136">
        <f t="shared" si="31"/>
        <v>1942.4639461493643</v>
      </c>
      <c r="IB29" s="136">
        <f t="shared" si="31"/>
        <v>1537.6668221657667</v>
      </c>
      <c r="IC29" s="136">
        <f t="shared" si="31"/>
        <v>1234.6367620965455</v>
      </c>
      <c r="ID29" s="136">
        <f t="shared" si="31"/>
        <v>1343.1048243641453</v>
      </c>
      <c r="IE29" s="136">
        <f t="shared" si="31"/>
        <v>1606.6399311870869</v>
      </c>
      <c r="IF29" s="136">
        <f t="shared" si="31"/>
        <v>2248.6424233749499</v>
      </c>
      <c r="IG29" s="136">
        <f t="shared" si="31"/>
        <v>2751.7164175761582</v>
      </c>
      <c r="IH29" s="136">
        <f t="shared" si="31"/>
        <v>3028.3652246248371</v>
      </c>
      <c r="II29" s="136">
        <f t="shared" si="31"/>
        <v>3110.7249061367152</v>
      </c>
      <c r="IJ29" s="136">
        <f t="shared" si="31"/>
        <v>3249.63576632885</v>
      </c>
      <c r="IK29" s="136">
        <f t="shared" si="31"/>
        <v>2992.5869584406969</v>
      </c>
      <c r="IL29" s="136">
        <f t="shared" si="31"/>
        <v>2482.8943818457988</v>
      </c>
      <c r="IM29" s="136">
        <f t="shared" si="31"/>
        <v>1934.6940903647669</v>
      </c>
      <c r="IN29" s="136">
        <f t="shared" si="31"/>
        <v>1531.5161548771036</v>
      </c>
      <c r="IO29" s="136">
        <f t="shared" si="31"/>
        <v>1229.6982150481592</v>
      </c>
      <c r="IP29" s="136">
        <f t="shared" si="31"/>
        <v>1337.7324050666887</v>
      </c>
      <c r="IQ29" s="136">
        <f t="shared" si="31"/>
        <v>1600.2133714623385</v>
      </c>
      <c r="IR29" s="136">
        <f t="shared" si="31"/>
        <v>2239.6478536814502</v>
      </c>
      <c r="IS29" s="136">
        <f t="shared" si="31"/>
        <v>2740.7095519058535</v>
      </c>
      <c r="IT29" s="136">
        <f t="shared" si="31"/>
        <v>3016.2517637263377</v>
      </c>
      <c r="IU29" s="136">
        <f t="shared" si="31"/>
        <v>3098.2820065121682</v>
      </c>
      <c r="IV29" s="136">
        <f t="shared" si="31"/>
        <v>3236.6372232635345</v>
      </c>
      <c r="IW29" s="136">
        <f t="shared" si="31"/>
        <v>2980.616610606934</v>
      </c>
      <c r="IX29" s="136">
        <f t="shared" si="31"/>
        <v>2472.9628043184152</v>
      </c>
      <c r="IY29" s="136">
        <f t="shared" si="31"/>
        <v>1926.9553140033076</v>
      </c>
      <c r="IZ29" s="136">
        <f t="shared" si="31"/>
        <v>1525.3900902575951</v>
      </c>
      <c r="JA29" s="136">
        <f t="shared" si="31"/>
        <v>1224.7794221879667</v>
      </c>
      <c r="JB29" s="136">
        <f t="shared" si="31"/>
        <v>1332.381475446422</v>
      </c>
      <c r="JC29" s="136">
        <f t="shared" si="31"/>
        <v>1593.8125179764891</v>
      </c>
      <c r="JD29" s="136">
        <f t="shared" si="31"/>
        <v>2230.6892622667242</v>
      </c>
      <c r="JE29" s="136">
        <f t="shared" si="31"/>
        <v>2729.74671369823</v>
      </c>
      <c r="JF29" s="136">
        <f t="shared" si="31"/>
        <v>3004.1867566714318</v>
      </c>
      <c r="JG29" s="136">
        <f t="shared" si="31"/>
        <v>3085.8888784861192</v>
      </c>
      <c r="JH29" s="136">
        <f t="shared" si="31"/>
        <v>3223.6906743704799</v>
      </c>
      <c r="JI29" s="136">
        <f t="shared" si="31"/>
        <v>2968.6941441645058</v>
      </c>
      <c r="JJ29" s="136">
        <f t="shared" si="31"/>
        <v>2463.0709531011416</v>
      </c>
      <c r="JK29" s="136">
        <f t="shared" si="31"/>
        <v>1919.2474927472942</v>
      </c>
      <c r="JL29" s="136">
        <f t="shared" si="31"/>
        <v>1519.2885298965646</v>
      </c>
      <c r="JM29" s="136">
        <f t="shared" si="31"/>
        <v>1219.8803044992146</v>
      </c>
      <c r="JN29" s="136">
        <f t="shared" si="31"/>
        <v>1327.0519495446363</v>
      </c>
      <c r="JO29" s="136">
        <f t="shared" si="31"/>
        <v>1587.4372679045832</v>
      </c>
      <c r="JP29" s="136">
        <f t="shared" si="31"/>
        <v>2221.7665052176576</v>
      </c>
      <c r="JQ29" s="136">
        <f t="shared" si="31"/>
        <v>2718.8277268434372</v>
      </c>
      <c r="JR29" s="136">
        <f t="shared" si="31"/>
        <v>2992.1700096447466</v>
      </c>
      <c r="JS29" s="136">
        <f t="shared" si="31"/>
        <v>3073.5453229721752</v>
      </c>
      <c r="JT29" s="136">
        <f t="shared" si="31"/>
        <v>3210.7959116729985</v>
      </c>
      <c r="JU29" s="136">
        <f t="shared" si="31"/>
        <v>2956.8193675878483</v>
      </c>
      <c r="JV29" s="136">
        <f t="shared" si="31"/>
        <v>2453.2186692887371</v>
      </c>
      <c r="JW29" s="136">
        <f t="shared" si="31"/>
        <v>1911.5705027763054</v>
      </c>
      <c r="JX29" s="136">
        <f t="shared" si="31"/>
        <v>1513.2113757769785</v>
      </c>
      <c r="JY29" s="136">
        <f t="shared" si="31"/>
        <v>1215.000783281218</v>
      </c>
      <c r="JZ29" s="136">
        <f t="shared" si="31"/>
        <v>1321.7437417464575</v>
      </c>
      <c r="KA29" s="136">
        <f t="shared" si="31"/>
        <v>1581.0875188329649</v>
      </c>
      <c r="KB29" s="136">
        <f t="shared" si="31"/>
        <v>2212.8794391967867</v>
      </c>
      <c r="KC29" s="136">
        <f t="shared" si="31"/>
        <v>2707.9524159360635</v>
      </c>
      <c r="KD29" s="136">
        <f t="shared" ref="KD29:LU29" si="32">KD19-KD27</f>
        <v>2980.2013296061673</v>
      </c>
      <c r="KE29" s="136">
        <f t="shared" si="32"/>
        <v>3061.2511416802859</v>
      </c>
      <c r="KF29" s="136">
        <f t="shared" si="32"/>
        <v>3197.952728026306</v>
      </c>
      <c r="KG29" s="136">
        <f t="shared" si="32"/>
        <v>2944.9920901174964</v>
      </c>
      <c r="KH29" s="136">
        <f t="shared" si="32"/>
        <v>2443.4057946115818</v>
      </c>
      <c r="KI29" s="136">
        <f t="shared" si="32"/>
        <v>1903.9242207652001</v>
      </c>
      <c r="KJ29" s="136">
        <f t="shared" si="32"/>
        <v>1507.1585302738704</v>
      </c>
      <c r="KK29" s="136">
        <f t="shared" si="32"/>
        <v>1210.140780148093</v>
      </c>
      <c r="KL29" s="136">
        <f t="shared" si="32"/>
        <v>1316.456766779472</v>
      </c>
      <c r="KM29" s="136">
        <f t="shared" si="32"/>
        <v>1574.7631687576331</v>
      </c>
      <c r="KN29" s="136">
        <f t="shared" si="32"/>
        <v>2204.0279214399998</v>
      </c>
      <c r="KO29" s="136">
        <f t="shared" si="32"/>
        <v>2697.1206062723195</v>
      </c>
      <c r="KP29" s="136">
        <f t="shared" si="32"/>
        <v>2968.280524287743</v>
      </c>
      <c r="KQ29" s="136">
        <f t="shared" si="32"/>
        <v>3049.0061371135653</v>
      </c>
      <c r="KR29" s="136">
        <f t="shared" si="32"/>
        <v>3185.1609171142013</v>
      </c>
      <c r="KS29" s="136">
        <f t="shared" si="32"/>
        <v>2933.212121757027</v>
      </c>
      <c r="KT29" s="136">
        <f t="shared" si="32"/>
        <v>2433.6321714331361</v>
      </c>
      <c r="KU29" s="136">
        <f t="shared" si="32"/>
        <v>1896.3085238821395</v>
      </c>
      <c r="KV29" s="136">
        <f t="shared" si="32"/>
        <v>1501.1298961527752</v>
      </c>
      <c r="KW29" s="136">
        <f t="shared" si="32"/>
        <v>1205.3002170275008</v>
      </c>
      <c r="KX29" s="136">
        <f t="shared" si="32"/>
        <v>1311.1909397123541</v>
      </c>
      <c r="KY29" s="136">
        <f t="shared" si="32"/>
        <v>1568.4641160826025</v>
      </c>
      <c r="KZ29" s="136">
        <f t="shared" si="32"/>
        <v>2195.2118097542398</v>
      </c>
      <c r="LA29" s="136">
        <f t="shared" si="32"/>
        <v>2686.3321238472299</v>
      </c>
      <c r="LB29" s="136">
        <f t="shared" si="32"/>
        <v>2956.4074021905917</v>
      </c>
      <c r="LC29" s="136">
        <f t="shared" si="32"/>
        <v>3036.810112565111</v>
      </c>
      <c r="LD29" s="136">
        <f t="shared" si="32"/>
        <v>3172.4202734457444</v>
      </c>
      <c r="LE29" s="136">
        <f t="shared" si="32"/>
        <v>2921.4792732699989</v>
      </c>
      <c r="LF29" s="136">
        <f t="shared" si="32"/>
        <v>2423.8976427474031</v>
      </c>
      <c r="LG29" s="136">
        <f t="shared" si="32"/>
        <v>1888.7232897866108</v>
      </c>
      <c r="LH29" s="136">
        <f t="shared" si="32"/>
        <v>1495.125376568164</v>
      </c>
      <c r="LI29" s="136">
        <f t="shared" si="32"/>
        <v>1200.4790161593908</v>
      </c>
      <c r="LJ29" s="136">
        <f t="shared" si="32"/>
        <v>1305.9461759535045</v>
      </c>
      <c r="LK29" s="136">
        <f t="shared" si="32"/>
        <v>1562.190259618272</v>
      </c>
      <c r="LL29" s="136">
        <f t="shared" si="32"/>
        <v>2186.4309625152227</v>
      </c>
      <c r="LM29" s="136">
        <f t="shared" si="32"/>
        <v>2675.5867953518409</v>
      </c>
      <c r="LN29" s="136">
        <f t="shared" si="32"/>
        <v>2944.5817725818292</v>
      </c>
      <c r="LO29" s="136">
        <f t="shared" si="32"/>
        <v>3024.6628721148504</v>
      </c>
      <c r="LP29" s="136">
        <f t="shared" si="32"/>
        <v>3159.7305923519611</v>
      </c>
      <c r="LQ29" s="136">
        <f t="shared" si="32"/>
        <v>2909.7933561769187</v>
      </c>
      <c r="LR29" s="136">
        <f t="shared" si="32"/>
        <v>2414.2020521764134</v>
      </c>
      <c r="LS29" s="136">
        <f t="shared" si="32"/>
        <v>1881.1683966274643</v>
      </c>
      <c r="LT29" s="136">
        <f t="shared" si="32"/>
        <v>1489.1448750618913</v>
      </c>
      <c r="LU29" s="136">
        <f t="shared" si="32"/>
        <v>1195.6771000947531</v>
      </c>
    </row>
    <row r="30" spans="4:333" s="49" customFormat="1" ht="14" customHeight="1">
      <c r="D30" s="49" t="s">
        <v>324</v>
      </c>
      <c r="G30" s="163">
        <f t="shared" ref="G30:AE30" si="33">G29/G19</f>
        <v>0.10538557881553051</v>
      </c>
      <c r="H30" s="163">
        <f t="shared" si="33"/>
        <v>1</v>
      </c>
      <c r="I30" s="163">
        <f t="shared" si="33"/>
        <v>1</v>
      </c>
      <c r="J30" s="163">
        <f t="shared" si="33"/>
        <v>1</v>
      </c>
      <c r="K30" s="163">
        <f t="shared" si="33"/>
        <v>1</v>
      </c>
      <c r="L30" s="163">
        <f t="shared" si="33"/>
        <v>1</v>
      </c>
      <c r="M30" s="163">
        <f t="shared" si="33"/>
        <v>1</v>
      </c>
      <c r="N30" s="163">
        <f t="shared" si="33"/>
        <v>1</v>
      </c>
      <c r="O30" s="163">
        <f t="shared" si="33"/>
        <v>1</v>
      </c>
      <c r="P30" s="163">
        <f t="shared" si="33"/>
        <v>1</v>
      </c>
      <c r="Q30" s="163">
        <f t="shared" si="33"/>
        <v>1</v>
      </c>
      <c r="R30" s="163">
        <f t="shared" si="33"/>
        <v>1</v>
      </c>
      <c r="S30" s="163">
        <f t="shared" si="33"/>
        <v>1</v>
      </c>
      <c r="T30" s="163">
        <f t="shared" si="33"/>
        <v>1</v>
      </c>
      <c r="U30" s="163">
        <f t="shared" si="33"/>
        <v>1</v>
      </c>
      <c r="V30" s="163">
        <f t="shared" si="33"/>
        <v>1</v>
      </c>
      <c r="W30" s="163">
        <f t="shared" si="33"/>
        <v>1</v>
      </c>
      <c r="X30" s="163">
        <f t="shared" si="33"/>
        <v>1</v>
      </c>
      <c r="Y30" s="163">
        <f t="shared" si="33"/>
        <v>1</v>
      </c>
      <c r="Z30" s="163">
        <f t="shared" si="33"/>
        <v>1</v>
      </c>
      <c r="AA30" s="163">
        <f t="shared" si="33"/>
        <v>1</v>
      </c>
      <c r="AB30" s="163">
        <f t="shared" si="33"/>
        <v>1</v>
      </c>
      <c r="AC30" s="163">
        <f t="shared" si="33"/>
        <v>1</v>
      </c>
      <c r="AD30" s="163">
        <f t="shared" si="33"/>
        <v>1</v>
      </c>
      <c r="AE30" s="163">
        <f t="shared" si="33"/>
        <v>1</v>
      </c>
      <c r="AF30" s="164"/>
      <c r="AG30" s="164"/>
      <c r="AH30" s="163">
        <f t="shared" ref="AH30:CS30" si="34">AH29/AH19</f>
        <v>5.7183478801923664E-3</v>
      </c>
      <c r="AI30" s="163">
        <f t="shared" si="34"/>
        <v>1</v>
      </c>
      <c r="AJ30" s="163">
        <f t="shared" si="34"/>
        <v>1</v>
      </c>
      <c r="AK30" s="163">
        <f t="shared" si="34"/>
        <v>1</v>
      </c>
      <c r="AL30" s="163">
        <f t="shared" si="34"/>
        <v>1</v>
      </c>
      <c r="AM30" s="163">
        <f t="shared" si="34"/>
        <v>1</v>
      </c>
      <c r="AN30" s="163">
        <f t="shared" si="34"/>
        <v>1</v>
      </c>
      <c r="AO30" s="163">
        <f t="shared" si="34"/>
        <v>1</v>
      </c>
      <c r="AP30" s="163">
        <f t="shared" si="34"/>
        <v>1</v>
      </c>
      <c r="AQ30" s="163">
        <f t="shared" si="34"/>
        <v>1</v>
      </c>
      <c r="AR30" s="163">
        <f t="shared" si="34"/>
        <v>1</v>
      </c>
      <c r="AS30" s="163">
        <f t="shared" si="34"/>
        <v>1</v>
      </c>
      <c r="AT30" s="163">
        <f t="shared" si="34"/>
        <v>1</v>
      </c>
      <c r="AU30" s="163">
        <f t="shared" si="34"/>
        <v>1</v>
      </c>
      <c r="AV30" s="163">
        <f t="shared" si="34"/>
        <v>1</v>
      </c>
      <c r="AW30" s="163">
        <f t="shared" si="34"/>
        <v>1</v>
      </c>
      <c r="AX30" s="163">
        <f t="shared" si="34"/>
        <v>1</v>
      </c>
      <c r="AY30" s="163">
        <f t="shared" si="34"/>
        <v>1</v>
      </c>
      <c r="AZ30" s="163">
        <f t="shared" si="34"/>
        <v>1</v>
      </c>
      <c r="BA30" s="163">
        <f t="shared" si="34"/>
        <v>1</v>
      </c>
      <c r="BB30" s="163">
        <f t="shared" si="34"/>
        <v>1</v>
      </c>
      <c r="BC30" s="163">
        <f t="shared" si="34"/>
        <v>1</v>
      </c>
      <c r="BD30" s="163">
        <f t="shared" si="34"/>
        <v>1</v>
      </c>
      <c r="BE30" s="163">
        <f t="shared" si="34"/>
        <v>1</v>
      </c>
      <c r="BF30" s="163">
        <f t="shared" si="34"/>
        <v>1</v>
      </c>
      <c r="BG30" s="163">
        <f t="shared" si="34"/>
        <v>1</v>
      </c>
      <c r="BH30" s="163">
        <f t="shared" si="34"/>
        <v>1</v>
      </c>
      <c r="BI30" s="163">
        <f t="shared" si="34"/>
        <v>1</v>
      </c>
      <c r="BJ30" s="163">
        <f t="shared" si="34"/>
        <v>1</v>
      </c>
      <c r="BK30" s="163">
        <f t="shared" si="34"/>
        <v>1</v>
      </c>
      <c r="BL30" s="163">
        <f t="shared" si="34"/>
        <v>1</v>
      </c>
      <c r="BM30" s="163">
        <f t="shared" si="34"/>
        <v>1</v>
      </c>
      <c r="BN30" s="163">
        <f t="shared" si="34"/>
        <v>1</v>
      </c>
      <c r="BO30" s="163">
        <f t="shared" si="34"/>
        <v>1</v>
      </c>
      <c r="BP30" s="163">
        <f t="shared" si="34"/>
        <v>1</v>
      </c>
      <c r="BQ30" s="163">
        <f t="shared" si="34"/>
        <v>1</v>
      </c>
      <c r="BR30" s="163">
        <f t="shared" si="34"/>
        <v>1</v>
      </c>
      <c r="BS30" s="163">
        <f t="shared" si="34"/>
        <v>1</v>
      </c>
      <c r="BT30" s="163">
        <f t="shared" si="34"/>
        <v>1</v>
      </c>
      <c r="BU30" s="163">
        <f t="shared" si="34"/>
        <v>1</v>
      </c>
      <c r="BV30" s="163">
        <f t="shared" si="34"/>
        <v>1</v>
      </c>
      <c r="BW30" s="163">
        <f t="shared" si="34"/>
        <v>1</v>
      </c>
      <c r="BX30" s="163">
        <f t="shared" si="34"/>
        <v>1</v>
      </c>
      <c r="BY30" s="163">
        <f t="shared" si="34"/>
        <v>1</v>
      </c>
      <c r="BZ30" s="163">
        <f t="shared" si="34"/>
        <v>1</v>
      </c>
      <c r="CA30" s="163">
        <f t="shared" si="34"/>
        <v>1</v>
      </c>
      <c r="CB30" s="163">
        <f t="shared" si="34"/>
        <v>1</v>
      </c>
      <c r="CC30" s="163">
        <f t="shared" si="34"/>
        <v>1</v>
      </c>
      <c r="CD30" s="163">
        <f t="shared" si="34"/>
        <v>1</v>
      </c>
      <c r="CE30" s="163">
        <f t="shared" si="34"/>
        <v>1</v>
      </c>
      <c r="CF30" s="163">
        <f t="shared" si="34"/>
        <v>1</v>
      </c>
      <c r="CG30" s="163">
        <f t="shared" si="34"/>
        <v>1</v>
      </c>
      <c r="CH30" s="163">
        <f t="shared" si="34"/>
        <v>1</v>
      </c>
      <c r="CI30" s="163">
        <f t="shared" si="34"/>
        <v>1</v>
      </c>
      <c r="CJ30" s="163">
        <f t="shared" si="34"/>
        <v>1</v>
      </c>
      <c r="CK30" s="163">
        <f t="shared" si="34"/>
        <v>1</v>
      </c>
      <c r="CL30" s="163">
        <f t="shared" si="34"/>
        <v>1</v>
      </c>
      <c r="CM30" s="163">
        <f t="shared" si="34"/>
        <v>1</v>
      </c>
      <c r="CN30" s="163">
        <f t="shared" si="34"/>
        <v>1</v>
      </c>
      <c r="CO30" s="163">
        <f t="shared" si="34"/>
        <v>1</v>
      </c>
      <c r="CP30" s="163">
        <f t="shared" si="34"/>
        <v>1</v>
      </c>
      <c r="CQ30" s="163">
        <f t="shared" si="34"/>
        <v>1</v>
      </c>
      <c r="CR30" s="163">
        <f t="shared" si="34"/>
        <v>1</v>
      </c>
      <c r="CS30" s="163">
        <f t="shared" si="34"/>
        <v>1</v>
      </c>
      <c r="CT30" s="163">
        <f t="shared" ref="CT30:FE30" si="35">CT29/CT19</f>
        <v>1</v>
      </c>
      <c r="CU30" s="163">
        <f t="shared" si="35"/>
        <v>1</v>
      </c>
      <c r="CV30" s="163">
        <f t="shared" si="35"/>
        <v>1</v>
      </c>
      <c r="CW30" s="163">
        <f t="shared" si="35"/>
        <v>1</v>
      </c>
      <c r="CX30" s="163">
        <f t="shared" si="35"/>
        <v>1</v>
      </c>
      <c r="CY30" s="163">
        <f t="shared" si="35"/>
        <v>1</v>
      </c>
      <c r="CZ30" s="163">
        <f t="shared" si="35"/>
        <v>1</v>
      </c>
      <c r="DA30" s="163">
        <f t="shared" si="35"/>
        <v>1</v>
      </c>
      <c r="DB30" s="163">
        <f t="shared" si="35"/>
        <v>1</v>
      </c>
      <c r="DC30" s="163">
        <f t="shared" si="35"/>
        <v>1</v>
      </c>
      <c r="DD30" s="163">
        <f t="shared" si="35"/>
        <v>1</v>
      </c>
      <c r="DE30" s="163">
        <f t="shared" si="35"/>
        <v>1</v>
      </c>
      <c r="DF30" s="163">
        <f t="shared" si="35"/>
        <v>1</v>
      </c>
      <c r="DG30" s="163">
        <f t="shared" si="35"/>
        <v>1</v>
      </c>
      <c r="DH30" s="163">
        <f t="shared" si="35"/>
        <v>1</v>
      </c>
      <c r="DI30" s="163">
        <f t="shared" si="35"/>
        <v>1</v>
      </c>
      <c r="DJ30" s="163">
        <f t="shared" si="35"/>
        <v>1</v>
      </c>
      <c r="DK30" s="163">
        <f t="shared" si="35"/>
        <v>1</v>
      </c>
      <c r="DL30" s="163">
        <f t="shared" si="35"/>
        <v>1</v>
      </c>
      <c r="DM30" s="163">
        <f t="shared" si="35"/>
        <v>1</v>
      </c>
      <c r="DN30" s="163">
        <f t="shared" si="35"/>
        <v>1</v>
      </c>
      <c r="DO30" s="163">
        <f t="shared" si="35"/>
        <v>1</v>
      </c>
      <c r="DP30" s="163">
        <f t="shared" si="35"/>
        <v>1</v>
      </c>
      <c r="DQ30" s="163">
        <f t="shared" si="35"/>
        <v>1</v>
      </c>
      <c r="DR30" s="163">
        <f t="shared" si="35"/>
        <v>1</v>
      </c>
      <c r="DS30" s="163">
        <f t="shared" si="35"/>
        <v>1</v>
      </c>
      <c r="DT30" s="163">
        <f t="shared" si="35"/>
        <v>1</v>
      </c>
      <c r="DU30" s="163">
        <f t="shared" si="35"/>
        <v>1</v>
      </c>
      <c r="DV30" s="163">
        <f t="shared" si="35"/>
        <v>1</v>
      </c>
      <c r="DW30" s="163">
        <f t="shared" si="35"/>
        <v>1</v>
      </c>
      <c r="DX30" s="163">
        <f t="shared" si="35"/>
        <v>1</v>
      </c>
      <c r="DY30" s="163">
        <f t="shared" si="35"/>
        <v>1</v>
      </c>
      <c r="DZ30" s="163">
        <f t="shared" si="35"/>
        <v>1</v>
      </c>
      <c r="EA30" s="163">
        <f t="shared" si="35"/>
        <v>1</v>
      </c>
      <c r="EB30" s="163">
        <f t="shared" si="35"/>
        <v>1</v>
      </c>
      <c r="EC30" s="163">
        <f t="shared" si="35"/>
        <v>1</v>
      </c>
      <c r="ED30" s="163">
        <f t="shared" si="35"/>
        <v>1</v>
      </c>
      <c r="EE30" s="163">
        <f t="shared" si="35"/>
        <v>1</v>
      </c>
      <c r="EF30" s="163">
        <f t="shared" si="35"/>
        <v>1</v>
      </c>
      <c r="EG30" s="163">
        <f t="shared" si="35"/>
        <v>1</v>
      </c>
      <c r="EH30" s="163">
        <f t="shared" si="35"/>
        <v>1</v>
      </c>
      <c r="EI30" s="163">
        <f t="shared" si="35"/>
        <v>1</v>
      </c>
      <c r="EJ30" s="163">
        <f t="shared" si="35"/>
        <v>1</v>
      </c>
      <c r="EK30" s="163">
        <f t="shared" si="35"/>
        <v>1</v>
      </c>
      <c r="EL30" s="163">
        <f t="shared" si="35"/>
        <v>1</v>
      </c>
      <c r="EM30" s="163">
        <f t="shared" si="35"/>
        <v>1</v>
      </c>
      <c r="EN30" s="163">
        <f t="shared" si="35"/>
        <v>1</v>
      </c>
      <c r="EO30" s="163">
        <f t="shared" si="35"/>
        <v>1</v>
      </c>
      <c r="EP30" s="163">
        <f t="shared" si="35"/>
        <v>1</v>
      </c>
      <c r="EQ30" s="163">
        <f t="shared" si="35"/>
        <v>1</v>
      </c>
      <c r="ER30" s="163">
        <f t="shared" si="35"/>
        <v>1</v>
      </c>
      <c r="ES30" s="163">
        <f t="shared" si="35"/>
        <v>1</v>
      </c>
      <c r="ET30" s="163">
        <f t="shared" si="35"/>
        <v>1</v>
      </c>
      <c r="EU30" s="163">
        <f t="shared" si="35"/>
        <v>1</v>
      </c>
      <c r="EV30" s="163">
        <f t="shared" si="35"/>
        <v>1</v>
      </c>
      <c r="EW30" s="163">
        <f t="shared" si="35"/>
        <v>1</v>
      </c>
      <c r="EX30" s="163">
        <f t="shared" si="35"/>
        <v>1</v>
      </c>
      <c r="EY30" s="163">
        <f t="shared" si="35"/>
        <v>1</v>
      </c>
      <c r="EZ30" s="163">
        <f t="shared" si="35"/>
        <v>1</v>
      </c>
      <c r="FA30" s="163">
        <f t="shared" si="35"/>
        <v>1</v>
      </c>
      <c r="FB30" s="163">
        <f t="shared" si="35"/>
        <v>1</v>
      </c>
      <c r="FC30" s="163">
        <f t="shared" si="35"/>
        <v>1</v>
      </c>
      <c r="FD30" s="163">
        <f t="shared" si="35"/>
        <v>1</v>
      </c>
      <c r="FE30" s="163">
        <f t="shared" si="35"/>
        <v>1</v>
      </c>
      <c r="FF30" s="163">
        <f t="shared" ref="FF30:HQ30" si="36">FF29/FF19</f>
        <v>1</v>
      </c>
      <c r="FG30" s="163">
        <f t="shared" si="36"/>
        <v>1</v>
      </c>
      <c r="FH30" s="163">
        <f t="shared" si="36"/>
        <v>1</v>
      </c>
      <c r="FI30" s="163">
        <f t="shared" si="36"/>
        <v>1</v>
      </c>
      <c r="FJ30" s="163">
        <f t="shared" si="36"/>
        <v>1</v>
      </c>
      <c r="FK30" s="163">
        <f t="shared" si="36"/>
        <v>1</v>
      </c>
      <c r="FL30" s="163">
        <f t="shared" si="36"/>
        <v>1</v>
      </c>
      <c r="FM30" s="163">
        <f t="shared" si="36"/>
        <v>1</v>
      </c>
      <c r="FN30" s="163">
        <f t="shared" si="36"/>
        <v>1</v>
      </c>
      <c r="FO30" s="163">
        <f t="shared" si="36"/>
        <v>1</v>
      </c>
      <c r="FP30" s="163">
        <f t="shared" si="36"/>
        <v>1</v>
      </c>
      <c r="FQ30" s="163">
        <f t="shared" si="36"/>
        <v>1</v>
      </c>
      <c r="FR30" s="163">
        <f t="shared" si="36"/>
        <v>1</v>
      </c>
      <c r="FS30" s="163">
        <f t="shared" si="36"/>
        <v>1</v>
      </c>
      <c r="FT30" s="163">
        <f t="shared" si="36"/>
        <v>1</v>
      </c>
      <c r="FU30" s="163">
        <f t="shared" si="36"/>
        <v>1</v>
      </c>
      <c r="FV30" s="163">
        <f t="shared" si="36"/>
        <v>1</v>
      </c>
      <c r="FW30" s="163">
        <f t="shared" si="36"/>
        <v>1</v>
      </c>
      <c r="FX30" s="163">
        <f t="shared" si="36"/>
        <v>1</v>
      </c>
      <c r="FY30" s="163">
        <f t="shared" si="36"/>
        <v>1</v>
      </c>
      <c r="FZ30" s="163">
        <f t="shared" si="36"/>
        <v>1</v>
      </c>
      <c r="GA30" s="163">
        <f t="shared" si="36"/>
        <v>1</v>
      </c>
      <c r="GB30" s="163">
        <f t="shared" si="36"/>
        <v>1</v>
      </c>
      <c r="GC30" s="163">
        <f t="shared" si="36"/>
        <v>1</v>
      </c>
      <c r="GD30" s="163">
        <f t="shared" si="36"/>
        <v>1</v>
      </c>
      <c r="GE30" s="163">
        <f t="shared" si="36"/>
        <v>1</v>
      </c>
      <c r="GF30" s="163">
        <f t="shared" si="36"/>
        <v>1</v>
      </c>
      <c r="GG30" s="163">
        <f t="shared" si="36"/>
        <v>1</v>
      </c>
      <c r="GH30" s="163">
        <f t="shared" si="36"/>
        <v>1</v>
      </c>
      <c r="GI30" s="163">
        <f t="shared" si="36"/>
        <v>1</v>
      </c>
      <c r="GJ30" s="163">
        <f t="shared" si="36"/>
        <v>1</v>
      </c>
      <c r="GK30" s="163">
        <f t="shared" si="36"/>
        <v>1</v>
      </c>
      <c r="GL30" s="163">
        <f t="shared" si="36"/>
        <v>1</v>
      </c>
      <c r="GM30" s="163">
        <f t="shared" si="36"/>
        <v>1</v>
      </c>
      <c r="GN30" s="163">
        <f t="shared" si="36"/>
        <v>1</v>
      </c>
      <c r="GO30" s="163">
        <f t="shared" si="36"/>
        <v>1</v>
      </c>
      <c r="GP30" s="163">
        <f t="shared" si="36"/>
        <v>1</v>
      </c>
      <c r="GQ30" s="163">
        <f t="shared" si="36"/>
        <v>1</v>
      </c>
      <c r="GR30" s="163">
        <f t="shared" si="36"/>
        <v>1</v>
      </c>
      <c r="GS30" s="163">
        <f t="shared" si="36"/>
        <v>1</v>
      </c>
      <c r="GT30" s="163">
        <f t="shared" si="36"/>
        <v>1</v>
      </c>
      <c r="GU30" s="163">
        <f t="shared" si="36"/>
        <v>1</v>
      </c>
      <c r="GV30" s="163">
        <f t="shared" si="36"/>
        <v>1</v>
      </c>
      <c r="GW30" s="163">
        <f t="shared" si="36"/>
        <v>1</v>
      </c>
      <c r="GX30" s="163">
        <f t="shared" si="36"/>
        <v>1</v>
      </c>
      <c r="GY30" s="163">
        <f t="shared" si="36"/>
        <v>1</v>
      </c>
      <c r="GZ30" s="163">
        <f t="shared" si="36"/>
        <v>1</v>
      </c>
      <c r="HA30" s="163">
        <f t="shared" si="36"/>
        <v>1</v>
      </c>
      <c r="HB30" s="163">
        <f t="shared" si="36"/>
        <v>1</v>
      </c>
      <c r="HC30" s="163">
        <f t="shared" si="36"/>
        <v>1</v>
      </c>
      <c r="HD30" s="163">
        <f t="shared" si="36"/>
        <v>1</v>
      </c>
      <c r="HE30" s="163">
        <f t="shared" si="36"/>
        <v>1</v>
      </c>
      <c r="HF30" s="163">
        <f t="shared" si="36"/>
        <v>1</v>
      </c>
      <c r="HG30" s="163">
        <f t="shared" si="36"/>
        <v>1</v>
      </c>
      <c r="HH30" s="163">
        <f t="shared" si="36"/>
        <v>1</v>
      </c>
      <c r="HI30" s="163">
        <f t="shared" si="36"/>
        <v>1</v>
      </c>
      <c r="HJ30" s="163">
        <f t="shared" si="36"/>
        <v>1</v>
      </c>
      <c r="HK30" s="163">
        <f t="shared" si="36"/>
        <v>1</v>
      </c>
      <c r="HL30" s="163">
        <f t="shared" si="36"/>
        <v>1</v>
      </c>
      <c r="HM30" s="163">
        <f t="shared" si="36"/>
        <v>1</v>
      </c>
      <c r="HN30" s="163">
        <f t="shared" si="36"/>
        <v>1</v>
      </c>
      <c r="HO30" s="163">
        <f t="shared" si="36"/>
        <v>1</v>
      </c>
      <c r="HP30" s="163">
        <f t="shared" si="36"/>
        <v>1</v>
      </c>
      <c r="HQ30" s="163">
        <f t="shared" si="36"/>
        <v>1</v>
      </c>
      <c r="HR30" s="163">
        <f t="shared" ref="HR30:KC30" si="37">HR29/HR19</f>
        <v>1</v>
      </c>
      <c r="HS30" s="163">
        <f t="shared" si="37"/>
        <v>1</v>
      </c>
      <c r="HT30" s="163">
        <f t="shared" si="37"/>
        <v>1</v>
      </c>
      <c r="HU30" s="163">
        <f t="shared" si="37"/>
        <v>1</v>
      </c>
      <c r="HV30" s="163">
        <f t="shared" si="37"/>
        <v>1</v>
      </c>
      <c r="HW30" s="163">
        <f t="shared" si="37"/>
        <v>1</v>
      </c>
      <c r="HX30" s="163">
        <f t="shared" si="37"/>
        <v>1</v>
      </c>
      <c r="HY30" s="163">
        <f t="shared" si="37"/>
        <v>1</v>
      </c>
      <c r="HZ30" s="163">
        <f t="shared" si="37"/>
        <v>1</v>
      </c>
      <c r="IA30" s="163">
        <f t="shared" si="37"/>
        <v>1</v>
      </c>
      <c r="IB30" s="163">
        <f t="shared" si="37"/>
        <v>1</v>
      </c>
      <c r="IC30" s="163">
        <f t="shared" si="37"/>
        <v>1</v>
      </c>
      <c r="ID30" s="163">
        <f t="shared" si="37"/>
        <v>1</v>
      </c>
      <c r="IE30" s="163">
        <f t="shared" si="37"/>
        <v>1</v>
      </c>
      <c r="IF30" s="163">
        <f t="shared" si="37"/>
        <v>1</v>
      </c>
      <c r="IG30" s="163">
        <f t="shared" si="37"/>
        <v>1</v>
      </c>
      <c r="IH30" s="163">
        <f t="shared" si="37"/>
        <v>1</v>
      </c>
      <c r="II30" s="163">
        <f t="shared" si="37"/>
        <v>1</v>
      </c>
      <c r="IJ30" s="163">
        <f t="shared" si="37"/>
        <v>1</v>
      </c>
      <c r="IK30" s="163">
        <f t="shared" si="37"/>
        <v>1</v>
      </c>
      <c r="IL30" s="163">
        <f t="shared" si="37"/>
        <v>1</v>
      </c>
      <c r="IM30" s="163">
        <f t="shared" si="37"/>
        <v>1</v>
      </c>
      <c r="IN30" s="163">
        <f t="shared" si="37"/>
        <v>1</v>
      </c>
      <c r="IO30" s="163">
        <f t="shared" si="37"/>
        <v>1</v>
      </c>
      <c r="IP30" s="163">
        <f t="shared" si="37"/>
        <v>1</v>
      </c>
      <c r="IQ30" s="163">
        <f t="shared" si="37"/>
        <v>1</v>
      </c>
      <c r="IR30" s="163">
        <f t="shared" si="37"/>
        <v>1</v>
      </c>
      <c r="IS30" s="163">
        <f t="shared" si="37"/>
        <v>1</v>
      </c>
      <c r="IT30" s="163">
        <f t="shared" si="37"/>
        <v>1</v>
      </c>
      <c r="IU30" s="163">
        <f t="shared" si="37"/>
        <v>1</v>
      </c>
      <c r="IV30" s="163">
        <f t="shared" si="37"/>
        <v>1</v>
      </c>
      <c r="IW30" s="163">
        <f t="shared" si="37"/>
        <v>1</v>
      </c>
      <c r="IX30" s="163">
        <f t="shared" si="37"/>
        <v>1</v>
      </c>
      <c r="IY30" s="163">
        <f t="shared" si="37"/>
        <v>1</v>
      </c>
      <c r="IZ30" s="163">
        <f t="shared" si="37"/>
        <v>1</v>
      </c>
      <c r="JA30" s="163">
        <f t="shared" si="37"/>
        <v>1</v>
      </c>
      <c r="JB30" s="163">
        <f t="shared" si="37"/>
        <v>1</v>
      </c>
      <c r="JC30" s="163">
        <f t="shared" si="37"/>
        <v>1</v>
      </c>
      <c r="JD30" s="163">
        <f t="shared" si="37"/>
        <v>1</v>
      </c>
      <c r="JE30" s="163">
        <f t="shared" si="37"/>
        <v>1</v>
      </c>
      <c r="JF30" s="163">
        <f t="shared" si="37"/>
        <v>1</v>
      </c>
      <c r="JG30" s="163">
        <f t="shared" si="37"/>
        <v>1</v>
      </c>
      <c r="JH30" s="163">
        <f t="shared" si="37"/>
        <v>1</v>
      </c>
      <c r="JI30" s="163">
        <f t="shared" si="37"/>
        <v>1</v>
      </c>
      <c r="JJ30" s="163">
        <f t="shared" si="37"/>
        <v>1</v>
      </c>
      <c r="JK30" s="163">
        <f t="shared" si="37"/>
        <v>1</v>
      </c>
      <c r="JL30" s="163">
        <f t="shared" si="37"/>
        <v>1</v>
      </c>
      <c r="JM30" s="163">
        <f t="shared" si="37"/>
        <v>1</v>
      </c>
      <c r="JN30" s="163">
        <f t="shared" si="37"/>
        <v>1</v>
      </c>
      <c r="JO30" s="163">
        <f t="shared" si="37"/>
        <v>1</v>
      </c>
      <c r="JP30" s="163">
        <f t="shared" si="37"/>
        <v>1</v>
      </c>
      <c r="JQ30" s="163">
        <f t="shared" si="37"/>
        <v>1</v>
      </c>
      <c r="JR30" s="163">
        <f t="shared" si="37"/>
        <v>1</v>
      </c>
      <c r="JS30" s="163">
        <f t="shared" si="37"/>
        <v>1</v>
      </c>
      <c r="JT30" s="163">
        <f t="shared" si="37"/>
        <v>1</v>
      </c>
      <c r="JU30" s="163">
        <f t="shared" si="37"/>
        <v>1</v>
      </c>
      <c r="JV30" s="163">
        <f t="shared" si="37"/>
        <v>1</v>
      </c>
      <c r="JW30" s="163">
        <f t="shared" si="37"/>
        <v>1</v>
      </c>
      <c r="JX30" s="163">
        <f t="shared" si="37"/>
        <v>1</v>
      </c>
      <c r="JY30" s="163">
        <f t="shared" si="37"/>
        <v>1</v>
      </c>
      <c r="JZ30" s="163">
        <f t="shared" si="37"/>
        <v>1</v>
      </c>
      <c r="KA30" s="163">
        <f t="shared" si="37"/>
        <v>1</v>
      </c>
      <c r="KB30" s="163">
        <f t="shared" si="37"/>
        <v>1</v>
      </c>
      <c r="KC30" s="163">
        <f t="shared" si="37"/>
        <v>1</v>
      </c>
      <c r="KD30" s="163">
        <f t="shared" ref="KD30:LU30" si="38">KD29/KD19</f>
        <v>1</v>
      </c>
      <c r="KE30" s="163">
        <f t="shared" si="38"/>
        <v>1</v>
      </c>
      <c r="KF30" s="163">
        <f t="shared" si="38"/>
        <v>1</v>
      </c>
      <c r="KG30" s="163">
        <f t="shared" si="38"/>
        <v>1</v>
      </c>
      <c r="KH30" s="163">
        <f t="shared" si="38"/>
        <v>1</v>
      </c>
      <c r="KI30" s="163">
        <f t="shared" si="38"/>
        <v>1</v>
      </c>
      <c r="KJ30" s="163">
        <f t="shared" si="38"/>
        <v>1</v>
      </c>
      <c r="KK30" s="163">
        <f t="shared" si="38"/>
        <v>1</v>
      </c>
      <c r="KL30" s="163">
        <f t="shared" si="38"/>
        <v>1</v>
      </c>
      <c r="KM30" s="163">
        <f t="shared" si="38"/>
        <v>1</v>
      </c>
      <c r="KN30" s="163">
        <f t="shared" si="38"/>
        <v>1</v>
      </c>
      <c r="KO30" s="163">
        <f t="shared" si="38"/>
        <v>1</v>
      </c>
      <c r="KP30" s="163">
        <f t="shared" si="38"/>
        <v>1</v>
      </c>
      <c r="KQ30" s="163">
        <f t="shared" si="38"/>
        <v>1</v>
      </c>
      <c r="KR30" s="163">
        <f t="shared" si="38"/>
        <v>1</v>
      </c>
      <c r="KS30" s="163">
        <f t="shared" si="38"/>
        <v>1</v>
      </c>
      <c r="KT30" s="163">
        <f t="shared" si="38"/>
        <v>1</v>
      </c>
      <c r="KU30" s="163">
        <f t="shared" si="38"/>
        <v>1</v>
      </c>
      <c r="KV30" s="163">
        <f t="shared" si="38"/>
        <v>1</v>
      </c>
      <c r="KW30" s="163">
        <f t="shared" si="38"/>
        <v>1</v>
      </c>
      <c r="KX30" s="163">
        <f t="shared" si="38"/>
        <v>1</v>
      </c>
      <c r="KY30" s="163">
        <f t="shared" si="38"/>
        <v>1</v>
      </c>
      <c r="KZ30" s="163">
        <f t="shared" si="38"/>
        <v>1</v>
      </c>
      <c r="LA30" s="163">
        <f t="shared" si="38"/>
        <v>1</v>
      </c>
      <c r="LB30" s="163">
        <f t="shared" si="38"/>
        <v>1</v>
      </c>
      <c r="LC30" s="163">
        <f t="shared" si="38"/>
        <v>1</v>
      </c>
      <c r="LD30" s="163">
        <f t="shared" si="38"/>
        <v>1</v>
      </c>
      <c r="LE30" s="163">
        <f t="shared" si="38"/>
        <v>1</v>
      </c>
      <c r="LF30" s="163">
        <f t="shared" si="38"/>
        <v>1</v>
      </c>
      <c r="LG30" s="163">
        <f t="shared" si="38"/>
        <v>1</v>
      </c>
      <c r="LH30" s="163">
        <f t="shared" si="38"/>
        <v>1</v>
      </c>
      <c r="LI30" s="163">
        <f t="shared" si="38"/>
        <v>1</v>
      </c>
      <c r="LJ30" s="163">
        <f t="shared" si="38"/>
        <v>1</v>
      </c>
      <c r="LK30" s="163">
        <f t="shared" si="38"/>
        <v>1</v>
      </c>
      <c r="LL30" s="163">
        <f t="shared" si="38"/>
        <v>1</v>
      </c>
      <c r="LM30" s="163">
        <f t="shared" si="38"/>
        <v>1</v>
      </c>
      <c r="LN30" s="163">
        <f t="shared" si="38"/>
        <v>1</v>
      </c>
      <c r="LO30" s="163">
        <f t="shared" si="38"/>
        <v>1</v>
      </c>
      <c r="LP30" s="163">
        <f t="shared" si="38"/>
        <v>1</v>
      </c>
      <c r="LQ30" s="163">
        <f t="shared" si="38"/>
        <v>1</v>
      </c>
      <c r="LR30" s="163">
        <f t="shared" si="38"/>
        <v>1</v>
      </c>
      <c r="LS30" s="163">
        <f t="shared" si="38"/>
        <v>1</v>
      </c>
      <c r="LT30" s="163">
        <f t="shared" si="38"/>
        <v>1</v>
      </c>
      <c r="LU30" s="163">
        <f t="shared" si="38"/>
        <v>1</v>
      </c>
    </row>
    <row r="31" spans="4:333"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4"/>
      <c r="AG31" s="54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</row>
    <row r="32" spans="4:333">
      <c r="D32" s="12" t="s">
        <v>153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4"/>
      <c r="AG32" s="54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</row>
    <row r="33" spans="2:333">
      <c r="E33" s="12" t="s">
        <v>325</v>
      </c>
      <c r="G33" s="59">
        <f t="shared" ref="G33:G39" si="39">+SUM(AH33:AS33)</f>
        <v>10000</v>
      </c>
      <c r="H33" s="59">
        <f t="shared" ref="H33:H39" si="40">+SUM(AT33:BE33)</f>
        <v>10000</v>
      </c>
      <c r="I33" s="59">
        <f t="shared" ref="I33:I39" si="41">+SUM(BF33:BQ33)</f>
        <v>10000</v>
      </c>
      <c r="J33" s="59">
        <f t="shared" ref="J33:J39" si="42">+SUM(BR33:CC33)</f>
        <v>10000</v>
      </c>
      <c r="K33" s="59">
        <f t="shared" ref="K33:K39" si="43">+SUM(CD33:CO33)</f>
        <v>10000</v>
      </c>
      <c r="L33" s="59">
        <f t="shared" ref="L33:L39" si="44">+SUM(CP33:DA33)</f>
        <v>10000</v>
      </c>
      <c r="M33" s="59">
        <f t="shared" ref="M33:M39" si="45">+SUM(DB33:DM33)</f>
        <v>10000</v>
      </c>
      <c r="N33" s="59">
        <f t="shared" ref="N33:N39" si="46">+SUM(DN33:DY33)</f>
        <v>10000</v>
      </c>
      <c r="O33" s="59">
        <f t="shared" ref="O33:O39" si="47">+SUM(DZ33:EK33)</f>
        <v>10000</v>
      </c>
      <c r="P33" s="59">
        <f t="shared" ref="P33:P39" si="48">+SUM(EL33:EW33)</f>
        <v>10000</v>
      </c>
      <c r="Q33" s="59">
        <f t="shared" ref="Q33:Q39" si="49">+SUM(EX33:FI33)</f>
        <v>10000</v>
      </c>
      <c r="R33" s="59">
        <f t="shared" ref="R33:R39" si="50">+SUM(FJ33:FU33)</f>
        <v>10000</v>
      </c>
      <c r="S33" s="59">
        <f t="shared" ref="S33:S39" si="51">+SUM(FV33:GG33)</f>
        <v>10000</v>
      </c>
      <c r="T33" s="59">
        <f t="shared" ref="T33:T39" si="52">+SUM(GH33:GS33)</f>
        <v>10000</v>
      </c>
      <c r="U33" s="59">
        <f t="shared" ref="U33:U39" si="53">+SUM(GT33:HE33)</f>
        <v>10000</v>
      </c>
      <c r="V33" s="59">
        <f t="shared" ref="V33:V39" si="54">+SUM(HF33:HQ33)</f>
        <v>10000</v>
      </c>
      <c r="W33" s="59">
        <f t="shared" ref="W33:W39" si="55">+SUM(HR33:IC33)</f>
        <v>10000</v>
      </c>
      <c r="X33" s="59">
        <f t="shared" ref="X33:X39" si="56">+SUM(ID33:IO33)</f>
        <v>10000</v>
      </c>
      <c r="Y33" s="59">
        <f t="shared" ref="Y33:Y39" si="57">+SUM(IP33:JA33)</f>
        <v>10000</v>
      </c>
      <c r="Z33" s="59">
        <f t="shared" ref="Z33:Z39" si="58">+SUM(JB33:JM33)</f>
        <v>10000</v>
      </c>
      <c r="AA33" s="59">
        <f t="shared" ref="AA33:AA39" si="59">+SUM(JN33:JY33)</f>
        <v>0</v>
      </c>
      <c r="AB33" s="59">
        <f t="shared" ref="AB33:AB39" si="60">+SUM(JZ33:KK33)</f>
        <v>0</v>
      </c>
      <c r="AC33" s="59">
        <f t="shared" ref="AC33:AC39" si="61">+SUM(KL33:KW33)</f>
        <v>0</v>
      </c>
      <c r="AD33" s="59">
        <f t="shared" ref="AD33:AD39" si="62">+SUM(KX33:LI33)</f>
        <v>0</v>
      </c>
      <c r="AE33" s="59">
        <f t="shared" ref="AE33:AE39" si="63">+SUM(LJ33:LU33)</f>
        <v>0</v>
      </c>
      <c r="AF33" s="54"/>
      <c r="AG33" s="54"/>
      <c r="AH33" s="136">
        <f>(IF($G$8&lt;=Inputs!$M$77,1,0)*Inputs!$M$78)/12</f>
        <v>833.33333333333337</v>
      </c>
      <c r="AI33" s="136">
        <f>(IF($G$8&lt;=Inputs!$M$77,1,0)*Inputs!$M$78)/12</f>
        <v>833.33333333333337</v>
      </c>
      <c r="AJ33" s="136">
        <f>(IF($G$8&lt;=Inputs!$M$77,1,0)*Inputs!$M$78)/12</f>
        <v>833.33333333333337</v>
      </c>
      <c r="AK33" s="136">
        <f>(IF($G$8&lt;=Inputs!$M$77,1,0)*Inputs!$M$78)/12</f>
        <v>833.33333333333337</v>
      </c>
      <c r="AL33" s="136">
        <f>(IF($G$8&lt;=Inputs!$M$77,1,0)*Inputs!$M$78)/12</f>
        <v>833.33333333333337</v>
      </c>
      <c r="AM33" s="136">
        <f>(IF($G$8&lt;=Inputs!$M$77,1,0)*Inputs!$M$78)/12</f>
        <v>833.33333333333337</v>
      </c>
      <c r="AN33" s="136">
        <f>(IF($G$8&lt;=Inputs!$M$77,1,0)*Inputs!$M$78)/12</f>
        <v>833.33333333333337</v>
      </c>
      <c r="AO33" s="136">
        <f>(IF($G$8&lt;=Inputs!$M$77,1,0)*Inputs!$M$78)/12</f>
        <v>833.33333333333337</v>
      </c>
      <c r="AP33" s="136">
        <f>(IF($G$8&lt;=Inputs!$M$77,1,0)*Inputs!$M$78)/12</f>
        <v>833.33333333333337</v>
      </c>
      <c r="AQ33" s="136">
        <f>(IF($G$8&lt;=Inputs!$M$77,1,0)*Inputs!$M$78)/12</f>
        <v>833.33333333333337</v>
      </c>
      <c r="AR33" s="136">
        <f>(IF($G$8&lt;=Inputs!$M$77,1,0)*Inputs!$M$78)/12</f>
        <v>833.33333333333337</v>
      </c>
      <c r="AS33" s="136">
        <f>(IF($H$8&lt;=Inputs!$M$77,1,0)*Inputs!$M$78)/12</f>
        <v>833.33333333333337</v>
      </c>
      <c r="AT33" s="136">
        <f>(IF($H$8&lt;=Inputs!$M$77,1,0)*Inputs!$M$78)/12</f>
        <v>833.33333333333337</v>
      </c>
      <c r="AU33" s="136">
        <f>(IF($H$8&lt;=Inputs!$M$77,1,0)*Inputs!$M$78)/12</f>
        <v>833.33333333333337</v>
      </c>
      <c r="AV33" s="136">
        <f>(IF($H$8&lt;=Inputs!$M$77,1,0)*Inputs!$M$78)/12</f>
        <v>833.33333333333337</v>
      </c>
      <c r="AW33" s="136">
        <f>(IF($H$8&lt;=Inputs!$M$77,1,0)*Inputs!$M$78)/12</f>
        <v>833.33333333333337</v>
      </c>
      <c r="AX33" s="136">
        <f>(IF($H$8&lt;=Inputs!$M$77,1,0)*Inputs!$M$78)/12</f>
        <v>833.33333333333337</v>
      </c>
      <c r="AY33" s="136">
        <f>(IF($H$8&lt;=Inputs!$M$77,1,0)*Inputs!$M$78)/12</f>
        <v>833.33333333333337</v>
      </c>
      <c r="AZ33" s="136">
        <f>(IF($H$8&lt;=Inputs!$M$77,1,0)*Inputs!$M$78)/12</f>
        <v>833.33333333333337</v>
      </c>
      <c r="BA33" s="136">
        <f>(IF($H$8&lt;=Inputs!$M$77,1,0)*Inputs!$M$78)/12</f>
        <v>833.33333333333337</v>
      </c>
      <c r="BB33" s="136">
        <f>(IF($H$8&lt;=Inputs!$M$77,1,0)*Inputs!$M$78)/12</f>
        <v>833.33333333333337</v>
      </c>
      <c r="BC33" s="136">
        <f>(IF($H$8&lt;=Inputs!$M$77,1,0)*Inputs!$M$78)/12</f>
        <v>833.33333333333337</v>
      </c>
      <c r="BD33" s="136">
        <f>(IF($H$8&lt;=Inputs!$M$77,1,0)*Inputs!$M$78)/12</f>
        <v>833.33333333333337</v>
      </c>
      <c r="BE33" s="136">
        <f>(IF($H$8&lt;=Inputs!$M$77,1,0)*Inputs!$M$78)/12</f>
        <v>833.33333333333337</v>
      </c>
      <c r="BF33" s="136">
        <f>(IF($I$8&lt;=Inputs!$M$77,1,0)*Inputs!$M$78)/12</f>
        <v>833.33333333333337</v>
      </c>
      <c r="BG33" s="136">
        <f>(IF($I$8&lt;=Inputs!$M$77,1,0)*Inputs!$M$78)/12</f>
        <v>833.33333333333337</v>
      </c>
      <c r="BH33" s="136">
        <f>(IF($I$8&lt;=Inputs!$M$77,1,0)*Inputs!$M$78)/12</f>
        <v>833.33333333333337</v>
      </c>
      <c r="BI33" s="136">
        <f>(IF($I$8&lt;=Inputs!$M$77,1,0)*Inputs!$M$78)/12</f>
        <v>833.33333333333337</v>
      </c>
      <c r="BJ33" s="136">
        <f>(IF($I$8&lt;=Inputs!$M$77,1,0)*Inputs!$M$78)/12</f>
        <v>833.33333333333337</v>
      </c>
      <c r="BK33" s="136">
        <f>(IF($I$8&lt;=Inputs!$M$77,1,0)*Inputs!$M$78)/12</f>
        <v>833.33333333333337</v>
      </c>
      <c r="BL33" s="136">
        <f>(IF($I$8&lt;=Inputs!$M$77,1,0)*Inputs!$M$78)/12</f>
        <v>833.33333333333337</v>
      </c>
      <c r="BM33" s="136">
        <f>(IF($I$8&lt;=Inputs!$M$77,1,0)*Inputs!$M$78)/12</f>
        <v>833.33333333333337</v>
      </c>
      <c r="BN33" s="136">
        <f>(IF($I$8&lt;=Inputs!$M$77,1,0)*Inputs!$M$78)/12</f>
        <v>833.33333333333337</v>
      </c>
      <c r="BO33" s="136">
        <f>(IF($I$8&lt;=Inputs!$M$77,1,0)*Inputs!$M$78)/12</f>
        <v>833.33333333333337</v>
      </c>
      <c r="BP33" s="136">
        <f>(IF($I$8&lt;=Inputs!$M$77,1,0)*Inputs!$M$78)/12</f>
        <v>833.33333333333337</v>
      </c>
      <c r="BQ33" s="136">
        <f>(IF($I$8&lt;=Inputs!$M$77,1,0)*Inputs!$M$78)/12</f>
        <v>833.33333333333337</v>
      </c>
      <c r="BR33" s="136">
        <f>(IF($J$8&lt;=Inputs!$M$77,1,0)*Inputs!$M$78)/12</f>
        <v>833.33333333333337</v>
      </c>
      <c r="BS33" s="136">
        <f>(IF($J$8&lt;=Inputs!$M$77,1,0)*Inputs!$M$78)/12</f>
        <v>833.33333333333337</v>
      </c>
      <c r="BT33" s="136">
        <f>(IF($J$8&lt;=Inputs!$M$77,1,0)*Inputs!$M$78)/12</f>
        <v>833.33333333333337</v>
      </c>
      <c r="BU33" s="136">
        <f>(IF($J$8&lt;=Inputs!$M$77,1,0)*Inputs!$M$78)/12</f>
        <v>833.33333333333337</v>
      </c>
      <c r="BV33" s="136">
        <f>(IF($J$8&lt;=Inputs!$M$77,1,0)*Inputs!$M$78)/12</f>
        <v>833.33333333333337</v>
      </c>
      <c r="BW33" s="136">
        <f>(IF($J$8&lt;=Inputs!$M$77,1,0)*Inputs!$M$78)/12</f>
        <v>833.33333333333337</v>
      </c>
      <c r="BX33" s="136">
        <f>(IF($J$8&lt;=Inputs!$M$77,1,0)*Inputs!$M$78)/12</f>
        <v>833.33333333333337</v>
      </c>
      <c r="BY33" s="136">
        <f>(IF($J$8&lt;=Inputs!$M$77,1,0)*Inputs!$M$78)/12</f>
        <v>833.33333333333337</v>
      </c>
      <c r="BZ33" s="136">
        <f>(IF($J$8&lt;=Inputs!$M$77,1,0)*Inputs!$M$78)/12</f>
        <v>833.33333333333337</v>
      </c>
      <c r="CA33" s="136">
        <f>(IF($J$8&lt;=Inputs!$M$77,1,0)*Inputs!$M$78)/12</f>
        <v>833.33333333333337</v>
      </c>
      <c r="CB33" s="136">
        <f>(IF($J$8&lt;=Inputs!$M$77,1,0)*Inputs!$M$78)/12</f>
        <v>833.33333333333337</v>
      </c>
      <c r="CC33" s="136">
        <f>(IF($J$8&lt;=Inputs!$M$77,1,0)*Inputs!$M$78)/12</f>
        <v>833.33333333333337</v>
      </c>
      <c r="CD33" s="136">
        <f>(IF($K$8&lt;=Inputs!$M$77,1,0)*Inputs!$M$78)/12</f>
        <v>833.33333333333337</v>
      </c>
      <c r="CE33" s="136">
        <f>(IF($K$8&lt;=Inputs!$M$77,1,0)*Inputs!$M$78)/12</f>
        <v>833.33333333333337</v>
      </c>
      <c r="CF33" s="136">
        <f>(IF($K$8&lt;=Inputs!$M$77,1,0)*Inputs!$M$78)/12</f>
        <v>833.33333333333337</v>
      </c>
      <c r="CG33" s="136">
        <f>(IF($K$8&lt;=Inputs!$M$77,1,0)*Inputs!$M$78)/12</f>
        <v>833.33333333333337</v>
      </c>
      <c r="CH33" s="136">
        <f>(IF($K$8&lt;=Inputs!$M$77,1,0)*Inputs!$M$78)/12</f>
        <v>833.33333333333337</v>
      </c>
      <c r="CI33" s="136">
        <f>(IF($K$8&lt;=Inputs!$M$77,1,0)*Inputs!$M$78)/12</f>
        <v>833.33333333333337</v>
      </c>
      <c r="CJ33" s="136">
        <f>(IF($K$8&lt;=Inputs!$M$77,1,0)*Inputs!$M$78)/12</f>
        <v>833.33333333333337</v>
      </c>
      <c r="CK33" s="136">
        <f>(IF($K$8&lt;=Inputs!$M$77,1,0)*Inputs!$M$78)/12</f>
        <v>833.33333333333337</v>
      </c>
      <c r="CL33" s="136">
        <f>(IF($K$8&lt;=Inputs!$M$77,1,0)*Inputs!$M$78)/12</f>
        <v>833.33333333333337</v>
      </c>
      <c r="CM33" s="136">
        <f>(IF($K$8&lt;=Inputs!$M$77,1,0)*Inputs!$M$78)/12</f>
        <v>833.33333333333337</v>
      </c>
      <c r="CN33" s="136">
        <f>(IF($K$8&lt;=Inputs!$M$77,1,0)*Inputs!$M$78)/12</f>
        <v>833.33333333333337</v>
      </c>
      <c r="CO33" s="136">
        <f>(IF($K$8&lt;=Inputs!$M$77,1,0)*Inputs!$M$78)/12</f>
        <v>833.33333333333337</v>
      </c>
      <c r="CP33" s="136">
        <f>(IF($L$8&lt;=Inputs!$M$77,1,0)*Inputs!$M$78)/12</f>
        <v>833.33333333333337</v>
      </c>
      <c r="CQ33" s="136">
        <f>(IF($L$8&lt;=Inputs!$M$77,1,0)*Inputs!$M$78)/12</f>
        <v>833.33333333333337</v>
      </c>
      <c r="CR33" s="136">
        <f>(IF($L$8&lt;=Inputs!$M$77,1,0)*Inputs!$M$78)/12</f>
        <v>833.33333333333337</v>
      </c>
      <c r="CS33" s="136">
        <f>(IF($L$8&lt;=Inputs!$M$77,1,0)*Inputs!$M$78)/12</f>
        <v>833.33333333333337</v>
      </c>
      <c r="CT33" s="136">
        <f>(IF($L$8&lt;=Inputs!$M$77,1,0)*Inputs!$M$78)/12</f>
        <v>833.33333333333337</v>
      </c>
      <c r="CU33" s="136">
        <f>(IF($L$8&lt;=Inputs!$M$77,1,0)*Inputs!$M$78)/12</f>
        <v>833.33333333333337</v>
      </c>
      <c r="CV33" s="136">
        <f>(IF($L$8&lt;=Inputs!$M$77,1,0)*Inputs!$M$78)/12</f>
        <v>833.33333333333337</v>
      </c>
      <c r="CW33" s="136">
        <f>(IF($L$8&lt;=Inputs!$M$77,1,0)*Inputs!$M$78)/12</f>
        <v>833.33333333333337</v>
      </c>
      <c r="CX33" s="136">
        <f>(IF($L$8&lt;=Inputs!$M$77,1,0)*Inputs!$M$78)/12</f>
        <v>833.33333333333337</v>
      </c>
      <c r="CY33" s="136">
        <f>(IF($L$8&lt;=Inputs!$M$77,1,0)*Inputs!$M$78)/12</f>
        <v>833.33333333333337</v>
      </c>
      <c r="CZ33" s="136">
        <f>(IF($L$8&lt;=Inputs!$M$77,1,0)*Inputs!$M$78)/12</f>
        <v>833.33333333333337</v>
      </c>
      <c r="DA33" s="136">
        <f>(IF($L$8&lt;=Inputs!$M$77,1,0)*Inputs!$M$78)/12</f>
        <v>833.33333333333337</v>
      </c>
      <c r="DB33" s="136">
        <f>(IF($M$8&lt;=Inputs!$M$77,1,0)*Inputs!$M$78)/12</f>
        <v>833.33333333333337</v>
      </c>
      <c r="DC33" s="136">
        <f>(IF($M$8&lt;=Inputs!$M$77,1,0)*Inputs!$M$78)/12</f>
        <v>833.33333333333337</v>
      </c>
      <c r="DD33" s="136">
        <f>(IF($M$8&lt;=Inputs!$M$77,1,0)*Inputs!$M$78)/12</f>
        <v>833.33333333333337</v>
      </c>
      <c r="DE33" s="136">
        <f>(IF($M$8&lt;=Inputs!$M$77,1,0)*Inputs!$M$78)/12</f>
        <v>833.33333333333337</v>
      </c>
      <c r="DF33" s="136">
        <f>(IF($M$8&lt;=Inputs!$M$77,1,0)*Inputs!$M$78)/12</f>
        <v>833.33333333333337</v>
      </c>
      <c r="DG33" s="136">
        <f>(IF($M$8&lt;=Inputs!$M$77,1,0)*Inputs!$M$78)/12</f>
        <v>833.33333333333337</v>
      </c>
      <c r="DH33" s="136">
        <f>(IF($M$8&lt;=Inputs!$M$77,1,0)*Inputs!$M$78)/12</f>
        <v>833.33333333333337</v>
      </c>
      <c r="DI33" s="136">
        <f>(IF($M$8&lt;=Inputs!$M$77,1,0)*Inputs!$M$78)/12</f>
        <v>833.33333333333337</v>
      </c>
      <c r="DJ33" s="136">
        <f>(IF($M$8&lt;=Inputs!$M$77,1,0)*Inputs!$M$78)/12</f>
        <v>833.33333333333337</v>
      </c>
      <c r="DK33" s="136">
        <f>(IF($M$8&lt;=Inputs!$M$77,1,0)*Inputs!$M$78)/12</f>
        <v>833.33333333333337</v>
      </c>
      <c r="DL33" s="136">
        <f>(IF($M$8&lt;=Inputs!$M$77,1,0)*Inputs!$M$78)/12</f>
        <v>833.33333333333337</v>
      </c>
      <c r="DM33" s="136">
        <f>(IF($M$8&lt;=Inputs!$M$77,1,0)*Inputs!$M$78)/12</f>
        <v>833.33333333333337</v>
      </c>
      <c r="DN33" s="136">
        <f>(IF($N$8&lt;=Inputs!$M$77,1,0)*Inputs!$M$78)/12</f>
        <v>833.33333333333337</v>
      </c>
      <c r="DO33" s="136">
        <f>(IF($N$8&lt;=Inputs!$M$77,1,0)*Inputs!$M$78)/12</f>
        <v>833.33333333333337</v>
      </c>
      <c r="DP33" s="136">
        <f>(IF($N$8&lt;=Inputs!$M$77,1,0)*Inputs!$M$78)/12</f>
        <v>833.33333333333337</v>
      </c>
      <c r="DQ33" s="136">
        <f>(IF($N$8&lt;=Inputs!$M$77,1,0)*Inputs!$M$78)/12</f>
        <v>833.33333333333337</v>
      </c>
      <c r="DR33" s="136">
        <f>(IF($N$8&lt;=Inputs!$M$77,1,0)*Inputs!$M$78)/12</f>
        <v>833.33333333333337</v>
      </c>
      <c r="DS33" s="136">
        <f>(IF($N$8&lt;=Inputs!$M$77,1,0)*Inputs!$M$78)/12</f>
        <v>833.33333333333337</v>
      </c>
      <c r="DT33" s="136">
        <f>(IF($N$8&lt;=Inputs!$M$77,1,0)*Inputs!$M$78)/12</f>
        <v>833.33333333333337</v>
      </c>
      <c r="DU33" s="136">
        <f>(IF($N$8&lt;=Inputs!$M$77,1,0)*Inputs!$M$78)/12</f>
        <v>833.33333333333337</v>
      </c>
      <c r="DV33" s="136">
        <f>(IF($N$8&lt;=Inputs!$M$77,1,0)*Inputs!$M$78)/12</f>
        <v>833.33333333333337</v>
      </c>
      <c r="DW33" s="136">
        <f>(IF($N$8&lt;=Inputs!$M$77,1,0)*Inputs!$M$78)/12</f>
        <v>833.33333333333337</v>
      </c>
      <c r="DX33" s="136">
        <f>(IF($N$8&lt;=Inputs!$M$77,1,0)*Inputs!$M$78)/12</f>
        <v>833.33333333333337</v>
      </c>
      <c r="DY33" s="136">
        <f>(IF($N$8&lt;=Inputs!$M$77,1,0)*Inputs!$M$78)/12</f>
        <v>833.33333333333337</v>
      </c>
      <c r="DZ33" s="136">
        <f>(IF($O$8&lt;=Inputs!$M$77,1,0)*Inputs!$M$78)/12</f>
        <v>833.33333333333337</v>
      </c>
      <c r="EA33" s="136">
        <f>(IF($O$8&lt;=Inputs!$M$77,1,0)*Inputs!$M$78)/12</f>
        <v>833.33333333333337</v>
      </c>
      <c r="EB33" s="136">
        <f>(IF($O$8&lt;=Inputs!$M$77,1,0)*Inputs!$M$78)/12</f>
        <v>833.33333333333337</v>
      </c>
      <c r="EC33" s="136">
        <f>(IF($O$8&lt;=Inputs!$M$77,1,0)*Inputs!$M$78)/12</f>
        <v>833.33333333333337</v>
      </c>
      <c r="ED33" s="136">
        <f>(IF($O$8&lt;=Inputs!$M$77,1,0)*Inputs!$M$78)/12</f>
        <v>833.33333333333337</v>
      </c>
      <c r="EE33" s="136">
        <f>(IF($O$8&lt;=Inputs!$M$77,1,0)*Inputs!$M$78)/12</f>
        <v>833.33333333333337</v>
      </c>
      <c r="EF33" s="136">
        <f>(IF($O$8&lt;=Inputs!$M$77,1,0)*Inputs!$M$78)/12</f>
        <v>833.33333333333337</v>
      </c>
      <c r="EG33" s="136">
        <f>(IF($O$8&lt;=Inputs!$M$77,1,0)*Inputs!$M$78)/12</f>
        <v>833.33333333333337</v>
      </c>
      <c r="EH33" s="136">
        <f>(IF($O$8&lt;=Inputs!$M$77,1,0)*Inputs!$M$78)/12</f>
        <v>833.33333333333337</v>
      </c>
      <c r="EI33" s="136">
        <f>(IF($O$8&lt;=Inputs!$M$77,1,0)*Inputs!$M$78)/12</f>
        <v>833.33333333333337</v>
      </c>
      <c r="EJ33" s="136">
        <f>(IF($O$8&lt;=Inputs!$M$77,1,0)*Inputs!$M$78)/12</f>
        <v>833.33333333333337</v>
      </c>
      <c r="EK33" s="136">
        <f>(IF($O$8&lt;=Inputs!$M$77,1,0)*Inputs!$M$78)/12</f>
        <v>833.33333333333337</v>
      </c>
      <c r="EL33" s="136">
        <f>(IF($P$8&lt;=Inputs!$M$77,1,0)*Inputs!$M$78)/12</f>
        <v>833.33333333333337</v>
      </c>
      <c r="EM33" s="136">
        <f>(IF($P$8&lt;=Inputs!$M$77,1,0)*Inputs!$M$78)/12</f>
        <v>833.33333333333337</v>
      </c>
      <c r="EN33" s="136">
        <f>(IF($P$8&lt;=Inputs!$M$77,1,0)*Inputs!$M$78)/12</f>
        <v>833.33333333333337</v>
      </c>
      <c r="EO33" s="136">
        <f>(IF($P$8&lt;=Inputs!$M$77,1,0)*Inputs!$M$78)/12</f>
        <v>833.33333333333337</v>
      </c>
      <c r="EP33" s="136">
        <f>(IF($P$8&lt;=Inputs!$M$77,1,0)*Inputs!$M$78)/12</f>
        <v>833.33333333333337</v>
      </c>
      <c r="EQ33" s="136">
        <f>(IF($P$8&lt;=Inputs!$M$77,1,0)*Inputs!$M$78)/12</f>
        <v>833.33333333333337</v>
      </c>
      <c r="ER33" s="136">
        <f>(IF($P$8&lt;=Inputs!$M$77,1,0)*Inputs!$M$78)/12</f>
        <v>833.33333333333337</v>
      </c>
      <c r="ES33" s="136">
        <f>(IF($P$8&lt;=Inputs!$M$77,1,0)*Inputs!$M$78)/12</f>
        <v>833.33333333333337</v>
      </c>
      <c r="ET33" s="136">
        <f>(IF($P$8&lt;=Inputs!$M$77,1,0)*Inputs!$M$78)/12</f>
        <v>833.33333333333337</v>
      </c>
      <c r="EU33" s="136">
        <f>(IF($P$8&lt;=Inputs!$M$77,1,0)*Inputs!$M$78)/12</f>
        <v>833.33333333333337</v>
      </c>
      <c r="EV33" s="136">
        <f>(IF($P$8&lt;=Inputs!$M$77,1,0)*Inputs!$M$78)/12</f>
        <v>833.33333333333337</v>
      </c>
      <c r="EW33" s="136">
        <f>(IF($P$8&lt;=Inputs!$M$77,1,0)*Inputs!$M$78)/12</f>
        <v>833.33333333333337</v>
      </c>
      <c r="EX33" s="136">
        <f>(IF($Q$8&lt;=Inputs!$M$77,1,0)*Inputs!$M$78)/12</f>
        <v>833.33333333333337</v>
      </c>
      <c r="EY33" s="136">
        <f>(IF($Q$8&lt;=Inputs!$M$77,1,0)*Inputs!$M$78)/12</f>
        <v>833.33333333333337</v>
      </c>
      <c r="EZ33" s="136">
        <f>(IF($Q$8&lt;=Inputs!$M$77,1,0)*Inputs!$M$78)/12</f>
        <v>833.33333333333337</v>
      </c>
      <c r="FA33" s="136">
        <f>(IF($Q$8&lt;=Inputs!$M$77,1,0)*Inputs!$M$78)/12</f>
        <v>833.33333333333337</v>
      </c>
      <c r="FB33" s="136">
        <f>(IF($Q$8&lt;=Inputs!$M$77,1,0)*Inputs!$M$78)/12</f>
        <v>833.33333333333337</v>
      </c>
      <c r="FC33" s="136">
        <f>(IF($Q$8&lt;=Inputs!$M$77,1,0)*Inputs!$M$78)/12</f>
        <v>833.33333333333337</v>
      </c>
      <c r="FD33" s="136">
        <f>(IF($Q$8&lt;=Inputs!$M$77,1,0)*Inputs!$M$78)/12</f>
        <v>833.33333333333337</v>
      </c>
      <c r="FE33" s="136">
        <f>(IF($Q$8&lt;=Inputs!$M$77,1,0)*Inputs!$M$78)/12</f>
        <v>833.33333333333337</v>
      </c>
      <c r="FF33" s="136">
        <f>(IF($Q$8&lt;=Inputs!$M$77,1,0)*Inputs!$M$78)/12</f>
        <v>833.33333333333337</v>
      </c>
      <c r="FG33" s="136">
        <f>(IF($Q$8&lt;=Inputs!$M$77,1,0)*Inputs!$M$78)/12</f>
        <v>833.33333333333337</v>
      </c>
      <c r="FH33" s="136">
        <f>(IF($Q$8&lt;=Inputs!$M$77,1,0)*Inputs!$M$78)/12</f>
        <v>833.33333333333337</v>
      </c>
      <c r="FI33" s="136">
        <f>(IF($Q$8&lt;=Inputs!$M$77,1,0)*Inputs!$M$78)/12</f>
        <v>833.33333333333337</v>
      </c>
      <c r="FJ33" s="136">
        <f>(IF($R$8&lt;=Inputs!$M$77,1,0)*Inputs!$M$78)/12</f>
        <v>833.33333333333337</v>
      </c>
      <c r="FK33" s="136">
        <f>(IF($R$8&lt;=Inputs!$M$77,1,0)*Inputs!$M$78)/12</f>
        <v>833.33333333333337</v>
      </c>
      <c r="FL33" s="136">
        <f>(IF($R$8&lt;=Inputs!$M$77,1,0)*Inputs!$M$78)/12</f>
        <v>833.33333333333337</v>
      </c>
      <c r="FM33" s="136">
        <f>(IF($R$8&lt;=Inputs!$M$77,1,0)*Inputs!$M$78)/12</f>
        <v>833.33333333333337</v>
      </c>
      <c r="FN33" s="136">
        <f>(IF($R$8&lt;=Inputs!$M$77,1,0)*Inputs!$M$78)/12</f>
        <v>833.33333333333337</v>
      </c>
      <c r="FO33" s="136">
        <f>(IF($R$8&lt;=Inputs!$M$77,1,0)*Inputs!$M$78)/12</f>
        <v>833.33333333333337</v>
      </c>
      <c r="FP33" s="136">
        <f>(IF($R$8&lt;=Inputs!$M$77,1,0)*Inputs!$M$78)/12</f>
        <v>833.33333333333337</v>
      </c>
      <c r="FQ33" s="136">
        <f>(IF($R$8&lt;=Inputs!$M$77,1,0)*Inputs!$M$78)/12</f>
        <v>833.33333333333337</v>
      </c>
      <c r="FR33" s="136">
        <f>(IF($R$8&lt;=Inputs!$M$77,1,0)*Inputs!$M$78)/12</f>
        <v>833.33333333333337</v>
      </c>
      <c r="FS33" s="136">
        <f>(IF($R$8&lt;=Inputs!$M$77,1,0)*Inputs!$M$78)/12</f>
        <v>833.33333333333337</v>
      </c>
      <c r="FT33" s="136">
        <f>(IF($R$8&lt;=Inputs!$M$77,1,0)*Inputs!$M$78)/12</f>
        <v>833.33333333333337</v>
      </c>
      <c r="FU33" s="136">
        <f>(IF($R$8&lt;=Inputs!$M$77,1,0)*Inputs!$M$78)/12</f>
        <v>833.33333333333337</v>
      </c>
      <c r="FV33" s="136">
        <f>(IF($S$8&lt;=Inputs!$M$77,1,0)*Inputs!$M$78)/12</f>
        <v>833.33333333333337</v>
      </c>
      <c r="FW33" s="136">
        <f>(IF($S$8&lt;=Inputs!$M$77,1,0)*Inputs!$M$78)/12</f>
        <v>833.33333333333337</v>
      </c>
      <c r="FX33" s="136">
        <f>(IF($S$8&lt;=Inputs!$M$77,1,0)*Inputs!$M$78)/12</f>
        <v>833.33333333333337</v>
      </c>
      <c r="FY33" s="136">
        <f>(IF($S$8&lt;=Inputs!$M$77,1,0)*Inputs!$M$78)/12</f>
        <v>833.33333333333337</v>
      </c>
      <c r="FZ33" s="136">
        <f>(IF($S$8&lt;=Inputs!$M$77,1,0)*Inputs!$M$78)/12</f>
        <v>833.33333333333337</v>
      </c>
      <c r="GA33" s="136">
        <f>(IF($S$8&lt;=Inputs!$M$77,1,0)*Inputs!$M$78)/12</f>
        <v>833.33333333333337</v>
      </c>
      <c r="GB33" s="136">
        <f>(IF($S$8&lt;=Inputs!$M$77,1,0)*Inputs!$M$78)/12</f>
        <v>833.33333333333337</v>
      </c>
      <c r="GC33" s="136">
        <f>(IF($S$8&lt;=Inputs!$M$77,1,0)*Inputs!$M$78)/12</f>
        <v>833.33333333333337</v>
      </c>
      <c r="GD33" s="136">
        <f>(IF($S$8&lt;=Inputs!$M$77,1,0)*Inputs!$M$78)/12</f>
        <v>833.33333333333337</v>
      </c>
      <c r="GE33" s="136">
        <f>(IF($S$8&lt;=Inputs!$M$77,1,0)*Inputs!$M$78)/12</f>
        <v>833.33333333333337</v>
      </c>
      <c r="GF33" s="136">
        <f>(IF($S$8&lt;=Inputs!$M$77,1,0)*Inputs!$M$78)/12</f>
        <v>833.33333333333337</v>
      </c>
      <c r="GG33" s="136">
        <f>(IF($S$8&lt;=Inputs!$M$77,1,0)*Inputs!$M$78)/12</f>
        <v>833.33333333333337</v>
      </c>
      <c r="GH33" s="136">
        <f>(IF($T$8&lt;=Inputs!$M$77,1,0)*Inputs!$M$78)/12</f>
        <v>833.33333333333337</v>
      </c>
      <c r="GI33" s="136">
        <f>(IF($T$8&lt;=Inputs!$M$77,1,0)*Inputs!$M$78)/12</f>
        <v>833.33333333333337</v>
      </c>
      <c r="GJ33" s="136">
        <f>(IF($T$8&lt;=Inputs!$M$77,1,0)*Inputs!$M$78)/12</f>
        <v>833.33333333333337</v>
      </c>
      <c r="GK33" s="136">
        <f>(IF($T$8&lt;=Inputs!$M$77,1,0)*Inputs!$M$78)/12</f>
        <v>833.33333333333337</v>
      </c>
      <c r="GL33" s="136">
        <f>(IF($T$8&lt;=Inputs!$M$77,1,0)*Inputs!$M$78)/12</f>
        <v>833.33333333333337</v>
      </c>
      <c r="GM33" s="136">
        <f>(IF($T$8&lt;=Inputs!$M$77,1,0)*Inputs!$M$78)/12</f>
        <v>833.33333333333337</v>
      </c>
      <c r="GN33" s="136">
        <f>(IF($T$8&lt;=Inputs!$M$77,1,0)*Inputs!$M$78)/12</f>
        <v>833.33333333333337</v>
      </c>
      <c r="GO33" s="136">
        <f>(IF($T$8&lt;=Inputs!$M$77,1,0)*Inputs!$M$78)/12</f>
        <v>833.33333333333337</v>
      </c>
      <c r="GP33" s="136">
        <f>(IF($T$8&lt;=Inputs!$M$77,1,0)*Inputs!$M$78)/12</f>
        <v>833.33333333333337</v>
      </c>
      <c r="GQ33" s="136">
        <f>(IF($T$8&lt;=Inputs!$M$77,1,0)*Inputs!$M$78)/12</f>
        <v>833.33333333333337</v>
      </c>
      <c r="GR33" s="136">
        <f>(IF($T$8&lt;=Inputs!$M$77,1,0)*Inputs!$M$78)/12</f>
        <v>833.33333333333337</v>
      </c>
      <c r="GS33" s="136">
        <f>(IF($T$8&lt;=Inputs!$M$77,1,0)*Inputs!$M$78)/12</f>
        <v>833.33333333333337</v>
      </c>
      <c r="GT33" s="136">
        <f>(IF($U$8&lt;=Inputs!$M$77,1,0)*Inputs!$M$78)/12</f>
        <v>833.33333333333337</v>
      </c>
      <c r="GU33" s="136">
        <f>(IF($U$8&lt;=Inputs!$M$77,1,0)*Inputs!$M$78)/12</f>
        <v>833.33333333333337</v>
      </c>
      <c r="GV33" s="136">
        <f>(IF($U$8&lt;=Inputs!$M$77,1,0)*Inputs!$M$78)/12</f>
        <v>833.33333333333337</v>
      </c>
      <c r="GW33" s="136">
        <f>(IF($U$8&lt;=Inputs!$M$77,1,0)*Inputs!$M$78)/12</f>
        <v>833.33333333333337</v>
      </c>
      <c r="GX33" s="136">
        <f>(IF($U$8&lt;=Inputs!$M$77,1,0)*Inputs!$M$78)/12</f>
        <v>833.33333333333337</v>
      </c>
      <c r="GY33" s="136">
        <f>(IF($U$8&lt;=Inputs!$M$77,1,0)*Inputs!$M$78)/12</f>
        <v>833.33333333333337</v>
      </c>
      <c r="GZ33" s="136">
        <f>(IF($U$8&lt;=Inputs!$M$77,1,0)*Inputs!$M$78)/12</f>
        <v>833.33333333333337</v>
      </c>
      <c r="HA33" s="136">
        <f>(IF($U$8&lt;=Inputs!$M$77,1,0)*Inputs!$M$78)/12</f>
        <v>833.33333333333337</v>
      </c>
      <c r="HB33" s="136">
        <f>(IF($U$8&lt;=Inputs!$M$77,1,0)*Inputs!$M$78)/12</f>
        <v>833.33333333333337</v>
      </c>
      <c r="HC33" s="136">
        <f>(IF($U$8&lt;=Inputs!$M$77,1,0)*Inputs!$M$78)/12</f>
        <v>833.33333333333337</v>
      </c>
      <c r="HD33" s="136">
        <f>(IF($U$8&lt;=Inputs!$M$77,1,0)*Inputs!$M$78)/12</f>
        <v>833.33333333333337</v>
      </c>
      <c r="HE33" s="136">
        <f>(IF($U$8&lt;=Inputs!$M$77,1,0)*Inputs!$M$78)/12</f>
        <v>833.33333333333337</v>
      </c>
      <c r="HF33" s="136">
        <f>(IF($V$8&lt;=Inputs!$M$77,1,0)*Inputs!$M$78)/12</f>
        <v>833.33333333333337</v>
      </c>
      <c r="HG33" s="136">
        <f>(IF($V$8&lt;=Inputs!$M$77,1,0)*Inputs!$M$78)/12</f>
        <v>833.33333333333337</v>
      </c>
      <c r="HH33" s="136">
        <f>(IF($V$8&lt;=Inputs!$M$77,1,0)*Inputs!$M$78)/12</f>
        <v>833.33333333333337</v>
      </c>
      <c r="HI33" s="136">
        <f>(IF($V$8&lt;=Inputs!$M$77,1,0)*Inputs!$M$78)/12</f>
        <v>833.33333333333337</v>
      </c>
      <c r="HJ33" s="136">
        <f>(IF($V$8&lt;=Inputs!$M$77,1,0)*Inputs!$M$78)/12</f>
        <v>833.33333333333337</v>
      </c>
      <c r="HK33" s="136">
        <f>(IF($V$8&lt;=Inputs!$M$77,1,0)*Inputs!$M$78)/12</f>
        <v>833.33333333333337</v>
      </c>
      <c r="HL33" s="136">
        <f>(IF($V$8&lt;=Inputs!$M$77,1,0)*Inputs!$M$78)/12</f>
        <v>833.33333333333337</v>
      </c>
      <c r="HM33" s="136">
        <f>(IF($V$8&lt;=Inputs!$M$77,1,0)*Inputs!$M$78)/12</f>
        <v>833.33333333333337</v>
      </c>
      <c r="HN33" s="136">
        <f>(IF($V$8&lt;=Inputs!$M$77,1,0)*Inputs!$M$78)/12</f>
        <v>833.33333333333337</v>
      </c>
      <c r="HO33" s="136">
        <f>(IF($V$8&lt;=Inputs!$M$77,1,0)*Inputs!$M$78)/12</f>
        <v>833.33333333333337</v>
      </c>
      <c r="HP33" s="136">
        <f>(IF($V$8&lt;=Inputs!$M$77,1,0)*Inputs!$M$78)/12</f>
        <v>833.33333333333337</v>
      </c>
      <c r="HQ33" s="136">
        <f>(IF($V$8&lt;=Inputs!$M$77,1,0)*Inputs!$M$78)/12</f>
        <v>833.33333333333337</v>
      </c>
      <c r="HR33" s="136">
        <f>(IF($W$8&lt;=Inputs!$M$77,1,0)*Inputs!$M$78)/12</f>
        <v>833.33333333333337</v>
      </c>
      <c r="HS33" s="136">
        <f>(IF($W$8&lt;=Inputs!$M$77,1,0)*Inputs!$M$78)/12</f>
        <v>833.33333333333337</v>
      </c>
      <c r="HT33" s="136">
        <f>(IF($W$8&lt;=Inputs!$M$77,1,0)*Inputs!$M$78)/12</f>
        <v>833.33333333333337</v>
      </c>
      <c r="HU33" s="136">
        <f>(IF($W$8&lt;=Inputs!$M$77,1,0)*Inputs!$M$78)/12</f>
        <v>833.33333333333337</v>
      </c>
      <c r="HV33" s="136">
        <f>(IF($W$8&lt;=Inputs!$M$77,1,0)*Inputs!$M$78)/12</f>
        <v>833.33333333333337</v>
      </c>
      <c r="HW33" s="136">
        <f>(IF($W$8&lt;=Inputs!$M$77,1,0)*Inputs!$M$78)/12</f>
        <v>833.33333333333337</v>
      </c>
      <c r="HX33" s="136">
        <f>(IF($W$8&lt;=Inputs!$M$77,1,0)*Inputs!$M$78)/12</f>
        <v>833.33333333333337</v>
      </c>
      <c r="HY33" s="136">
        <f>(IF($W$8&lt;=Inputs!$M$77,1,0)*Inputs!$M$78)/12</f>
        <v>833.33333333333337</v>
      </c>
      <c r="HZ33" s="136">
        <f>(IF($W$8&lt;=Inputs!$M$77,1,0)*Inputs!$M$78)/12</f>
        <v>833.33333333333337</v>
      </c>
      <c r="IA33" s="136">
        <f>(IF($W$8&lt;=Inputs!$M$77,1,0)*Inputs!$M$78)/12</f>
        <v>833.33333333333337</v>
      </c>
      <c r="IB33" s="136">
        <f>(IF($W$8&lt;=Inputs!$M$77,1,0)*Inputs!$M$78)/12</f>
        <v>833.33333333333337</v>
      </c>
      <c r="IC33" s="136">
        <f>(IF($W$8&lt;=Inputs!$M$77,1,0)*Inputs!$M$78)/12</f>
        <v>833.33333333333337</v>
      </c>
      <c r="ID33" s="136">
        <f>(IF($X$8&lt;=Inputs!$M$77,1,0)*Inputs!$M$78)/12</f>
        <v>833.33333333333337</v>
      </c>
      <c r="IE33" s="136">
        <f>(IF($X$8&lt;=Inputs!$M$77,1,0)*Inputs!$M$78)/12</f>
        <v>833.33333333333337</v>
      </c>
      <c r="IF33" s="136">
        <f>(IF($X$8&lt;=Inputs!$M$77,1,0)*Inputs!$M$78)/12</f>
        <v>833.33333333333337</v>
      </c>
      <c r="IG33" s="136">
        <f>(IF($X$8&lt;=Inputs!$M$77,1,0)*Inputs!$M$78)/12</f>
        <v>833.33333333333337</v>
      </c>
      <c r="IH33" s="136">
        <f>(IF($X$8&lt;=Inputs!$M$77,1,0)*Inputs!$M$78)/12</f>
        <v>833.33333333333337</v>
      </c>
      <c r="II33" s="136">
        <f>(IF($X$8&lt;=Inputs!$M$77,1,0)*Inputs!$M$78)/12</f>
        <v>833.33333333333337</v>
      </c>
      <c r="IJ33" s="136">
        <f>(IF($X$8&lt;=Inputs!$M$77,1,0)*Inputs!$M$78)/12</f>
        <v>833.33333333333337</v>
      </c>
      <c r="IK33" s="136">
        <f>(IF($X$8&lt;=Inputs!$M$77,1,0)*Inputs!$M$78)/12</f>
        <v>833.33333333333337</v>
      </c>
      <c r="IL33" s="136">
        <f>(IF($X$8&lt;=Inputs!$M$77,1,0)*Inputs!$M$78)/12</f>
        <v>833.33333333333337</v>
      </c>
      <c r="IM33" s="136">
        <f>(IF($X$8&lt;=Inputs!$M$77,1,0)*Inputs!$M$78)/12</f>
        <v>833.33333333333337</v>
      </c>
      <c r="IN33" s="136">
        <f>(IF($X$8&lt;=Inputs!$M$77,1,0)*Inputs!$M$78)/12</f>
        <v>833.33333333333337</v>
      </c>
      <c r="IO33" s="136">
        <f>(IF($X$8&lt;=Inputs!$M$77,1,0)*Inputs!$M$78)/12</f>
        <v>833.33333333333337</v>
      </c>
      <c r="IP33" s="136">
        <f>(IF($Y$8&lt;=Inputs!$M$77,1,0)*Inputs!$M$78)/12</f>
        <v>833.33333333333337</v>
      </c>
      <c r="IQ33" s="136">
        <f>(IF($Y$8&lt;=Inputs!$M$77,1,0)*Inputs!$M$78)/12</f>
        <v>833.33333333333337</v>
      </c>
      <c r="IR33" s="136">
        <f>(IF($Y$8&lt;=Inputs!$M$77,1,0)*Inputs!$M$78)/12</f>
        <v>833.33333333333337</v>
      </c>
      <c r="IS33" s="136">
        <f>(IF($Y$8&lt;=Inputs!$M$77,1,0)*Inputs!$M$78)/12</f>
        <v>833.33333333333337</v>
      </c>
      <c r="IT33" s="136">
        <f>(IF($Y$8&lt;=Inputs!$M$77,1,0)*Inputs!$M$78)/12</f>
        <v>833.33333333333337</v>
      </c>
      <c r="IU33" s="136">
        <f>(IF($Y$8&lt;=Inputs!$M$77,1,0)*Inputs!$M$78)/12</f>
        <v>833.33333333333337</v>
      </c>
      <c r="IV33" s="136">
        <f>(IF($Y$8&lt;=Inputs!$M$77,1,0)*Inputs!$M$78)/12</f>
        <v>833.33333333333337</v>
      </c>
      <c r="IW33" s="136">
        <f>(IF($Y$8&lt;=Inputs!$M$77,1,0)*Inputs!$M$78)/12</f>
        <v>833.33333333333337</v>
      </c>
      <c r="IX33" s="136">
        <f>(IF($Y$8&lt;=Inputs!$M$77,1,0)*Inputs!$M$78)/12</f>
        <v>833.33333333333337</v>
      </c>
      <c r="IY33" s="136">
        <f>(IF($Y$8&lt;=Inputs!$M$77,1,0)*Inputs!$M$78)/12</f>
        <v>833.33333333333337</v>
      </c>
      <c r="IZ33" s="136">
        <f>(IF($Y$8&lt;=Inputs!$M$77,1,0)*Inputs!$M$78)/12</f>
        <v>833.33333333333337</v>
      </c>
      <c r="JA33" s="136">
        <f>(IF($Y$8&lt;=Inputs!$M$77,1,0)*Inputs!$M$78)/12</f>
        <v>833.33333333333337</v>
      </c>
      <c r="JB33" s="136">
        <f>(IF($Z$8&lt;=Inputs!$M$77,1,0)*Inputs!$M$78)/12</f>
        <v>833.33333333333337</v>
      </c>
      <c r="JC33" s="136">
        <f>(IF($Z$8&lt;=Inputs!$M$77,1,0)*Inputs!$M$78)/12</f>
        <v>833.33333333333337</v>
      </c>
      <c r="JD33" s="136">
        <f>(IF($Z$8&lt;=Inputs!$M$77,1,0)*Inputs!$M$78)/12</f>
        <v>833.33333333333337</v>
      </c>
      <c r="JE33" s="136">
        <f>(IF($Z$8&lt;=Inputs!$M$77,1,0)*Inputs!$M$78)/12</f>
        <v>833.33333333333337</v>
      </c>
      <c r="JF33" s="136">
        <f>(IF($Z$8&lt;=Inputs!$M$77,1,0)*Inputs!$M$78)/12</f>
        <v>833.33333333333337</v>
      </c>
      <c r="JG33" s="136">
        <f>(IF($Z$8&lt;=Inputs!$M$77,1,0)*Inputs!$M$78)/12</f>
        <v>833.33333333333337</v>
      </c>
      <c r="JH33" s="136">
        <f>(IF($Z$8&lt;=Inputs!$M$77,1,0)*Inputs!$M$78)/12</f>
        <v>833.33333333333337</v>
      </c>
      <c r="JI33" s="136">
        <f>(IF($Z$8&lt;=Inputs!$M$77,1,0)*Inputs!$M$78)/12</f>
        <v>833.33333333333337</v>
      </c>
      <c r="JJ33" s="136">
        <f>(IF($Z$8&lt;=Inputs!$M$77,1,0)*Inputs!$M$78)/12</f>
        <v>833.33333333333337</v>
      </c>
      <c r="JK33" s="136">
        <f>(IF($Z$8&lt;=Inputs!$M$77,1,0)*Inputs!$M$78)/12</f>
        <v>833.33333333333337</v>
      </c>
      <c r="JL33" s="136">
        <f>(IF($Z$8&lt;=Inputs!$M$77,1,0)*Inputs!$M$78)/12</f>
        <v>833.33333333333337</v>
      </c>
      <c r="JM33" s="136">
        <f>(IF($Z$8&lt;=Inputs!$M$77,1,0)*Inputs!$M$78)/12</f>
        <v>833.33333333333337</v>
      </c>
      <c r="JN33" s="136">
        <f>(IF($AA$8&lt;=Inputs!$M$77,1,0)*Inputs!$M$78)/12</f>
        <v>0</v>
      </c>
      <c r="JO33" s="136">
        <f>(IF($AA$8&lt;=Inputs!$M$77,1,0)*Inputs!$M$78)/12</f>
        <v>0</v>
      </c>
      <c r="JP33" s="136">
        <f>(IF($AA$8&lt;=Inputs!$M$77,1,0)*Inputs!$M$78)/12</f>
        <v>0</v>
      </c>
      <c r="JQ33" s="136">
        <f>(IF($AA$8&lt;=Inputs!$M$77,1,0)*Inputs!$M$78)/12</f>
        <v>0</v>
      </c>
      <c r="JR33" s="136">
        <f>(IF($AA$8&lt;=Inputs!$M$77,1,0)*Inputs!$M$78)/12</f>
        <v>0</v>
      </c>
      <c r="JS33" s="136">
        <f>(IF($AA$8&lt;=Inputs!$M$77,1,0)*Inputs!$M$78)/12</f>
        <v>0</v>
      </c>
      <c r="JT33" s="136">
        <f>(IF($AA$8&lt;=Inputs!$M$77,1,0)*Inputs!$M$78)/12</f>
        <v>0</v>
      </c>
      <c r="JU33" s="136">
        <f>(IF($AA$8&lt;=Inputs!$M$77,1,0)*Inputs!$M$78)/12</f>
        <v>0</v>
      </c>
      <c r="JV33" s="136">
        <f>(IF($AA$8&lt;=Inputs!$M$77,1,0)*Inputs!$M$78)/12</f>
        <v>0</v>
      </c>
      <c r="JW33" s="136">
        <f>(IF($AA$8&lt;=Inputs!$M$77,1,0)*Inputs!$M$78)/12</f>
        <v>0</v>
      </c>
      <c r="JX33" s="136">
        <f>(IF($AA$8&lt;=Inputs!$M$77,1,0)*Inputs!$M$78)/12</f>
        <v>0</v>
      </c>
      <c r="JY33" s="136">
        <f>(IF($AA$8&lt;=Inputs!$M$77,1,0)*Inputs!$M$78)/12</f>
        <v>0</v>
      </c>
      <c r="JZ33" s="136">
        <f>(IF($AB$8&lt;=Inputs!$M$77,1,0)*Inputs!$M$78)/12</f>
        <v>0</v>
      </c>
      <c r="KA33" s="136">
        <f>(IF($AB$8&lt;=Inputs!$M$77,1,0)*Inputs!$M$78)/12</f>
        <v>0</v>
      </c>
      <c r="KB33" s="136">
        <f>(IF($AB$8&lt;=Inputs!$M$77,1,0)*Inputs!$M$78)/12</f>
        <v>0</v>
      </c>
      <c r="KC33" s="136">
        <f>(IF($AB$8&lt;=Inputs!$M$77,1,0)*Inputs!$M$78)/12</f>
        <v>0</v>
      </c>
      <c r="KD33" s="136">
        <f>(IF($AB$8&lt;=Inputs!$M$77,1,0)*Inputs!$M$78)/12</f>
        <v>0</v>
      </c>
      <c r="KE33" s="136">
        <f>(IF($AB$8&lt;=Inputs!$M$77,1,0)*Inputs!$M$78)/12</f>
        <v>0</v>
      </c>
      <c r="KF33" s="136">
        <f>(IF($AB$8&lt;=Inputs!$M$77,1,0)*Inputs!$M$78)/12</f>
        <v>0</v>
      </c>
      <c r="KG33" s="136">
        <f>(IF($AB$8&lt;=Inputs!$M$77,1,0)*Inputs!$M$78)/12</f>
        <v>0</v>
      </c>
      <c r="KH33" s="136">
        <f>(IF($AB$8&lt;=Inputs!$M$77,1,0)*Inputs!$M$78)/12</f>
        <v>0</v>
      </c>
      <c r="KI33" s="136">
        <f>(IF($AB$8&lt;=Inputs!$M$77,1,0)*Inputs!$M$78)/12</f>
        <v>0</v>
      </c>
      <c r="KJ33" s="136">
        <f>(IF($AB$8&lt;=Inputs!$M$77,1,0)*Inputs!$M$78)/12</f>
        <v>0</v>
      </c>
      <c r="KK33" s="136">
        <f>(IF($AB$8&lt;=Inputs!$M$77,1,0)*Inputs!$M$78)/12</f>
        <v>0</v>
      </c>
      <c r="KL33" s="136">
        <f>(IF($AC$8&lt;=Inputs!$M$77,1,0)*Inputs!$M$78)/12</f>
        <v>0</v>
      </c>
      <c r="KM33" s="136">
        <f>(IF($AC$8&lt;=Inputs!$M$77,1,0)*Inputs!$M$78)/12</f>
        <v>0</v>
      </c>
      <c r="KN33" s="136">
        <f>(IF($AC$8&lt;=Inputs!$M$77,1,0)*Inputs!$M$78)/12</f>
        <v>0</v>
      </c>
      <c r="KO33" s="136">
        <f>(IF($AC$8&lt;=Inputs!$M$77,1,0)*Inputs!$M$78)/12</f>
        <v>0</v>
      </c>
      <c r="KP33" s="136">
        <f>(IF($AC$8&lt;=Inputs!$M$77,1,0)*Inputs!$M$78)/12</f>
        <v>0</v>
      </c>
      <c r="KQ33" s="136">
        <f>(IF($AC$8&lt;=Inputs!$M$77,1,0)*Inputs!$M$78)/12</f>
        <v>0</v>
      </c>
      <c r="KR33" s="136">
        <f>(IF($AC$8&lt;=Inputs!$M$77,1,0)*Inputs!$M$78)/12</f>
        <v>0</v>
      </c>
      <c r="KS33" s="136">
        <f>(IF($AC$8&lt;=Inputs!$M$77,1,0)*Inputs!$M$78)/12</f>
        <v>0</v>
      </c>
      <c r="KT33" s="136">
        <f>(IF($AC$8&lt;=Inputs!$M$77,1,0)*Inputs!$M$78)/12</f>
        <v>0</v>
      </c>
      <c r="KU33" s="136">
        <f>(IF($AC$8&lt;=Inputs!$M$77,1,0)*Inputs!$M$78)/12</f>
        <v>0</v>
      </c>
      <c r="KV33" s="136">
        <f>(IF($AC$8&lt;=Inputs!$M$77,1,0)*Inputs!$M$78)/12</f>
        <v>0</v>
      </c>
      <c r="KW33" s="136">
        <f>(IF($AC$8&lt;=Inputs!$M$77,1,0)*Inputs!$M$78)/12</f>
        <v>0</v>
      </c>
      <c r="KX33" s="136">
        <f>(IF($AD$8&lt;=Inputs!$M$77,1,0)*Inputs!$M$78)/12</f>
        <v>0</v>
      </c>
      <c r="KY33" s="136">
        <f>(IF($AD$8&lt;=Inputs!$M$77,1,0)*Inputs!$M$78)/12</f>
        <v>0</v>
      </c>
      <c r="KZ33" s="136">
        <f>(IF($AD$8&lt;=Inputs!$M$77,1,0)*Inputs!$M$78)/12</f>
        <v>0</v>
      </c>
      <c r="LA33" s="136">
        <f>(IF($AD$8&lt;=Inputs!$M$77,1,0)*Inputs!$M$78)/12</f>
        <v>0</v>
      </c>
      <c r="LB33" s="136">
        <f>(IF($AD$8&lt;=Inputs!$M$77,1,0)*Inputs!$M$78)/12</f>
        <v>0</v>
      </c>
      <c r="LC33" s="136">
        <f>(IF($AD$8&lt;=Inputs!$M$77,1,0)*Inputs!$M$78)/12</f>
        <v>0</v>
      </c>
      <c r="LD33" s="136">
        <f>(IF($AD$8&lt;=Inputs!$M$77,1,0)*Inputs!$M$78)/12</f>
        <v>0</v>
      </c>
      <c r="LE33" s="136">
        <f>(IF($AD$8&lt;=Inputs!$M$77,1,0)*Inputs!$M$78)/12</f>
        <v>0</v>
      </c>
      <c r="LF33" s="136">
        <f>(IF($AD$8&lt;=Inputs!$M$77,1,0)*Inputs!$M$78)/12</f>
        <v>0</v>
      </c>
      <c r="LG33" s="136">
        <f>(IF($AD$8&lt;=Inputs!$M$77,1,0)*Inputs!$M$78)/12</f>
        <v>0</v>
      </c>
      <c r="LH33" s="136">
        <f>(IF($AD$8&lt;=Inputs!$M$77,1,0)*Inputs!$M$78)/12</f>
        <v>0</v>
      </c>
      <c r="LI33" s="136">
        <f>(IF($AD$8&lt;=Inputs!$M$77,1,0)*Inputs!$M$78)/12</f>
        <v>0</v>
      </c>
      <c r="LJ33" s="136">
        <f>(IF($AE$8&lt;=Inputs!$M$77,1,0)*Inputs!$M$78)/12</f>
        <v>0</v>
      </c>
      <c r="LK33" s="136">
        <f>(IF($AE$8&lt;=Inputs!$M$77,1,0)*Inputs!$M$78)/12</f>
        <v>0</v>
      </c>
      <c r="LL33" s="136">
        <f>(IF($AE$8&lt;=Inputs!$M$77,1,0)*Inputs!$M$78)/12</f>
        <v>0</v>
      </c>
      <c r="LM33" s="136">
        <f>(IF($AE$8&lt;=Inputs!$M$77,1,0)*Inputs!$M$78)/12</f>
        <v>0</v>
      </c>
      <c r="LN33" s="136">
        <f>(IF($AE$8&lt;=Inputs!$M$77,1,0)*Inputs!$M$78)/12</f>
        <v>0</v>
      </c>
      <c r="LO33" s="136">
        <f>(IF($AE$8&lt;=Inputs!$M$77,1,0)*Inputs!$M$78)/12</f>
        <v>0</v>
      </c>
      <c r="LP33" s="136">
        <f>(IF($AE$8&lt;=Inputs!$M$77,1,0)*Inputs!$M$78)/12</f>
        <v>0</v>
      </c>
      <c r="LQ33" s="136">
        <f>(IF($AE$8&lt;=Inputs!$M$77,1,0)*Inputs!$M$78)/12</f>
        <v>0</v>
      </c>
      <c r="LR33" s="136">
        <f>(IF($AE$8&lt;=Inputs!$M$77,1,0)*Inputs!$M$78)/12</f>
        <v>0</v>
      </c>
      <c r="LS33" s="136">
        <f>(IF($AE$8&lt;=Inputs!$M$77,1,0)*Inputs!$M$78)/12</f>
        <v>0</v>
      </c>
      <c r="LT33" s="136">
        <f>(IF($AE$8&lt;=Inputs!$M$77,1,0)*Inputs!$M$78)/12</f>
        <v>0</v>
      </c>
      <c r="LU33" s="136">
        <f>(IF($AE$8&lt;=Inputs!$M$77,1,0)*Inputs!$M$78)/12</f>
        <v>0</v>
      </c>
    </row>
    <row r="34" spans="2:333">
      <c r="E34" s="12" t="s">
        <v>326</v>
      </c>
      <c r="G34" s="59">
        <f t="shared" si="39"/>
        <v>3000</v>
      </c>
      <c r="H34" s="59">
        <f t="shared" si="40"/>
        <v>3030</v>
      </c>
      <c r="I34" s="59">
        <f t="shared" si="41"/>
        <v>3060.3000000000006</v>
      </c>
      <c r="J34" s="59">
        <f t="shared" si="42"/>
        <v>3090.9029999999998</v>
      </c>
      <c r="K34" s="59">
        <f t="shared" si="43"/>
        <v>3121.8120299999987</v>
      </c>
      <c r="L34" s="59">
        <f t="shared" si="44"/>
        <v>3153.0301502999987</v>
      </c>
      <c r="M34" s="59">
        <f t="shared" si="45"/>
        <v>3184.5604518029991</v>
      </c>
      <c r="N34" s="59">
        <f t="shared" si="46"/>
        <v>3216.4060563210301</v>
      </c>
      <c r="O34" s="59">
        <f t="shared" si="47"/>
        <v>3248.5701168842411</v>
      </c>
      <c r="P34" s="59">
        <f t="shared" si="48"/>
        <v>3281.0558180530829</v>
      </c>
      <c r="Q34" s="59">
        <f t="shared" si="49"/>
        <v>3313.8663762336132</v>
      </c>
      <c r="R34" s="59">
        <f t="shared" si="50"/>
        <v>3347.0050399959487</v>
      </c>
      <c r="S34" s="59">
        <f t="shared" si="51"/>
        <v>3380.475090395908</v>
      </c>
      <c r="T34" s="59">
        <f t="shared" si="52"/>
        <v>3414.2798412998677</v>
      </c>
      <c r="U34" s="59">
        <f t="shared" si="53"/>
        <v>3448.4226397128655</v>
      </c>
      <c r="V34" s="59">
        <f t="shared" si="54"/>
        <v>3482.9068661099932</v>
      </c>
      <c r="W34" s="59">
        <f t="shared" si="55"/>
        <v>3517.735934771094</v>
      </c>
      <c r="X34" s="59">
        <f t="shared" si="56"/>
        <v>3552.913294118805</v>
      </c>
      <c r="Y34" s="59">
        <f t="shared" si="57"/>
        <v>3588.4424270599934</v>
      </c>
      <c r="Z34" s="59">
        <f t="shared" si="58"/>
        <v>3624.3268513305934</v>
      </c>
      <c r="AA34" s="59">
        <f t="shared" si="59"/>
        <v>3660.5701198439001</v>
      </c>
      <c r="AB34" s="59">
        <f t="shared" si="60"/>
        <v>3697.1758210423391</v>
      </c>
      <c r="AC34" s="59">
        <f t="shared" si="61"/>
        <v>3734.1475792527622</v>
      </c>
      <c r="AD34" s="59">
        <f t="shared" si="62"/>
        <v>3771.4890550452906</v>
      </c>
      <c r="AE34" s="59">
        <f t="shared" si="63"/>
        <v>3809.2039455957424</v>
      </c>
      <c r="AF34" s="54"/>
      <c r="AG34" s="54"/>
      <c r="AH34" s="59">
        <f>MAX(Inputs!$M$80*Inputs!$M$17,Inputs!$M$79)/12</f>
        <v>250</v>
      </c>
      <c r="AI34" s="59">
        <f>MAX(Inputs!$M$80*Inputs!$M$17,Inputs!$M$79)/12</f>
        <v>250</v>
      </c>
      <c r="AJ34" s="59">
        <f>MAX(Inputs!$M$80*Inputs!$M$17,Inputs!$M$79)/12</f>
        <v>250</v>
      </c>
      <c r="AK34" s="59">
        <f>MAX(Inputs!$M$80*Inputs!$M$17,Inputs!$M$79)/12</f>
        <v>250</v>
      </c>
      <c r="AL34" s="59">
        <f>MAX(Inputs!$M$80*Inputs!$M$17,Inputs!$M$79)/12</f>
        <v>250</v>
      </c>
      <c r="AM34" s="59">
        <f>MAX(Inputs!$M$80*Inputs!$M$17,Inputs!$M$79)/12</f>
        <v>250</v>
      </c>
      <c r="AN34" s="59">
        <f>MAX(Inputs!$M$80*Inputs!$M$17,Inputs!$M$79)/12</f>
        <v>250</v>
      </c>
      <c r="AO34" s="59">
        <f>MAX(Inputs!$M$80*Inputs!$M$17,Inputs!$M$79)/12</f>
        <v>250</v>
      </c>
      <c r="AP34" s="59">
        <f>MAX(Inputs!$M$80*Inputs!$M$17,Inputs!$M$79)/12</f>
        <v>250</v>
      </c>
      <c r="AQ34" s="59">
        <f>MAX(Inputs!$M$80*Inputs!$M$17,Inputs!$M$79)/12</f>
        <v>250</v>
      </c>
      <c r="AR34" s="59">
        <f>MAX(Inputs!$M$80*Inputs!$M$17,Inputs!$M$79)/12</f>
        <v>250</v>
      </c>
      <c r="AS34" s="59">
        <f>MAX(Inputs!$M$80*Inputs!$M$17,Inputs!$M$79)/12</f>
        <v>250</v>
      </c>
      <c r="AT34" s="61">
        <f>MAX(SUM(AH34:AS34)+((SUM(AH34:AS34))*Inputs!$M$81),Inputs!$M$79)/12</f>
        <v>252.5</v>
      </c>
      <c r="AU34" s="59">
        <f t="shared" ref="AU34:BE34" si="64">AT34</f>
        <v>252.5</v>
      </c>
      <c r="AV34" s="59">
        <f t="shared" si="64"/>
        <v>252.5</v>
      </c>
      <c r="AW34" s="59">
        <f t="shared" si="64"/>
        <v>252.5</v>
      </c>
      <c r="AX34" s="59">
        <f t="shared" si="64"/>
        <v>252.5</v>
      </c>
      <c r="AY34" s="59">
        <f t="shared" si="64"/>
        <v>252.5</v>
      </c>
      <c r="AZ34" s="59">
        <f t="shared" si="64"/>
        <v>252.5</v>
      </c>
      <c r="BA34" s="59">
        <f t="shared" si="64"/>
        <v>252.5</v>
      </c>
      <c r="BB34" s="59">
        <f t="shared" si="64"/>
        <v>252.5</v>
      </c>
      <c r="BC34" s="59">
        <f t="shared" si="64"/>
        <v>252.5</v>
      </c>
      <c r="BD34" s="59">
        <f t="shared" si="64"/>
        <v>252.5</v>
      </c>
      <c r="BE34" s="59">
        <f t="shared" si="64"/>
        <v>252.5</v>
      </c>
      <c r="BF34" s="61">
        <f>MAX(SUM(AT34:BE34)+((SUM(AT34:BE34))*Inputs!$M$81),Inputs!$M$79)/12</f>
        <v>255.02500000000001</v>
      </c>
      <c r="BG34" s="59">
        <f t="shared" ref="BG34:BQ34" si="65">BF34</f>
        <v>255.02500000000001</v>
      </c>
      <c r="BH34" s="59">
        <f t="shared" si="65"/>
        <v>255.02500000000001</v>
      </c>
      <c r="BI34" s="59">
        <f t="shared" si="65"/>
        <v>255.02500000000001</v>
      </c>
      <c r="BJ34" s="59">
        <f t="shared" si="65"/>
        <v>255.02500000000001</v>
      </c>
      <c r="BK34" s="59">
        <f t="shared" si="65"/>
        <v>255.02500000000001</v>
      </c>
      <c r="BL34" s="59">
        <f t="shared" si="65"/>
        <v>255.02500000000001</v>
      </c>
      <c r="BM34" s="59">
        <f t="shared" si="65"/>
        <v>255.02500000000001</v>
      </c>
      <c r="BN34" s="59">
        <f t="shared" si="65"/>
        <v>255.02500000000001</v>
      </c>
      <c r="BO34" s="59">
        <f t="shared" si="65"/>
        <v>255.02500000000001</v>
      </c>
      <c r="BP34" s="59">
        <f t="shared" si="65"/>
        <v>255.02500000000001</v>
      </c>
      <c r="BQ34" s="59">
        <f t="shared" si="65"/>
        <v>255.02500000000001</v>
      </c>
      <c r="BR34" s="61">
        <f>MAX(SUM(BF34:BQ34)+((SUM(BF34:BQ34))*Inputs!$M$81),Inputs!$M$79)/12</f>
        <v>257.57525000000004</v>
      </c>
      <c r="BS34" s="59">
        <f t="shared" ref="BS34:CC34" si="66">BR34</f>
        <v>257.57525000000004</v>
      </c>
      <c r="BT34" s="59">
        <f t="shared" si="66"/>
        <v>257.57525000000004</v>
      </c>
      <c r="BU34" s="59">
        <f t="shared" si="66"/>
        <v>257.57525000000004</v>
      </c>
      <c r="BV34" s="59">
        <f t="shared" si="66"/>
        <v>257.57525000000004</v>
      </c>
      <c r="BW34" s="59">
        <f t="shared" si="66"/>
        <v>257.57525000000004</v>
      </c>
      <c r="BX34" s="59">
        <f t="shared" si="66"/>
        <v>257.57525000000004</v>
      </c>
      <c r="BY34" s="59">
        <f t="shared" si="66"/>
        <v>257.57525000000004</v>
      </c>
      <c r="BZ34" s="59">
        <f t="shared" si="66"/>
        <v>257.57525000000004</v>
      </c>
      <c r="CA34" s="59">
        <f t="shared" si="66"/>
        <v>257.57525000000004</v>
      </c>
      <c r="CB34" s="59">
        <f t="shared" si="66"/>
        <v>257.57525000000004</v>
      </c>
      <c r="CC34" s="59">
        <f t="shared" si="66"/>
        <v>257.57525000000004</v>
      </c>
      <c r="CD34" s="61">
        <f>MAX(SUM(BR34:CC34)+((SUM(BR34:CC34))*Inputs!$M$81),Inputs!$M$79)/12</f>
        <v>260.15100249999995</v>
      </c>
      <c r="CE34" s="59">
        <f t="shared" ref="CE34:CO34" si="67">CD34</f>
        <v>260.15100249999995</v>
      </c>
      <c r="CF34" s="59">
        <f t="shared" si="67"/>
        <v>260.15100249999995</v>
      </c>
      <c r="CG34" s="59">
        <f t="shared" si="67"/>
        <v>260.15100249999995</v>
      </c>
      <c r="CH34" s="59">
        <f t="shared" si="67"/>
        <v>260.15100249999995</v>
      </c>
      <c r="CI34" s="59">
        <f t="shared" si="67"/>
        <v>260.15100249999995</v>
      </c>
      <c r="CJ34" s="59">
        <f t="shared" si="67"/>
        <v>260.15100249999995</v>
      </c>
      <c r="CK34" s="59">
        <f t="shared" si="67"/>
        <v>260.15100249999995</v>
      </c>
      <c r="CL34" s="59">
        <f t="shared" si="67"/>
        <v>260.15100249999995</v>
      </c>
      <c r="CM34" s="59">
        <f t="shared" si="67"/>
        <v>260.15100249999995</v>
      </c>
      <c r="CN34" s="59">
        <f t="shared" si="67"/>
        <v>260.15100249999995</v>
      </c>
      <c r="CO34" s="59">
        <f t="shared" si="67"/>
        <v>260.15100249999995</v>
      </c>
      <c r="CP34" s="61">
        <f>MAX(SUM(CD34:CO34)+((SUM(CD34:CO34))*Inputs!$M$81),Inputs!$M$79)/12</f>
        <v>262.75251252499987</v>
      </c>
      <c r="CQ34" s="59">
        <f t="shared" ref="CQ34:DA34" si="68">CP34</f>
        <v>262.75251252499987</v>
      </c>
      <c r="CR34" s="59">
        <f t="shared" si="68"/>
        <v>262.75251252499987</v>
      </c>
      <c r="CS34" s="59">
        <f t="shared" si="68"/>
        <v>262.75251252499987</v>
      </c>
      <c r="CT34" s="59">
        <f t="shared" si="68"/>
        <v>262.75251252499987</v>
      </c>
      <c r="CU34" s="59">
        <f t="shared" si="68"/>
        <v>262.75251252499987</v>
      </c>
      <c r="CV34" s="59">
        <f t="shared" si="68"/>
        <v>262.75251252499987</v>
      </c>
      <c r="CW34" s="59">
        <f t="shared" si="68"/>
        <v>262.75251252499987</v>
      </c>
      <c r="CX34" s="59">
        <f t="shared" si="68"/>
        <v>262.75251252499987</v>
      </c>
      <c r="CY34" s="59">
        <f t="shared" si="68"/>
        <v>262.75251252499987</v>
      </c>
      <c r="CZ34" s="59">
        <f t="shared" si="68"/>
        <v>262.75251252499987</v>
      </c>
      <c r="DA34" s="59">
        <f t="shared" si="68"/>
        <v>262.75251252499987</v>
      </c>
      <c r="DB34" s="61">
        <f>MAX(SUM(CP34:DA34)+((SUM(CP34:DA34))*Inputs!$M$81),Inputs!$M$79)/12</f>
        <v>265.3800376502499</v>
      </c>
      <c r="DC34" s="59">
        <f t="shared" ref="DC34:DM34" si="69">DB34</f>
        <v>265.3800376502499</v>
      </c>
      <c r="DD34" s="59">
        <f t="shared" si="69"/>
        <v>265.3800376502499</v>
      </c>
      <c r="DE34" s="59">
        <f t="shared" si="69"/>
        <v>265.3800376502499</v>
      </c>
      <c r="DF34" s="59">
        <f t="shared" si="69"/>
        <v>265.3800376502499</v>
      </c>
      <c r="DG34" s="59">
        <f t="shared" si="69"/>
        <v>265.3800376502499</v>
      </c>
      <c r="DH34" s="59">
        <f t="shared" si="69"/>
        <v>265.3800376502499</v>
      </c>
      <c r="DI34" s="59">
        <f t="shared" si="69"/>
        <v>265.3800376502499</v>
      </c>
      <c r="DJ34" s="59">
        <f t="shared" si="69"/>
        <v>265.3800376502499</v>
      </c>
      <c r="DK34" s="59">
        <f t="shared" si="69"/>
        <v>265.3800376502499</v>
      </c>
      <c r="DL34" s="59">
        <f t="shared" si="69"/>
        <v>265.3800376502499</v>
      </c>
      <c r="DM34" s="59">
        <f t="shared" si="69"/>
        <v>265.3800376502499</v>
      </c>
      <c r="DN34" s="61">
        <f>MAX(SUM(DB34:DM34)+((SUM(DB34:DM34))*Inputs!$M$81),Inputs!$M$79)/12</f>
        <v>268.03383802675245</v>
      </c>
      <c r="DO34" s="59">
        <f t="shared" ref="DO34:DY34" si="70">DN34</f>
        <v>268.03383802675245</v>
      </c>
      <c r="DP34" s="59">
        <f t="shared" si="70"/>
        <v>268.03383802675245</v>
      </c>
      <c r="DQ34" s="59">
        <f t="shared" si="70"/>
        <v>268.03383802675245</v>
      </c>
      <c r="DR34" s="59">
        <f t="shared" si="70"/>
        <v>268.03383802675245</v>
      </c>
      <c r="DS34" s="59">
        <f t="shared" si="70"/>
        <v>268.03383802675245</v>
      </c>
      <c r="DT34" s="59">
        <f t="shared" si="70"/>
        <v>268.03383802675245</v>
      </c>
      <c r="DU34" s="59">
        <f t="shared" si="70"/>
        <v>268.03383802675245</v>
      </c>
      <c r="DV34" s="59">
        <f t="shared" si="70"/>
        <v>268.03383802675245</v>
      </c>
      <c r="DW34" s="59">
        <f t="shared" si="70"/>
        <v>268.03383802675245</v>
      </c>
      <c r="DX34" s="59">
        <f t="shared" si="70"/>
        <v>268.03383802675245</v>
      </c>
      <c r="DY34" s="59">
        <f t="shared" si="70"/>
        <v>268.03383802675245</v>
      </c>
      <c r="DZ34" s="61">
        <f>MAX(SUM(DN34:DY34)+((SUM(DN34:DY34))*Inputs!$M$81),Inputs!$M$79)/12</f>
        <v>270.71417640702003</v>
      </c>
      <c r="EA34" s="59">
        <f t="shared" ref="EA34:EK34" si="71">DZ34</f>
        <v>270.71417640702003</v>
      </c>
      <c r="EB34" s="59">
        <f t="shared" si="71"/>
        <v>270.71417640702003</v>
      </c>
      <c r="EC34" s="59">
        <f t="shared" si="71"/>
        <v>270.71417640702003</v>
      </c>
      <c r="ED34" s="59">
        <f t="shared" si="71"/>
        <v>270.71417640702003</v>
      </c>
      <c r="EE34" s="59">
        <f t="shared" si="71"/>
        <v>270.71417640702003</v>
      </c>
      <c r="EF34" s="59">
        <f t="shared" si="71"/>
        <v>270.71417640702003</v>
      </c>
      <c r="EG34" s="59">
        <f t="shared" si="71"/>
        <v>270.71417640702003</v>
      </c>
      <c r="EH34" s="59">
        <f t="shared" si="71"/>
        <v>270.71417640702003</v>
      </c>
      <c r="EI34" s="59">
        <f t="shared" si="71"/>
        <v>270.71417640702003</v>
      </c>
      <c r="EJ34" s="59">
        <f t="shared" si="71"/>
        <v>270.71417640702003</v>
      </c>
      <c r="EK34" s="59">
        <f t="shared" si="71"/>
        <v>270.71417640702003</v>
      </c>
      <c r="EL34" s="61">
        <f>MAX(SUM(DZ34:EK34)+((SUM(DZ34:EK34))*Inputs!$M$81),Inputs!$M$79)/12</f>
        <v>273.42131817109026</v>
      </c>
      <c r="EM34" s="59">
        <f t="shared" ref="EM34:EW34" si="72">EL34</f>
        <v>273.42131817109026</v>
      </c>
      <c r="EN34" s="59">
        <f t="shared" si="72"/>
        <v>273.42131817109026</v>
      </c>
      <c r="EO34" s="59">
        <f t="shared" si="72"/>
        <v>273.42131817109026</v>
      </c>
      <c r="EP34" s="59">
        <f t="shared" si="72"/>
        <v>273.42131817109026</v>
      </c>
      <c r="EQ34" s="59">
        <f t="shared" si="72"/>
        <v>273.42131817109026</v>
      </c>
      <c r="ER34" s="59">
        <f t="shared" si="72"/>
        <v>273.42131817109026</v>
      </c>
      <c r="ES34" s="59">
        <f t="shared" si="72"/>
        <v>273.42131817109026</v>
      </c>
      <c r="ET34" s="59">
        <f t="shared" si="72"/>
        <v>273.42131817109026</v>
      </c>
      <c r="EU34" s="59">
        <f t="shared" si="72"/>
        <v>273.42131817109026</v>
      </c>
      <c r="EV34" s="59">
        <f t="shared" si="72"/>
        <v>273.42131817109026</v>
      </c>
      <c r="EW34" s="59">
        <f t="shared" si="72"/>
        <v>273.42131817109026</v>
      </c>
      <c r="EX34" s="61">
        <f>MAX(SUM(EL34:EW34)+((SUM(EL34:EW34))*Inputs!$M$81),Inputs!$M$79)/12</f>
        <v>276.15553135280112</v>
      </c>
      <c r="EY34" s="59">
        <f t="shared" ref="EY34:FI34" si="73">EX34</f>
        <v>276.15553135280112</v>
      </c>
      <c r="EZ34" s="59">
        <f t="shared" si="73"/>
        <v>276.15553135280112</v>
      </c>
      <c r="FA34" s="59">
        <f t="shared" si="73"/>
        <v>276.15553135280112</v>
      </c>
      <c r="FB34" s="59">
        <f t="shared" si="73"/>
        <v>276.15553135280112</v>
      </c>
      <c r="FC34" s="59">
        <f t="shared" si="73"/>
        <v>276.15553135280112</v>
      </c>
      <c r="FD34" s="59">
        <f t="shared" si="73"/>
        <v>276.15553135280112</v>
      </c>
      <c r="FE34" s="59">
        <f t="shared" si="73"/>
        <v>276.15553135280112</v>
      </c>
      <c r="FF34" s="59">
        <f t="shared" si="73"/>
        <v>276.15553135280112</v>
      </c>
      <c r="FG34" s="59">
        <f t="shared" si="73"/>
        <v>276.15553135280112</v>
      </c>
      <c r="FH34" s="59">
        <f t="shared" si="73"/>
        <v>276.15553135280112</v>
      </c>
      <c r="FI34" s="59">
        <f t="shared" si="73"/>
        <v>276.15553135280112</v>
      </c>
      <c r="FJ34" s="61">
        <f>MAX(SUM(EX34:FI34)+((SUM(EX34:FI34))*Inputs!$M$81),Inputs!$M$79)/12</f>
        <v>278.91708666632911</v>
      </c>
      <c r="FK34" s="59">
        <f t="shared" ref="FK34:FU34" si="74">FJ34</f>
        <v>278.91708666632911</v>
      </c>
      <c r="FL34" s="59">
        <f t="shared" si="74"/>
        <v>278.91708666632911</v>
      </c>
      <c r="FM34" s="59">
        <f t="shared" si="74"/>
        <v>278.91708666632911</v>
      </c>
      <c r="FN34" s="59">
        <f t="shared" si="74"/>
        <v>278.91708666632911</v>
      </c>
      <c r="FO34" s="59">
        <f t="shared" si="74"/>
        <v>278.91708666632911</v>
      </c>
      <c r="FP34" s="59">
        <f t="shared" si="74"/>
        <v>278.91708666632911</v>
      </c>
      <c r="FQ34" s="59">
        <f t="shared" si="74"/>
        <v>278.91708666632911</v>
      </c>
      <c r="FR34" s="59">
        <f t="shared" si="74"/>
        <v>278.91708666632911</v>
      </c>
      <c r="FS34" s="59">
        <f t="shared" si="74"/>
        <v>278.91708666632911</v>
      </c>
      <c r="FT34" s="59">
        <f t="shared" si="74"/>
        <v>278.91708666632911</v>
      </c>
      <c r="FU34" s="59">
        <f t="shared" si="74"/>
        <v>278.91708666632911</v>
      </c>
      <c r="FV34" s="61">
        <f>MAX(SUM(FJ34:FU34)+((SUM(FJ34:FU34))*Inputs!$M$81),Inputs!$M$79)/12</f>
        <v>281.70625753299231</v>
      </c>
      <c r="FW34" s="59">
        <f t="shared" ref="FW34:GG34" si="75">FV34</f>
        <v>281.70625753299231</v>
      </c>
      <c r="FX34" s="59">
        <f t="shared" si="75"/>
        <v>281.70625753299231</v>
      </c>
      <c r="FY34" s="59">
        <f t="shared" si="75"/>
        <v>281.70625753299231</v>
      </c>
      <c r="FZ34" s="59">
        <f t="shared" si="75"/>
        <v>281.70625753299231</v>
      </c>
      <c r="GA34" s="59">
        <f t="shared" si="75"/>
        <v>281.70625753299231</v>
      </c>
      <c r="GB34" s="59">
        <f t="shared" si="75"/>
        <v>281.70625753299231</v>
      </c>
      <c r="GC34" s="59">
        <f t="shared" si="75"/>
        <v>281.70625753299231</v>
      </c>
      <c r="GD34" s="59">
        <f t="shared" si="75"/>
        <v>281.70625753299231</v>
      </c>
      <c r="GE34" s="59">
        <f t="shared" si="75"/>
        <v>281.70625753299231</v>
      </c>
      <c r="GF34" s="59">
        <f t="shared" si="75"/>
        <v>281.70625753299231</v>
      </c>
      <c r="GG34" s="59">
        <f t="shared" si="75"/>
        <v>281.70625753299231</v>
      </c>
      <c r="GH34" s="61">
        <f>MAX(SUM(FV34:GG34)+((SUM(FV34:GG34))*Inputs!$M$81),Inputs!$M$79)/12</f>
        <v>284.52332010832225</v>
      </c>
      <c r="GI34" s="59">
        <f t="shared" ref="GI34:GS34" si="76">GH34</f>
        <v>284.52332010832225</v>
      </c>
      <c r="GJ34" s="59">
        <f t="shared" si="76"/>
        <v>284.52332010832225</v>
      </c>
      <c r="GK34" s="59">
        <f t="shared" si="76"/>
        <v>284.52332010832225</v>
      </c>
      <c r="GL34" s="59">
        <f t="shared" si="76"/>
        <v>284.52332010832225</v>
      </c>
      <c r="GM34" s="59">
        <f t="shared" si="76"/>
        <v>284.52332010832225</v>
      </c>
      <c r="GN34" s="59">
        <f t="shared" si="76"/>
        <v>284.52332010832225</v>
      </c>
      <c r="GO34" s="59">
        <f t="shared" si="76"/>
        <v>284.52332010832225</v>
      </c>
      <c r="GP34" s="59">
        <f t="shared" si="76"/>
        <v>284.52332010832225</v>
      </c>
      <c r="GQ34" s="59">
        <f t="shared" si="76"/>
        <v>284.52332010832225</v>
      </c>
      <c r="GR34" s="59">
        <f t="shared" si="76"/>
        <v>284.52332010832225</v>
      </c>
      <c r="GS34" s="59">
        <f t="shared" si="76"/>
        <v>284.52332010832225</v>
      </c>
      <c r="GT34" s="61">
        <f>MAX(SUM(GH34:GS34)+((SUM(GH34:GS34))*Inputs!$M$81),Inputs!$M$79)/12</f>
        <v>287.36855330940551</v>
      </c>
      <c r="GU34" s="59">
        <f t="shared" ref="GU34:HE34" si="77">GT34</f>
        <v>287.36855330940551</v>
      </c>
      <c r="GV34" s="59">
        <f t="shared" si="77"/>
        <v>287.36855330940551</v>
      </c>
      <c r="GW34" s="59">
        <f t="shared" si="77"/>
        <v>287.36855330940551</v>
      </c>
      <c r="GX34" s="59">
        <f t="shared" si="77"/>
        <v>287.36855330940551</v>
      </c>
      <c r="GY34" s="59">
        <f t="shared" si="77"/>
        <v>287.36855330940551</v>
      </c>
      <c r="GZ34" s="59">
        <f t="shared" si="77"/>
        <v>287.36855330940551</v>
      </c>
      <c r="HA34" s="59">
        <f t="shared" si="77"/>
        <v>287.36855330940551</v>
      </c>
      <c r="HB34" s="59">
        <f t="shared" si="77"/>
        <v>287.36855330940551</v>
      </c>
      <c r="HC34" s="59">
        <f t="shared" si="77"/>
        <v>287.36855330940551</v>
      </c>
      <c r="HD34" s="59">
        <f t="shared" si="77"/>
        <v>287.36855330940551</v>
      </c>
      <c r="HE34" s="59">
        <f t="shared" si="77"/>
        <v>287.36855330940551</v>
      </c>
      <c r="HF34" s="61">
        <f>MAX(SUM(GT34:HE34)+((SUM(GT34:HE34))*Inputs!$M$81),Inputs!$M$79)/12</f>
        <v>290.24223884249949</v>
      </c>
      <c r="HG34" s="59">
        <f t="shared" ref="HG34:HQ34" si="78">HF34</f>
        <v>290.24223884249949</v>
      </c>
      <c r="HH34" s="59">
        <f t="shared" si="78"/>
        <v>290.24223884249949</v>
      </c>
      <c r="HI34" s="59">
        <f t="shared" si="78"/>
        <v>290.24223884249949</v>
      </c>
      <c r="HJ34" s="59">
        <f t="shared" si="78"/>
        <v>290.24223884249949</v>
      </c>
      <c r="HK34" s="59">
        <f t="shared" si="78"/>
        <v>290.24223884249949</v>
      </c>
      <c r="HL34" s="59">
        <f t="shared" si="78"/>
        <v>290.24223884249949</v>
      </c>
      <c r="HM34" s="59">
        <f t="shared" si="78"/>
        <v>290.24223884249949</v>
      </c>
      <c r="HN34" s="59">
        <f t="shared" si="78"/>
        <v>290.24223884249949</v>
      </c>
      <c r="HO34" s="59">
        <f t="shared" si="78"/>
        <v>290.24223884249949</v>
      </c>
      <c r="HP34" s="59">
        <f t="shared" si="78"/>
        <v>290.24223884249949</v>
      </c>
      <c r="HQ34" s="59">
        <f t="shared" si="78"/>
        <v>290.24223884249949</v>
      </c>
      <c r="HR34" s="61">
        <f>MAX(SUM(HF34:HQ34)+((SUM(HF34:HQ34))*Inputs!$M$81),Inputs!$M$79)/12</f>
        <v>293.14466123092444</v>
      </c>
      <c r="HS34" s="59">
        <f t="shared" ref="HS34:IC34" si="79">HR34</f>
        <v>293.14466123092444</v>
      </c>
      <c r="HT34" s="59">
        <f t="shared" si="79"/>
        <v>293.14466123092444</v>
      </c>
      <c r="HU34" s="59">
        <f t="shared" si="79"/>
        <v>293.14466123092444</v>
      </c>
      <c r="HV34" s="59">
        <f t="shared" si="79"/>
        <v>293.14466123092444</v>
      </c>
      <c r="HW34" s="59">
        <f t="shared" si="79"/>
        <v>293.14466123092444</v>
      </c>
      <c r="HX34" s="59">
        <f t="shared" si="79"/>
        <v>293.14466123092444</v>
      </c>
      <c r="HY34" s="59">
        <f t="shared" si="79"/>
        <v>293.14466123092444</v>
      </c>
      <c r="HZ34" s="59">
        <f t="shared" si="79"/>
        <v>293.14466123092444</v>
      </c>
      <c r="IA34" s="59">
        <f t="shared" si="79"/>
        <v>293.14466123092444</v>
      </c>
      <c r="IB34" s="59">
        <f t="shared" si="79"/>
        <v>293.14466123092444</v>
      </c>
      <c r="IC34" s="59">
        <f t="shared" si="79"/>
        <v>293.14466123092444</v>
      </c>
      <c r="ID34" s="61">
        <f>MAX(SUM(HR34:IC34)+((SUM(HR34:IC34))*Inputs!$M$81),Inputs!$M$79)/12</f>
        <v>296.07610784323373</v>
      </c>
      <c r="IE34" s="59">
        <f t="shared" ref="IE34:IO34" si="80">ID34</f>
        <v>296.07610784323373</v>
      </c>
      <c r="IF34" s="59">
        <f t="shared" si="80"/>
        <v>296.07610784323373</v>
      </c>
      <c r="IG34" s="59">
        <f t="shared" si="80"/>
        <v>296.07610784323373</v>
      </c>
      <c r="IH34" s="59">
        <f t="shared" si="80"/>
        <v>296.07610784323373</v>
      </c>
      <c r="II34" s="59">
        <f t="shared" si="80"/>
        <v>296.07610784323373</v>
      </c>
      <c r="IJ34" s="59">
        <f t="shared" si="80"/>
        <v>296.07610784323373</v>
      </c>
      <c r="IK34" s="59">
        <f t="shared" si="80"/>
        <v>296.07610784323373</v>
      </c>
      <c r="IL34" s="59">
        <f t="shared" si="80"/>
        <v>296.07610784323373</v>
      </c>
      <c r="IM34" s="59">
        <f t="shared" si="80"/>
        <v>296.07610784323373</v>
      </c>
      <c r="IN34" s="59">
        <f t="shared" si="80"/>
        <v>296.07610784323373</v>
      </c>
      <c r="IO34" s="59">
        <f t="shared" si="80"/>
        <v>296.07610784323373</v>
      </c>
      <c r="IP34" s="61">
        <f>MAX(SUM(ID34:IO34)+((SUM(ID34:IO34))*Inputs!$M$81),Inputs!$M$79)/12</f>
        <v>299.0368689216661</v>
      </c>
      <c r="IQ34" s="59">
        <f t="shared" ref="IQ34:JA34" si="81">IP34</f>
        <v>299.0368689216661</v>
      </c>
      <c r="IR34" s="59">
        <f t="shared" si="81"/>
        <v>299.0368689216661</v>
      </c>
      <c r="IS34" s="59">
        <f t="shared" si="81"/>
        <v>299.0368689216661</v>
      </c>
      <c r="IT34" s="59">
        <f t="shared" si="81"/>
        <v>299.0368689216661</v>
      </c>
      <c r="IU34" s="59">
        <f t="shared" si="81"/>
        <v>299.0368689216661</v>
      </c>
      <c r="IV34" s="59">
        <f t="shared" si="81"/>
        <v>299.0368689216661</v>
      </c>
      <c r="IW34" s="59">
        <f t="shared" si="81"/>
        <v>299.0368689216661</v>
      </c>
      <c r="IX34" s="59">
        <f t="shared" si="81"/>
        <v>299.0368689216661</v>
      </c>
      <c r="IY34" s="59">
        <f t="shared" si="81"/>
        <v>299.0368689216661</v>
      </c>
      <c r="IZ34" s="59">
        <f t="shared" si="81"/>
        <v>299.0368689216661</v>
      </c>
      <c r="JA34" s="59">
        <f t="shared" si="81"/>
        <v>299.0368689216661</v>
      </c>
      <c r="JB34" s="61">
        <f>MAX(SUM(IP34:JA34)+((SUM(IP34:JA34))*Inputs!$M$81),Inputs!$M$79)/12</f>
        <v>302.02723761088276</v>
      </c>
      <c r="JC34" s="59">
        <f t="shared" ref="JC34:JM34" si="82">JB34</f>
        <v>302.02723761088276</v>
      </c>
      <c r="JD34" s="59">
        <f t="shared" si="82"/>
        <v>302.02723761088276</v>
      </c>
      <c r="JE34" s="59">
        <f t="shared" si="82"/>
        <v>302.02723761088276</v>
      </c>
      <c r="JF34" s="59">
        <f t="shared" si="82"/>
        <v>302.02723761088276</v>
      </c>
      <c r="JG34" s="59">
        <f t="shared" si="82"/>
        <v>302.02723761088276</v>
      </c>
      <c r="JH34" s="59">
        <f t="shared" si="82"/>
        <v>302.02723761088276</v>
      </c>
      <c r="JI34" s="59">
        <f t="shared" si="82"/>
        <v>302.02723761088276</v>
      </c>
      <c r="JJ34" s="59">
        <f t="shared" si="82"/>
        <v>302.02723761088276</v>
      </c>
      <c r="JK34" s="59">
        <f t="shared" si="82"/>
        <v>302.02723761088276</v>
      </c>
      <c r="JL34" s="59">
        <f t="shared" si="82"/>
        <v>302.02723761088276</v>
      </c>
      <c r="JM34" s="59">
        <f t="shared" si="82"/>
        <v>302.02723761088276</v>
      </c>
      <c r="JN34" s="61">
        <f>MAX(SUM(JB34:JM34)+((SUM(JB34:JM34))*Inputs!$M$81),Inputs!$M$79)/12</f>
        <v>305.0475099869916</v>
      </c>
      <c r="JO34" s="59">
        <f t="shared" ref="JO34:JY34" si="83">JN34</f>
        <v>305.0475099869916</v>
      </c>
      <c r="JP34" s="59">
        <f t="shared" si="83"/>
        <v>305.0475099869916</v>
      </c>
      <c r="JQ34" s="59">
        <f t="shared" si="83"/>
        <v>305.0475099869916</v>
      </c>
      <c r="JR34" s="59">
        <f t="shared" si="83"/>
        <v>305.0475099869916</v>
      </c>
      <c r="JS34" s="59">
        <f t="shared" si="83"/>
        <v>305.0475099869916</v>
      </c>
      <c r="JT34" s="59">
        <f t="shared" si="83"/>
        <v>305.0475099869916</v>
      </c>
      <c r="JU34" s="59">
        <f t="shared" si="83"/>
        <v>305.0475099869916</v>
      </c>
      <c r="JV34" s="59">
        <f t="shared" si="83"/>
        <v>305.0475099869916</v>
      </c>
      <c r="JW34" s="59">
        <f t="shared" si="83"/>
        <v>305.0475099869916</v>
      </c>
      <c r="JX34" s="59">
        <f t="shared" si="83"/>
        <v>305.0475099869916</v>
      </c>
      <c r="JY34" s="59">
        <f t="shared" si="83"/>
        <v>305.0475099869916</v>
      </c>
      <c r="JZ34" s="61">
        <f>MAX(SUM(JN34:JY34)+((SUM(JN34:JY34))*Inputs!$M$81),Inputs!$M$79)/12</f>
        <v>308.09798508686157</v>
      </c>
      <c r="KA34" s="59">
        <f t="shared" ref="KA34:KK34" si="84">JZ34</f>
        <v>308.09798508686157</v>
      </c>
      <c r="KB34" s="59">
        <f t="shared" si="84"/>
        <v>308.09798508686157</v>
      </c>
      <c r="KC34" s="59">
        <f t="shared" si="84"/>
        <v>308.09798508686157</v>
      </c>
      <c r="KD34" s="59">
        <f t="shared" si="84"/>
        <v>308.09798508686157</v>
      </c>
      <c r="KE34" s="59">
        <f t="shared" si="84"/>
        <v>308.09798508686157</v>
      </c>
      <c r="KF34" s="59">
        <f t="shared" si="84"/>
        <v>308.09798508686157</v>
      </c>
      <c r="KG34" s="59">
        <f t="shared" si="84"/>
        <v>308.09798508686157</v>
      </c>
      <c r="KH34" s="59">
        <f t="shared" si="84"/>
        <v>308.09798508686157</v>
      </c>
      <c r="KI34" s="59">
        <f t="shared" si="84"/>
        <v>308.09798508686157</v>
      </c>
      <c r="KJ34" s="59">
        <f t="shared" si="84"/>
        <v>308.09798508686157</v>
      </c>
      <c r="KK34" s="59">
        <f t="shared" si="84"/>
        <v>308.09798508686157</v>
      </c>
      <c r="KL34" s="61">
        <f>MAX(SUM(JZ34:KK34)+((SUM(JZ34:KK34))*Inputs!$M$81),Inputs!$M$79)/12</f>
        <v>311.1789649377302</v>
      </c>
      <c r="KM34" s="59">
        <f t="shared" ref="KM34:KW34" si="85">KL34</f>
        <v>311.1789649377302</v>
      </c>
      <c r="KN34" s="59">
        <f t="shared" si="85"/>
        <v>311.1789649377302</v>
      </c>
      <c r="KO34" s="59">
        <f t="shared" si="85"/>
        <v>311.1789649377302</v>
      </c>
      <c r="KP34" s="59">
        <f t="shared" si="85"/>
        <v>311.1789649377302</v>
      </c>
      <c r="KQ34" s="59">
        <f t="shared" si="85"/>
        <v>311.1789649377302</v>
      </c>
      <c r="KR34" s="59">
        <f t="shared" si="85"/>
        <v>311.1789649377302</v>
      </c>
      <c r="KS34" s="59">
        <f t="shared" si="85"/>
        <v>311.1789649377302</v>
      </c>
      <c r="KT34" s="59">
        <f t="shared" si="85"/>
        <v>311.1789649377302</v>
      </c>
      <c r="KU34" s="59">
        <f t="shared" si="85"/>
        <v>311.1789649377302</v>
      </c>
      <c r="KV34" s="59">
        <f t="shared" si="85"/>
        <v>311.1789649377302</v>
      </c>
      <c r="KW34" s="59">
        <f t="shared" si="85"/>
        <v>311.1789649377302</v>
      </c>
      <c r="KX34" s="61">
        <f>MAX(SUM(KL34:KW34)+((SUM(KL34:KW34))*Inputs!$M$81),Inputs!$M$79)/12</f>
        <v>314.29075458710747</v>
      </c>
      <c r="KY34" s="59">
        <f t="shared" ref="KY34:LI34" si="86">KX34</f>
        <v>314.29075458710747</v>
      </c>
      <c r="KZ34" s="59">
        <f t="shared" si="86"/>
        <v>314.29075458710747</v>
      </c>
      <c r="LA34" s="59">
        <f t="shared" si="86"/>
        <v>314.29075458710747</v>
      </c>
      <c r="LB34" s="59">
        <f t="shared" si="86"/>
        <v>314.29075458710747</v>
      </c>
      <c r="LC34" s="59">
        <f t="shared" si="86"/>
        <v>314.29075458710747</v>
      </c>
      <c r="LD34" s="59">
        <f t="shared" si="86"/>
        <v>314.29075458710747</v>
      </c>
      <c r="LE34" s="59">
        <f t="shared" si="86"/>
        <v>314.29075458710747</v>
      </c>
      <c r="LF34" s="59">
        <f t="shared" si="86"/>
        <v>314.29075458710747</v>
      </c>
      <c r="LG34" s="59">
        <f t="shared" si="86"/>
        <v>314.29075458710747</v>
      </c>
      <c r="LH34" s="59">
        <f t="shared" si="86"/>
        <v>314.29075458710747</v>
      </c>
      <c r="LI34" s="59">
        <f t="shared" si="86"/>
        <v>314.29075458710747</v>
      </c>
      <c r="LJ34" s="61">
        <f>MAX(SUM(KX34:LI34)+((SUM(KX34:LI34))*Inputs!$M$81),Inputs!$M$79)/12</f>
        <v>317.43366213297861</v>
      </c>
      <c r="LK34" s="59">
        <f t="shared" ref="LK34:LU34" si="87">LJ34</f>
        <v>317.43366213297861</v>
      </c>
      <c r="LL34" s="59">
        <f t="shared" si="87"/>
        <v>317.43366213297861</v>
      </c>
      <c r="LM34" s="59">
        <f t="shared" si="87"/>
        <v>317.43366213297861</v>
      </c>
      <c r="LN34" s="59">
        <f t="shared" si="87"/>
        <v>317.43366213297861</v>
      </c>
      <c r="LO34" s="59">
        <f t="shared" si="87"/>
        <v>317.43366213297861</v>
      </c>
      <c r="LP34" s="59">
        <f t="shared" si="87"/>
        <v>317.43366213297861</v>
      </c>
      <c r="LQ34" s="59">
        <f t="shared" si="87"/>
        <v>317.43366213297861</v>
      </c>
      <c r="LR34" s="59">
        <f t="shared" si="87"/>
        <v>317.43366213297861</v>
      </c>
      <c r="LS34" s="59">
        <f t="shared" si="87"/>
        <v>317.43366213297861</v>
      </c>
      <c r="LT34" s="59">
        <f t="shared" si="87"/>
        <v>317.43366213297861</v>
      </c>
      <c r="LU34" s="59">
        <f t="shared" si="87"/>
        <v>317.43366213297861</v>
      </c>
    </row>
    <row r="35" spans="2:333">
      <c r="E35" s="12" t="s">
        <v>163</v>
      </c>
      <c r="G35" s="59">
        <f t="shared" si="39"/>
        <v>625</v>
      </c>
      <c r="H35" s="59">
        <f t="shared" si="40"/>
        <v>631.25</v>
      </c>
      <c r="I35" s="59">
        <f t="shared" si="41"/>
        <v>637.5625</v>
      </c>
      <c r="J35" s="59">
        <f t="shared" si="42"/>
        <v>643.93812500000013</v>
      </c>
      <c r="K35" s="59">
        <f t="shared" si="43"/>
        <v>650.37750625000012</v>
      </c>
      <c r="L35" s="59">
        <f t="shared" si="44"/>
        <v>656.88128131250016</v>
      </c>
      <c r="M35" s="59">
        <f t="shared" si="45"/>
        <v>663.45009412562513</v>
      </c>
      <c r="N35" s="59">
        <f t="shared" si="46"/>
        <v>670.08459506688143</v>
      </c>
      <c r="O35" s="59">
        <f t="shared" si="47"/>
        <v>676.78544101755028</v>
      </c>
      <c r="P35" s="59">
        <f t="shared" si="48"/>
        <v>683.55329542772586</v>
      </c>
      <c r="Q35" s="59">
        <f t="shared" si="49"/>
        <v>690.38882838200323</v>
      </c>
      <c r="R35" s="59">
        <f t="shared" si="50"/>
        <v>697.29271666582326</v>
      </c>
      <c r="S35" s="59">
        <f t="shared" si="51"/>
        <v>704.2656438324816</v>
      </c>
      <c r="T35" s="59">
        <f t="shared" si="52"/>
        <v>711.30830027080663</v>
      </c>
      <c r="U35" s="59">
        <f t="shared" si="53"/>
        <v>718.42138327351461</v>
      </c>
      <c r="V35" s="59">
        <f t="shared" si="54"/>
        <v>725.60559710625</v>
      </c>
      <c r="W35" s="59">
        <f t="shared" si="55"/>
        <v>732.86165307731255</v>
      </c>
      <c r="X35" s="59">
        <f t="shared" si="56"/>
        <v>740.19026960808594</v>
      </c>
      <c r="Y35" s="59">
        <f t="shared" si="57"/>
        <v>747.59217230416698</v>
      </c>
      <c r="Z35" s="59">
        <f t="shared" si="58"/>
        <v>755.06809402720864</v>
      </c>
      <c r="AA35" s="59">
        <f t="shared" si="59"/>
        <v>762.61877496748048</v>
      </c>
      <c r="AB35" s="59">
        <f t="shared" si="60"/>
        <v>770.24496271715554</v>
      </c>
      <c r="AC35" s="59">
        <f t="shared" si="61"/>
        <v>777.94741234432729</v>
      </c>
      <c r="AD35" s="59">
        <f t="shared" si="62"/>
        <v>785.72688646777033</v>
      </c>
      <c r="AE35" s="59">
        <f t="shared" si="63"/>
        <v>793.58415533244806</v>
      </c>
      <c r="AF35" s="54"/>
      <c r="AG35" s="54"/>
      <c r="AH35" s="59">
        <f>(Inputs!$G$29*Inputs!$M$82)/12</f>
        <v>52.083333333333336</v>
      </c>
      <c r="AI35" s="59">
        <f>(Inputs!$G$29*Inputs!$M$82)/12</f>
        <v>52.083333333333336</v>
      </c>
      <c r="AJ35" s="59">
        <f>(Inputs!$G$29*Inputs!$M$82)/12</f>
        <v>52.083333333333336</v>
      </c>
      <c r="AK35" s="59">
        <f>(Inputs!$G$29*Inputs!$M$82)/12</f>
        <v>52.083333333333336</v>
      </c>
      <c r="AL35" s="59">
        <f>(Inputs!$G$29*Inputs!$M$82)/12</f>
        <v>52.083333333333336</v>
      </c>
      <c r="AM35" s="59">
        <f>(Inputs!$G$29*Inputs!$M$82)/12</f>
        <v>52.083333333333336</v>
      </c>
      <c r="AN35" s="59">
        <f>(Inputs!$G$29*Inputs!$M$82)/12</f>
        <v>52.083333333333336</v>
      </c>
      <c r="AO35" s="59">
        <f>(Inputs!$G$29*Inputs!$M$82)/12</f>
        <v>52.083333333333336</v>
      </c>
      <c r="AP35" s="59">
        <f>(Inputs!$G$29*Inputs!$M$82)/12</f>
        <v>52.083333333333336</v>
      </c>
      <c r="AQ35" s="59">
        <f>(Inputs!$G$29*Inputs!$M$82)/12</f>
        <v>52.083333333333336</v>
      </c>
      <c r="AR35" s="59">
        <f>(Inputs!$G$29*Inputs!$M$82)/12</f>
        <v>52.083333333333336</v>
      </c>
      <c r="AS35" s="59">
        <f>(Inputs!$G$29*Inputs!$M$82)/12</f>
        <v>52.083333333333336</v>
      </c>
      <c r="AT35" s="59">
        <f>(SUM(AH35:AS35)+(SUM(AH35:AS35)*Inputs!$M$81))/12</f>
        <v>52.604166666666664</v>
      </c>
      <c r="AU35" s="59">
        <f t="shared" ref="AU35:BE35" si="88">AT35</f>
        <v>52.604166666666664</v>
      </c>
      <c r="AV35" s="59">
        <f t="shared" si="88"/>
        <v>52.604166666666664</v>
      </c>
      <c r="AW35" s="59">
        <f t="shared" si="88"/>
        <v>52.604166666666664</v>
      </c>
      <c r="AX35" s="59">
        <f t="shared" si="88"/>
        <v>52.604166666666664</v>
      </c>
      <c r="AY35" s="59">
        <f t="shared" si="88"/>
        <v>52.604166666666664</v>
      </c>
      <c r="AZ35" s="59">
        <f t="shared" si="88"/>
        <v>52.604166666666664</v>
      </c>
      <c r="BA35" s="59">
        <f t="shared" si="88"/>
        <v>52.604166666666664</v>
      </c>
      <c r="BB35" s="59">
        <f t="shared" si="88"/>
        <v>52.604166666666664</v>
      </c>
      <c r="BC35" s="59">
        <f t="shared" si="88"/>
        <v>52.604166666666664</v>
      </c>
      <c r="BD35" s="59">
        <f t="shared" si="88"/>
        <v>52.604166666666664</v>
      </c>
      <c r="BE35" s="59">
        <f t="shared" si="88"/>
        <v>52.604166666666664</v>
      </c>
      <c r="BF35" s="59">
        <f>(SUM(AT35:BE35)+(SUM(AT35:BE35)*Inputs!$M$81))/12</f>
        <v>53.130208333333336</v>
      </c>
      <c r="BG35" s="59">
        <f t="shared" ref="BG35:BQ35" si="89">BF35</f>
        <v>53.130208333333336</v>
      </c>
      <c r="BH35" s="59">
        <f t="shared" si="89"/>
        <v>53.130208333333336</v>
      </c>
      <c r="BI35" s="59">
        <f t="shared" si="89"/>
        <v>53.130208333333336</v>
      </c>
      <c r="BJ35" s="59">
        <f t="shared" si="89"/>
        <v>53.130208333333336</v>
      </c>
      <c r="BK35" s="59">
        <f t="shared" si="89"/>
        <v>53.130208333333336</v>
      </c>
      <c r="BL35" s="59">
        <f t="shared" si="89"/>
        <v>53.130208333333336</v>
      </c>
      <c r="BM35" s="59">
        <f t="shared" si="89"/>
        <v>53.130208333333336</v>
      </c>
      <c r="BN35" s="59">
        <f t="shared" si="89"/>
        <v>53.130208333333336</v>
      </c>
      <c r="BO35" s="59">
        <f t="shared" si="89"/>
        <v>53.130208333333336</v>
      </c>
      <c r="BP35" s="59">
        <f t="shared" si="89"/>
        <v>53.130208333333336</v>
      </c>
      <c r="BQ35" s="59">
        <f t="shared" si="89"/>
        <v>53.130208333333336</v>
      </c>
      <c r="BR35" s="59">
        <f>(SUM(BF35:BQ35)+(SUM(BF35:BQ35)*Inputs!$M$81))/12</f>
        <v>53.661510416666665</v>
      </c>
      <c r="BS35" s="59">
        <f t="shared" ref="BS35:CC35" si="90">BR35</f>
        <v>53.661510416666665</v>
      </c>
      <c r="BT35" s="59">
        <f t="shared" si="90"/>
        <v>53.661510416666665</v>
      </c>
      <c r="BU35" s="59">
        <f t="shared" si="90"/>
        <v>53.661510416666665</v>
      </c>
      <c r="BV35" s="59">
        <f t="shared" si="90"/>
        <v>53.661510416666665</v>
      </c>
      <c r="BW35" s="59">
        <f t="shared" si="90"/>
        <v>53.661510416666665</v>
      </c>
      <c r="BX35" s="59">
        <f t="shared" si="90"/>
        <v>53.661510416666665</v>
      </c>
      <c r="BY35" s="59">
        <f t="shared" si="90"/>
        <v>53.661510416666665</v>
      </c>
      <c r="BZ35" s="59">
        <f t="shared" si="90"/>
        <v>53.661510416666665</v>
      </c>
      <c r="CA35" s="59">
        <f t="shared" si="90"/>
        <v>53.661510416666665</v>
      </c>
      <c r="CB35" s="59">
        <f t="shared" si="90"/>
        <v>53.661510416666665</v>
      </c>
      <c r="CC35" s="59">
        <f t="shared" si="90"/>
        <v>53.661510416666665</v>
      </c>
      <c r="CD35" s="59">
        <f>(SUM(BR35:CC35)+(SUM(BR35:CC35)*Inputs!$M$81))/12</f>
        <v>54.198125520833344</v>
      </c>
      <c r="CE35" s="59">
        <f t="shared" ref="CE35:CO35" si="91">CD35</f>
        <v>54.198125520833344</v>
      </c>
      <c r="CF35" s="59">
        <f t="shared" si="91"/>
        <v>54.198125520833344</v>
      </c>
      <c r="CG35" s="59">
        <f t="shared" si="91"/>
        <v>54.198125520833344</v>
      </c>
      <c r="CH35" s="59">
        <f t="shared" si="91"/>
        <v>54.198125520833344</v>
      </c>
      <c r="CI35" s="59">
        <f t="shared" si="91"/>
        <v>54.198125520833344</v>
      </c>
      <c r="CJ35" s="59">
        <f t="shared" si="91"/>
        <v>54.198125520833344</v>
      </c>
      <c r="CK35" s="59">
        <f t="shared" si="91"/>
        <v>54.198125520833344</v>
      </c>
      <c r="CL35" s="59">
        <f t="shared" si="91"/>
        <v>54.198125520833344</v>
      </c>
      <c r="CM35" s="59">
        <f t="shared" si="91"/>
        <v>54.198125520833344</v>
      </c>
      <c r="CN35" s="59">
        <f t="shared" si="91"/>
        <v>54.198125520833344</v>
      </c>
      <c r="CO35" s="59">
        <f t="shared" si="91"/>
        <v>54.198125520833344</v>
      </c>
      <c r="CP35" s="59">
        <f>(SUM(CD35:CO35)+(SUM(CD35:CO35)*Inputs!$M$81))/12</f>
        <v>54.740106776041678</v>
      </c>
      <c r="CQ35" s="59">
        <f t="shared" ref="CQ35:DA35" si="92">CP35</f>
        <v>54.740106776041678</v>
      </c>
      <c r="CR35" s="59">
        <f t="shared" si="92"/>
        <v>54.740106776041678</v>
      </c>
      <c r="CS35" s="59">
        <f t="shared" si="92"/>
        <v>54.740106776041678</v>
      </c>
      <c r="CT35" s="59">
        <f t="shared" si="92"/>
        <v>54.740106776041678</v>
      </c>
      <c r="CU35" s="59">
        <f t="shared" si="92"/>
        <v>54.740106776041678</v>
      </c>
      <c r="CV35" s="59">
        <f t="shared" si="92"/>
        <v>54.740106776041678</v>
      </c>
      <c r="CW35" s="59">
        <f t="shared" si="92"/>
        <v>54.740106776041678</v>
      </c>
      <c r="CX35" s="59">
        <f t="shared" si="92"/>
        <v>54.740106776041678</v>
      </c>
      <c r="CY35" s="59">
        <f t="shared" si="92"/>
        <v>54.740106776041678</v>
      </c>
      <c r="CZ35" s="59">
        <f t="shared" si="92"/>
        <v>54.740106776041678</v>
      </c>
      <c r="DA35" s="59">
        <f t="shared" si="92"/>
        <v>54.740106776041678</v>
      </c>
      <c r="DB35" s="59">
        <f>(SUM(CP35:DA35)+(SUM(CP35:DA35)*Inputs!$M$81))/12</f>
        <v>55.287507843802096</v>
      </c>
      <c r="DC35" s="59">
        <f t="shared" ref="DC35:DM35" si="93">DB35</f>
        <v>55.287507843802096</v>
      </c>
      <c r="DD35" s="59">
        <f t="shared" si="93"/>
        <v>55.287507843802096</v>
      </c>
      <c r="DE35" s="59">
        <f t="shared" si="93"/>
        <v>55.287507843802096</v>
      </c>
      <c r="DF35" s="59">
        <f t="shared" si="93"/>
        <v>55.287507843802096</v>
      </c>
      <c r="DG35" s="59">
        <f t="shared" si="93"/>
        <v>55.287507843802096</v>
      </c>
      <c r="DH35" s="59">
        <f t="shared" si="93"/>
        <v>55.287507843802096</v>
      </c>
      <c r="DI35" s="59">
        <f t="shared" si="93"/>
        <v>55.287507843802096</v>
      </c>
      <c r="DJ35" s="59">
        <f t="shared" si="93"/>
        <v>55.287507843802096</v>
      </c>
      <c r="DK35" s="59">
        <f t="shared" si="93"/>
        <v>55.287507843802096</v>
      </c>
      <c r="DL35" s="59">
        <f t="shared" si="93"/>
        <v>55.287507843802096</v>
      </c>
      <c r="DM35" s="59">
        <f t="shared" si="93"/>
        <v>55.287507843802096</v>
      </c>
      <c r="DN35" s="59">
        <f>(SUM(DB35:DM35)+(SUM(DB35:DM35)*Inputs!$M$81))/12</f>
        <v>55.840382922240117</v>
      </c>
      <c r="DO35" s="59">
        <f t="shared" ref="DO35:DY35" si="94">DN35</f>
        <v>55.840382922240117</v>
      </c>
      <c r="DP35" s="59">
        <f t="shared" si="94"/>
        <v>55.840382922240117</v>
      </c>
      <c r="DQ35" s="59">
        <f t="shared" si="94"/>
        <v>55.840382922240117</v>
      </c>
      <c r="DR35" s="59">
        <f t="shared" si="94"/>
        <v>55.840382922240117</v>
      </c>
      <c r="DS35" s="59">
        <f t="shared" si="94"/>
        <v>55.840382922240117</v>
      </c>
      <c r="DT35" s="59">
        <f t="shared" si="94"/>
        <v>55.840382922240117</v>
      </c>
      <c r="DU35" s="59">
        <f t="shared" si="94"/>
        <v>55.840382922240117</v>
      </c>
      <c r="DV35" s="59">
        <f t="shared" si="94"/>
        <v>55.840382922240117</v>
      </c>
      <c r="DW35" s="59">
        <f t="shared" si="94"/>
        <v>55.840382922240117</v>
      </c>
      <c r="DX35" s="59">
        <f t="shared" si="94"/>
        <v>55.840382922240117</v>
      </c>
      <c r="DY35" s="59">
        <f t="shared" si="94"/>
        <v>55.840382922240117</v>
      </c>
      <c r="DZ35" s="59">
        <f>(SUM(DN35:DY35)+(SUM(DN35:DY35)*Inputs!$M$81))/12</f>
        <v>56.398786751462524</v>
      </c>
      <c r="EA35" s="59">
        <f t="shared" ref="EA35:EK35" si="95">DZ35</f>
        <v>56.398786751462524</v>
      </c>
      <c r="EB35" s="59">
        <f t="shared" si="95"/>
        <v>56.398786751462524</v>
      </c>
      <c r="EC35" s="59">
        <f t="shared" si="95"/>
        <v>56.398786751462524</v>
      </c>
      <c r="ED35" s="59">
        <f t="shared" si="95"/>
        <v>56.398786751462524</v>
      </c>
      <c r="EE35" s="59">
        <f t="shared" si="95"/>
        <v>56.398786751462524</v>
      </c>
      <c r="EF35" s="59">
        <f t="shared" si="95"/>
        <v>56.398786751462524</v>
      </c>
      <c r="EG35" s="59">
        <f t="shared" si="95"/>
        <v>56.398786751462524</v>
      </c>
      <c r="EH35" s="59">
        <f t="shared" si="95"/>
        <v>56.398786751462524</v>
      </c>
      <c r="EI35" s="59">
        <f t="shared" si="95"/>
        <v>56.398786751462524</v>
      </c>
      <c r="EJ35" s="59">
        <f t="shared" si="95"/>
        <v>56.398786751462524</v>
      </c>
      <c r="EK35" s="59">
        <f t="shared" si="95"/>
        <v>56.398786751462524</v>
      </c>
      <c r="EL35" s="59">
        <f>(SUM(DZ35:EK35)+(SUM(DZ35:EK35)*Inputs!$M$81))/12</f>
        <v>56.962774618977143</v>
      </c>
      <c r="EM35" s="59">
        <f t="shared" ref="EM35:EW35" si="96">EL35</f>
        <v>56.962774618977143</v>
      </c>
      <c r="EN35" s="59">
        <f t="shared" si="96"/>
        <v>56.962774618977143</v>
      </c>
      <c r="EO35" s="59">
        <f t="shared" si="96"/>
        <v>56.962774618977143</v>
      </c>
      <c r="EP35" s="59">
        <f t="shared" si="96"/>
        <v>56.962774618977143</v>
      </c>
      <c r="EQ35" s="59">
        <f t="shared" si="96"/>
        <v>56.962774618977143</v>
      </c>
      <c r="ER35" s="59">
        <f t="shared" si="96"/>
        <v>56.962774618977143</v>
      </c>
      <c r="ES35" s="59">
        <f t="shared" si="96"/>
        <v>56.962774618977143</v>
      </c>
      <c r="ET35" s="59">
        <f t="shared" si="96"/>
        <v>56.962774618977143</v>
      </c>
      <c r="EU35" s="59">
        <f t="shared" si="96"/>
        <v>56.962774618977143</v>
      </c>
      <c r="EV35" s="59">
        <f t="shared" si="96"/>
        <v>56.962774618977143</v>
      </c>
      <c r="EW35" s="59">
        <f t="shared" si="96"/>
        <v>56.962774618977143</v>
      </c>
      <c r="EX35" s="59">
        <f>(SUM(EL35:EW35)+(SUM(EL35:EW35)*Inputs!$M$81))/12</f>
        <v>57.532402365166924</v>
      </c>
      <c r="EY35" s="59">
        <f t="shared" ref="EY35:FI35" si="97">EX35</f>
        <v>57.532402365166924</v>
      </c>
      <c r="EZ35" s="59">
        <f t="shared" si="97"/>
        <v>57.532402365166924</v>
      </c>
      <c r="FA35" s="59">
        <f t="shared" si="97"/>
        <v>57.532402365166924</v>
      </c>
      <c r="FB35" s="59">
        <f t="shared" si="97"/>
        <v>57.532402365166924</v>
      </c>
      <c r="FC35" s="59">
        <f t="shared" si="97"/>
        <v>57.532402365166924</v>
      </c>
      <c r="FD35" s="59">
        <f t="shared" si="97"/>
        <v>57.532402365166924</v>
      </c>
      <c r="FE35" s="59">
        <f t="shared" si="97"/>
        <v>57.532402365166924</v>
      </c>
      <c r="FF35" s="59">
        <f t="shared" si="97"/>
        <v>57.532402365166924</v>
      </c>
      <c r="FG35" s="59">
        <f t="shared" si="97"/>
        <v>57.532402365166924</v>
      </c>
      <c r="FH35" s="59">
        <f t="shared" si="97"/>
        <v>57.532402365166924</v>
      </c>
      <c r="FI35" s="59">
        <f t="shared" si="97"/>
        <v>57.532402365166924</v>
      </c>
      <c r="FJ35" s="59">
        <f>(SUM(EX35:FI35)+(SUM(EX35:FI35)*Inputs!$M$81))/12</f>
        <v>58.107726388818605</v>
      </c>
      <c r="FK35" s="59">
        <f t="shared" ref="FK35:FU35" si="98">FJ35</f>
        <v>58.107726388818605</v>
      </c>
      <c r="FL35" s="59">
        <f t="shared" si="98"/>
        <v>58.107726388818605</v>
      </c>
      <c r="FM35" s="59">
        <f t="shared" si="98"/>
        <v>58.107726388818605</v>
      </c>
      <c r="FN35" s="59">
        <f t="shared" si="98"/>
        <v>58.107726388818605</v>
      </c>
      <c r="FO35" s="59">
        <f t="shared" si="98"/>
        <v>58.107726388818605</v>
      </c>
      <c r="FP35" s="59">
        <f t="shared" si="98"/>
        <v>58.107726388818605</v>
      </c>
      <c r="FQ35" s="59">
        <f t="shared" si="98"/>
        <v>58.107726388818605</v>
      </c>
      <c r="FR35" s="59">
        <f t="shared" si="98"/>
        <v>58.107726388818605</v>
      </c>
      <c r="FS35" s="59">
        <f t="shared" si="98"/>
        <v>58.107726388818605</v>
      </c>
      <c r="FT35" s="59">
        <f t="shared" si="98"/>
        <v>58.107726388818605</v>
      </c>
      <c r="FU35" s="59">
        <f t="shared" si="98"/>
        <v>58.107726388818605</v>
      </c>
      <c r="FV35" s="59">
        <f>(SUM(FJ35:FU35)+(SUM(FJ35:FU35)*Inputs!$M$81))/12</f>
        <v>58.688803652706788</v>
      </c>
      <c r="FW35" s="59">
        <f t="shared" ref="FW35:GG35" si="99">FV35</f>
        <v>58.688803652706788</v>
      </c>
      <c r="FX35" s="59">
        <f t="shared" si="99"/>
        <v>58.688803652706788</v>
      </c>
      <c r="FY35" s="59">
        <f t="shared" si="99"/>
        <v>58.688803652706788</v>
      </c>
      <c r="FZ35" s="59">
        <f t="shared" si="99"/>
        <v>58.688803652706788</v>
      </c>
      <c r="GA35" s="59">
        <f t="shared" si="99"/>
        <v>58.688803652706788</v>
      </c>
      <c r="GB35" s="59">
        <f t="shared" si="99"/>
        <v>58.688803652706788</v>
      </c>
      <c r="GC35" s="59">
        <f t="shared" si="99"/>
        <v>58.688803652706788</v>
      </c>
      <c r="GD35" s="59">
        <f t="shared" si="99"/>
        <v>58.688803652706788</v>
      </c>
      <c r="GE35" s="59">
        <f t="shared" si="99"/>
        <v>58.688803652706788</v>
      </c>
      <c r="GF35" s="59">
        <f t="shared" si="99"/>
        <v>58.688803652706788</v>
      </c>
      <c r="GG35" s="59">
        <f t="shared" si="99"/>
        <v>58.688803652706788</v>
      </c>
      <c r="GH35" s="59">
        <f>(SUM(FV35:GG35)+(SUM(FV35:GG35)*Inputs!$M$81))/12</f>
        <v>59.275691689233867</v>
      </c>
      <c r="GI35" s="59">
        <f t="shared" ref="GI35:GS35" si="100">GH35</f>
        <v>59.275691689233867</v>
      </c>
      <c r="GJ35" s="59">
        <f t="shared" si="100"/>
        <v>59.275691689233867</v>
      </c>
      <c r="GK35" s="59">
        <f t="shared" si="100"/>
        <v>59.275691689233867</v>
      </c>
      <c r="GL35" s="59">
        <f t="shared" si="100"/>
        <v>59.275691689233867</v>
      </c>
      <c r="GM35" s="59">
        <f t="shared" si="100"/>
        <v>59.275691689233867</v>
      </c>
      <c r="GN35" s="59">
        <f t="shared" si="100"/>
        <v>59.275691689233867</v>
      </c>
      <c r="GO35" s="59">
        <f t="shared" si="100"/>
        <v>59.275691689233867</v>
      </c>
      <c r="GP35" s="59">
        <f t="shared" si="100"/>
        <v>59.275691689233867</v>
      </c>
      <c r="GQ35" s="59">
        <f t="shared" si="100"/>
        <v>59.275691689233867</v>
      </c>
      <c r="GR35" s="59">
        <f t="shared" si="100"/>
        <v>59.275691689233867</v>
      </c>
      <c r="GS35" s="59">
        <f t="shared" si="100"/>
        <v>59.275691689233867</v>
      </c>
      <c r="GT35" s="59">
        <f>(SUM(GH35:GS35)+(SUM(GH35:GS35)*Inputs!$M$81))/12</f>
        <v>59.868448606126229</v>
      </c>
      <c r="GU35" s="59">
        <f t="shared" ref="GU35:HE35" si="101">GT35</f>
        <v>59.868448606126229</v>
      </c>
      <c r="GV35" s="59">
        <f t="shared" si="101"/>
        <v>59.868448606126229</v>
      </c>
      <c r="GW35" s="59">
        <f t="shared" si="101"/>
        <v>59.868448606126229</v>
      </c>
      <c r="GX35" s="59">
        <f t="shared" si="101"/>
        <v>59.868448606126229</v>
      </c>
      <c r="GY35" s="59">
        <f t="shared" si="101"/>
        <v>59.868448606126229</v>
      </c>
      <c r="GZ35" s="59">
        <f t="shared" si="101"/>
        <v>59.868448606126229</v>
      </c>
      <c r="HA35" s="59">
        <f t="shared" si="101"/>
        <v>59.868448606126229</v>
      </c>
      <c r="HB35" s="59">
        <f t="shared" si="101"/>
        <v>59.868448606126229</v>
      </c>
      <c r="HC35" s="59">
        <f t="shared" si="101"/>
        <v>59.868448606126229</v>
      </c>
      <c r="HD35" s="59">
        <f t="shared" si="101"/>
        <v>59.868448606126229</v>
      </c>
      <c r="HE35" s="59">
        <f t="shared" si="101"/>
        <v>59.868448606126229</v>
      </c>
      <c r="HF35" s="59">
        <f>(SUM(GT35:HE35)+(SUM(GT35:HE35)*Inputs!$M$81))/12</f>
        <v>60.467133092187481</v>
      </c>
      <c r="HG35" s="59">
        <f t="shared" ref="HG35:HQ35" si="102">HF35</f>
        <v>60.467133092187481</v>
      </c>
      <c r="HH35" s="59">
        <f t="shared" si="102"/>
        <v>60.467133092187481</v>
      </c>
      <c r="HI35" s="59">
        <f t="shared" si="102"/>
        <v>60.467133092187481</v>
      </c>
      <c r="HJ35" s="59">
        <f t="shared" si="102"/>
        <v>60.467133092187481</v>
      </c>
      <c r="HK35" s="59">
        <f t="shared" si="102"/>
        <v>60.467133092187481</v>
      </c>
      <c r="HL35" s="59">
        <f t="shared" si="102"/>
        <v>60.467133092187481</v>
      </c>
      <c r="HM35" s="59">
        <f t="shared" si="102"/>
        <v>60.467133092187481</v>
      </c>
      <c r="HN35" s="59">
        <f t="shared" si="102"/>
        <v>60.467133092187481</v>
      </c>
      <c r="HO35" s="59">
        <f t="shared" si="102"/>
        <v>60.467133092187481</v>
      </c>
      <c r="HP35" s="59">
        <f t="shared" si="102"/>
        <v>60.467133092187481</v>
      </c>
      <c r="HQ35" s="59">
        <f t="shared" si="102"/>
        <v>60.467133092187481</v>
      </c>
      <c r="HR35" s="59">
        <f>(SUM(HF35:HQ35)+(SUM(HF35:HQ35)*Inputs!$M$81))/12</f>
        <v>61.071804423109377</v>
      </c>
      <c r="HS35" s="59">
        <f t="shared" ref="HS35:IC35" si="103">HR35</f>
        <v>61.071804423109377</v>
      </c>
      <c r="HT35" s="59">
        <f t="shared" si="103"/>
        <v>61.071804423109377</v>
      </c>
      <c r="HU35" s="59">
        <f t="shared" si="103"/>
        <v>61.071804423109377</v>
      </c>
      <c r="HV35" s="59">
        <f t="shared" si="103"/>
        <v>61.071804423109377</v>
      </c>
      <c r="HW35" s="59">
        <f t="shared" si="103"/>
        <v>61.071804423109377</v>
      </c>
      <c r="HX35" s="59">
        <f t="shared" si="103"/>
        <v>61.071804423109377</v>
      </c>
      <c r="HY35" s="59">
        <f t="shared" si="103"/>
        <v>61.071804423109377</v>
      </c>
      <c r="HZ35" s="59">
        <f t="shared" si="103"/>
        <v>61.071804423109377</v>
      </c>
      <c r="IA35" s="59">
        <f t="shared" si="103"/>
        <v>61.071804423109377</v>
      </c>
      <c r="IB35" s="59">
        <f t="shared" si="103"/>
        <v>61.071804423109377</v>
      </c>
      <c r="IC35" s="59">
        <f t="shared" si="103"/>
        <v>61.071804423109377</v>
      </c>
      <c r="ID35" s="59">
        <f>(SUM(HR35:IC35)+(SUM(HR35:IC35)*Inputs!$M$81))/12</f>
        <v>61.682522467340476</v>
      </c>
      <c r="IE35" s="59">
        <f t="shared" ref="IE35:IO35" si="104">ID35</f>
        <v>61.682522467340476</v>
      </c>
      <c r="IF35" s="59">
        <f t="shared" si="104"/>
        <v>61.682522467340476</v>
      </c>
      <c r="IG35" s="59">
        <f t="shared" si="104"/>
        <v>61.682522467340476</v>
      </c>
      <c r="IH35" s="59">
        <f t="shared" si="104"/>
        <v>61.682522467340476</v>
      </c>
      <c r="II35" s="59">
        <f t="shared" si="104"/>
        <v>61.682522467340476</v>
      </c>
      <c r="IJ35" s="59">
        <f t="shared" si="104"/>
        <v>61.682522467340476</v>
      </c>
      <c r="IK35" s="59">
        <f t="shared" si="104"/>
        <v>61.682522467340476</v>
      </c>
      <c r="IL35" s="59">
        <f t="shared" si="104"/>
        <v>61.682522467340476</v>
      </c>
      <c r="IM35" s="59">
        <f t="shared" si="104"/>
        <v>61.682522467340476</v>
      </c>
      <c r="IN35" s="59">
        <f t="shared" si="104"/>
        <v>61.682522467340476</v>
      </c>
      <c r="IO35" s="59">
        <f t="shared" si="104"/>
        <v>61.682522467340476</v>
      </c>
      <c r="IP35" s="59">
        <f>(SUM(ID35:IO35)+(SUM(ID35:IO35)*Inputs!$M$81))/12</f>
        <v>62.299347692013896</v>
      </c>
      <c r="IQ35" s="59">
        <f t="shared" ref="IQ35:JA35" si="105">IP35</f>
        <v>62.299347692013896</v>
      </c>
      <c r="IR35" s="59">
        <f t="shared" si="105"/>
        <v>62.299347692013896</v>
      </c>
      <c r="IS35" s="59">
        <f t="shared" si="105"/>
        <v>62.299347692013896</v>
      </c>
      <c r="IT35" s="59">
        <f t="shared" si="105"/>
        <v>62.299347692013896</v>
      </c>
      <c r="IU35" s="59">
        <f t="shared" si="105"/>
        <v>62.299347692013896</v>
      </c>
      <c r="IV35" s="59">
        <f t="shared" si="105"/>
        <v>62.299347692013896</v>
      </c>
      <c r="IW35" s="59">
        <f t="shared" si="105"/>
        <v>62.299347692013896</v>
      </c>
      <c r="IX35" s="59">
        <f t="shared" si="105"/>
        <v>62.299347692013896</v>
      </c>
      <c r="IY35" s="59">
        <f t="shared" si="105"/>
        <v>62.299347692013896</v>
      </c>
      <c r="IZ35" s="59">
        <f t="shared" si="105"/>
        <v>62.299347692013896</v>
      </c>
      <c r="JA35" s="59">
        <f t="shared" si="105"/>
        <v>62.299347692013896</v>
      </c>
      <c r="JB35" s="59">
        <f>(SUM(IP35:JA35)+(SUM(IP35:JA35)*Inputs!$M$81))/12</f>
        <v>62.922341168934054</v>
      </c>
      <c r="JC35" s="59">
        <f t="shared" ref="JC35:JM35" si="106">JB35</f>
        <v>62.922341168934054</v>
      </c>
      <c r="JD35" s="59">
        <f t="shared" si="106"/>
        <v>62.922341168934054</v>
      </c>
      <c r="JE35" s="59">
        <f t="shared" si="106"/>
        <v>62.922341168934054</v>
      </c>
      <c r="JF35" s="59">
        <f t="shared" si="106"/>
        <v>62.922341168934054</v>
      </c>
      <c r="JG35" s="59">
        <f t="shared" si="106"/>
        <v>62.922341168934054</v>
      </c>
      <c r="JH35" s="59">
        <f t="shared" si="106"/>
        <v>62.922341168934054</v>
      </c>
      <c r="JI35" s="59">
        <f t="shared" si="106"/>
        <v>62.922341168934054</v>
      </c>
      <c r="JJ35" s="59">
        <f t="shared" si="106"/>
        <v>62.922341168934054</v>
      </c>
      <c r="JK35" s="59">
        <f t="shared" si="106"/>
        <v>62.922341168934054</v>
      </c>
      <c r="JL35" s="59">
        <f t="shared" si="106"/>
        <v>62.922341168934054</v>
      </c>
      <c r="JM35" s="59">
        <f t="shared" si="106"/>
        <v>62.922341168934054</v>
      </c>
      <c r="JN35" s="59">
        <f>(SUM(JB35:JM35)+(SUM(JB35:JM35)*Inputs!$M$81))/12</f>
        <v>63.551564580623392</v>
      </c>
      <c r="JO35" s="59">
        <f t="shared" ref="JO35:JY35" si="107">JN35</f>
        <v>63.551564580623392</v>
      </c>
      <c r="JP35" s="59">
        <f t="shared" si="107"/>
        <v>63.551564580623392</v>
      </c>
      <c r="JQ35" s="59">
        <f t="shared" si="107"/>
        <v>63.551564580623392</v>
      </c>
      <c r="JR35" s="59">
        <f t="shared" si="107"/>
        <v>63.551564580623392</v>
      </c>
      <c r="JS35" s="59">
        <f t="shared" si="107"/>
        <v>63.551564580623392</v>
      </c>
      <c r="JT35" s="59">
        <f t="shared" si="107"/>
        <v>63.551564580623392</v>
      </c>
      <c r="JU35" s="59">
        <f t="shared" si="107"/>
        <v>63.551564580623392</v>
      </c>
      <c r="JV35" s="59">
        <f t="shared" si="107"/>
        <v>63.551564580623392</v>
      </c>
      <c r="JW35" s="59">
        <f t="shared" si="107"/>
        <v>63.551564580623392</v>
      </c>
      <c r="JX35" s="59">
        <f t="shared" si="107"/>
        <v>63.551564580623392</v>
      </c>
      <c r="JY35" s="59">
        <f t="shared" si="107"/>
        <v>63.551564580623392</v>
      </c>
      <c r="JZ35" s="59">
        <f>(SUM(JN35:JY35)+(SUM(JN35:JY35)*Inputs!$M$81))/12</f>
        <v>64.187080226429615</v>
      </c>
      <c r="KA35" s="59">
        <f t="shared" ref="KA35:KK35" si="108">JZ35</f>
        <v>64.187080226429615</v>
      </c>
      <c r="KB35" s="59">
        <f t="shared" si="108"/>
        <v>64.187080226429615</v>
      </c>
      <c r="KC35" s="59">
        <f t="shared" si="108"/>
        <v>64.187080226429615</v>
      </c>
      <c r="KD35" s="59">
        <f t="shared" si="108"/>
        <v>64.187080226429615</v>
      </c>
      <c r="KE35" s="59">
        <f t="shared" si="108"/>
        <v>64.187080226429615</v>
      </c>
      <c r="KF35" s="59">
        <f t="shared" si="108"/>
        <v>64.187080226429615</v>
      </c>
      <c r="KG35" s="59">
        <f t="shared" si="108"/>
        <v>64.187080226429615</v>
      </c>
      <c r="KH35" s="59">
        <f t="shared" si="108"/>
        <v>64.187080226429615</v>
      </c>
      <c r="KI35" s="59">
        <f t="shared" si="108"/>
        <v>64.187080226429615</v>
      </c>
      <c r="KJ35" s="59">
        <f t="shared" si="108"/>
        <v>64.187080226429615</v>
      </c>
      <c r="KK35" s="59">
        <f t="shared" si="108"/>
        <v>64.187080226429615</v>
      </c>
      <c r="KL35" s="59">
        <f>(SUM(JZ35:KK35)+(SUM(JZ35:KK35)*Inputs!$M$81))/12</f>
        <v>64.828951028693922</v>
      </c>
      <c r="KM35" s="59">
        <f t="shared" ref="KM35:KW35" si="109">KL35</f>
        <v>64.828951028693922</v>
      </c>
      <c r="KN35" s="59">
        <f t="shared" si="109"/>
        <v>64.828951028693922</v>
      </c>
      <c r="KO35" s="59">
        <f t="shared" si="109"/>
        <v>64.828951028693922</v>
      </c>
      <c r="KP35" s="59">
        <f t="shared" si="109"/>
        <v>64.828951028693922</v>
      </c>
      <c r="KQ35" s="59">
        <f t="shared" si="109"/>
        <v>64.828951028693922</v>
      </c>
      <c r="KR35" s="59">
        <f t="shared" si="109"/>
        <v>64.828951028693922</v>
      </c>
      <c r="KS35" s="59">
        <f t="shared" si="109"/>
        <v>64.828951028693922</v>
      </c>
      <c r="KT35" s="59">
        <f t="shared" si="109"/>
        <v>64.828951028693922</v>
      </c>
      <c r="KU35" s="59">
        <f t="shared" si="109"/>
        <v>64.828951028693922</v>
      </c>
      <c r="KV35" s="59">
        <f t="shared" si="109"/>
        <v>64.828951028693922</v>
      </c>
      <c r="KW35" s="59">
        <f t="shared" si="109"/>
        <v>64.828951028693922</v>
      </c>
      <c r="KX35" s="59">
        <f>(SUM(KL35:KW35)+(SUM(KL35:KW35)*Inputs!$M$81))/12</f>
        <v>65.47724053898088</v>
      </c>
      <c r="KY35" s="59">
        <f t="shared" ref="KY35:LI35" si="110">KX35</f>
        <v>65.47724053898088</v>
      </c>
      <c r="KZ35" s="59">
        <f t="shared" si="110"/>
        <v>65.47724053898088</v>
      </c>
      <c r="LA35" s="59">
        <f t="shared" si="110"/>
        <v>65.47724053898088</v>
      </c>
      <c r="LB35" s="59">
        <f t="shared" si="110"/>
        <v>65.47724053898088</v>
      </c>
      <c r="LC35" s="59">
        <f t="shared" si="110"/>
        <v>65.47724053898088</v>
      </c>
      <c r="LD35" s="59">
        <f t="shared" si="110"/>
        <v>65.47724053898088</v>
      </c>
      <c r="LE35" s="59">
        <f t="shared" si="110"/>
        <v>65.47724053898088</v>
      </c>
      <c r="LF35" s="59">
        <f t="shared" si="110"/>
        <v>65.47724053898088</v>
      </c>
      <c r="LG35" s="59">
        <f t="shared" si="110"/>
        <v>65.47724053898088</v>
      </c>
      <c r="LH35" s="59">
        <f t="shared" si="110"/>
        <v>65.47724053898088</v>
      </c>
      <c r="LI35" s="59">
        <f t="shared" si="110"/>
        <v>65.47724053898088</v>
      </c>
      <c r="LJ35" s="59">
        <f>(SUM(KX35:LI35)+(SUM(KX35:LI35)*Inputs!$M$81))/12</f>
        <v>66.132012944370672</v>
      </c>
      <c r="LK35" s="59">
        <f t="shared" ref="LK35:LU35" si="111">LJ35</f>
        <v>66.132012944370672</v>
      </c>
      <c r="LL35" s="59">
        <f t="shared" si="111"/>
        <v>66.132012944370672</v>
      </c>
      <c r="LM35" s="59">
        <f t="shared" si="111"/>
        <v>66.132012944370672</v>
      </c>
      <c r="LN35" s="59">
        <f t="shared" si="111"/>
        <v>66.132012944370672</v>
      </c>
      <c r="LO35" s="59">
        <f t="shared" si="111"/>
        <v>66.132012944370672</v>
      </c>
      <c r="LP35" s="59">
        <f t="shared" si="111"/>
        <v>66.132012944370672</v>
      </c>
      <c r="LQ35" s="59">
        <f t="shared" si="111"/>
        <v>66.132012944370672</v>
      </c>
      <c r="LR35" s="59">
        <f t="shared" si="111"/>
        <v>66.132012944370672</v>
      </c>
      <c r="LS35" s="59">
        <f t="shared" si="111"/>
        <v>66.132012944370672</v>
      </c>
      <c r="LT35" s="59">
        <f t="shared" si="111"/>
        <v>66.132012944370672</v>
      </c>
      <c r="LU35" s="59">
        <f t="shared" si="111"/>
        <v>66.132012944370672</v>
      </c>
    </row>
    <row r="36" spans="2:333">
      <c r="E36" s="12" t="s">
        <v>327</v>
      </c>
      <c r="G36" s="59">
        <f t="shared" si="39"/>
        <v>300</v>
      </c>
      <c r="H36" s="59">
        <f t="shared" si="40"/>
        <v>300</v>
      </c>
      <c r="I36" s="59">
        <f t="shared" si="41"/>
        <v>300</v>
      </c>
      <c r="J36" s="59">
        <f t="shared" si="42"/>
        <v>300</v>
      </c>
      <c r="K36" s="59">
        <f t="shared" si="43"/>
        <v>300</v>
      </c>
      <c r="L36" s="59">
        <f t="shared" si="44"/>
        <v>300</v>
      </c>
      <c r="M36" s="59">
        <f t="shared" si="45"/>
        <v>300</v>
      </c>
      <c r="N36" s="59">
        <f t="shared" si="46"/>
        <v>300</v>
      </c>
      <c r="O36" s="59">
        <f t="shared" si="47"/>
        <v>300</v>
      </c>
      <c r="P36" s="59">
        <f t="shared" si="48"/>
        <v>300</v>
      </c>
      <c r="Q36" s="59">
        <f t="shared" si="49"/>
        <v>300</v>
      </c>
      <c r="R36" s="59">
        <f t="shared" si="50"/>
        <v>300</v>
      </c>
      <c r="S36" s="59">
        <f t="shared" si="51"/>
        <v>300</v>
      </c>
      <c r="T36" s="59">
        <f t="shared" si="52"/>
        <v>300</v>
      </c>
      <c r="U36" s="59">
        <f t="shared" si="53"/>
        <v>300</v>
      </c>
      <c r="V36" s="59">
        <f t="shared" si="54"/>
        <v>300</v>
      </c>
      <c r="W36" s="59">
        <f t="shared" si="55"/>
        <v>300</v>
      </c>
      <c r="X36" s="59">
        <f t="shared" si="56"/>
        <v>300</v>
      </c>
      <c r="Y36" s="59">
        <f t="shared" si="57"/>
        <v>300</v>
      </c>
      <c r="Z36" s="59">
        <f t="shared" si="58"/>
        <v>300</v>
      </c>
      <c r="AA36" s="59">
        <f t="shared" si="59"/>
        <v>300</v>
      </c>
      <c r="AB36" s="59">
        <f t="shared" si="60"/>
        <v>300</v>
      </c>
      <c r="AC36" s="59">
        <f t="shared" si="61"/>
        <v>300</v>
      </c>
      <c r="AD36" s="59">
        <f t="shared" si="62"/>
        <v>300</v>
      </c>
      <c r="AE36" s="59">
        <f t="shared" si="63"/>
        <v>300</v>
      </c>
      <c r="AF36" s="54"/>
      <c r="AG36" s="54"/>
      <c r="AH36" s="59">
        <f>(Inputs!$M$83*Inputs!$M$17)/12</f>
        <v>25</v>
      </c>
      <c r="AI36" s="59">
        <f>(Inputs!$M$83*Inputs!$M$17)/12</f>
        <v>25</v>
      </c>
      <c r="AJ36" s="59">
        <f>(Inputs!$M$83*Inputs!$M$17)/12</f>
        <v>25</v>
      </c>
      <c r="AK36" s="59">
        <f>(Inputs!$M$83*Inputs!$M$17)/12</f>
        <v>25</v>
      </c>
      <c r="AL36" s="59">
        <f>(Inputs!$M$83*Inputs!$M$17)/12</f>
        <v>25</v>
      </c>
      <c r="AM36" s="59">
        <f>(Inputs!$M$83*Inputs!$M$17)/12</f>
        <v>25</v>
      </c>
      <c r="AN36" s="59">
        <f>(Inputs!$M$83*Inputs!$M$17)/12</f>
        <v>25</v>
      </c>
      <c r="AO36" s="59">
        <f>(Inputs!$M$83*Inputs!$M$17)/12</f>
        <v>25</v>
      </c>
      <c r="AP36" s="59">
        <f>(Inputs!$M$83*Inputs!$M$17)/12</f>
        <v>25</v>
      </c>
      <c r="AQ36" s="59">
        <f>(Inputs!$M$83*Inputs!$M$17)/12</f>
        <v>25</v>
      </c>
      <c r="AR36" s="59">
        <f>(Inputs!$M$83*Inputs!$M$17)/12</f>
        <v>25</v>
      </c>
      <c r="AS36" s="59">
        <f>(Inputs!$M$83*Inputs!$M$17)/12</f>
        <v>25</v>
      </c>
      <c r="AT36" s="59">
        <f>(Inputs!$M$83*Inputs!$M$17)/12</f>
        <v>25</v>
      </c>
      <c r="AU36" s="59">
        <f>(Inputs!$M$83*Inputs!$M$17)/12</f>
        <v>25</v>
      </c>
      <c r="AV36" s="59">
        <f>(Inputs!$M$83*Inputs!$M$17)/12</f>
        <v>25</v>
      </c>
      <c r="AW36" s="59">
        <f>(Inputs!$M$83*Inputs!$M$17)/12</f>
        <v>25</v>
      </c>
      <c r="AX36" s="59">
        <f>(Inputs!$M$83*Inputs!$M$17)/12</f>
        <v>25</v>
      </c>
      <c r="AY36" s="59">
        <f>(Inputs!$M$83*Inputs!$M$17)/12</f>
        <v>25</v>
      </c>
      <c r="AZ36" s="59">
        <f>(Inputs!$M$83*Inputs!$M$17)/12</f>
        <v>25</v>
      </c>
      <c r="BA36" s="59">
        <f>(Inputs!$M$83*Inputs!$M$17)/12</f>
        <v>25</v>
      </c>
      <c r="BB36" s="59">
        <f>(Inputs!$M$83*Inputs!$M$17)/12</f>
        <v>25</v>
      </c>
      <c r="BC36" s="59">
        <f>(Inputs!$M$83*Inputs!$M$17)/12</f>
        <v>25</v>
      </c>
      <c r="BD36" s="59">
        <f>(Inputs!$M$83*Inputs!$M$17)/12</f>
        <v>25</v>
      </c>
      <c r="BE36" s="59">
        <f>(Inputs!$M$83*Inputs!$M$17)/12</f>
        <v>25</v>
      </c>
      <c r="BF36" s="59">
        <f>(Inputs!$M$83*Inputs!$M$17)/12</f>
        <v>25</v>
      </c>
      <c r="BG36" s="59">
        <f>(Inputs!$M$83*Inputs!$M$17)/12</f>
        <v>25</v>
      </c>
      <c r="BH36" s="59">
        <f>(Inputs!$M$83*Inputs!$M$17)/12</f>
        <v>25</v>
      </c>
      <c r="BI36" s="59">
        <f>(Inputs!$M$83*Inputs!$M$17)/12</f>
        <v>25</v>
      </c>
      <c r="BJ36" s="59">
        <f>(Inputs!$M$83*Inputs!$M$17)/12</f>
        <v>25</v>
      </c>
      <c r="BK36" s="59">
        <f>(Inputs!$M$83*Inputs!$M$17)/12</f>
        <v>25</v>
      </c>
      <c r="BL36" s="59">
        <f>(Inputs!$M$83*Inputs!$M$17)/12</f>
        <v>25</v>
      </c>
      <c r="BM36" s="59">
        <f>(Inputs!$M$83*Inputs!$M$17)/12</f>
        <v>25</v>
      </c>
      <c r="BN36" s="59">
        <f>(Inputs!$M$83*Inputs!$M$17)/12</f>
        <v>25</v>
      </c>
      <c r="BO36" s="59">
        <f>(Inputs!$M$83*Inputs!$M$17)/12</f>
        <v>25</v>
      </c>
      <c r="BP36" s="59">
        <f>(Inputs!$M$83*Inputs!$M$17)/12</f>
        <v>25</v>
      </c>
      <c r="BQ36" s="59">
        <f>(Inputs!$M$83*Inputs!$M$17)/12</f>
        <v>25</v>
      </c>
      <c r="BR36" s="59">
        <f>(Inputs!$M$83*Inputs!$M$17)/12</f>
        <v>25</v>
      </c>
      <c r="BS36" s="59">
        <f>(Inputs!$M$83*Inputs!$M$17)/12</f>
        <v>25</v>
      </c>
      <c r="BT36" s="59">
        <f>(Inputs!$M$83*Inputs!$M$17)/12</f>
        <v>25</v>
      </c>
      <c r="BU36" s="59">
        <f>(Inputs!$M$83*Inputs!$M$17)/12</f>
        <v>25</v>
      </c>
      <c r="BV36" s="59">
        <f>(Inputs!$M$83*Inputs!$M$17)/12</f>
        <v>25</v>
      </c>
      <c r="BW36" s="59">
        <f>(Inputs!$M$83*Inputs!$M$17)/12</f>
        <v>25</v>
      </c>
      <c r="BX36" s="59">
        <f>(Inputs!$M$83*Inputs!$M$17)/12</f>
        <v>25</v>
      </c>
      <c r="BY36" s="59">
        <f>(Inputs!$M$83*Inputs!$M$17)/12</f>
        <v>25</v>
      </c>
      <c r="BZ36" s="59">
        <f>(Inputs!$M$83*Inputs!$M$17)/12</f>
        <v>25</v>
      </c>
      <c r="CA36" s="59">
        <f>(Inputs!$M$83*Inputs!$M$17)/12</f>
        <v>25</v>
      </c>
      <c r="CB36" s="59">
        <f>(Inputs!$M$83*Inputs!$M$17)/12</f>
        <v>25</v>
      </c>
      <c r="CC36" s="59">
        <f>(Inputs!$M$83*Inputs!$M$17)/12</f>
        <v>25</v>
      </c>
      <c r="CD36" s="59">
        <f>(Inputs!$M$83*Inputs!$M$17)/12</f>
        <v>25</v>
      </c>
      <c r="CE36" s="59">
        <f>(Inputs!$M$83*Inputs!$M$17)/12</f>
        <v>25</v>
      </c>
      <c r="CF36" s="59">
        <f>(Inputs!$M$83*Inputs!$M$17)/12</f>
        <v>25</v>
      </c>
      <c r="CG36" s="59">
        <f>(Inputs!$M$83*Inputs!$M$17)/12</f>
        <v>25</v>
      </c>
      <c r="CH36" s="59">
        <f>(Inputs!$M$83*Inputs!$M$17)/12</f>
        <v>25</v>
      </c>
      <c r="CI36" s="59">
        <f>(Inputs!$M$83*Inputs!$M$17)/12</f>
        <v>25</v>
      </c>
      <c r="CJ36" s="59">
        <f>(Inputs!$M$83*Inputs!$M$17)/12</f>
        <v>25</v>
      </c>
      <c r="CK36" s="59">
        <f>(Inputs!$M$83*Inputs!$M$17)/12</f>
        <v>25</v>
      </c>
      <c r="CL36" s="59">
        <f>(Inputs!$M$83*Inputs!$M$17)/12</f>
        <v>25</v>
      </c>
      <c r="CM36" s="59">
        <f>(Inputs!$M$83*Inputs!$M$17)/12</f>
        <v>25</v>
      </c>
      <c r="CN36" s="59">
        <f>(Inputs!$M$83*Inputs!$M$17)/12</f>
        <v>25</v>
      </c>
      <c r="CO36" s="59">
        <f>(Inputs!$M$83*Inputs!$M$17)/12</f>
        <v>25</v>
      </c>
      <c r="CP36" s="59">
        <f>(Inputs!$M$83*Inputs!$M$17)/12</f>
        <v>25</v>
      </c>
      <c r="CQ36" s="59">
        <f>(Inputs!$M$83*Inputs!$M$17)/12</f>
        <v>25</v>
      </c>
      <c r="CR36" s="59">
        <f>(Inputs!$M$83*Inputs!$M$17)/12</f>
        <v>25</v>
      </c>
      <c r="CS36" s="59">
        <f>(Inputs!$M$83*Inputs!$M$17)/12</f>
        <v>25</v>
      </c>
      <c r="CT36" s="59">
        <f>(Inputs!$M$83*Inputs!$M$17)/12</f>
        <v>25</v>
      </c>
      <c r="CU36" s="59">
        <f>(Inputs!$M$83*Inputs!$M$17)/12</f>
        <v>25</v>
      </c>
      <c r="CV36" s="59">
        <f>(Inputs!$M$83*Inputs!$M$17)/12</f>
        <v>25</v>
      </c>
      <c r="CW36" s="59">
        <f>(Inputs!$M$83*Inputs!$M$17)/12</f>
        <v>25</v>
      </c>
      <c r="CX36" s="59">
        <f>(Inputs!$M$83*Inputs!$M$17)/12</f>
        <v>25</v>
      </c>
      <c r="CY36" s="59">
        <f>(Inputs!$M$83*Inputs!$M$17)/12</f>
        <v>25</v>
      </c>
      <c r="CZ36" s="59">
        <f>(Inputs!$M$83*Inputs!$M$17)/12</f>
        <v>25</v>
      </c>
      <c r="DA36" s="59">
        <f>(Inputs!$M$83*Inputs!$M$17)/12</f>
        <v>25</v>
      </c>
      <c r="DB36" s="59">
        <f>(Inputs!$M$83*Inputs!$M$17)/12</f>
        <v>25</v>
      </c>
      <c r="DC36" s="59">
        <f>(Inputs!$M$83*Inputs!$M$17)/12</f>
        <v>25</v>
      </c>
      <c r="DD36" s="59">
        <f>(Inputs!$M$83*Inputs!$M$17)/12</f>
        <v>25</v>
      </c>
      <c r="DE36" s="59">
        <f>(Inputs!$M$83*Inputs!$M$17)/12</f>
        <v>25</v>
      </c>
      <c r="DF36" s="59">
        <f>(Inputs!$M$83*Inputs!$M$17)/12</f>
        <v>25</v>
      </c>
      <c r="DG36" s="59">
        <f>(Inputs!$M$83*Inputs!$M$17)/12</f>
        <v>25</v>
      </c>
      <c r="DH36" s="59">
        <f>(Inputs!$M$83*Inputs!$M$17)/12</f>
        <v>25</v>
      </c>
      <c r="DI36" s="59">
        <f>(Inputs!$M$83*Inputs!$M$17)/12</f>
        <v>25</v>
      </c>
      <c r="DJ36" s="59">
        <f>(Inputs!$M$83*Inputs!$M$17)/12</f>
        <v>25</v>
      </c>
      <c r="DK36" s="59">
        <f>(Inputs!$M$83*Inputs!$M$17)/12</f>
        <v>25</v>
      </c>
      <c r="DL36" s="59">
        <f>(Inputs!$M$83*Inputs!$M$17)/12</f>
        <v>25</v>
      </c>
      <c r="DM36" s="59">
        <f>(Inputs!$M$83*Inputs!$M$17)/12</f>
        <v>25</v>
      </c>
      <c r="DN36" s="59">
        <f>(Inputs!$M$83*Inputs!$M$17)/12</f>
        <v>25</v>
      </c>
      <c r="DO36" s="59">
        <f>(Inputs!$M$83*Inputs!$M$17)/12</f>
        <v>25</v>
      </c>
      <c r="DP36" s="59">
        <f>(Inputs!$M$83*Inputs!$M$17)/12</f>
        <v>25</v>
      </c>
      <c r="DQ36" s="59">
        <f>(Inputs!$M$83*Inputs!$M$17)/12</f>
        <v>25</v>
      </c>
      <c r="DR36" s="59">
        <f>(Inputs!$M$83*Inputs!$M$17)/12</f>
        <v>25</v>
      </c>
      <c r="DS36" s="59">
        <f>(Inputs!$M$83*Inputs!$M$17)/12</f>
        <v>25</v>
      </c>
      <c r="DT36" s="59">
        <f>(Inputs!$M$83*Inputs!$M$17)/12</f>
        <v>25</v>
      </c>
      <c r="DU36" s="59">
        <f>(Inputs!$M$83*Inputs!$M$17)/12</f>
        <v>25</v>
      </c>
      <c r="DV36" s="59">
        <f>(Inputs!$M$83*Inputs!$M$17)/12</f>
        <v>25</v>
      </c>
      <c r="DW36" s="59">
        <f>(Inputs!$M$83*Inputs!$M$17)/12</f>
        <v>25</v>
      </c>
      <c r="DX36" s="59">
        <f>(Inputs!$M$83*Inputs!$M$17)/12</f>
        <v>25</v>
      </c>
      <c r="DY36" s="59">
        <f>(Inputs!$M$83*Inputs!$M$17)/12</f>
        <v>25</v>
      </c>
      <c r="DZ36" s="59">
        <f>(Inputs!$M$83*Inputs!$M$17)/12</f>
        <v>25</v>
      </c>
      <c r="EA36" s="59">
        <f>(Inputs!$M$83*Inputs!$M$17)/12</f>
        <v>25</v>
      </c>
      <c r="EB36" s="59">
        <f>(Inputs!$M$83*Inputs!$M$17)/12</f>
        <v>25</v>
      </c>
      <c r="EC36" s="59">
        <f>(Inputs!$M$83*Inputs!$M$17)/12</f>
        <v>25</v>
      </c>
      <c r="ED36" s="59">
        <f>(Inputs!$M$83*Inputs!$M$17)/12</f>
        <v>25</v>
      </c>
      <c r="EE36" s="59">
        <f>(Inputs!$M$83*Inputs!$M$17)/12</f>
        <v>25</v>
      </c>
      <c r="EF36" s="59">
        <f>(Inputs!$M$83*Inputs!$M$17)/12</f>
        <v>25</v>
      </c>
      <c r="EG36" s="59">
        <f>(Inputs!$M$83*Inputs!$M$17)/12</f>
        <v>25</v>
      </c>
      <c r="EH36" s="59">
        <f>(Inputs!$M$83*Inputs!$M$17)/12</f>
        <v>25</v>
      </c>
      <c r="EI36" s="59">
        <f>(Inputs!$M$83*Inputs!$M$17)/12</f>
        <v>25</v>
      </c>
      <c r="EJ36" s="59">
        <f>(Inputs!$M$83*Inputs!$M$17)/12</f>
        <v>25</v>
      </c>
      <c r="EK36" s="59">
        <f>(Inputs!$M$83*Inputs!$M$17)/12</f>
        <v>25</v>
      </c>
      <c r="EL36" s="59">
        <f>(Inputs!$M$83*Inputs!$M$17)/12</f>
        <v>25</v>
      </c>
      <c r="EM36" s="59">
        <f>(Inputs!$M$83*Inputs!$M$17)/12</f>
        <v>25</v>
      </c>
      <c r="EN36" s="59">
        <f>(Inputs!$M$83*Inputs!$M$17)/12</f>
        <v>25</v>
      </c>
      <c r="EO36" s="59">
        <f>(Inputs!$M$83*Inputs!$M$17)/12</f>
        <v>25</v>
      </c>
      <c r="EP36" s="59">
        <f>(Inputs!$M$83*Inputs!$M$17)/12</f>
        <v>25</v>
      </c>
      <c r="EQ36" s="59">
        <f>(Inputs!$M$83*Inputs!$M$17)/12</f>
        <v>25</v>
      </c>
      <c r="ER36" s="59">
        <f>(Inputs!$M$83*Inputs!$M$17)/12</f>
        <v>25</v>
      </c>
      <c r="ES36" s="59">
        <f>(Inputs!$M$83*Inputs!$M$17)/12</f>
        <v>25</v>
      </c>
      <c r="ET36" s="59">
        <f>(Inputs!$M$83*Inputs!$M$17)/12</f>
        <v>25</v>
      </c>
      <c r="EU36" s="59">
        <f>(Inputs!$M$83*Inputs!$M$17)/12</f>
        <v>25</v>
      </c>
      <c r="EV36" s="59">
        <f>(Inputs!$M$83*Inputs!$M$17)/12</f>
        <v>25</v>
      </c>
      <c r="EW36" s="59">
        <f>(Inputs!$M$83*Inputs!$M$17)/12</f>
        <v>25</v>
      </c>
      <c r="EX36" s="59">
        <f>(Inputs!$M$83*Inputs!$M$17)/12</f>
        <v>25</v>
      </c>
      <c r="EY36" s="59">
        <f>(Inputs!$M$83*Inputs!$M$17)/12</f>
        <v>25</v>
      </c>
      <c r="EZ36" s="59">
        <f>(Inputs!$M$83*Inputs!$M$17)/12</f>
        <v>25</v>
      </c>
      <c r="FA36" s="59">
        <f>(Inputs!$M$83*Inputs!$M$17)/12</f>
        <v>25</v>
      </c>
      <c r="FB36" s="59">
        <f>(Inputs!$M$83*Inputs!$M$17)/12</f>
        <v>25</v>
      </c>
      <c r="FC36" s="59">
        <f>(Inputs!$M$83*Inputs!$M$17)/12</f>
        <v>25</v>
      </c>
      <c r="FD36" s="59">
        <f>(Inputs!$M$83*Inputs!$M$17)/12</f>
        <v>25</v>
      </c>
      <c r="FE36" s="59">
        <f>(Inputs!$M$83*Inputs!$M$17)/12</f>
        <v>25</v>
      </c>
      <c r="FF36" s="59">
        <f>(Inputs!$M$83*Inputs!$M$17)/12</f>
        <v>25</v>
      </c>
      <c r="FG36" s="59">
        <f>(Inputs!$M$83*Inputs!$M$17)/12</f>
        <v>25</v>
      </c>
      <c r="FH36" s="59">
        <f>(Inputs!$M$83*Inputs!$M$17)/12</f>
        <v>25</v>
      </c>
      <c r="FI36" s="59">
        <f>(Inputs!$M$83*Inputs!$M$17)/12</f>
        <v>25</v>
      </c>
      <c r="FJ36" s="59">
        <f>(Inputs!$M$83*Inputs!$M$17)/12</f>
        <v>25</v>
      </c>
      <c r="FK36" s="59">
        <f>(Inputs!$M$83*Inputs!$M$17)/12</f>
        <v>25</v>
      </c>
      <c r="FL36" s="59">
        <f>(Inputs!$M$83*Inputs!$M$17)/12</f>
        <v>25</v>
      </c>
      <c r="FM36" s="59">
        <f>(Inputs!$M$83*Inputs!$M$17)/12</f>
        <v>25</v>
      </c>
      <c r="FN36" s="59">
        <f>(Inputs!$M$83*Inputs!$M$17)/12</f>
        <v>25</v>
      </c>
      <c r="FO36" s="59">
        <f>(Inputs!$M$83*Inputs!$M$17)/12</f>
        <v>25</v>
      </c>
      <c r="FP36" s="59">
        <f>(Inputs!$M$83*Inputs!$M$17)/12</f>
        <v>25</v>
      </c>
      <c r="FQ36" s="59">
        <f>(Inputs!$M$83*Inputs!$M$17)/12</f>
        <v>25</v>
      </c>
      <c r="FR36" s="59">
        <f>(Inputs!$M$83*Inputs!$M$17)/12</f>
        <v>25</v>
      </c>
      <c r="FS36" s="59">
        <f>(Inputs!$M$83*Inputs!$M$17)/12</f>
        <v>25</v>
      </c>
      <c r="FT36" s="59">
        <f>(Inputs!$M$83*Inputs!$M$17)/12</f>
        <v>25</v>
      </c>
      <c r="FU36" s="59">
        <f>(Inputs!$M$83*Inputs!$M$17)/12</f>
        <v>25</v>
      </c>
      <c r="FV36" s="59">
        <f>(Inputs!$M$83*Inputs!$M$17)/12</f>
        <v>25</v>
      </c>
      <c r="FW36" s="59">
        <f>(Inputs!$M$83*Inputs!$M$17)/12</f>
        <v>25</v>
      </c>
      <c r="FX36" s="59">
        <f>(Inputs!$M$83*Inputs!$M$17)/12</f>
        <v>25</v>
      </c>
      <c r="FY36" s="59">
        <f>(Inputs!$M$83*Inputs!$M$17)/12</f>
        <v>25</v>
      </c>
      <c r="FZ36" s="59">
        <f>(Inputs!$M$83*Inputs!$M$17)/12</f>
        <v>25</v>
      </c>
      <c r="GA36" s="59">
        <f>(Inputs!$M$83*Inputs!$M$17)/12</f>
        <v>25</v>
      </c>
      <c r="GB36" s="59">
        <f>(Inputs!$M$83*Inputs!$M$17)/12</f>
        <v>25</v>
      </c>
      <c r="GC36" s="59">
        <f>(Inputs!$M$83*Inputs!$M$17)/12</f>
        <v>25</v>
      </c>
      <c r="GD36" s="59">
        <f>(Inputs!$M$83*Inputs!$M$17)/12</f>
        <v>25</v>
      </c>
      <c r="GE36" s="59">
        <f>(Inputs!$M$83*Inputs!$M$17)/12</f>
        <v>25</v>
      </c>
      <c r="GF36" s="59">
        <f>(Inputs!$M$83*Inputs!$M$17)/12</f>
        <v>25</v>
      </c>
      <c r="GG36" s="59">
        <f>(Inputs!$M$83*Inputs!$M$17)/12</f>
        <v>25</v>
      </c>
      <c r="GH36" s="59">
        <f>(Inputs!$M$83*Inputs!$M$17)/12</f>
        <v>25</v>
      </c>
      <c r="GI36" s="59">
        <f>(Inputs!$M$83*Inputs!$M$17)/12</f>
        <v>25</v>
      </c>
      <c r="GJ36" s="59">
        <f>(Inputs!$M$83*Inputs!$M$17)/12</f>
        <v>25</v>
      </c>
      <c r="GK36" s="59">
        <f>(Inputs!$M$83*Inputs!$M$17)/12</f>
        <v>25</v>
      </c>
      <c r="GL36" s="59">
        <f>(Inputs!$M$83*Inputs!$M$17)/12</f>
        <v>25</v>
      </c>
      <c r="GM36" s="59">
        <f>(Inputs!$M$83*Inputs!$M$17)/12</f>
        <v>25</v>
      </c>
      <c r="GN36" s="59">
        <f>(Inputs!$M$83*Inputs!$M$17)/12</f>
        <v>25</v>
      </c>
      <c r="GO36" s="59">
        <f>(Inputs!$M$83*Inputs!$M$17)/12</f>
        <v>25</v>
      </c>
      <c r="GP36" s="59">
        <f>(Inputs!$M$83*Inputs!$M$17)/12</f>
        <v>25</v>
      </c>
      <c r="GQ36" s="59">
        <f>(Inputs!$M$83*Inputs!$M$17)/12</f>
        <v>25</v>
      </c>
      <c r="GR36" s="59">
        <f>(Inputs!$M$83*Inputs!$M$17)/12</f>
        <v>25</v>
      </c>
      <c r="GS36" s="59">
        <f>(Inputs!$M$83*Inputs!$M$17)/12</f>
        <v>25</v>
      </c>
      <c r="GT36" s="59">
        <f>(Inputs!$M$83*Inputs!$M$17)/12</f>
        <v>25</v>
      </c>
      <c r="GU36" s="59">
        <f>(Inputs!$M$83*Inputs!$M$17)/12</f>
        <v>25</v>
      </c>
      <c r="GV36" s="59">
        <f>(Inputs!$M$83*Inputs!$M$17)/12</f>
        <v>25</v>
      </c>
      <c r="GW36" s="59">
        <f>(Inputs!$M$83*Inputs!$M$17)/12</f>
        <v>25</v>
      </c>
      <c r="GX36" s="59">
        <f>(Inputs!$M$83*Inputs!$M$17)/12</f>
        <v>25</v>
      </c>
      <c r="GY36" s="59">
        <f>(Inputs!$M$83*Inputs!$M$17)/12</f>
        <v>25</v>
      </c>
      <c r="GZ36" s="59">
        <f>(Inputs!$M$83*Inputs!$M$17)/12</f>
        <v>25</v>
      </c>
      <c r="HA36" s="59">
        <f>(Inputs!$M$83*Inputs!$M$17)/12</f>
        <v>25</v>
      </c>
      <c r="HB36" s="59">
        <f>(Inputs!$M$83*Inputs!$M$17)/12</f>
        <v>25</v>
      </c>
      <c r="HC36" s="59">
        <f>(Inputs!$M$83*Inputs!$M$17)/12</f>
        <v>25</v>
      </c>
      <c r="HD36" s="59">
        <f>(Inputs!$M$83*Inputs!$M$17)/12</f>
        <v>25</v>
      </c>
      <c r="HE36" s="59">
        <f>(Inputs!$M$83*Inputs!$M$17)/12</f>
        <v>25</v>
      </c>
      <c r="HF36" s="59">
        <f>(Inputs!$M$83*Inputs!$M$17)/12</f>
        <v>25</v>
      </c>
      <c r="HG36" s="59">
        <f>(Inputs!$M$83*Inputs!$M$17)/12</f>
        <v>25</v>
      </c>
      <c r="HH36" s="59">
        <f>(Inputs!$M$83*Inputs!$M$17)/12</f>
        <v>25</v>
      </c>
      <c r="HI36" s="59">
        <f>(Inputs!$M$83*Inputs!$M$17)/12</f>
        <v>25</v>
      </c>
      <c r="HJ36" s="59">
        <f>(Inputs!$M$83*Inputs!$M$17)/12</f>
        <v>25</v>
      </c>
      <c r="HK36" s="59">
        <f>(Inputs!$M$83*Inputs!$M$17)/12</f>
        <v>25</v>
      </c>
      <c r="HL36" s="59">
        <f>(Inputs!$M$83*Inputs!$M$17)/12</f>
        <v>25</v>
      </c>
      <c r="HM36" s="59">
        <f>(Inputs!$M$83*Inputs!$M$17)/12</f>
        <v>25</v>
      </c>
      <c r="HN36" s="59">
        <f>(Inputs!$M$83*Inputs!$M$17)/12</f>
        <v>25</v>
      </c>
      <c r="HO36" s="59">
        <f>(Inputs!$M$83*Inputs!$M$17)/12</f>
        <v>25</v>
      </c>
      <c r="HP36" s="59">
        <f>(Inputs!$M$83*Inputs!$M$17)/12</f>
        <v>25</v>
      </c>
      <c r="HQ36" s="59">
        <f>(Inputs!$M$83*Inputs!$M$17)/12</f>
        <v>25</v>
      </c>
      <c r="HR36" s="59">
        <f>(Inputs!$M$83*Inputs!$M$17)/12</f>
        <v>25</v>
      </c>
      <c r="HS36" s="59">
        <f>(Inputs!$M$83*Inputs!$M$17)/12</f>
        <v>25</v>
      </c>
      <c r="HT36" s="59">
        <f>(Inputs!$M$83*Inputs!$M$17)/12</f>
        <v>25</v>
      </c>
      <c r="HU36" s="59">
        <f>(Inputs!$M$83*Inputs!$M$17)/12</f>
        <v>25</v>
      </c>
      <c r="HV36" s="59">
        <f>(Inputs!$M$83*Inputs!$M$17)/12</f>
        <v>25</v>
      </c>
      <c r="HW36" s="59">
        <f>(Inputs!$M$83*Inputs!$M$17)/12</f>
        <v>25</v>
      </c>
      <c r="HX36" s="59">
        <f>(Inputs!$M$83*Inputs!$M$17)/12</f>
        <v>25</v>
      </c>
      <c r="HY36" s="59">
        <f>(Inputs!$M$83*Inputs!$M$17)/12</f>
        <v>25</v>
      </c>
      <c r="HZ36" s="59">
        <f>(Inputs!$M$83*Inputs!$M$17)/12</f>
        <v>25</v>
      </c>
      <c r="IA36" s="59">
        <f>(Inputs!$M$83*Inputs!$M$17)/12</f>
        <v>25</v>
      </c>
      <c r="IB36" s="59">
        <f>(Inputs!$M$83*Inputs!$M$17)/12</f>
        <v>25</v>
      </c>
      <c r="IC36" s="59">
        <f>(Inputs!$M$83*Inputs!$M$17)/12</f>
        <v>25</v>
      </c>
      <c r="ID36" s="59">
        <f>(Inputs!$M$83*Inputs!$M$17)/12</f>
        <v>25</v>
      </c>
      <c r="IE36" s="59">
        <f>(Inputs!$M$83*Inputs!$M$17)/12</f>
        <v>25</v>
      </c>
      <c r="IF36" s="59">
        <f>(Inputs!$M$83*Inputs!$M$17)/12</f>
        <v>25</v>
      </c>
      <c r="IG36" s="59">
        <f>(Inputs!$M$83*Inputs!$M$17)/12</f>
        <v>25</v>
      </c>
      <c r="IH36" s="59">
        <f>(Inputs!$M$83*Inputs!$M$17)/12</f>
        <v>25</v>
      </c>
      <c r="II36" s="59">
        <f>(Inputs!$M$83*Inputs!$M$17)/12</f>
        <v>25</v>
      </c>
      <c r="IJ36" s="59">
        <f>(Inputs!$M$83*Inputs!$M$17)/12</f>
        <v>25</v>
      </c>
      <c r="IK36" s="59">
        <f>(Inputs!$M$83*Inputs!$M$17)/12</f>
        <v>25</v>
      </c>
      <c r="IL36" s="59">
        <f>(Inputs!$M$83*Inputs!$M$17)/12</f>
        <v>25</v>
      </c>
      <c r="IM36" s="59">
        <f>(Inputs!$M$83*Inputs!$M$17)/12</f>
        <v>25</v>
      </c>
      <c r="IN36" s="59">
        <f>(Inputs!$M$83*Inputs!$M$17)/12</f>
        <v>25</v>
      </c>
      <c r="IO36" s="59">
        <f>(Inputs!$M$83*Inputs!$M$17)/12</f>
        <v>25</v>
      </c>
      <c r="IP36" s="59">
        <f>(Inputs!$M$83*Inputs!$M$17)/12</f>
        <v>25</v>
      </c>
      <c r="IQ36" s="59">
        <f>(Inputs!$M$83*Inputs!$M$17)/12</f>
        <v>25</v>
      </c>
      <c r="IR36" s="59">
        <f>(Inputs!$M$83*Inputs!$M$17)/12</f>
        <v>25</v>
      </c>
      <c r="IS36" s="59">
        <f>(Inputs!$M$83*Inputs!$M$17)/12</f>
        <v>25</v>
      </c>
      <c r="IT36" s="59">
        <f>(Inputs!$M$83*Inputs!$M$17)/12</f>
        <v>25</v>
      </c>
      <c r="IU36" s="59">
        <f>(Inputs!$M$83*Inputs!$M$17)/12</f>
        <v>25</v>
      </c>
      <c r="IV36" s="59">
        <f>(Inputs!$M$83*Inputs!$M$17)/12</f>
        <v>25</v>
      </c>
      <c r="IW36" s="59">
        <f>(Inputs!$M$83*Inputs!$M$17)/12</f>
        <v>25</v>
      </c>
      <c r="IX36" s="59">
        <f>(Inputs!$M$83*Inputs!$M$17)/12</f>
        <v>25</v>
      </c>
      <c r="IY36" s="59">
        <f>(Inputs!$M$83*Inputs!$M$17)/12</f>
        <v>25</v>
      </c>
      <c r="IZ36" s="59">
        <f>(Inputs!$M$83*Inputs!$M$17)/12</f>
        <v>25</v>
      </c>
      <c r="JA36" s="59">
        <f>(Inputs!$M$83*Inputs!$M$17)/12</f>
        <v>25</v>
      </c>
      <c r="JB36" s="59">
        <f>(Inputs!$M$83*Inputs!$M$17)/12</f>
        <v>25</v>
      </c>
      <c r="JC36" s="59">
        <f>(Inputs!$M$83*Inputs!$M$17)/12</f>
        <v>25</v>
      </c>
      <c r="JD36" s="59">
        <f>(Inputs!$M$83*Inputs!$M$17)/12</f>
        <v>25</v>
      </c>
      <c r="JE36" s="59">
        <f>(Inputs!$M$83*Inputs!$M$17)/12</f>
        <v>25</v>
      </c>
      <c r="JF36" s="59">
        <f>(Inputs!$M$83*Inputs!$M$17)/12</f>
        <v>25</v>
      </c>
      <c r="JG36" s="59">
        <f>(Inputs!$M$83*Inputs!$M$17)/12</f>
        <v>25</v>
      </c>
      <c r="JH36" s="59">
        <f>(Inputs!$M$83*Inputs!$M$17)/12</f>
        <v>25</v>
      </c>
      <c r="JI36" s="59">
        <f>(Inputs!$M$83*Inputs!$M$17)/12</f>
        <v>25</v>
      </c>
      <c r="JJ36" s="59">
        <f>(Inputs!$M$83*Inputs!$M$17)/12</f>
        <v>25</v>
      </c>
      <c r="JK36" s="59">
        <f>(Inputs!$M$83*Inputs!$M$17)/12</f>
        <v>25</v>
      </c>
      <c r="JL36" s="59">
        <f>(Inputs!$M$83*Inputs!$M$17)/12</f>
        <v>25</v>
      </c>
      <c r="JM36" s="59">
        <f>(Inputs!$M$83*Inputs!$M$17)/12</f>
        <v>25</v>
      </c>
      <c r="JN36" s="59">
        <f>(Inputs!$M$83*Inputs!$M$17)/12</f>
        <v>25</v>
      </c>
      <c r="JO36" s="59">
        <f>(Inputs!$M$83*Inputs!$M$17)/12</f>
        <v>25</v>
      </c>
      <c r="JP36" s="59">
        <f>(Inputs!$M$83*Inputs!$M$17)/12</f>
        <v>25</v>
      </c>
      <c r="JQ36" s="59">
        <f>(Inputs!$M$83*Inputs!$M$17)/12</f>
        <v>25</v>
      </c>
      <c r="JR36" s="59">
        <f>(Inputs!$M$83*Inputs!$M$17)/12</f>
        <v>25</v>
      </c>
      <c r="JS36" s="59">
        <f>(Inputs!$M$83*Inputs!$M$17)/12</f>
        <v>25</v>
      </c>
      <c r="JT36" s="59">
        <f>(Inputs!$M$83*Inputs!$M$17)/12</f>
        <v>25</v>
      </c>
      <c r="JU36" s="59">
        <f>(Inputs!$M$83*Inputs!$M$17)/12</f>
        <v>25</v>
      </c>
      <c r="JV36" s="59">
        <f>(Inputs!$M$83*Inputs!$M$17)/12</f>
        <v>25</v>
      </c>
      <c r="JW36" s="59">
        <f>(Inputs!$M$83*Inputs!$M$17)/12</f>
        <v>25</v>
      </c>
      <c r="JX36" s="59">
        <f>(Inputs!$M$83*Inputs!$M$17)/12</f>
        <v>25</v>
      </c>
      <c r="JY36" s="59">
        <f>(Inputs!$M$83*Inputs!$M$17)/12</f>
        <v>25</v>
      </c>
      <c r="JZ36" s="59">
        <f>(Inputs!$M$83*Inputs!$M$17)/12</f>
        <v>25</v>
      </c>
      <c r="KA36" s="59">
        <f>(Inputs!$M$83*Inputs!$M$17)/12</f>
        <v>25</v>
      </c>
      <c r="KB36" s="59">
        <f>(Inputs!$M$83*Inputs!$M$17)/12</f>
        <v>25</v>
      </c>
      <c r="KC36" s="59">
        <f>(Inputs!$M$83*Inputs!$M$17)/12</f>
        <v>25</v>
      </c>
      <c r="KD36" s="59">
        <f>(Inputs!$M$83*Inputs!$M$17)/12</f>
        <v>25</v>
      </c>
      <c r="KE36" s="59">
        <f>(Inputs!$M$83*Inputs!$M$17)/12</f>
        <v>25</v>
      </c>
      <c r="KF36" s="59">
        <f>(Inputs!$M$83*Inputs!$M$17)/12</f>
        <v>25</v>
      </c>
      <c r="KG36" s="59">
        <f>(Inputs!$M$83*Inputs!$M$17)/12</f>
        <v>25</v>
      </c>
      <c r="KH36" s="59">
        <f>(Inputs!$M$83*Inputs!$M$17)/12</f>
        <v>25</v>
      </c>
      <c r="KI36" s="59">
        <f>(Inputs!$M$83*Inputs!$M$17)/12</f>
        <v>25</v>
      </c>
      <c r="KJ36" s="59">
        <f>(Inputs!$M$83*Inputs!$M$17)/12</f>
        <v>25</v>
      </c>
      <c r="KK36" s="59">
        <f>(Inputs!$M$83*Inputs!$M$17)/12</f>
        <v>25</v>
      </c>
      <c r="KL36" s="59">
        <f>(Inputs!$M$83*Inputs!$M$17)/12</f>
        <v>25</v>
      </c>
      <c r="KM36" s="59">
        <f>(Inputs!$M$83*Inputs!$M$17)/12</f>
        <v>25</v>
      </c>
      <c r="KN36" s="59">
        <f>(Inputs!$M$83*Inputs!$M$17)/12</f>
        <v>25</v>
      </c>
      <c r="KO36" s="59">
        <f>(Inputs!$M$83*Inputs!$M$17)/12</f>
        <v>25</v>
      </c>
      <c r="KP36" s="59">
        <f>(Inputs!$M$83*Inputs!$M$17)/12</f>
        <v>25</v>
      </c>
      <c r="KQ36" s="59">
        <f>(Inputs!$M$83*Inputs!$M$17)/12</f>
        <v>25</v>
      </c>
      <c r="KR36" s="59">
        <f>(Inputs!$M$83*Inputs!$M$17)/12</f>
        <v>25</v>
      </c>
      <c r="KS36" s="59">
        <f>(Inputs!$M$83*Inputs!$M$17)/12</f>
        <v>25</v>
      </c>
      <c r="KT36" s="59">
        <f>(Inputs!$M$83*Inputs!$M$17)/12</f>
        <v>25</v>
      </c>
      <c r="KU36" s="59">
        <f>(Inputs!$M$83*Inputs!$M$17)/12</f>
        <v>25</v>
      </c>
      <c r="KV36" s="59">
        <f>(Inputs!$M$83*Inputs!$M$17)/12</f>
        <v>25</v>
      </c>
      <c r="KW36" s="59">
        <f>(Inputs!$M$83*Inputs!$M$17)/12</f>
        <v>25</v>
      </c>
      <c r="KX36" s="59">
        <f>(Inputs!$M$83*Inputs!$M$17)/12</f>
        <v>25</v>
      </c>
      <c r="KY36" s="59">
        <f>(Inputs!$M$83*Inputs!$M$17)/12</f>
        <v>25</v>
      </c>
      <c r="KZ36" s="59">
        <f>(Inputs!$M$83*Inputs!$M$17)/12</f>
        <v>25</v>
      </c>
      <c r="LA36" s="59">
        <f>(Inputs!$M$83*Inputs!$M$17)/12</f>
        <v>25</v>
      </c>
      <c r="LB36" s="59">
        <f>(Inputs!$M$83*Inputs!$M$17)/12</f>
        <v>25</v>
      </c>
      <c r="LC36" s="59">
        <f>(Inputs!$M$83*Inputs!$M$17)/12</f>
        <v>25</v>
      </c>
      <c r="LD36" s="59">
        <f>(Inputs!$M$83*Inputs!$M$17)/12</f>
        <v>25</v>
      </c>
      <c r="LE36" s="59">
        <f>(Inputs!$M$83*Inputs!$M$17)/12</f>
        <v>25</v>
      </c>
      <c r="LF36" s="59">
        <f>(Inputs!$M$83*Inputs!$M$17)/12</f>
        <v>25</v>
      </c>
      <c r="LG36" s="59">
        <f>(Inputs!$M$83*Inputs!$M$17)/12</f>
        <v>25</v>
      </c>
      <c r="LH36" s="59">
        <f>(Inputs!$M$83*Inputs!$M$17)/12</f>
        <v>25</v>
      </c>
      <c r="LI36" s="59">
        <f>(Inputs!$M$83*Inputs!$M$17)/12</f>
        <v>25</v>
      </c>
      <c r="LJ36" s="59">
        <f>(Inputs!$M$83*Inputs!$M$17)/12</f>
        <v>25</v>
      </c>
      <c r="LK36" s="59">
        <f>(Inputs!$M$83*Inputs!$M$17)/12</f>
        <v>25</v>
      </c>
      <c r="LL36" s="59">
        <f>(Inputs!$M$83*Inputs!$M$17)/12</f>
        <v>25</v>
      </c>
      <c r="LM36" s="59">
        <f>(Inputs!$M$83*Inputs!$M$17)/12</f>
        <v>25</v>
      </c>
      <c r="LN36" s="59">
        <f>(Inputs!$M$83*Inputs!$M$17)/12</f>
        <v>25</v>
      </c>
      <c r="LO36" s="59">
        <f>(Inputs!$M$83*Inputs!$M$17)/12</f>
        <v>25</v>
      </c>
      <c r="LP36" s="59">
        <f>(Inputs!$M$83*Inputs!$M$17)/12</f>
        <v>25</v>
      </c>
      <c r="LQ36" s="59">
        <f>(Inputs!$M$83*Inputs!$M$17)/12</f>
        <v>25</v>
      </c>
      <c r="LR36" s="59">
        <f>(Inputs!$M$83*Inputs!$M$17)/12</f>
        <v>25</v>
      </c>
      <c r="LS36" s="59">
        <f>(Inputs!$M$83*Inputs!$M$17)/12</f>
        <v>25</v>
      </c>
      <c r="LT36" s="59">
        <f>(Inputs!$M$83*Inputs!$M$17)/12</f>
        <v>25</v>
      </c>
      <c r="LU36" s="59">
        <f>(Inputs!$M$83*Inputs!$M$17)/12</f>
        <v>25</v>
      </c>
    </row>
    <row r="37" spans="2:333">
      <c r="E37" s="12" t="s">
        <v>166</v>
      </c>
      <c r="G37" s="59">
        <f t="shared" si="39"/>
        <v>0</v>
      </c>
      <c r="H37" s="59">
        <f t="shared" si="40"/>
        <v>0</v>
      </c>
      <c r="I37" s="59">
        <f t="shared" si="41"/>
        <v>0</v>
      </c>
      <c r="J37" s="59">
        <f t="shared" si="42"/>
        <v>0</v>
      </c>
      <c r="K37" s="59">
        <f t="shared" si="43"/>
        <v>0</v>
      </c>
      <c r="L37" s="59">
        <f t="shared" si="44"/>
        <v>0</v>
      </c>
      <c r="M37" s="59">
        <f t="shared" si="45"/>
        <v>0</v>
      </c>
      <c r="N37" s="59">
        <f t="shared" si="46"/>
        <v>0</v>
      </c>
      <c r="O37" s="59">
        <f t="shared" si="47"/>
        <v>0</v>
      </c>
      <c r="P37" s="59">
        <f t="shared" si="48"/>
        <v>0</v>
      </c>
      <c r="Q37" s="59">
        <f t="shared" si="49"/>
        <v>0</v>
      </c>
      <c r="R37" s="59">
        <f t="shared" si="50"/>
        <v>0</v>
      </c>
      <c r="S37" s="59">
        <f t="shared" si="51"/>
        <v>0</v>
      </c>
      <c r="T37" s="59">
        <f t="shared" si="52"/>
        <v>0</v>
      </c>
      <c r="U37" s="59">
        <f t="shared" si="53"/>
        <v>0</v>
      </c>
      <c r="V37" s="59">
        <f t="shared" si="54"/>
        <v>0</v>
      </c>
      <c r="W37" s="59">
        <f t="shared" si="55"/>
        <v>0</v>
      </c>
      <c r="X37" s="59">
        <f t="shared" si="56"/>
        <v>0</v>
      </c>
      <c r="Y37" s="59">
        <f t="shared" si="57"/>
        <v>0</v>
      </c>
      <c r="Z37" s="59">
        <f t="shared" si="58"/>
        <v>0</v>
      </c>
      <c r="AA37" s="59">
        <f t="shared" si="59"/>
        <v>0</v>
      </c>
      <c r="AB37" s="59">
        <f t="shared" si="60"/>
        <v>0</v>
      </c>
      <c r="AC37" s="59">
        <f t="shared" si="61"/>
        <v>0</v>
      </c>
      <c r="AD37" s="59">
        <f t="shared" si="62"/>
        <v>0</v>
      </c>
      <c r="AE37" s="59">
        <f t="shared" si="63"/>
        <v>0</v>
      </c>
      <c r="AF37" s="54"/>
      <c r="AG37" s="54"/>
      <c r="AH37" s="59">
        <f>+'Property Tax'!G28/12</f>
        <v>0</v>
      </c>
      <c r="AI37" s="59">
        <f t="shared" ref="AI37:AS37" si="112">+AH37</f>
        <v>0</v>
      </c>
      <c r="AJ37" s="59">
        <f t="shared" si="112"/>
        <v>0</v>
      </c>
      <c r="AK37" s="59">
        <f t="shared" si="112"/>
        <v>0</v>
      </c>
      <c r="AL37" s="59">
        <f t="shared" si="112"/>
        <v>0</v>
      </c>
      <c r="AM37" s="59">
        <f t="shared" si="112"/>
        <v>0</v>
      </c>
      <c r="AN37" s="59">
        <f t="shared" si="112"/>
        <v>0</v>
      </c>
      <c r="AO37" s="59">
        <f t="shared" si="112"/>
        <v>0</v>
      </c>
      <c r="AP37" s="59">
        <f t="shared" si="112"/>
        <v>0</v>
      </c>
      <c r="AQ37" s="59">
        <f t="shared" si="112"/>
        <v>0</v>
      </c>
      <c r="AR37" s="59">
        <f t="shared" si="112"/>
        <v>0</v>
      </c>
      <c r="AS37" s="59">
        <f t="shared" si="112"/>
        <v>0</v>
      </c>
      <c r="AT37" s="59">
        <f>+'Property Tax'!H28/12</f>
        <v>0</v>
      </c>
      <c r="AU37" s="59">
        <f t="shared" ref="AU37:BE37" si="113">+AT37</f>
        <v>0</v>
      </c>
      <c r="AV37" s="59">
        <f t="shared" si="113"/>
        <v>0</v>
      </c>
      <c r="AW37" s="59">
        <f t="shared" si="113"/>
        <v>0</v>
      </c>
      <c r="AX37" s="59">
        <f t="shared" si="113"/>
        <v>0</v>
      </c>
      <c r="AY37" s="59">
        <f t="shared" si="113"/>
        <v>0</v>
      </c>
      <c r="AZ37" s="59">
        <f t="shared" si="113"/>
        <v>0</v>
      </c>
      <c r="BA37" s="59">
        <f t="shared" si="113"/>
        <v>0</v>
      </c>
      <c r="BB37" s="59">
        <f t="shared" si="113"/>
        <v>0</v>
      </c>
      <c r="BC37" s="59">
        <f t="shared" si="113"/>
        <v>0</v>
      </c>
      <c r="BD37" s="59">
        <f t="shared" si="113"/>
        <v>0</v>
      </c>
      <c r="BE37" s="59">
        <f t="shared" si="113"/>
        <v>0</v>
      </c>
      <c r="BF37" s="59">
        <f>+'Property Tax'!I28/12</f>
        <v>0</v>
      </c>
      <c r="BG37" s="59">
        <f t="shared" ref="BG37:BQ37" si="114">+BF37</f>
        <v>0</v>
      </c>
      <c r="BH37" s="59">
        <f t="shared" si="114"/>
        <v>0</v>
      </c>
      <c r="BI37" s="59">
        <f t="shared" si="114"/>
        <v>0</v>
      </c>
      <c r="BJ37" s="59">
        <f t="shared" si="114"/>
        <v>0</v>
      </c>
      <c r="BK37" s="59">
        <f t="shared" si="114"/>
        <v>0</v>
      </c>
      <c r="BL37" s="59">
        <f t="shared" si="114"/>
        <v>0</v>
      </c>
      <c r="BM37" s="59">
        <f t="shared" si="114"/>
        <v>0</v>
      </c>
      <c r="BN37" s="59">
        <f t="shared" si="114"/>
        <v>0</v>
      </c>
      <c r="BO37" s="59">
        <f t="shared" si="114"/>
        <v>0</v>
      </c>
      <c r="BP37" s="59">
        <f t="shared" si="114"/>
        <v>0</v>
      </c>
      <c r="BQ37" s="59">
        <f t="shared" si="114"/>
        <v>0</v>
      </c>
      <c r="BR37" s="59">
        <f>+'Property Tax'!J28/12</f>
        <v>0</v>
      </c>
      <c r="BS37" s="59">
        <f t="shared" ref="BS37:CC37" si="115">+BR37</f>
        <v>0</v>
      </c>
      <c r="BT37" s="59">
        <f t="shared" si="115"/>
        <v>0</v>
      </c>
      <c r="BU37" s="59">
        <f t="shared" si="115"/>
        <v>0</v>
      </c>
      <c r="BV37" s="59">
        <f t="shared" si="115"/>
        <v>0</v>
      </c>
      <c r="BW37" s="59">
        <f t="shared" si="115"/>
        <v>0</v>
      </c>
      <c r="BX37" s="59">
        <f t="shared" si="115"/>
        <v>0</v>
      </c>
      <c r="BY37" s="59">
        <f t="shared" si="115"/>
        <v>0</v>
      </c>
      <c r="BZ37" s="59">
        <f t="shared" si="115"/>
        <v>0</v>
      </c>
      <c r="CA37" s="59">
        <f t="shared" si="115"/>
        <v>0</v>
      </c>
      <c r="CB37" s="59">
        <f t="shared" si="115"/>
        <v>0</v>
      </c>
      <c r="CC37" s="59">
        <f t="shared" si="115"/>
        <v>0</v>
      </c>
      <c r="CD37" s="59">
        <f>+'Property Tax'!K28/12</f>
        <v>0</v>
      </c>
      <c r="CE37" s="59">
        <f t="shared" ref="CE37:CO37" si="116">+CD37</f>
        <v>0</v>
      </c>
      <c r="CF37" s="59">
        <f t="shared" si="116"/>
        <v>0</v>
      </c>
      <c r="CG37" s="59">
        <f t="shared" si="116"/>
        <v>0</v>
      </c>
      <c r="CH37" s="59">
        <f t="shared" si="116"/>
        <v>0</v>
      </c>
      <c r="CI37" s="59">
        <f t="shared" si="116"/>
        <v>0</v>
      </c>
      <c r="CJ37" s="59">
        <f t="shared" si="116"/>
        <v>0</v>
      </c>
      <c r="CK37" s="59">
        <f t="shared" si="116"/>
        <v>0</v>
      </c>
      <c r="CL37" s="59">
        <f t="shared" si="116"/>
        <v>0</v>
      </c>
      <c r="CM37" s="59">
        <f t="shared" si="116"/>
        <v>0</v>
      </c>
      <c r="CN37" s="59">
        <f t="shared" si="116"/>
        <v>0</v>
      </c>
      <c r="CO37" s="59">
        <f t="shared" si="116"/>
        <v>0</v>
      </c>
      <c r="CP37" s="59">
        <f>+'Property Tax'!L28/12</f>
        <v>0</v>
      </c>
      <c r="CQ37" s="59">
        <f t="shared" ref="CQ37:DA37" si="117">+CP37</f>
        <v>0</v>
      </c>
      <c r="CR37" s="59">
        <f t="shared" si="117"/>
        <v>0</v>
      </c>
      <c r="CS37" s="59">
        <f t="shared" si="117"/>
        <v>0</v>
      </c>
      <c r="CT37" s="59">
        <f t="shared" si="117"/>
        <v>0</v>
      </c>
      <c r="CU37" s="59">
        <f t="shared" si="117"/>
        <v>0</v>
      </c>
      <c r="CV37" s="59">
        <f t="shared" si="117"/>
        <v>0</v>
      </c>
      <c r="CW37" s="59">
        <f t="shared" si="117"/>
        <v>0</v>
      </c>
      <c r="CX37" s="59">
        <f t="shared" si="117"/>
        <v>0</v>
      </c>
      <c r="CY37" s="59">
        <f t="shared" si="117"/>
        <v>0</v>
      </c>
      <c r="CZ37" s="59">
        <f t="shared" si="117"/>
        <v>0</v>
      </c>
      <c r="DA37" s="59">
        <f t="shared" si="117"/>
        <v>0</v>
      </c>
      <c r="DB37" s="59">
        <f>+'Property Tax'!M28/12</f>
        <v>0</v>
      </c>
      <c r="DC37" s="59">
        <f t="shared" ref="DC37:DM37" si="118">+DB37</f>
        <v>0</v>
      </c>
      <c r="DD37" s="59">
        <f t="shared" si="118"/>
        <v>0</v>
      </c>
      <c r="DE37" s="59">
        <f t="shared" si="118"/>
        <v>0</v>
      </c>
      <c r="DF37" s="59">
        <f t="shared" si="118"/>
        <v>0</v>
      </c>
      <c r="DG37" s="59">
        <f t="shared" si="118"/>
        <v>0</v>
      </c>
      <c r="DH37" s="59">
        <f t="shared" si="118"/>
        <v>0</v>
      </c>
      <c r="DI37" s="59">
        <f t="shared" si="118"/>
        <v>0</v>
      </c>
      <c r="DJ37" s="59">
        <f t="shared" si="118"/>
        <v>0</v>
      </c>
      <c r="DK37" s="59">
        <f t="shared" si="118"/>
        <v>0</v>
      </c>
      <c r="DL37" s="59">
        <f t="shared" si="118"/>
        <v>0</v>
      </c>
      <c r="DM37" s="59">
        <f t="shared" si="118"/>
        <v>0</v>
      </c>
      <c r="DN37" s="59">
        <f>+'Property Tax'!N28/12</f>
        <v>0</v>
      </c>
      <c r="DO37" s="59">
        <f t="shared" ref="DO37:DY37" si="119">+DN37</f>
        <v>0</v>
      </c>
      <c r="DP37" s="59">
        <f t="shared" si="119"/>
        <v>0</v>
      </c>
      <c r="DQ37" s="59">
        <f t="shared" si="119"/>
        <v>0</v>
      </c>
      <c r="DR37" s="59">
        <f t="shared" si="119"/>
        <v>0</v>
      </c>
      <c r="DS37" s="59">
        <f t="shared" si="119"/>
        <v>0</v>
      </c>
      <c r="DT37" s="59">
        <f t="shared" si="119"/>
        <v>0</v>
      </c>
      <c r="DU37" s="59">
        <f t="shared" si="119"/>
        <v>0</v>
      </c>
      <c r="DV37" s="59">
        <f t="shared" si="119"/>
        <v>0</v>
      </c>
      <c r="DW37" s="59">
        <f t="shared" si="119"/>
        <v>0</v>
      </c>
      <c r="DX37" s="59">
        <f t="shared" si="119"/>
        <v>0</v>
      </c>
      <c r="DY37" s="59">
        <f t="shared" si="119"/>
        <v>0</v>
      </c>
      <c r="DZ37" s="59">
        <f>+'Property Tax'!O28/12</f>
        <v>0</v>
      </c>
      <c r="EA37" s="59">
        <f t="shared" ref="EA37:EK37" si="120">+DZ37</f>
        <v>0</v>
      </c>
      <c r="EB37" s="59">
        <f t="shared" si="120"/>
        <v>0</v>
      </c>
      <c r="EC37" s="59">
        <f t="shared" si="120"/>
        <v>0</v>
      </c>
      <c r="ED37" s="59">
        <f t="shared" si="120"/>
        <v>0</v>
      </c>
      <c r="EE37" s="59">
        <f t="shared" si="120"/>
        <v>0</v>
      </c>
      <c r="EF37" s="59">
        <f t="shared" si="120"/>
        <v>0</v>
      </c>
      <c r="EG37" s="59">
        <f t="shared" si="120"/>
        <v>0</v>
      </c>
      <c r="EH37" s="59">
        <f t="shared" si="120"/>
        <v>0</v>
      </c>
      <c r="EI37" s="59">
        <f t="shared" si="120"/>
        <v>0</v>
      </c>
      <c r="EJ37" s="59">
        <f t="shared" si="120"/>
        <v>0</v>
      </c>
      <c r="EK37" s="59">
        <f t="shared" si="120"/>
        <v>0</v>
      </c>
      <c r="EL37" s="59">
        <f>+'Property Tax'!P28/12</f>
        <v>0</v>
      </c>
      <c r="EM37" s="59">
        <f t="shared" ref="EM37:EW37" si="121">+EL37</f>
        <v>0</v>
      </c>
      <c r="EN37" s="59">
        <f t="shared" si="121"/>
        <v>0</v>
      </c>
      <c r="EO37" s="59">
        <f t="shared" si="121"/>
        <v>0</v>
      </c>
      <c r="EP37" s="59">
        <f t="shared" si="121"/>
        <v>0</v>
      </c>
      <c r="EQ37" s="59">
        <f t="shared" si="121"/>
        <v>0</v>
      </c>
      <c r="ER37" s="59">
        <f t="shared" si="121"/>
        <v>0</v>
      </c>
      <c r="ES37" s="59">
        <f t="shared" si="121"/>
        <v>0</v>
      </c>
      <c r="ET37" s="59">
        <f t="shared" si="121"/>
        <v>0</v>
      </c>
      <c r="EU37" s="59">
        <f t="shared" si="121"/>
        <v>0</v>
      </c>
      <c r="EV37" s="59">
        <f t="shared" si="121"/>
        <v>0</v>
      </c>
      <c r="EW37" s="59">
        <f t="shared" si="121"/>
        <v>0</v>
      </c>
      <c r="EX37" s="59">
        <f>+'Property Tax'!Q28/12</f>
        <v>0</v>
      </c>
      <c r="EY37" s="59">
        <f t="shared" ref="EY37:FI37" si="122">+EX37</f>
        <v>0</v>
      </c>
      <c r="EZ37" s="59">
        <f t="shared" si="122"/>
        <v>0</v>
      </c>
      <c r="FA37" s="59">
        <f t="shared" si="122"/>
        <v>0</v>
      </c>
      <c r="FB37" s="59">
        <f t="shared" si="122"/>
        <v>0</v>
      </c>
      <c r="FC37" s="59">
        <f t="shared" si="122"/>
        <v>0</v>
      </c>
      <c r="FD37" s="59">
        <f t="shared" si="122"/>
        <v>0</v>
      </c>
      <c r="FE37" s="59">
        <f t="shared" si="122"/>
        <v>0</v>
      </c>
      <c r="FF37" s="59">
        <f t="shared" si="122"/>
        <v>0</v>
      </c>
      <c r="FG37" s="59">
        <f t="shared" si="122"/>
        <v>0</v>
      </c>
      <c r="FH37" s="59">
        <f t="shared" si="122"/>
        <v>0</v>
      </c>
      <c r="FI37" s="59">
        <f t="shared" si="122"/>
        <v>0</v>
      </c>
      <c r="FJ37" s="59">
        <f>+'Property Tax'!R28/12</f>
        <v>0</v>
      </c>
      <c r="FK37" s="59">
        <f t="shared" ref="FK37:FU37" si="123">+FJ37</f>
        <v>0</v>
      </c>
      <c r="FL37" s="59">
        <f t="shared" si="123"/>
        <v>0</v>
      </c>
      <c r="FM37" s="59">
        <f t="shared" si="123"/>
        <v>0</v>
      </c>
      <c r="FN37" s="59">
        <f t="shared" si="123"/>
        <v>0</v>
      </c>
      <c r="FO37" s="59">
        <f t="shared" si="123"/>
        <v>0</v>
      </c>
      <c r="FP37" s="59">
        <f t="shared" si="123"/>
        <v>0</v>
      </c>
      <c r="FQ37" s="59">
        <f t="shared" si="123"/>
        <v>0</v>
      </c>
      <c r="FR37" s="59">
        <f t="shared" si="123"/>
        <v>0</v>
      </c>
      <c r="FS37" s="59">
        <f t="shared" si="123"/>
        <v>0</v>
      </c>
      <c r="FT37" s="59">
        <f t="shared" si="123"/>
        <v>0</v>
      </c>
      <c r="FU37" s="59">
        <f t="shared" si="123"/>
        <v>0</v>
      </c>
      <c r="FV37" s="59">
        <f>+'Property Tax'!S28/12</f>
        <v>0</v>
      </c>
      <c r="FW37" s="59">
        <f t="shared" ref="FW37:GG37" si="124">+FV37</f>
        <v>0</v>
      </c>
      <c r="FX37" s="59">
        <f t="shared" si="124"/>
        <v>0</v>
      </c>
      <c r="FY37" s="59">
        <f t="shared" si="124"/>
        <v>0</v>
      </c>
      <c r="FZ37" s="59">
        <f t="shared" si="124"/>
        <v>0</v>
      </c>
      <c r="GA37" s="59">
        <f t="shared" si="124"/>
        <v>0</v>
      </c>
      <c r="GB37" s="59">
        <f t="shared" si="124"/>
        <v>0</v>
      </c>
      <c r="GC37" s="59">
        <f t="shared" si="124"/>
        <v>0</v>
      </c>
      <c r="GD37" s="59">
        <f t="shared" si="124"/>
        <v>0</v>
      </c>
      <c r="GE37" s="59">
        <f t="shared" si="124"/>
        <v>0</v>
      </c>
      <c r="GF37" s="59">
        <f t="shared" si="124"/>
        <v>0</v>
      </c>
      <c r="GG37" s="59">
        <f t="shared" si="124"/>
        <v>0</v>
      </c>
      <c r="GH37" s="59">
        <f>+'Property Tax'!T28/12</f>
        <v>0</v>
      </c>
      <c r="GI37" s="59">
        <f t="shared" ref="GI37:GS37" si="125">+GH37</f>
        <v>0</v>
      </c>
      <c r="GJ37" s="59">
        <f t="shared" si="125"/>
        <v>0</v>
      </c>
      <c r="GK37" s="59">
        <f t="shared" si="125"/>
        <v>0</v>
      </c>
      <c r="GL37" s="59">
        <f t="shared" si="125"/>
        <v>0</v>
      </c>
      <c r="GM37" s="59">
        <f t="shared" si="125"/>
        <v>0</v>
      </c>
      <c r="GN37" s="59">
        <f t="shared" si="125"/>
        <v>0</v>
      </c>
      <c r="GO37" s="59">
        <f t="shared" si="125"/>
        <v>0</v>
      </c>
      <c r="GP37" s="59">
        <f t="shared" si="125"/>
        <v>0</v>
      </c>
      <c r="GQ37" s="59">
        <f t="shared" si="125"/>
        <v>0</v>
      </c>
      <c r="GR37" s="59">
        <f t="shared" si="125"/>
        <v>0</v>
      </c>
      <c r="GS37" s="59">
        <f t="shared" si="125"/>
        <v>0</v>
      </c>
      <c r="GT37" s="59">
        <f>+'Property Tax'!U28/12</f>
        <v>0</v>
      </c>
      <c r="GU37" s="59">
        <f t="shared" ref="GU37:HE37" si="126">+GT37</f>
        <v>0</v>
      </c>
      <c r="GV37" s="59">
        <f t="shared" si="126"/>
        <v>0</v>
      </c>
      <c r="GW37" s="59">
        <f t="shared" si="126"/>
        <v>0</v>
      </c>
      <c r="GX37" s="59">
        <f t="shared" si="126"/>
        <v>0</v>
      </c>
      <c r="GY37" s="59">
        <f t="shared" si="126"/>
        <v>0</v>
      </c>
      <c r="GZ37" s="59">
        <f t="shared" si="126"/>
        <v>0</v>
      </c>
      <c r="HA37" s="59">
        <f t="shared" si="126"/>
        <v>0</v>
      </c>
      <c r="HB37" s="59">
        <f t="shared" si="126"/>
        <v>0</v>
      </c>
      <c r="HC37" s="59">
        <f t="shared" si="126"/>
        <v>0</v>
      </c>
      <c r="HD37" s="59">
        <f t="shared" si="126"/>
        <v>0</v>
      </c>
      <c r="HE37" s="59">
        <f t="shared" si="126"/>
        <v>0</v>
      </c>
      <c r="HF37" s="59">
        <f>+'Property Tax'!V28/12</f>
        <v>0</v>
      </c>
      <c r="HG37" s="59">
        <f t="shared" ref="HG37:HQ37" si="127">+HF37</f>
        <v>0</v>
      </c>
      <c r="HH37" s="59">
        <f t="shared" si="127"/>
        <v>0</v>
      </c>
      <c r="HI37" s="59">
        <f t="shared" si="127"/>
        <v>0</v>
      </c>
      <c r="HJ37" s="59">
        <f t="shared" si="127"/>
        <v>0</v>
      </c>
      <c r="HK37" s="59">
        <f t="shared" si="127"/>
        <v>0</v>
      </c>
      <c r="HL37" s="59">
        <f t="shared" si="127"/>
        <v>0</v>
      </c>
      <c r="HM37" s="59">
        <f t="shared" si="127"/>
        <v>0</v>
      </c>
      <c r="HN37" s="59">
        <f t="shared" si="127"/>
        <v>0</v>
      </c>
      <c r="HO37" s="59">
        <f t="shared" si="127"/>
        <v>0</v>
      </c>
      <c r="HP37" s="59">
        <f t="shared" si="127"/>
        <v>0</v>
      </c>
      <c r="HQ37" s="59">
        <f t="shared" si="127"/>
        <v>0</v>
      </c>
      <c r="HR37" s="59">
        <f>+'Property Tax'!W28/12</f>
        <v>0</v>
      </c>
      <c r="HS37" s="59">
        <f t="shared" ref="HS37:IC37" si="128">+HR37</f>
        <v>0</v>
      </c>
      <c r="HT37" s="59">
        <f t="shared" si="128"/>
        <v>0</v>
      </c>
      <c r="HU37" s="59">
        <f t="shared" si="128"/>
        <v>0</v>
      </c>
      <c r="HV37" s="59">
        <f t="shared" si="128"/>
        <v>0</v>
      </c>
      <c r="HW37" s="59">
        <f t="shared" si="128"/>
        <v>0</v>
      </c>
      <c r="HX37" s="59">
        <f t="shared" si="128"/>
        <v>0</v>
      </c>
      <c r="HY37" s="59">
        <f t="shared" si="128"/>
        <v>0</v>
      </c>
      <c r="HZ37" s="59">
        <f t="shared" si="128"/>
        <v>0</v>
      </c>
      <c r="IA37" s="59">
        <f t="shared" si="128"/>
        <v>0</v>
      </c>
      <c r="IB37" s="59">
        <f t="shared" si="128"/>
        <v>0</v>
      </c>
      <c r="IC37" s="59">
        <f t="shared" si="128"/>
        <v>0</v>
      </c>
      <c r="ID37" s="59">
        <f>+'Property Tax'!X28/12</f>
        <v>0</v>
      </c>
      <c r="IE37" s="59">
        <f t="shared" ref="IE37:IO37" si="129">+ID37</f>
        <v>0</v>
      </c>
      <c r="IF37" s="59">
        <f t="shared" si="129"/>
        <v>0</v>
      </c>
      <c r="IG37" s="59">
        <f t="shared" si="129"/>
        <v>0</v>
      </c>
      <c r="IH37" s="59">
        <f t="shared" si="129"/>
        <v>0</v>
      </c>
      <c r="II37" s="59">
        <f t="shared" si="129"/>
        <v>0</v>
      </c>
      <c r="IJ37" s="59">
        <f t="shared" si="129"/>
        <v>0</v>
      </c>
      <c r="IK37" s="59">
        <f t="shared" si="129"/>
        <v>0</v>
      </c>
      <c r="IL37" s="59">
        <f t="shared" si="129"/>
        <v>0</v>
      </c>
      <c r="IM37" s="59">
        <f t="shared" si="129"/>
        <v>0</v>
      </c>
      <c r="IN37" s="59">
        <f t="shared" si="129"/>
        <v>0</v>
      </c>
      <c r="IO37" s="59">
        <f t="shared" si="129"/>
        <v>0</v>
      </c>
      <c r="IP37" s="59">
        <f>+'Property Tax'!Y28/12</f>
        <v>0</v>
      </c>
      <c r="IQ37" s="59">
        <f t="shared" ref="IQ37:JA37" si="130">+IP37</f>
        <v>0</v>
      </c>
      <c r="IR37" s="59">
        <f t="shared" si="130"/>
        <v>0</v>
      </c>
      <c r="IS37" s="59">
        <f t="shared" si="130"/>
        <v>0</v>
      </c>
      <c r="IT37" s="59">
        <f t="shared" si="130"/>
        <v>0</v>
      </c>
      <c r="IU37" s="59">
        <f t="shared" si="130"/>
        <v>0</v>
      </c>
      <c r="IV37" s="59">
        <f t="shared" si="130"/>
        <v>0</v>
      </c>
      <c r="IW37" s="59">
        <f t="shared" si="130"/>
        <v>0</v>
      </c>
      <c r="IX37" s="59">
        <f t="shared" si="130"/>
        <v>0</v>
      </c>
      <c r="IY37" s="59">
        <f t="shared" si="130"/>
        <v>0</v>
      </c>
      <c r="IZ37" s="59">
        <f t="shared" si="130"/>
        <v>0</v>
      </c>
      <c r="JA37" s="59">
        <f t="shared" si="130"/>
        <v>0</v>
      </c>
      <c r="JB37" s="59">
        <f>+'Property Tax'!Z28/12</f>
        <v>0</v>
      </c>
      <c r="JC37" s="59">
        <f t="shared" ref="JC37:JM37" si="131">+JB37</f>
        <v>0</v>
      </c>
      <c r="JD37" s="59">
        <f t="shared" si="131"/>
        <v>0</v>
      </c>
      <c r="JE37" s="59">
        <f t="shared" si="131"/>
        <v>0</v>
      </c>
      <c r="JF37" s="59">
        <f t="shared" si="131"/>
        <v>0</v>
      </c>
      <c r="JG37" s="59">
        <f t="shared" si="131"/>
        <v>0</v>
      </c>
      <c r="JH37" s="59">
        <f t="shared" si="131"/>
        <v>0</v>
      </c>
      <c r="JI37" s="59">
        <f t="shared" si="131"/>
        <v>0</v>
      </c>
      <c r="JJ37" s="59">
        <f t="shared" si="131"/>
        <v>0</v>
      </c>
      <c r="JK37" s="59">
        <f t="shared" si="131"/>
        <v>0</v>
      </c>
      <c r="JL37" s="59">
        <f t="shared" si="131"/>
        <v>0</v>
      </c>
      <c r="JM37" s="59">
        <f t="shared" si="131"/>
        <v>0</v>
      </c>
      <c r="JN37" s="59">
        <f>+'Property Tax'!AA28/12</f>
        <v>0</v>
      </c>
      <c r="JO37" s="59">
        <f t="shared" ref="JO37:JY37" si="132">+JN37</f>
        <v>0</v>
      </c>
      <c r="JP37" s="59">
        <f t="shared" si="132"/>
        <v>0</v>
      </c>
      <c r="JQ37" s="59">
        <f t="shared" si="132"/>
        <v>0</v>
      </c>
      <c r="JR37" s="59">
        <f t="shared" si="132"/>
        <v>0</v>
      </c>
      <c r="JS37" s="59">
        <f t="shared" si="132"/>
        <v>0</v>
      </c>
      <c r="JT37" s="59">
        <f t="shared" si="132"/>
        <v>0</v>
      </c>
      <c r="JU37" s="59">
        <f t="shared" si="132"/>
        <v>0</v>
      </c>
      <c r="JV37" s="59">
        <f t="shared" si="132"/>
        <v>0</v>
      </c>
      <c r="JW37" s="59">
        <f t="shared" si="132"/>
        <v>0</v>
      </c>
      <c r="JX37" s="59">
        <f t="shared" si="132"/>
        <v>0</v>
      </c>
      <c r="JY37" s="59">
        <f t="shared" si="132"/>
        <v>0</v>
      </c>
      <c r="JZ37" s="59">
        <f>+'Property Tax'!AB28/12</f>
        <v>0</v>
      </c>
      <c r="KA37" s="59">
        <f t="shared" ref="KA37:KK37" si="133">+JZ37</f>
        <v>0</v>
      </c>
      <c r="KB37" s="59">
        <f t="shared" si="133"/>
        <v>0</v>
      </c>
      <c r="KC37" s="59">
        <f t="shared" si="133"/>
        <v>0</v>
      </c>
      <c r="KD37" s="59">
        <f t="shared" si="133"/>
        <v>0</v>
      </c>
      <c r="KE37" s="59">
        <f t="shared" si="133"/>
        <v>0</v>
      </c>
      <c r="KF37" s="59">
        <f t="shared" si="133"/>
        <v>0</v>
      </c>
      <c r="KG37" s="59">
        <f t="shared" si="133"/>
        <v>0</v>
      </c>
      <c r="KH37" s="59">
        <f t="shared" si="133"/>
        <v>0</v>
      </c>
      <c r="KI37" s="59">
        <f t="shared" si="133"/>
        <v>0</v>
      </c>
      <c r="KJ37" s="59">
        <f t="shared" si="133"/>
        <v>0</v>
      </c>
      <c r="KK37" s="59">
        <f t="shared" si="133"/>
        <v>0</v>
      </c>
      <c r="KL37" s="59">
        <f>+'Property Tax'!AC28/12</f>
        <v>0</v>
      </c>
      <c r="KM37" s="59">
        <f t="shared" ref="KM37:KW37" si="134">+KL37</f>
        <v>0</v>
      </c>
      <c r="KN37" s="59">
        <f t="shared" si="134"/>
        <v>0</v>
      </c>
      <c r="KO37" s="59">
        <f t="shared" si="134"/>
        <v>0</v>
      </c>
      <c r="KP37" s="59">
        <f t="shared" si="134"/>
        <v>0</v>
      </c>
      <c r="KQ37" s="59">
        <f t="shared" si="134"/>
        <v>0</v>
      </c>
      <c r="KR37" s="59">
        <f t="shared" si="134"/>
        <v>0</v>
      </c>
      <c r="KS37" s="59">
        <f t="shared" si="134"/>
        <v>0</v>
      </c>
      <c r="KT37" s="59">
        <f t="shared" si="134"/>
        <v>0</v>
      </c>
      <c r="KU37" s="59">
        <f t="shared" si="134"/>
        <v>0</v>
      </c>
      <c r="KV37" s="59">
        <f t="shared" si="134"/>
        <v>0</v>
      </c>
      <c r="KW37" s="59">
        <f t="shared" si="134"/>
        <v>0</v>
      </c>
      <c r="KX37" s="59">
        <f>+'Property Tax'!AD28/12</f>
        <v>0</v>
      </c>
      <c r="KY37" s="59">
        <f t="shared" ref="KY37:LI37" si="135">+KX37</f>
        <v>0</v>
      </c>
      <c r="KZ37" s="59">
        <f t="shared" si="135"/>
        <v>0</v>
      </c>
      <c r="LA37" s="59">
        <f t="shared" si="135"/>
        <v>0</v>
      </c>
      <c r="LB37" s="59">
        <f t="shared" si="135"/>
        <v>0</v>
      </c>
      <c r="LC37" s="59">
        <f t="shared" si="135"/>
        <v>0</v>
      </c>
      <c r="LD37" s="59">
        <f t="shared" si="135"/>
        <v>0</v>
      </c>
      <c r="LE37" s="59">
        <f t="shared" si="135"/>
        <v>0</v>
      </c>
      <c r="LF37" s="59">
        <f t="shared" si="135"/>
        <v>0</v>
      </c>
      <c r="LG37" s="59">
        <f t="shared" si="135"/>
        <v>0</v>
      </c>
      <c r="LH37" s="59">
        <f t="shared" si="135"/>
        <v>0</v>
      </c>
      <c r="LI37" s="59">
        <f t="shared" si="135"/>
        <v>0</v>
      </c>
      <c r="LJ37" s="59">
        <f>+'Property Tax'!AE28/12</f>
        <v>0</v>
      </c>
      <c r="LK37" s="59">
        <f t="shared" ref="LK37:LU37" si="136">+LJ37</f>
        <v>0</v>
      </c>
      <c r="LL37" s="59">
        <f t="shared" si="136"/>
        <v>0</v>
      </c>
      <c r="LM37" s="59">
        <f t="shared" si="136"/>
        <v>0</v>
      </c>
      <c r="LN37" s="59">
        <f t="shared" si="136"/>
        <v>0</v>
      </c>
      <c r="LO37" s="59">
        <f t="shared" si="136"/>
        <v>0</v>
      </c>
      <c r="LP37" s="59">
        <f t="shared" si="136"/>
        <v>0</v>
      </c>
      <c r="LQ37" s="59">
        <f t="shared" si="136"/>
        <v>0</v>
      </c>
      <c r="LR37" s="59">
        <f t="shared" si="136"/>
        <v>0</v>
      </c>
      <c r="LS37" s="59">
        <f t="shared" si="136"/>
        <v>0</v>
      </c>
      <c r="LT37" s="59">
        <f t="shared" si="136"/>
        <v>0</v>
      </c>
      <c r="LU37" s="59">
        <f t="shared" si="136"/>
        <v>0</v>
      </c>
    </row>
    <row r="38" spans="2:333">
      <c r="B38" s="132"/>
      <c r="E38" s="12" t="s">
        <v>69</v>
      </c>
      <c r="G38" s="59">
        <f t="shared" si="39"/>
        <v>0</v>
      </c>
      <c r="H38" s="59">
        <f t="shared" si="40"/>
        <v>0</v>
      </c>
      <c r="I38" s="59">
        <f t="shared" si="41"/>
        <v>0</v>
      </c>
      <c r="J38" s="59">
        <f t="shared" si="42"/>
        <v>0</v>
      </c>
      <c r="K38" s="59">
        <f t="shared" si="43"/>
        <v>0</v>
      </c>
      <c r="L38" s="59">
        <f t="shared" si="44"/>
        <v>0</v>
      </c>
      <c r="M38" s="59">
        <f t="shared" si="45"/>
        <v>0</v>
      </c>
      <c r="N38" s="59">
        <f t="shared" si="46"/>
        <v>0</v>
      </c>
      <c r="O38" s="59">
        <f t="shared" si="47"/>
        <v>0</v>
      </c>
      <c r="P38" s="59">
        <f t="shared" si="48"/>
        <v>0</v>
      </c>
      <c r="Q38" s="59">
        <f t="shared" si="49"/>
        <v>0</v>
      </c>
      <c r="R38" s="59">
        <f t="shared" si="50"/>
        <v>0</v>
      </c>
      <c r="S38" s="59">
        <f t="shared" si="51"/>
        <v>0</v>
      </c>
      <c r="T38" s="59">
        <f t="shared" si="52"/>
        <v>0</v>
      </c>
      <c r="U38" s="59">
        <f t="shared" si="53"/>
        <v>0</v>
      </c>
      <c r="V38" s="59">
        <f t="shared" si="54"/>
        <v>0</v>
      </c>
      <c r="W38" s="59">
        <f t="shared" si="55"/>
        <v>0</v>
      </c>
      <c r="X38" s="59">
        <f t="shared" si="56"/>
        <v>0</v>
      </c>
      <c r="Y38" s="59">
        <f t="shared" si="57"/>
        <v>0</v>
      </c>
      <c r="Z38" s="59">
        <f t="shared" si="58"/>
        <v>0</v>
      </c>
      <c r="AA38" s="59">
        <f t="shared" si="59"/>
        <v>0</v>
      </c>
      <c r="AB38" s="59">
        <f t="shared" si="60"/>
        <v>0</v>
      </c>
      <c r="AC38" s="59">
        <f t="shared" si="61"/>
        <v>0</v>
      </c>
      <c r="AD38" s="59">
        <f t="shared" si="62"/>
        <v>0</v>
      </c>
      <c r="AE38" s="59">
        <f t="shared" si="63"/>
        <v>0</v>
      </c>
      <c r="AF38" s="54"/>
      <c r="AG38" s="54"/>
      <c r="AH38" s="59">
        <f>Inputs!$M$85/12</f>
        <v>0</v>
      </c>
      <c r="AI38" s="59">
        <f>Inputs!$M$85/12</f>
        <v>0</v>
      </c>
      <c r="AJ38" s="59">
        <f>Inputs!$M$85/12</f>
        <v>0</v>
      </c>
      <c r="AK38" s="59">
        <f>Inputs!$M$85/12</f>
        <v>0</v>
      </c>
      <c r="AL38" s="59">
        <f>Inputs!$M$85/12</f>
        <v>0</v>
      </c>
      <c r="AM38" s="59">
        <f>Inputs!$M$85/12</f>
        <v>0</v>
      </c>
      <c r="AN38" s="59">
        <f>Inputs!$M$85/12</f>
        <v>0</v>
      </c>
      <c r="AO38" s="59">
        <f>Inputs!$M$85/12</f>
        <v>0</v>
      </c>
      <c r="AP38" s="59">
        <f>Inputs!$M$85/12</f>
        <v>0</v>
      </c>
      <c r="AQ38" s="59">
        <f>Inputs!$M$85/12</f>
        <v>0</v>
      </c>
      <c r="AR38" s="59">
        <f>Inputs!$M$85/12</f>
        <v>0</v>
      </c>
      <c r="AS38" s="59">
        <f>Inputs!$M$85/12</f>
        <v>0</v>
      </c>
      <c r="AT38" s="59">
        <f>Inputs!$M$85/12</f>
        <v>0</v>
      </c>
      <c r="AU38" s="59">
        <f>Inputs!$M$85/12</f>
        <v>0</v>
      </c>
      <c r="AV38" s="59">
        <f>Inputs!$M$85/12</f>
        <v>0</v>
      </c>
      <c r="AW38" s="59">
        <f>Inputs!$M$85/12</f>
        <v>0</v>
      </c>
      <c r="AX38" s="59">
        <f>Inputs!$M$85/12</f>
        <v>0</v>
      </c>
      <c r="AY38" s="59">
        <f>Inputs!$M$85/12</f>
        <v>0</v>
      </c>
      <c r="AZ38" s="59">
        <f>Inputs!$M$85/12</f>
        <v>0</v>
      </c>
      <c r="BA38" s="59">
        <f>Inputs!$M$85/12</f>
        <v>0</v>
      </c>
      <c r="BB38" s="59">
        <f>Inputs!$M$85/12</f>
        <v>0</v>
      </c>
      <c r="BC38" s="59">
        <f>Inputs!$M$85/12</f>
        <v>0</v>
      </c>
      <c r="BD38" s="59">
        <f>Inputs!$M$85/12</f>
        <v>0</v>
      </c>
      <c r="BE38" s="59">
        <f>Inputs!$M$85/12</f>
        <v>0</v>
      </c>
      <c r="BF38" s="59">
        <f>Inputs!$M$85/12</f>
        <v>0</v>
      </c>
      <c r="BG38" s="59">
        <f>Inputs!$M$85/12</f>
        <v>0</v>
      </c>
      <c r="BH38" s="59">
        <f>Inputs!$M$85/12</f>
        <v>0</v>
      </c>
      <c r="BI38" s="59">
        <f>Inputs!$M$85/12</f>
        <v>0</v>
      </c>
      <c r="BJ38" s="59">
        <f>Inputs!$M$85/12</f>
        <v>0</v>
      </c>
      <c r="BK38" s="59">
        <f>Inputs!$M$85/12</f>
        <v>0</v>
      </c>
      <c r="BL38" s="59">
        <f>Inputs!$M$85/12</f>
        <v>0</v>
      </c>
      <c r="BM38" s="59">
        <f>Inputs!$M$85/12</f>
        <v>0</v>
      </c>
      <c r="BN38" s="59">
        <f>Inputs!$M$85/12</f>
        <v>0</v>
      </c>
      <c r="BO38" s="59">
        <f>Inputs!$M$85/12</f>
        <v>0</v>
      </c>
      <c r="BP38" s="59">
        <f>Inputs!$M$85/12</f>
        <v>0</v>
      </c>
      <c r="BQ38" s="59">
        <f>Inputs!$M$85/12</f>
        <v>0</v>
      </c>
      <c r="BR38" s="59">
        <f>Inputs!$M$85/12</f>
        <v>0</v>
      </c>
      <c r="BS38" s="59">
        <f>Inputs!$M$85/12</f>
        <v>0</v>
      </c>
      <c r="BT38" s="59">
        <f>Inputs!$M$85/12</f>
        <v>0</v>
      </c>
      <c r="BU38" s="59">
        <f>Inputs!$M$85/12</f>
        <v>0</v>
      </c>
      <c r="BV38" s="59">
        <f>Inputs!$M$85/12</f>
        <v>0</v>
      </c>
      <c r="BW38" s="59">
        <f>Inputs!$M$85/12</f>
        <v>0</v>
      </c>
      <c r="BX38" s="59">
        <f>Inputs!$M$85/12</f>
        <v>0</v>
      </c>
      <c r="BY38" s="59">
        <f>Inputs!$M$85/12</f>
        <v>0</v>
      </c>
      <c r="BZ38" s="59">
        <f>Inputs!$M$85/12</f>
        <v>0</v>
      </c>
      <c r="CA38" s="59">
        <f>Inputs!$M$85/12</f>
        <v>0</v>
      </c>
      <c r="CB38" s="59">
        <f>Inputs!$M$85/12</f>
        <v>0</v>
      </c>
      <c r="CC38" s="59">
        <f>Inputs!$M$85/12</f>
        <v>0</v>
      </c>
      <c r="CD38" s="59">
        <f>Inputs!$M$85/12</f>
        <v>0</v>
      </c>
      <c r="CE38" s="59">
        <f>Inputs!$M$85/12</f>
        <v>0</v>
      </c>
      <c r="CF38" s="59">
        <f>Inputs!$M$85/12</f>
        <v>0</v>
      </c>
      <c r="CG38" s="59">
        <f>Inputs!$M$85/12</f>
        <v>0</v>
      </c>
      <c r="CH38" s="59">
        <f>Inputs!$M$85/12</f>
        <v>0</v>
      </c>
      <c r="CI38" s="59">
        <f>Inputs!$M$85/12</f>
        <v>0</v>
      </c>
      <c r="CJ38" s="59">
        <f>Inputs!$M$85/12</f>
        <v>0</v>
      </c>
      <c r="CK38" s="59">
        <f>Inputs!$M$85/12</f>
        <v>0</v>
      </c>
      <c r="CL38" s="59">
        <f>Inputs!$M$85/12</f>
        <v>0</v>
      </c>
      <c r="CM38" s="59">
        <f>Inputs!$M$85/12</f>
        <v>0</v>
      </c>
      <c r="CN38" s="59">
        <f>Inputs!$M$85/12</f>
        <v>0</v>
      </c>
      <c r="CO38" s="59">
        <f>Inputs!$M$85/12</f>
        <v>0</v>
      </c>
      <c r="CP38" s="59">
        <f>Inputs!$M$85/12</f>
        <v>0</v>
      </c>
      <c r="CQ38" s="59">
        <f>Inputs!$M$85/12</f>
        <v>0</v>
      </c>
      <c r="CR38" s="59">
        <f>Inputs!$M$85/12</f>
        <v>0</v>
      </c>
      <c r="CS38" s="59">
        <f>Inputs!$M$85/12</f>
        <v>0</v>
      </c>
      <c r="CT38" s="59">
        <f>Inputs!$M$85/12</f>
        <v>0</v>
      </c>
      <c r="CU38" s="59">
        <f>Inputs!$M$85/12</f>
        <v>0</v>
      </c>
      <c r="CV38" s="59">
        <f>Inputs!$M$85/12</f>
        <v>0</v>
      </c>
      <c r="CW38" s="59">
        <f>Inputs!$M$85/12</f>
        <v>0</v>
      </c>
      <c r="CX38" s="59">
        <f>Inputs!$M$85/12</f>
        <v>0</v>
      </c>
      <c r="CY38" s="59">
        <f>Inputs!$M$85/12</f>
        <v>0</v>
      </c>
      <c r="CZ38" s="59">
        <f>Inputs!$M$85/12</f>
        <v>0</v>
      </c>
      <c r="DA38" s="59">
        <f>Inputs!$M$85/12</f>
        <v>0</v>
      </c>
      <c r="DB38" s="59">
        <f>Inputs!$M$85/12</f>
        <v>0</v>
      </c>
      <c r="DC38" s="59">
        <f>Inputs!$M$85/12</f>
        <v>0</v>
      </c>
      <c r="DD38" s="59">
        <f>Inputs!$M$85/12</f>
        <v>0</v>
      </c>
      <c r="DE38" s="59">
        <f>Inputs!$M$85/12</f>
        <v>0</v>
      </c>
      <c r="DF38" s="59">
        <f>Inputs!$M$85/12</f>
        <v>0</v>
      </c>
      <c r="DG38" s="59">
        <f>Inputs!$M$85/12</f>
        <v>0</v>
      </c>
      <c r="DH38" s="59">
        <f>Inputs!$M$85/12</f>
        <v>0</v>
      </c>
      <c r="DI38" s="59">
        <f>Inputs!$M$85/12</f>
        <v>0</v>
      </c>
      <c r="DJ38" s="59">
        <f>Inputs!$M$85/12</f>
        <v>0</v>
      </c>
      <c r="DK38" s="59">
        <f>Inputs!$M$85/12</f>
        <v>0</v>
      </c>
      <c r="DL38" s="59">
        <f>Inputs!$M$85/12</f>
        <v>0</v>
      </c>
      <c r="DM38" s="59">
        <f>Inputs!$M$85/12</f>
        <v>0</v>
      </c>
      <c r="DN38" s="59">
        <f>Inputs!$M$85/12</f>
        <v>0</v>
      </c>
      <c r="DO38" s="59">
        <f>Inputs!$M$85/12</f>
        <v>0</v>
      </c>
      <c r="DP38" s="59">
        <f>Inputs!$M$85/12</f>
        <v>0</v>
      </c>
      <c r="DQ38" s="59">
        <f>Inputs!$M$85/12</f>
        <v>0</v>
      </c>
      <c r="DR38" s="59">
        <f>Inputs!$M$85/12</f>
        <v>0</v>
      </c>
      <c r="DS38" s="59">
        <f>Inputs!$M$85/12</f>
        <v>0</v>
      </c>
      <c r="DT38" s="59">
        <f>Inputs!$M$85/12</f>
        <v>0</v>
      </c>
      <c r="DU38" s="59">
        <f>Inputs!$M$85/12</f>
        <v>0</v>
      </c>
      <c r="DV38" s="59">
        <f>Inputs!$M$85/12</f>
        <v>0</v>
      </c>
      <c r="DW38" s="59">
        <f>Inputs!$M$85/12</f>
        <v>0</v>
      </c>
      <c r="DX38" s="59">
        <f>Inputs!$M$85/12</f>
        <v>0</v>
      </c>
      <c r="DY38" s="59">
        <f>Inputs!$M$85/12</f>
        <v>0</v>
      </c>
      <c r="DZ38" s="59">
        <f>Inputs!$M$85/12</f>
        <v>0</v>
      </c>
      <c r="EA38" s="59">
        <f>Inputs!$M$85/12</f>
        <v>0</v>
      </c>
      <c r="EB38" s="59">
        <f>Inputs!$M$85/12</f>
        <v>0</v>
      </c>
      <c r="EC38" s="59">
        <f>Inputs!$M$85/12</f>
        <v>0</v>
      </c>
      <c r="ED38" s="59">
        <f>Inputs!$M$85/12</f>
        <v>0</v>
      </c>
      <c r="EE38" s="59">
        <f>Inputs!$M$85/12</f>
        <v>0</v>
      </c>
      <c r="EF38" s="59">
        <f>Inputs!$M$85/12</f>
        <v>0</v>
      </c>
      <c r="EG38" s="59">
        <f>Inputs!$M$85/12</f>
        <v>0</v>
      </c>
      <c r="EH38" s="59">
        <f>Inputs!$M$85/12</f>
        <v>0</v>
      </c>
      <c r="EI38" s="59">
        <f>Inputs!$M$85/12</f>
        <v>0</v>
      </c>
      <c r="EJ38" s="59">
        <f>Inputs!$M$85/12</f>
        <v>0</v>
      </c>
      <c r="EK38" s="59">
        <f>Inputs!$M$85/12</f>
        <v>0</v>
      </c>
      <c r="EL38" s="59">
        <f>Inputs!$M$85/12</f>
        <v>0</v>
      </c>
      <c r="EM38" s="59">
        <f>Inputs!$M$85/12</f>
        <v>0</v>
      </c>
      <c r="EN38" s="59">
        <f>Inputs!$M$85/12</f>
        <v>0</v>
      </c>
      <c r="EO38" s="59">
        <f>Inputs!$M$85/12</f>
        <v>0</v>
      </c>
      <c r="EP38" s="59">
        <f>Inputs!$M$85/12</f>
        <v>0</v>
      </c>
      <c r="EQ38" s="59">
        <f>Inputs!$M$85/12</f>
        <v>0</v>
      </c>
      <c r="ER38" s="59">
        <f>Inputs!$M$85/12</f>
        <v>0</v>
      </c>
      <c r="ES38" s="59">
        <f>Inputs!$M$85/12</f>
        <v>0</v>
      </c>
      <c r="ET38" s="59">
        <f>Inputs!$M$85/12</f>
        <v>0</v>
      </c>
      <c r="EU38" s="59">
        <f>Inputs!$M$85/12</f>
        <v>0</v>
      </c>
      <c r="EV38" s="59">
        <f>Inputs!$M$85/12</f>
        <v>0</v>
      </c>
      <c r="EW38" s="59">
        <f>Inputs!$M$85/12</f>
        <v>0</v>
      </c>
      <c r="EX38" s="59">
        <f>Inputs!$M$85/12</f>
        <v>0</v>
      </c>
      <c r="EY38" s="59">
        <f>Inputs!$M$85/12</f>
        <v>0</v>
      </c>
      <c r="EZ38" s="59">
        <f>Inputs!$M$85/12</f>
        <v>0</v>
      </c>
      <c r="FA38" s="59">
        <f>Inputs!$M$85/12</f>
        <v>0</v>
      </c>
      <c r="FB38" s="59">
        <f>Inputs!$M$85/12</f>
        <v>0</v>
      </c>
      <c r="FC38" s="59">
        <f>Inputs!$M$85/12</f>
        <v>0</v>
      </c>
      <c r="FD38" s="59">
        <f>Inputs!$M$85/12</f>
        <v>0</v>
      </c>
      <c r="FE38" s="59">
        <f>Inputs!$M$85/12</f>
        <v>0</v>
      </c>
      <c r="FF38" s="59">
        <f>Inputs!$M$85/12</f>
        <v>0</v>
      </c>
      <c r="FG38" s="59">
        <f>Inputs!$M$85/12</f>
        <v>0</v>
      </c>
      <c r="FH38" s="59">
        <f>Inputs!$M$85/12</f>
        <v>0</v>
      </c>
      <c r="FI38" s="59">
        <f>Inputs!$M$85/12</f>
        <v>0</v>
      </c>
      <c r="FJ38" s="59">
        <f>Inputs!$M$85/12</f>
        <v>0</v>
      </c>
      <c r="FK38" s="59">
        <f>Inputs!$M$85/12</f>
        <v>0</v>
      </c>
      <c r="FL38" s="59">
        <f>Inputs!$M$85/12</f>
        <v>0</v>
      </c>
      <c r="FM38" s="59">
        <f>Inputs!$M$85/12</f>
        <v>0</v>
      </c>
      <c r="FN38" s="59">
        <f>Inputs!$M$85/12</f>
        <v>0</v>
      </c>
      <c r="FO38" s="59">
        <f>Inputs!$M$85/12</f>
        <v>0</v>
      </c>
      <c r="FP38" s="59">
        <f>Inputs!$M$85/12</f>
        <v>0</v>
      </c>
      <c r="FQ38" s="59">
        <f>Inputs!$M$85/12</f>
        <v>0</v>
      </c>
      <c r="FR38" s="59">
        <f>Inputs!$M$85/12</f>
        <v>0</v>
      </c>
      <c r="FS38" s="59">
        <f>Inputs!$M$85/12</f>
        <v>0</v>
      </c>
      <c r="FT38" s="59">
        <f>Inputs!$M$85/12</f>
        <v>0</v>
      </c>
      <c r="FU38" s="59">
        <f>Inputs!$M$85/12</f>
        <v>0</v>
      </c>
      <c r="FV38" s="59">
        <f>Inputs!$M$85/12</f>
        <v>0</v>
      </c>
      <c r="FW38" s="59">
        <f>Inputs!$M$85/12</f>
        <v>0</v>
      </c>
      <c r="FX38" s="59">
        <f>Inputs!$M$85/12</f>
        <v>0</v>
      </c>
      <c r="FY38" s="59">
        <f>Inputs!$M$85/12</f>
        <v>0</v>
      </c>
      <c r="FZ38" s="59">
        <f>Inputs!$M$85/12</f>
        <v>0</v>
      </c>
      <c r="GA38" s="59">
        <f>Inputs!$M$85/12</f>
        <v>0</v>
      </c>
      <c r="GB38" s="59">
        <f>Inputs!$M$85/12</f>
        <v>0</v>
      </c>
      <c r="GC38" s="59">
        <f>Inputs!$M$85/12</f>
        <v>0</v>
      </c>
      <c r="GD38" s="59">
        <f>Inputs!$M$85/12</f>
        <v>0</v>
      </c>
      <c r="GE38" s="59">
        <f>Inputs!$M$85/12</f>
        <v>0</v>
      </c>
      <c r="GF38" s="59">
        <f>Inputs!$M$85/12</f>
        <v>0</v>
      </c>
      <c r="GG38" s="59">
        <f>Inputs!$M$85/12</f>
        <v>0</v>
      </c>
      <c r="GH38" s="59">
        <f>Inputs!$M$85/12</f>
        <v>0</v>
      </c>
      <c r="GI38" s="59">
        <f>Inputs!$M$85/12</f>
        <v>0</v>
      </c>
      <c r="GJ38" s="59">
        <f>Inputs!$M$85/12</f>
        <v>0</v>
      </c>
      <c r="GK38" s="59">
        <f>Inputs!$M$85/12</f>
        <v>0</v>
      </c>
      <c r="GL38" s="59">
        <f>Inputs!$M$85/12</f>
        <v>0</v>
      </c>
      <c r="GM38" s="59">
        <f>Inputs!$M$85/12</f>
        <v>0</v>
      </c>
      <c r="GN38" s="59">
        <f>Inputs!$M$85/12</f>
        <v>0</v>
      </c>
      <c r="GO38" s="59">
        <f>Inputs!$M$85/12</f>
        <v>0</v>
      </c>
      <c r="GP38" s="59">
        <f>Inputs!$M$85/12</f>
        <v>0</v>
      </c>
      <c r="GQ38" s="59">
        <f>Inputs!$M$85/12</f>
        <v>0</v>
      </c>
      <c r="GR38" s="59">
        <f>Inputs!$M$85/12</f>
        <v>0</v>
      </c>
      <c r="GS38" s="59">
        <f>Inputs!$M$85/12</f>
        <v>0</v>
      </c>
      <c r="GT38" s="59">
        <f>Inputs!$M$85/12</f>
        <v>0</v>
      </c>
      <c r="GU38" s="59">
        <f>Inputs!$M$85/12</f>
        <v>0</v>
      </c>
      <c r="GV38" s="59">
        <f>Inputs!$M$85/12</f>
        <v>0</v>
      </c>
      <c r="GW38" s="59">
        <f>Inputs!$M$85/12</f>
        <v>0</v>
      </c>
      <c r="GX38" s="59">
        <f>Inputs!$M$85/12</f>
        <v>0</v>
      </c>
      <c r="GY38" s="59">
        <f>Inputs!$M$85/12</f>
        <v>0</v>
      </c>
      <c r="GZ38" s="59">
        <f>Inputs!$M$85/12</f>
        <v>0</v>
      </c>
      <c r="HA38" s="59">
        <f>Inputs!$M$85/12</f>
        <v>0</v>
      </c>
      <c r="HB38" s="59">
        <f>Inputs!$M$85/12</f>
        <v>0</v>
      </c>
      <c r="HC38" s="59">
        <f>Inputs!$M$85/12</f>
        <v>0</v>
      </c>
      <c r="HD38" s="59">
        <f>Inputs!$M$85/12</f>
        <v>0</v>
      </c>
      <c r="HE38" s="59">
        <f>Inputs!$M$85/12</f>
        <v>0</v>
      </c>
      <c r="HF38" s="59">
        <f>Inputs!$M$85/12</f>
        <v>0</v>
      </c>
      <c r="HG38" s="59">
        <f>Inputs!$M$85/12</f>
        <v>0</v>
      </c>
      <c r="HH38" s="59">
        <f>Inputs!$M$85/12</f>
        <v>0</v>
      </c>
      <c r="HI38" s="59">
        <f>Inputs!$M$85/12</f>
        <v>0</v>
      </c>
      <c r="HJ38" s="59">
        <f>Inputs!$M$85/12</f>
        <v>0</v>
      </c>
      <c r="HK38" s="59">
        <f>Inputs!$M$85/12</f>
        <v>0</v>
      </c>
      <c r="HL38" s="59">
        <f>Inputs!$M$85/12</f>
        <v>0</v>
      </c>
      <c r="HM38" s="59">
        <f>Inputs!$M$85/12</f>
        <v>0</v>
      </c>
      <c r="HN38" s="59">
        <f>Inputs!$M$85/12</f>
        <v>0</v>
      </c>
      <c r="HO38" s="59">
        <f>Inputs!$M$85/12</f>
        <v>0</v>
      </c>
      <c r="HP38" s="59">
        <f>Inputs!$M$85/12</f>
        <v>0</v>
      </c>
      <c r="HQ38" s="59">
        <f>Inputs!$M$85/12</f>
        <v>0</v>
      </c>
      <c r="HR38" s="59">
        <f>Inputs!$M$85/12</f>
        <v>0</v>
      </c>
      <c r="HS38" s="59">
        <f>Inputs!$M$85/12</f>
        <v>0</v>
      </c>
      <c r="HT38" s="59">
        <f>Inputs!$M$85/12</f>
        <v>0</v>
      </c>
      <c r="HU38" s="59">
        <f>Inputs!$M$85/12</f>
        <v>0</v>
      </c>
      <c r="HV38" s="59">
        <f>Inputs!$M$85/12</f>
        <v>0</v>
      </c>
      <c r="HW38" s="59">
        <f>Inputs!$M$85/12</f>
        <v>0</v>
      </c>
      <c r="HX38" s="59">
        <f>Inputs!$M$85/12</f>
        <v>0</v>
      </c>
      <c r="HY38" s="59">
        <f>Inputs!$M$85/12</f>
        <v>0</v>
      </c>
      <c r="HZ38" s="59">
        <f>Inputs!$M$85/12</f>
        <v>0</v>
      </c>
      <c r="IA38" s="59">
        <f>Inputs!$M$85/12</f>
        <v>0</v>
      </c>
      <c r="IB38" s="59">
        <f>Inputs!$M$85/12</f>
        <v>0</v>
      </c>
      <c r="IC38" s="59">
        <f>Inputs!$M$85/12</f>
        <v>0</v>
      </c>
      <c r="ID38" s="59">
        <f>Inputs!$M$85/12</f>
        <v>0</v>
      </c>
      <c r="IE38" s="59">
        <f>Inputs!$M$85/12</f>
        <v>0</v>
      </c>
      <c r="IF38" s="59">
        <f>Inputs!$M$85/12</f>
        <v>0</v>
      </c>
      <c r="IG38" s="59">
        <f>Inputs!$M$85/12</f>
        <v>0</v>
      </c>
      <c r="IH38" s="59">
        <f>Inputs!$M$85/12</f>
        <v>0</v>
      </c>
      <c r="II38" s="59">
        <f>Inputs!$M$85/12</f>
        <v>0</v>
      </c>
      <c r="IJ38" s="59">
        <f>Inputs!$M$85/12</f>
        <v>0</v>
      </c>
      <c r="IK38" s="59">
        <f>Inputs!$M$85/12</f>
        <v>0</v>
      </c>
      <c r="IL38" s="59">
        <f>Inputs!$M$85/12</f>
        <v>0</v>
      </c>
      <c r="IM38" s="59">
        <f>Inputs!$M$85/12</f>
        <v>0</v>
      </c>
      <c r="IN38" s="59">
        <f>Inputs!$M$85/12</f>
        <v>0</v>
      </c>
      <c r="IO38" s="59">
        <f>Inputs!$M$85/12</f>
        <v>0</v>
      </c>
      <c r="IP38" s="59">
        <f>Inputs!$M$85/12</f>
        <v>0</v>
      </c>
      <c r="IQ38" s="59">
        <f>Inputs!$M$85/12</f>
        <v>0</v>
      </c>
      <c r="IR38" s="59">
        <f>Inputs!$M$85/12</f>
        <v>0</v>
      </c>
      <c r="IS38" s="59">
        <f>Inputs!$M$85/12</f>
        <v>0</v>
      </c>
      <c r="IT38" s="59">
        <f>Inputs!$M$85/12</f>
        <v>0</v>
      </c>
      <c r="IU38" s="59">
        <f>Inputs!$M$85/12</f>
        <v>0</v>
      </c>
      <c r="IV38" s="59">
        <f>Inputs!$M$85/12</f>
        <v>0</v>
      </c>
      <c r="IW38" s="59">
        <f>Inputs!$M$85/12</f>
        <v>0</v>
      </c>
      <c r="IX38" s="59">
        <f>Inputs!$M$85/12</f>
        <v>0</v>
      </c>
      <c r="IY38" s="59">
        <f>Inputs!$M$85/12</f>
        <v>0</v>
      </c>
      <c r="IZ38" s="59">
        <f>Inputs!$M$85/12</f>
        <v>0</v>
      </c>
      <c r="JA38" s="59">
        <f>Inputs!$M$85/12</f>
        <v>0</v>
      </c>
      <c r="JB38" s="59">
        <f>Inputs!$M$85/12</f>
        <v>0</v>
      </c>
      <c r="JC38" s="59">
        <f>Inputs!$M$85/12</f>
        <v>0</v>
      </c>
      <c r="JD38" s="59">
        <f>Inputs!$M$85/12</f>
        <v>0</v>
      </c>
      <c r="JE38" s="59">
        <f>Inputs!$M$85/12</f>
        <v>0</v>
      </c>
      <c r="JF38" s="59">
        <f>Inputs!$M$85/12</f>
        <v>0</v>
      </c>
      <c r="JG38" s="59">
        <f>Inputs!$M$85/12</f>
        <v>0</v>
      </c>
      <c r="JH38" s="59">
        <f>Inputs!$M$85/12</f>
        <v>0</v>
      </c>
      <c r="JI38" s="59">
        <f>Inputs!$M$85/12</f>
        <v>0</v>
      </c>
      <c r="JJ38" s="59">
        <f>Inputs!$M$85/12</f>
        <v>0</v>
      </c>
      <c r="JK38" s="59">
        <f>Inputs!$M$85/12</f>
        <v>0</v>
      </c>
      <c r="JL38" s="59">
        <f>Inputs!$M$85/12</f>
        <v>0</v>
      </c>
      <c r="JM38" s="59">
        <f>Inputs!$M$85/12</f>
        <v>0</v>
      </c>
      <c r="JN38" s="59">
        <f>Inputs!$M$85/12</f>
        <v>0</v>
      </c>
      <c r="JO38" s="59">
        <f>Inputs!$M$85/12</f>
        <v>0</v>
      </c>
      <c r="JP38" s="59">
        <f>Inputs!$M$85/12</f>
        <v>0</v>
      </c>
      <c r="JQ38" s="59">
        <f>Inputs!$M$85/12</f>
        <v>0</v>
      </c>
      <c r="JR38" s="59">
        <f>Inputs!$M$85/12</f>
        <v>0</v>
      </c>
      <c r="JS38" s="59">
        <f>Inputs!$M$85/12</f>
        <v>0</v>
      </c>
      <c r="JT38" s="59">
        <f>Inputs!$M$85/12</f>
        <v>0</v>
      </c>
      <c r="JU38" s="59">
        <f>Inputs!$M$85/12</f>
        <v>0</v>
      </c>
      <c r="JV38" s="59">
        <f>Inputs!$M$85/12</f>
        <v>0</v>
      </c>
      <c r="JW38" s="59">
        <f>Inputs!$M$85/12</f>
        <v>0</v>
      </c>
      <c r="JX38" s="59">
        <f>Inputs!$M$85/12</f>
        <v>0</v>
      </c>
      <c r="JY38" s="59">
        <f>Inputs!$M$85/12</f>
        <v>0</v>
      </c>
      <c r="JZ38" s="59">
        <f>Inputs!$M$85/12</f>
        <v>0</v>
      </c>
      <c r="KA38" s="59">
        <f>Inputs!$M$85/12</f>
        <v>0</v>
      </c>
      <c r="KB38" s="59">
        <f>Inputs!$M$85/12</f>
        <v>0</v>
      </c>
      <c r="KC38" s="59">
        <f>Inputs!$M$85/12</f>
        <v>0</v>
      </c>
      <c r="KD38" s="59">
        <f>Inputs!$M$85/12</f>
        <v>0</v>
      </c>
      <c r="KE38" s="59">
        <f>Inputs!$M$85/12</f>
        <v>0</v>
      </c>
      <c r="KF38" s="59">
        <f>Inputs!$M$85/12</f>
        <v>0</v>
      </c>
      <c r="KG38" s="59">
        <f>Inputs!$M$85/12</f>
        <v>0</v>
      </c>
      <c r="KH38" s="59">
        <f>Inputs!$M$85/12</f>
        <v>0</v>
      </c>
      <c r="KI38" s="59">
        <f>Inputs!$M$85/12</f>
        <v>0</v>
      </c>
      <c r="KJ38" s="59">
        <f>Inputs!$M$85/12</f>
        <v>0</v>
      </c>
      <c r="KK38" s="59">
        <f>Inputs!$M$85/12</f>
        <v>0</v>
      </c>
      <c r="KL38" s="59">
        <f>Inputs!$M$85/12</f>
        <v>0</v>
      </c>
      <c r="KM38" s="59">
        <f>Inputs!$M$85/12</f>
        <v>0</v>
      </c>
      <c r="KN38" s="59">
        <f>Inputs!$M$85/12</f>
        <v>0</v>
      </c>
      <c r="KO38" s="59">
        <f>Inputs!$M$85/12</f>
        <v>0</v>
      </c>
      <c r="KP38" s="59">
        <f>Inputs!$M$85/12</f>
        <v>0</v>
      </c>
      <c r="KQ38" s="59">
        <f>Inputs!$M$85/12</f>
        <v>0</v>
      </c>
      <c r="KR38" s="59">
        <f>Inputs!$M$85/12</f>
        <v>0</v>
      </c>
      <c r="KS38" s="59">
        <f>Inputs!$M$85/12</f>
        <v>0</v>
      </c>
      <c r="KT38" s="59">
        <f>Inputs!$M$85/12</f>
        <v>0</v>
      </c>
      <c r="KU38" s="59">
        <f>Inputs!$M$85/12</f>
        <v>0</v>
      </c>
      <c r="KV38" s="59">
        <f>Inputs!$M$85/12</f>
        <v>0</v>
      </c>
      <c r="KW38" s="59">
        <f>Inputs!$M$85/12</f>
        <v>0</v>
      </c>
      <c r="KX38" s="59">
        <f>Inputs!$M$85/12</f>
        <v>0</v>
      </c>
      <c r="KY38" s="59">
        <f>Inputs!$M$85/12</f>
        <v>0</v>
      </c>
      <c r="KZ38" s="59">
        <f>Inputs!$M$85/12</f>
        <v>0</v>
      </c>
      <c r="LA38" s="59">
        <f>Inputs!$M$85/12</f>
        <v>0</v>
      </c>
      <c r="LB38" s="59">
        <f>Inputs!$M$85/12</f>
        <v>0</v>
      </c>
      <c r="LC38" s="59">
        <f>Inputs!$M$85/12</f>
        <v>0</v>
      </c>
      <c r="LD38" s="59">
        <f>Inputs!$M$85/12</f>
        <v>0</v>
      </c>
      <c r="LE38" s="59">
        <f>Inputs!$M$85/12</f>
        <v>0</v>
      </c>
      <c r="LF38" s="59">
        <f>Inputs!$M$85/12</f>
        <v>0</v>
      </c>
      <c r="LG38" s="59">
        <f>Inputs!$M$85/12</f>
        <v>0</v>
      </c>
      <c r="LH38" s="59">
        <f>Inputs!$M$85/12</f>
        <v>0</v>
      </c>
      <c r="LI38" s="59">
        <f>Inputs!$M$85/12</f>
        <v>0</v>
      </c>
      <c r="LJ38" s="59">
        <f>Inputs!$M$85/12</f>
        <v>0</v>
      </c>
      <c r="LK38" s="59">
        <f>Inputs!$M$85/12</f>
        <v>0</v>
      </c>
      <c r="LL38" s="59">
        <f>Inputs!$M$85/12</f>
        <v>0</v>
      </c>
      <c r="LM38" s="59">
        <f>Inputs!$M$85/12</f>
        <v>0</v>
      </c>
      <c r="LN38" s="59">
        <f>Inputs!$M$85/12</f>
        <v>0</v>
      </c>
      <c r="LO38" s="59">
        <f>Inputs!$M$85/12</f>
        <v>0</v>
      </c>
      <c r="LP38" s="59">
        <f>Inputs!$M$85/12</f>
        <v>0</v>
      </c>
      <c r="LQ38" s="59">
        <f>Inputs!$M$85/12</f>
        <v>0</v>
      </c>
      <c r="LR38" s="59">
        <f>Inputs!$M$85/12</f>
        <v>0</v>
      </c>
      <c r="LS38" s="59">
        <f>Inputs!$M$85/12</f>
        <v>0</v>
      </c>
      <c r="LT38" s="59">
        <f>Inputs!$M$85/12</f>
        <v>0</v>
      </c>
      <c r="LU38" s="59">
        <f>Inputs!$M$85/12</f>
        <v>0</v>
      </c>
    </row>
    <row r="39" spans="2:333">
      <c r="E39" s="12" t="s">
        <v>1126</v>
      </c>
      <c r="G39" s="59">
        <f t="shared" si="39"/>
        <v>0</v>
      </c>
      <c r="H39" s="59">
        <f t="shared" si="40"/>
        <v>0</v>
      </c>
      <c r="I39" s="59">
        <f t="shared" si="41"/>
        <v>0</v>
      </c>
      <c r="J39" s="59">
        <f t="shared" si="42"/>
        <v>0</v>
      </c>
      <c r="K39" s="59">
        <f t="shared" si="43"/>
        <v>0</v>
      </c>
      <c r="L39" s="59">
        <f t="shared" si="44"/>
        <v>0</v>
      </c>
      <c r="M39" s="59">
        <f t="shared" si="45"/>
        <v>0</v>
      </c>
      <c r="N39" s="59">
        <f t="shared" si="46"/>
        <v>0</v>
      </c>
      <c r="O39" s="59">
        <f t="shared" si="47"/>
        <v>0</v>
      </c>
      <c r="P39" s="59">
        <f t="shared" si="48"/>
        <v>0</v>
      </c>
      <c r="Q39" s="59">
        <f t="shared" si="49"/>
        <v>0</v>
      </c>
      <c r="R39" s="59">
        <f t="shared" si="50"/>
        <v>0</v>
      </c>
      <c r="S39" s="59">
        <f t="shared" si="51"/>
        <v>0</v>
      </c>
      <c r="T39" s="59">
        <f t="shared" si="52"/>
        <v>0</v>
      </c>
      <c r="U39" s="59">
        <f t="shared" si="53"/>
        <v>0</v>
      </c>
      <c r="V39" s="59">
        <f t="shared" si="54"/>
        <v>0</v>
      </c>
      <c r="W39" s="59">
        <f t="shared" si="55"/>
        <v>0</v>
      </c>
      <c r="X39" s="59">
        <f t="shared" si="56"/>
        <v>0</v>
      </c>
      <c r="Y39" s="59">
        <f t="shared" si="57"/>
        <v>0</v>
      </c>
      <c r="Z39" s="59">
        <f t="shared" si="58"/>
        <v>0</v>
      </c>
      <c r="AA39" s="59">
        <f t="shared" si="59"/>
        <v>0</v>
      </c>
      <c r="AB39" s="59">
        <f t="shared" si="60"/>
        <v>0</v>
      </c>
      <c r="AC39" s="59">
        <f t="shared" si="61"/>
        <v>0</v>
      </c>
      <c r="AD39" s="59">
        <f t="shared" si="62"/>
        <v>0</v>
      </c>
      <c r="AE39" s="59">
        <f t="shared" si="63"/>
        <v>0</v>
      </c>
      <c r="AF39" s="54"/>
      <c r="AG39" s="54"/>
      <c r="AH39" s="59">
        <f>(Inputs!$M$86*Inputs!$M$17*1000)/12</f>
        <v>0</v>
      </c>
      <c r="AI39" s="59">
        <f>(Inputs!$M$86*Inputs!$M$17*1000)/12</f>
        <v>0</v>
      </c>
      <c r="AJ39" s="59">
        <f>(Inputs!$M$86*Inputs!$M$17*1000)/12</f>
        <v>0</v>
      </c>
      <c r="AK39" s="59">
        <f>(Inputs!$M$86*Inputs!$M$17*1000)/12</f>
        <v>0</v>
      </c>
      <c r="AL39" s="59">
        <f>(Inputs!$M$86*Inputs!$M$17*1000)/12</f>
        <v>0</v>
      </c>
      <c r="AM39" s="59">
        <f>(Inputs!$M$86*Inputs!$M$17*1000)/12</f>
        <v>0</v>
      </c>
      <c r="AN39" s="59">
        <f>(Inputs!$M$86*Inputs!$M$17*1000)/12</f>
        <v>0</v>
      </c>
      <c r="AO39" s="59">
        <f>(Inputs!$M$86*Inputs!$M$17*1000)/12</f>
        <v>0</v>
      </c>
      <c r="AP39" s="59">
        <f>(Inputs!$M$86*Inputs!$M$17*1000)/12</f>
        <v>0</v>
      </c>
      <c r="AQ39" s="59">
        <f>(Inputs!$M$86*Inputs!$M$17*1000)/12</f>
        <v>0</v>
      </c>
      <c r="AR39" s="59">
        <f>(Inputs!$M$86*Inputs!$M$17*1000)/12</f>
        <v>0</v>
      </c>
      <c r="AS39" s="59">
        <f>(Inputs!$M$86*Inputs!$M$17*1000)/12</f>
        <v>0</v>
      </c>
      <c r="AT39" s="59">
        <f>(Inputs!$M$86*Inputs!$M$17*1000)/12</f>
        <v>0</v>
      </c>
      <c r="AU39" s="59">
        <f>(Inputs!$M$86*Inputs!$M$17*1000)/12</f>
        <v>0</v>
      </c>
      <c r="AV39" s="59">
        <f>(Inputs!$M$86*Inputs!$M$17*1000)/12</f>
        <v>0</v>
      </c>
      <c r="AW39" s="59">
        <f>(Inputs!$M$86*Inputs!$M$17*1000)/12</f>
        <v>0</v>
      </c>
      <c r="AX39" s="59">
        <f>(Inputs!$M$86*Inputs!$M$17*1000)/12</f>
        <v>0</v>
      </c>
      <c r="AY39" s="59">
        <f>(Inputs!$M$86*Inputs!$M$17*1000)/12</f>
        <v>0</v>
      </c>
      <c r="AZ39" s="59">
        <f>(Inputs!$M$86*Inputs!$M$17*1000)/12</f>
        <v>0</v>
      </c>
      <c r="BA39" s="59">
        <f>(Inputs!$M$86*Inputs!$M$17*1000)/12</f>
        <v>0</v>
      </c>
      <c r="BB39" s="59">
        <f>(Inputs!$M$86*Inputs!$M$17*1000)/12</f>
        <v>0</v>
      </c>
      <c r="BC39" s="59">
        <f>(Inputs!$M$86*Inputs!$M$17*1000)/12</f>
        <v>0</v>
      </c>
      <c r="BD39" s="59">
        <f>(Inputs!$M$86*Inputs!$M$17*1000)/12</f>
        <v>0</v>
      </c>
      <c r="BE39" s="59">
        <f>(Inputs!$M$86*Inputs!$M$17*1000)/12</f>
        <v>0</v>
      </c>
      <c r="BF39" s="59">
        <f>(Inputs!$M$86*Inputs!$M$17*1000)/12</f>
        <v>0</v>
      </c>
      <c r="BG39" s="59">
        <f>(Inputs!$M$86*Inputs!$M$17*1000)/12</f>
        <v>0</v>
      </c>
      <c r="BH39" s="59">
        <f>(Inputs!$M$86*Inputs!$M$17*1000)/12</f>
        <v>0</v>
      </c>
      <c r="BI39" s="59">
        <f>(Inputs!$M$86*Inputs!$M$17*1000)/12</f>
        <v>0</v>
      </c>
      <c r="BJ39" s="59">
        <f>(Inputs!$M$86*Inputs!$M$17*1000)/12</f>
        <v>0</v>
      </c>
      <c r="BK39" s="59">
        <f>(Inputs!$M$86*Inputs!$M$17*1000)/12</f>
        <v>0</v>
      </c>
      <c r="BL39" s="59">
        <f>(Inputs!$M$86*Inputs!$M$17*1000)/12</f>
        <v>0</v>
      </c>
      <c r="BM39" s="59">
        <f>(Inputs!$M$86*Inputs!$M$17*1000)/12</f>
        <v>0</v>
      </c>
      <c r="BN39" s="59">
        <f>(Inputs!$M$86*Inputs!$M$17*1000)/12</f>
        <v>0</v>
      </c>
      <c r="BO39" s="59">
        <f>(Inputs!$M$86*Inputs!$M$17*1000)/12</f>
        <v>0</v>
      </c>
      <c r="BP39" s="59">
        <f>(Inputs!$M$86*Inputs!$M$17*1000)/12</f>
        <v>0</v>
      </c>
      <c r="BQ39" s="59">
        <f>(Inputs!$M$86*Inputs!$M$17*1000)/12</f>
        <v>0</v>
      </c>
      <c r="BR39" s="59">
        <f>(Inputs!$M$86*Inputs!$M$17*1000)/12</f>
        <v>0</v>
      </c>
      <c r="BS39" s="59">
        <f>(Inputs!$M$86*Inputs!$M$17*1000)/12</f>
        <v>0</v>
      </c>
      <c r="BT39" s="59">
        <f>(Inputs!$M$86*Inputs!$M$17*1000)/12</f>
        <v>0</v>
      </c>
      <c r="BU39" s="59">
        <f>(Inputs!$M$86*Inputs!$M$17*1000)/12</f>
        <v>0</v>
      </c>
      <c r="BV39" s="59">
        <f>(Inputs!$M$86*Inputs!$M$17*1000)/12</f>
        <v>0</v>
      </c>
      <c r="BW39" s="59">
        <f>(Inputs!$M$86*Inputs!$M$17*1000)/12</f>
        <v>0</v>
      </c>
      <c r="BX39" s="59">
        <f>(Inputs!$M$86*Inputs!$M$17*1000)/12</f>
        <v>0</v>
      </c>
      <c r="BY39" s="59">
        <f>(Inputs!$M$86*Inputs!$M$17*1000)/12</f>
        <v>0</v>
      </c>
      <c r="BZ39" s="59">
        <f>(Inputs!$M$86*Inputs!$M$17*1000)/12</f>
        <v>0</v>
      </c>
      <c r="CA39" s="59">
        <f>(Inputs!$M$86*Inputs!$M$17*1000)/12</f>
        <v>0</v>
      </c>
      <c r="CB39" s="59">
        <f>(Inputs!$M$86*Inputs!$M$17*1000)/12</f>
        <v>0</v>
      </c>
      <c r="CC39" s="59">
        <f>(Inputs!$M$86*Inputs!$M$17*1000)/12</f>
        <v>0</v>
      </c>
      <c r="CD39" s="59">
        <f>(Inputs!$M$86*Inputs!$M$17*1000)/12</f>
        <v>0</v>
      </c>
      <c r="CE39" s="59">
        <f>(Inputs!$M$86*Inputs!$M$17*1000)/12</f>
        <v>0</v>
      </c>
      <c r="CF39" s="59">
        <f>(Inputs!$M$86*Inputs!$M$17*1000)/12</f>
        <v>0</v>
      </c>
      <c r="CG39" s="59">
        <f>(Inputs!$M$86*Inputs!$M$17*1000)/12</f>
        <v>0</v>
      </c>
      <c r="CH39" s="59">
        <f>(Inputs!$M$86*Inputs!$M$17*1000)/12</f>
        <v>0</v>
      </c>
      <c r="CI39" s="59">
        <f>(Inputs!$M$86*Inputs!$M$17*1000)/12</f>
        <v>0</v>
      </c>
      <c r="CJ39" s="59">
        <f>(Inputs!$M$86*Inputs!$M$17*1000)/12</f>
        <v>0</v>
      </c>
      <c r="CK39" s="59">
        <f>(Inputs!$M$86*Inputs!$M$17*1000)/12</f>
        <v>0</v>
      </c>
      <c r="CL39" s="59">
        <f>(Inputs!$M$86*Inputs!$M$17*1000)/12</f>
        <v>0</v>
      </c>
      <c r="CM39" s="59">
        <f>(Inputs!$M$86*Inputs!$M$17*1000)/12</f>
        <v>0</v>
      </c>
      <c r="CN39" s="59">
        <f>(Inputs!$M$86*Inputs!$M$17*1000)/12</f>
        <v>0</v>
      </c>
      <c r="CO39" s="59">
        <f>(Inputs!$M$86*Inputs!$M$17*1000)/12</f>
        <v>0</v>
      </c>
      <c r="CP39" s="59">
        <f>(Inputs!$M$86*Inputs!$M$17*1000)/12</f>
        <v>0</v>
      </c>
      <c r="CQ39" s="59">
        <f>(Inputs!$M$86*Inputs!$M$17*1000)/12</f>
        <v>0</v>
      </c>
      <c r="CR39" s="59">
        <f>(Inputs!$M$86*Inputs!$M$17*1000)/12</f>
        <v>0</v>
      </c>
      <c r="CS39" s="59">
        <f>(Inputs!$M$86*Inputs!$M$17*1000)/12</f>
        <v>0</v>
      </c>
      <c r="CT39" s="59">
        <f>(Inputs!$M$86*Inputs!$M$17*1000)/12</f>
        <v>0</v>
      </c>
      <c r="CU39" s="59">
        <f>(Inputs!$M$86*Inputs!$M$17*1000)/12</f>
        <v>0</v>
      </c>
      <c r="CV39" s="59">
        <f>(Inputs!$M$86*Inputs!$M$17*1000)/12</f>
        <v>0</v>
      </c>
      <c r="CW39" s="59">
        <f>(Inputs!$M$86*Inputs!$M$17*1000)/12</f>
        <v>0</v>
      </c>
      <c r="CX39" s="59">
        <f>(Inputs!$M$86*Inputs!$M$17*1000)/12</f>
        <v>0</v>
      </c>
      <c r="CY39" s="59">
        <f>(Inputs!$M$86*Inputs!$M$17*1000)/12</f>
        <v>0</v>
      </c>
      <c r="CZ39" s="59">
        <f>(Inputs!$M$86*Inputs!$M$17*1000)/12</f>
        <v>0</v>
      </c>
      <c r="DA39" s="59">
        <f>(Inputs!$M$86*Inputs!$M$17*1000)/12</f>
        <v>0</v>
      </c>
      <c r="DB39" s="59">
        <f>(Inputs!$M$86*Inputs!$M$17*1000)/12</f>
        <v>0</v>
      </c>
      <c r="DC39" s="59">
        <f>(Inputs!$M$86*Inputs!$M$17*1000)/12</f>
        <v>0</v>
      </c>
      <c r="DD39" s="59">
        <f>(Inputs!$M$86*Inputs!$M$17*1000)/12</f>
        <v>0</v>
      </c>
      <c r="DE39" s="59">
        <f>(Inputs!$M$86*Inputs!$M$17*1000)/12</f>
        <v>0</v>
      </c>
      <c r="DF39" s="59">
        <f>(Inputs!$M$86*Inputs!$M$17*1000)/12</f>
        <v>0</v>
      </c>
      <c r="DG39" s="59">
        <f>(Inputs!$M$86*Inputs!$M$17*1000)/12</f>
        <v>0</v>
      </c>
      <c r="DH39" s="59">
        <f>(Inputs!$M$86*Inputs!$M$17*1000)/12</f>
        <v>0</v>
      </c>
      <c r="DI39" s="59">
        <f>(Inputs!$M$86*Inputs!$M$17*1000)/12</f>
        <v>0</v>
      </c>
      <c r="DJ39" s="59">
        <f>(Inputs!$M$86*Inputs!$M$17*1000)/12</f>
        <v>0</v>
      </c>
      <c r="DK39" s="59">
        <f>(Inputs!$M$86*Inputs!$M$17*1000)/12</f>
        <v>0</v>
      </c>
      <c r="DL39" s="59">
        <f>(Inputs!$M$86*Inputs!$M$17*1000)/12</f>
        <v>0</v>
      </c>
      <c r="DM39" s="59">
        <f>(Inputs!$M$86*Inputs!$M$17*1000)/12</f>
        <v>0</v>
      </c>
      <c r="DN39" s="59">
        <f>(Inputs!$M$86*Inputs!$M$17*1000)/12</f>
        <v>0</v>
      </c>
      <c r="DO39" s="59">
        <f>(Inputs!$M$86*Inputs!$M$17*1000)/12</f>
        <v>0</v>
      </c>
      <c r="DP39" s="59">
        <f>(Inputs!$M$86*Inputs!$M$17*1000)/12</f>
        <v>0</v>
      </c>
      <c r="DQ39" s="59">
        <f>(Inputs!$M$86*Inputs!$M$17*1000)/12</f>
        <v>0</v>
      </c>
      <c r="DR39" s="59">
        <f>(Inputs!$M$86*Inputs!$M$17*1000)/12</f>
        <v>0</v>
      </c>
      <c r="DS39" s="59">
        <f>(Inputs!$M$86*Inputs!$M$17*1000)/12</f>
        <v>0</v>
      </c>
      <c r="DT39" s="59">
        <f>(Inputs!$M$86*Inputs!$M$17*1000)/12</f>
        <v>0</v>
      </c>
      <c r="DU39" s="59">
        <f>(Inputs!$M$86*Inputs!$M$17*1000)/12</f>
        <v>0</v>
      </c>
      <c r="DV39" s="59">
        <f>(Inputs!$M$86*Inputs!$M$17*1000)/12</f>
        <v>0</v>
      </c>
      <c r="DW39" s="59">
        <f>(Inputs!$M$86*Inputs!$M$17*1000)/12</f>
        <v>0</v>
      </c>
      <c r="DX39" s="59">
        <f>(Inputs!$M$86*Inputs!$M$17*1000)/12</f>
        <v>0</v>
      </c>
      <c r="DY39" s="59">
        <f>(Inputs!$M$86*Inputs!$M$17*1000)/12</f>
        <v>0</v>
      </c>
      <c r="DZ39" s="59">
        <f>(Inputs!$M$86*Inputs!$M$17*1000)/12</f>
        <v>0</v>
      </c>
      <c r="EA39" s="59">
        <f>(Inputs!$M$86*Inputs!$M$17*1000)/12</f>
        <v>0</v>
      </c>
      <c r="EB39" s="59">
        <f>(Inputs!$M$86*Inputs!$M$17*1000)/12</f>
        <v>0</v>
      </c>
      <c r="EC39" s="59">
        <f>(Inputs!$M$86*Inputs!$M$17*1000)/12</f>
        <v>0</v>
      </c>
      <c r="ED39" s="59">
        <f>(Inputs!$M$86*Inputs!$M$17*1000)/12</f>
        <v>0</v>
      </c>
      <c r="EE39" s="59">
        <f>(Inputs!$M$86*Inputs!$M$17*1000)/12</f>
        <v>0</v>
      </c>
      <c r="EF39" s="59">
        <f>(Inputs!$M$86*Inputs!$M$17*1000)/12</f>
        <v>0</v>
      </c>
      <c r="EG39" s="59">
        <f>(Inputs!$M$86*Inputs!$M$17*1000)/12</f>
        <v>0</v>
      </c>
      <c r="EH39" s="59">
        <f>(Inputs!$M$86*Inputs!$M$17*1000)/12</f>
        <v>0</v>
      </c>
      <c r="EI39" s="59">
        <f>(Inputs!$M$86*Inputs!$M$17*1000)/12</f>
        <v>0</v>
      </c>
      <c r="EJ39" s="59">
        <f>(Inputs!$M$86*Inputs!$M$17*1000)/12</f>
        <v>0</v>
      </c>
      <c r="EK39" s="59">
        <f>(Inputs!$M$86*Inputs!$M$17*1000)/12</f>
        <v>0</v>
      </c>
      <c r="EL39" s="59">
        <f>(Inputs!$M$86*Inputs!$M$17*1000)/12</f>
        <v>0</v>
      </c>
      <c r="EM39" s="59">
        <f>(Inputs!$M$86*Inputs!$M$17*1000)/12</f>
        <v>0</v>
      </c>
      <c r="EN39" s="59">
        <f>(Inputs!$M$86*Inputs!$M$17*1000)/12</f>
        <v>0</v>
      </c>
      <c r="EO39" s="59">
        <f>(Inputs!$M$86*Inputs!$M$17*1000)/12</f>
        <v>0</v>
      </c>
      <c r="EP39" s="59">
        <f>(Inputs!$M$86*Inputs!$M$17*1000)/12</f>
        <v>0</v>
      </c>
      <c r="EQ39" s="59">
        <f>(Inputs!$M$86*Inputs!$M$17*1000)/12</f>
        <v>0</v>
      </c>
      <c r="ER39" s="59">
        <f>(Inputs!$M$86*Inputs!$M$17*1000)/12</f>
        <v>0</v>
      </c>
      <c r="ES39" s="59">
        <f>(Inputs!$M$86*Inputs!$M$17*1000)/12</f>
        <v>0</v>
      </c>
      <c r="ET39" s="59">
        <f>(Inputs!$M$86*Inputs!$M$17*1000)/12</f>
        <v>0</v>
      </c>
      <c r="EU39" s="59">
        <f>(Inputs!$M$86*Inputs!$M$17*1000)/12</f>
        <v>0</v>
      </c>
      <c r="EV39" s="59">
        <f>(Inputs!$M$86*Inputs!$M$17*1000)/12</f>
        <v>0</v>
      </c>
      <c r="EW39" s="59">
        <f>(Inputs!$M$86*Inputs!$M$17*1000)/12</f>
        <v>0</v>
      </c>
      <c r="EX39" s="59">
        <f>(Inputs!$M$86*Inputs!$M$17*1000)/12</f>
        <v>0</v>
      </c>
      <c r="EY39" s="59">
        <f>(Inputs!$M$86*Inputs!$M$17*1000)/12</f>
        <v>0</v>
      </c>
      <c r="EZ39" s="59">
        <f>(Inputs!$M$86*Inputs!$M$17*1000)/12</f>
        <v>0</v>
      </c>
      <c r="FA39" s="59">
        <f>(Inputs!$M$86*Inputs!$M$17*1000)/12</f>
        <v>0</v>
      </c>
      <c r="FB39" s="59">
        <f>(Inputs!$M$86*Inputs!$M$17*1000)/12</f>
        <v>0</v>
      </c>
      <c r="FC39" s="59">
        <f>(Inputs!$M$86*Inputs!$M$17*1000)/12</f>
        <v>0</v>
      </c>
      <c r="FD39" s="59">
        <f>(Inputs!$M$86*Inputs!$M$17*1000)/12</f>
        <v>0</v>
      </c>
      <c r="FE39" s="59">
        <f>(Inputs!$M$86*Inputs!$M$17*1000)/12</f>
        <v>0</v>
      </c>
      <c r="FF39" s="59">
        <f>(Inputs!$M$86*Inputs!$M$17*1000)/12</f>
        <v>0</v>
      </c>
      <c r="FG39" s="59">
        <f>(Inputs!$M$86*Inputs!$M$17*1000)/12</f>
        <v>0</v>
      </c>
      <c r="FH39" s="59">
        <f>(Inputs!$M$86*Inputs!$M$17*1000)/12</f>
        <v>0</v>
      </c>
      <c r="FI39" s="59">
        <f>(Inputs!$M$86*Inputs!$M$17*1000)/12</f>
        <v>0</v>
      </c>
      <c r="FJ39" s="59">
        <f>(Inputs!$M$86*Inputs!$M$17*1000)/12</f>
        <v>0</v>
      </c>
      <c r="FK39" s="59">
        <f>(Inputs!$M$86*Inputs!$M$17*1000)/12</f>
        <v>0</v>
      </c>
      <c r="FL39" s="59">
        <f>(Inputs!$M$86*Inputs!$M$17*1000)/12</f>
        <v>0</v>
      </c>
      <c r="FM39" s="59">
        <f>(Inputs!$M$86*Inputs!$M$17*1000)/12</f>
        <v>0</v>
      </c>
      <c r="FN39" s="59">
        <f>(Inputs!$M$86*Inputs!$M$17*1000)/12</f>
        <v>0</v>
      </c>
      <c r="FO39" s="59">
        <f>(Inputs!$M$86*Inputs!$M$17*1000)/12</f>
        <v>0</v>
      </c>
      <c r="FP39" s="59">
        <f>(Inputs!$M$86*Inputs!$M$17*1000)/12</f>
        <v>0</v>
      </c>
      <c r="FQ39" s="59">
        <f>(Inputs!$M$86*Inputs!$M$17*1000)/12</f>
        <v>0</v>
      </c>
      <c r="FR39" s="59">
        <f>(Inputs!$M$86*Inputs!$M$17*1000)/12</f>
        <v>0</v>
      </c>
      <c r="FS39" s="59">
        <f>(Inputs!$M$86*Inputs!$M$17*1000)/12</f>
        <v>0</v>
      </c>
      <c r="FT39" s="59">
        <f>(Inputs!$M$86*Inputs!$M$17*1000)/12</f>
        <v>0</v>
      </c>
      <c r="FU39" s="59">
        <f>(Inputs!$M$86*Inputs!$M$17*1000)/12</f>
        <v>0</v>
      </c>
      <c r="FV39" s="59">
        <f>(Inputs!$M$86*Inputs!$M$17*1000)/12</f>
        <v>0</v>
      </c>
      <c r="FW39" s="59">
        <f>(Inputs!$M$86*Inputs!$M$17*1000)/12</f>
        <v>0</v>
      </c>
      <c r="FX39" s="59">
        <f>(Inputs!$M$86*Inputs!$M$17*1000)/12</f>
        <v>0</v>
      </c>
      <c r="FY39" s="59">
        <f>(Inputs!$M$86*Inputs!$M$17*1000)/12</f>
        <v>0</v>
      </c>
      <c r="FZ39" s="59">
        <f>(Inputs!$M$86*Inputs!$M$17*1000)/12</f>
        <v>0</v>
      </c>
      <c r="GA39" s="59">
        <f>(Inputs!$M$86*Inputs!$M$17*1000)/12</f>
        <v>0</v>
      </c>
      <c r="GB39" s="59">
        <f>(Inputs!$M$86*Inputs!$M$17*1000)/12</f>
        <v>0</v>
      </c>
      <c r="GC39" s="59">
        <f>(Inputs!$M$86*Inputs!$M$17*1000)/12</f>
        <v>0</v>
      </c>
      <c r="GD39" s="59">
        <f>(Inputs!$M$86*Inputs!$M$17*1000)/12</f>
        <v>0</v>
      </c>
      <c r="GE39" s="59">
        <f>(Inputs!$M$86*Inputs!$M$17*1000)/12</f>
        <v>0</v>
      </c>
      <c r="GF39" s="59">
        <f>(Inputs!$M$86*Inputs!$M$17*1000)/12</f>
        <v>0</v>
      </c>
      <c r="GG39" s="59">
        <f>(Inputs!$M$86*Inputs!$M$17*1000)/12</f>
        <v>0</v>
      </c>
      <c r="GH39" s="59">
        <f>(Inputs!$M$86*Inputs!$M$17*1000)/12</f>
        <v>0</v>
      </c>
      <c r="GI39" s="59">
        <f>(Inputs!$M$86*Inputs!$M$17*1000)/12</f>
        <v>0</v>
      </c>
      <c r="GJ39" s="59">
        <f>(Inputs!$M$86*Inputs!$M$17*1000)/12</f>
        <v>0</v>
      </c>
      <c r="GK39" s="59">
        <f>(Inputs!$M$86*Inputs!$M$17*1000)/12</f>
        <v>0</v>
      </c>
      <c r="GL39" s="59">
        <f>(Inputs!$M$86*Inputs!$M$17*1000)/12</f>
        <v>0</v>
      </c>
      <c r="GM39" s="59">
        <f>(Inputs!$M$86*Inputs!$M$17*1000)/12</f>
        <v>0</v>
      </c>
      <c r="GN39" s="59">
        <f>(Inputs!$M$86*Inputs!$M$17*1000)/12</f>
        <v>0</v>
      </c>
      <c r="GO39" s="59">
        <f>(Inputs!$M$86*Inputs!$M$17*1000)/12</f>
        <v>0</v>
      </c>
      <c r="GP39" s="59">
        <f>(Inputs!$M$86*Inputs!$M$17*1000)/12</f>
        <v>0</v>
      </c>
      <c r="GQ39" s="59">
        <f>(Inputs!$M$86*Inputs!$M$17*1000)/12</f>
        <v>0</v>
      </c>
      <c r="GR39" s="59">
        <f>(Inputs!$M$86*Inputs!$M$17*1000)/12</f>
        <v>0</v>
      </c>
      <c r="GS39" s="59">
        <f>(Inputs!$M$86*Inputs!$M$17*1000)/12</f>
        <v>0</v>
      </c>
      <c r="GT39" s="59">
        <f>(Inputs!$M$86*Inputs!$M$17*1000)/12</f>
        <v>0</v>
      </c>
      <c r="GU39" s="59">
        <f>(Inputs!$M$86*Inputs!$M$17*1000)/12</f>
        <v>0</v>
      </c>
      <c r="GV39" s="59">
        <f>(Inputs!$M$86*Inputs!$M$17*1000)/12</f>
        <v>0</v>
      </c>
      <c r="GW39" s="59">
        <f>(Inputs!$M$86*Inputs!$M$17*1000)/12</f>
        <v>0</v>
      </c>
      <c r="GX39" s="59">
        <f>(Inputs!$M$86*Inputs!$M$17*1000)/12</f>
        <v>0</v>
      </c>
      <c r="GY39" s="59">
        <f>(Inputs!$M$86*Inputs!$M$17*1000)/12</f>
        <v>0</v>
      </c>
      <c r="GZ39" s="59">
        <f>(Inputs!$M$86*Inputs!$M$17*1000)/12</f>
        <v>0</v>
      </c>
      <c r="HA39" s="59">
        <f>(Inputs!$M$86*Inputs!$M$17*1000)/12</f>
        <v>0</v>
      </c>
      <c r="HB39" s="59">
        <f>(Inputs!$M$86*Inputs!$M$17*1000)/12</f>
        <v>0</v>
      </c>
      <c r="HC39" s="59">
        <f>(Inputs!$M$86*Inputs!$M$17*1000)/12</f>
        <v>0</v>
      </c>
      <c r="HD39" s="59">
        <f>(Inputs!$M$86*Inputs!$M$17*1000)/12</f>
        <v>0</v>
      </c>
      <c r="HE39" s="59">
        <f>(Inputs!$M$86*Inputs!$M$17*1000)/12</f>
        <v>0</v>
      </c>
      <c r="HF39" s="59">
        <f>(Inputs!$M$86*Inputs!$M$17*1000)/12</f>
        <v>0</v>
      </c>
      <c r="HG39" s="59">
        <f>(Inputs!$M$86*Inputs!$M$17*1000)/12</f>
        <v>0</v>
      </c>
      <c r="HH39" s="59">
        <f>(Inputs!$M$86*Inputs!$M$17*1000)/12</f>
        <v>0</v>
      </c>
      <c r="HI39" s="59">
        <f>(Inputs!$M$86*Inputs!$M$17*1000)/12</f>
        <v>0</v>
      </c>
      <c r="HJ39" s="59">
        <f>(Inputs!$M$86*Inputs!$M$17*1000)/12</f>
        <v>0</v>
      </c>
      <c r="HK39" s="59">
        <f>(Inputs!$M$86*Inputs!$M$17*1000)/12</f>
        <v>0</v>
      </c>
      <c r="HL39" s="59">
        <f>(Inputs!$M$86*Inputs!$M$17*1000)/12</f>
        <v>0</v>
      </c>
      <c r="HM39" s="59">
        <f>(Inputs!$M$86*Inputs!$M$17*1000)/12</f>
        <v>0</v>
      </c>
      <c r="HN39" s="59">
        <f>(Inputs!$M$86*Inputs!$M$17*1000)/12</f>
        <v>0</v>
      </c>
      <c r="HO39" s="59">
        <f>(Inputs!$M$86*Inputs!$M$17*1000)/12</f>
        <v>0</v>
      </c>
      <c r="HP39" s="59">
        <f>(Inputs!$M$86*Inputs!$M$17*1000)/12</f>
        <v>0</v>
      </c>
      <c r="HQ39" s="59">
        <f>(Inputs!$M$86*Inputs!$M$17*1000)/12</f>
        <v>0</v>
      </c>
      <c r="HR39" s="59">
        <f>(Inputs!$M$86*Inputs!$M$17*1000)/12</f>
        <v>0</v>
      </c>
      <c r="HS39" s="59">
        <f>(Inputs!$M$86*Inputs!$M$17*1000)/12</f>
        <v>0</v>
      </c>
      <c r="HT39" s="59">
        <f>(Inputs!$M$86*Inputs!$M$17*1000)/12</f>
        <v>0</v>
      </c>
      <c r="HU39" s="59">
        <f>(Inputs!$M$86*Inputs!$M$17*1000)/12</f>
        <v>0</v>
      </c>
      <c r="HV39" s="59">
        <f>(Inputs!$M$86*Inputs!$M$17*1000)/12</f>
        <v>0</v>
      </c>
      <c r="HW39" s="59">
        <f>(Inputs!$M$86*Inputs!$M$17*1000)/12</f>
        <v>0</v>
      </c>
      <c r="HX39" s="59">
        <f>(Inputs!$M$86*Inputs!$M$17*1000)/12</f>
        <v>0</v>
      </c>
      <c r="HY39" s="59">
        <f>(Inputs!$M$86*Inputs!$M$17*1000)/12</f>
        <v>0</v>
      </c>
      <c r="HZ39" s="59">
        <f>(Inputs!$M$86*Inputs!$M$17*1000)/12</f>
        <v>0</v>
      </c>
      <c r="IA39" s="59">
        <f>(Inputs!$M$86*Inputs!$M$17*1000)/12</f>
        <v>0</v>
      </c>
      <c r="IB39" s="59">
        <f>(Inputs!$M$86*Inputs!$M$17*1000)/12</f>
        <v>0</v>
      </c>
      <c r="IC39" s="59">
        <f>(Inputs!$M$86*Inputs!$M$17*1000)/12</f>
        <v>0</v>
      </c>
      <c r="ID39" s="59">
        <f>(Inputs!$M$86*Inputs!$M$17*1000)/12</f>
        <v>0</v>
      </c>
      <c r="IE39" s="59">
        <f>(Inputs!$M$86*Inputs!$M$17*1000)/12</f>
        <v>0</v>
      </c>
      <c r="IF39" s="59">
        <f>(Inputs!$M$86*Inputs!$M$17*1000)/12</f>
        <v>0</v>
      </c>
      <c r="IG39" s="59">
        <f>(Inputs!$M$86*Inputs!$M$17*1000)/12</f>
        <v>0</v>
      </c>
      <c r="IH39" s="59">
        <f>(Inputs!$M$86*Inputs!$M$17*1000)/12</f>
        <v>0</v>
      </c>
      <c r="II39" s="59">
        <f>(Inputs!$M$86*Inputs!$M$17*1000)/12</f>
        <v>0</v>
      </c>
      <c r="IJ39" s="59">
        <f>(Inputs!$M$86*Inputs!$M$17*1000)/12</f>
        <v>0</v>
      </c>
      <c r="IK39" s="59">
        <f>(Inputs!$M$86*Inputs!$M$17*1000)/12</f>
        <v>0</v>
      </c>
      <c r="IL39" s="59">
        <f>(Inputs!$M$86*Inputs!$M$17*1000)/12</f>
        <v>0</v>
      </c>
      <c r="IM39" s="59">
        <f>(Inputs!$M$86*Inputs!$M$17*1000)/12</f>
        <v>0</v>
      </c>
      <c r="IN39" s="59">
        <f>(Inputs!$M$86*Inputs!$M$17*1000)/12</f>
        <v>0</v>
      </c>
      <c r="IO39" s="59">
        <f>(Inputs!$M$86*Inputs!$M$17*1000)/12</f>
        <v>0</v>
      </c>
      <c r="IP39" s="59">
        <f>(Inputs!$M$86*Inputs!$M$17*1000)/12</f>
        <v>0</v>
      </c>
      <c r="IQ39" s="59">
        <f>(Inputs!$M$86*Inputs!$M$17*1000)/12</f>
        <v>0</v>
      </c>
      <c r="IR39" s="59">
        <f>(Inputs!$M$86*Inputs!$M$17*1000)/12</f>
        <v>0</v>
      </c>
      <c r="IS39" s="59">
        <f>(Inputs!$M$86*Inputs!$M$17*1000)/12</f>
        <v>0</v>
      </c>
      <c r="IT39" s="59">
        <f>(Inputs!$M$86*Inputs!$M$17*1000)/12</f>
        <v>0</v>
      </c>
      <c r="IU39" s="59">
        <f>(Inputs!$M$86*Inputs!$M$17*1000)/12</f>
        <v>0</v>
      </c>
      <c r="IV39" s="59">
        <f>(Inputs!$M$86*Inputs!$M$17*1000)/12</f>
        <v>0</v>
      </c>
      <c r="IW39" s="59">
        <f>(Inputs!$M$86*Inputs!$M$17*1000)/12</f>
        <v>0</v>
      </c>
      <c r="IX39" s="59">
        <f>(Inputs!$M$86*Inputs!$M$17*1000)/12</f>
        <v>0</v>
      </c>
      <c r="IY39" s="59">
        <f>(Inputs!$M$86*Inputs!$M$17*1000)/12</f>
        <v>0</v>
      </c>
      <c r="IZ39" s="59">
        <f>(Inputs!$M$86*Inputs!$M$17*1000)/12</f>
        <v>0</v>
      </c>
      <c r="JA39" s="59">
        <f>(Inputs!$M$86*Inputs!$M$17*1000)/12</f>
        <v>0</v>
      </c>
      <c r="JB39" s="59">
        <f>(Inputs!$M$86*Inputs!$M$17*1000)/12</f>
        <v>0</v>
      </c>
      <c r="JC39" s="59">
        <f>(Inputs!$M$86*Inputs!$M$17*1000)/12</f>
        <v>0</v>
      </c>
      <c r="JD39" s="59">
        <f>(Inputs!$M$86*Inputs!$M$17*1000)/12</f>
        <v>0</v>
      </c>
      <c r="JE39" s="59">
        <f>(Inputs!$M$86*Inputs!$M$17*1000)/12</f>
        <v>0</v>
      </c>
      <c r="JF39" s="59">
        <f>(Inputs!$M$86*Inputs!$M$17*1000)/12</f>
        <v>0</v>
      </c>
      <c r="JG39" s="59">
        <f>(Inputs!$M$86*Inputs!$M$17*1000)/12</f>
        <v>0</v>
      </c>
      <c r="JH39" s="59">
        <f>(Inputs!$M$86*Inputs!$M$17*1000)/12</f>
        <v>0</v>
      </c>
      <c r="JI39" s="59">
        <f>(Inputs!$M$86*Inputs!$M$17*1000)/12</f>
        <v>0</v>
      </c>
      <c r="JJ39" s="59">
        <f>(Inputs!$M$86*Inputs!$M$17*1000)/12</f>
        <v>0</v>
      </c>
      <c r="JK39" s="59">
        <f>(Inputs!$M$86*Inputs!$M$17*1000)/12</f>
        <v>0</v>
      </c>
      <c r="JL39" s="59">
        <f>(Inputs!$M$86*Inputs!$M$17*1000)/12</f>
        <v>0</v>
      </c>
      <c r="JM39" s="59">
        <f>(Inputs!$M$86*Inputs!$M$17*1000)/12</f>
        <v>0</v>
      </c>
      <c r="JN39" s="59">
        <f>(Inputs!$M$86*Inputs!$M$17*1000)/12</f>
        <v>0</v>
      </c>
      <c r="JO39" s="59">
        <f>(Inputs!$M$86*Inputs!$M$17*1000)/12</f>
        <v>0</v>
      </c>
      <c r="JP39" s="59">
        <f>(Inputs!$M$86*Inputs!$M$17*1000)/12</f>
        <v>0</v>
      </c>
      <c r="JQ39" s="59">
        <f>(Inputs!$M$86*Inputs!$M$17*1000)/12</f>
        <v>0</v>
      </c>
      <c r="JR39" s="59">
        <f>(Inputs!$M$86*Inputs!$M$17*1000)/12</f>
        <v>0</v>
      </c>
      <c r="JS39" s="59">
        <f>(Inputs!$M$86*Inputs!$M$17*1000)/12</f>
        <v>0</v>
      </c>
      <c r="JT39" s="59">
        <f>(Inputs!$M$86*Inputs!$M$17*1000)/12</f>
        <v>0</v>
      </c>
      <c r="JU39" s="59">
        <f>(Inputs!$M$86*Inputs!$M$17*1000)/12</f>
        <v>0</v>
      </c>
      <c r="JV39" s="59">
        <f>(Inputs!$M$86*Inputs!$M$17*1000)/12</f>
        <v>0</v>
      </c>
      <c r="JW39" s="59">
        <f>(Inputs!$M$86*Inputs!$M$17*1000)/12</f>
        <v>0</v>
      </c>
      <c r="JX39" s="59">
        <f>(Inputs!$M$86*Inputs!$M$17*1000)/12</f>
        <v>0</v>
      </c>
      <c r="JY39" s="59">
        <f>(Inputs!$M$86*Inputs!$M$17*1000)/12</f>
        <v>0</v>
      </c>
      <c r="JZ39" s="59">
        <f>(Inputs!$M$86*Inputs!$M$17*1000)/12</f>
        <v>0</v>
      </c>
      <c r="KA39" s="59">
        <f>(Inputs!$M$86*Inputs!$M$17*1000)/12</f>
        <v>0</v>
      </c>
      <c r="KB39" s="59">
        <f>(Inputs!$M$86*Inputs!$M$17*1000)/12</f>
        <v>0</v>
      </c>
      <c r="KC39" s="59">
        <f>(Inputs!$M$86*Inputs!$M$17*1000)/12</f>
        <v>0</v>
      </c>
      <c r="KD39" s="59">
        <f>(Inputs!$M$86*Inputs!$M$17*1000)/12</f>
        <v>0</v>
      </c>
      <c r="KE39" s="59">
        <f>(Inputs!$M$86*Inputs!$M$17*1000)/12</f>
        <v>0</v>
      </c>
      <c r="KF39" s="59">
        <f>(Inputs!$M$86*Inputs!$M$17*1000)/12</f>
        <v>0</v>
      </c>
      <c r="KG39" s="59">
        <f>(Inputs!$M$86*Inputs!$M$17*1000)/12</f>
        <v>0</v>
      </c>
      <c r="KH39" s="59">
        <f>(Inputs!$M$86*Inputs!$M$17*1000)/12</f>
        <v>0</v>
      </c>
      <c r="KI39" s="59">
        <f>(Inputs!$M$86*Inputs!$M$17*1000)/12</f>
        <v>0</v>
      </c>
      <c r="KJ39" s="59">
        <f>(Inputs!$M$86*Inputs!$M$17*1000)/12</f>
        <v>0</v>
      </c>
      <c r="KK39" s="59">
        <f>(Inputs!$M$86*Inputs!$M$17*1000)/12</f>
        <v>0</v>
      </c>
      <c r="KL39" s="59">
        <f>(Inputs!$M$86*Inputs!$M$17*1000)/12</f>
        <v>0</v>
      </c>
      <c r="KM39" s="59">
        <f>(Inputs!$M$86*Inputs!$M$17*1000)/12</f>
        <v>0</v>
      </c>
      <c r="KN39" s="59">
        <f>(Inputs!$M$86*Inputs!$M$17*1000)/12</f>
        <v>0</v>
      </c>
      <c r="KO39" s="59">
        <f>(Inputs!$M$86*Inputs!$M$17*1000)/12</f>
        <v>0</v>
      </c>
      <c r="KP39" s="59">
        <f>(Inputs!$M$86*Inputs!$M$17*1000)/12</f>
        <v>0</v>
      </c>
      <c r="KQ39" s="59">
        <f>(Inputs!$M$86*Inputs!$M$17*1000)/12</f>
        <v>0</v>
      </c>
      <c r="KR39" s="59">
        <f>(Inputs!$M$86*Inputs!$M$17*1000)/12</f>
        <v>0</v>
      </c>
      <c r="KS39" s="59">
        <f>(Inputs!$M$86*Inputs!$M$17*1000)/12</f>
        <v>0</v>
      </c>
      <c r="KT39" s="59">
        <f>(Inputs!$M$86*Inputs!$M$17*1000)/12</f>
        <v>0</v>
      </c>
      <c r="KU39" s="59">
        <f>(Inputs!$M$86*Inputs!$M$17*1000)/12</f>
        <v>0</v>
      </c>
      <c r="KV39" s="59">
        <f>(Inputs!$M$86*Inputs!$M$17*1000)/12</f>
        <v>0</v>
      </c>
      <c r="KW39" s="59">
        <f>(Inputs!$M$86*Inputs!$M$17*1000)/12</f>
        <v>0</v>
      </c>
      <c r="KX39" s="59">
        <f>(Inputs!$M$86*Inputs!$M$17*1000)/12</f>
        <v>0</v>
      </c>
      <c r="KY39" s="59">
        <f>(Inputs!$M$86*Inputs!$M$17*1000)/12</f>
        <v>0</v>
      </c>
      <c r="KZ39" s="59">
        <f>(Inputs!$M$86*Inputs!$M$17*1000)/12</f>
        <v>0</v>
      </c>
      <c r="LA39" s="59">
        <f>(Inputs!$M$86*Inputs!$M$17*1000)/12</f>
        <v>0</v>
      </c>
      <c r="LB39" s="59">
        <f>(Inputs!$M$86*Inputs!$M$17*1000)/12</f>
        <v>0</v>
      </c>
      <c r="LC39" s="59">
        <f>(Inputs!$M$86*Inputs!$M$17*1000)/12</f>
        <v>0</v>
      </c>
      <c r="LD39" s="59">
        <f>(Inputs!$M$86*Inputs!$M$17*1000)/12</f>
        <v>0</v>
      </c>
      <c r="LE39" s="59">
        <f>(Inputs!$M$86*Inputs!$M$17*1000)/12</f>
        <v>0</v>
      </c>
      <c r="LF39" s="59">
        <f>(Inputs!$M$86*Inputs!$M$17*1000)/12</f>
        <v>0</v>
      </c>
      <c r="LG39" s="59">
        <f>(Inputs!$M$86*Inputs!$M$17*1000)/12</f>
        <v>0</v>
      </c>
      <c r="LH39" s="59">
        <f>(Inputs!$M$86*Inputs!$M$17*1000)/12</f>
        <v>0</v>
      </c>
      <c r="LI39" s="59">
        <f>(Inputs!$M$86*Inputs!$M$17*1000)/12</f>
        <v>0</v>
      </c>
      <c r="LJ39" s="59">
        <f>(Inputs!$M$86*Inputs!$M$17*1000)/12</f>
        <v>0</v>
      </c>
      <c r="LK39" s="59">
        <f>(Inputs!$M$86*Inputs!$M$17*1000)/12</f>
        <v>0</v>
      </c>
      <c r="LL39" s="59">
        <f>(Inputs!$M$86*Inputs!$M$17*1000)/12</f>
        <v>0</v>
      </c>
      <c r="LM39" s="59">
        <f>(Inputs!$M$86*Inputs!$M$17*1000)/12</f>
        <v>0</v>
      </c>
      <c r="LN39" s="59">
        <f>(Inputs!$M$86*Inputs!$M$17*1000)/12</f>
        <v>0</v>
      </c>
      <c r="LO39" s="59">
        <f>(Inputs!$M$86*Inputs!$M$17*1000)/12</f>
        <v>0</v>
      </c>
      <c r="LP39" s="59">
        <f>(Inputs!$M$86*Inputs!$M$17*1000)/12</f>
        <v>0</v>
      </c>
      <c r="LQ39" s="59">
        <f>(Inputs!$M$86*Inputs!$M$17*1000)/12</f>
        <v>0</v>
      </c>
      <c r="LR39" s="59">
        <f>(Inputs!$M$86*Inputs!$M$17*1000)/12</f>
        <v>0</v>
      </c>
      <c r="LS39" s="59">
        <f>(Inputs!$M$86*Inputs!$M$17*1000)/12</f>
        <v>0</v>
      </c>
      <c r="LT39" s="59">
        <f>(Inputs!$M$86*Inputs!$M$17*1000)/12</f>
        <v>0</v>
      </c>
      <c r="LU39" s="59">
        <f>(Inputs!$M$86*Inputs!$M$17*1000)/12</f>
        <v>0</v>
      </c>
    </row>
    <row r="40" spans="2:333"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4"/>
      <c r="AG40" s="54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  <c r="JA40" s="59"/>
      <c r="JB40" s="59"/>
      <c r="JC40" s="59"/>
      <c r="JD40" s="59"/>
      <c r="JE40" s="59"/>
      <c r="JF40" s="59"/>
      <c r="JG40" s="59"/>
      <c r="JH40" s="59"/>
      <c r="JI40" s="59"/>
      <c r="JJ40" s="59"/>
      <c r="JK40" s="59"/>
      <c r="JL40" s="59"/>
      <c r="JM40" s="59"/>
      <c r="JN40" s="59"/>
      <c r="JO40" s="59"/>
      <c r="JP40" s="59"/>
      <c r="JQ40" s="59"/>
      <c r="JR40" s="59"/>
      <c r="JS40" s="59"/>
      <c r="JT40" s="59"/>
      <c r="JU40" s="59"/>
      <c r="JV40" s="59"/>
      <c r="JW40" s="59"/>
      <c r="JX40" s="59"/>
      <c r="JY40" s="59"/>
      <c r="JZ40" s="59"/>
      <c r="KA40" s="59"/>
      <c r="KB40" s="59"/>
      <c r="KC40" s="59"/>
      <c r="KD40" s="59"/>
      <c r="KE40" s="59"/>
      <c r="KF40" s="59"/>
      <c r="KG40" s="59"/>
      <c r="KH40" s="59"/>
      <c r="KI40" s="59"/>
      <c r="KJ40" s="59"/>
      <c r="KK40" s="59"/>
      <c r="KL40" s="59"/>
      <c r="KM40" s="59"/>
      <c r="KN40" s="59"/>
      <c r="KO40" s="59"/>
      <c r="KP40" s="59"/>
      <c r="KQ40" s="59"/>
      <c r="KR40" s="59"/>
      <c r="KS40" s="59"/>
      <c r="KT40" s="59"/>
      <c r="KU40" s="59"/>
      <c r="KV40" s="59"/>
      <c r="KW40" s="59"/>
      <c r="KX40" s="59"/>
      <c r="KY40" s="59"/>
      <c r="KZ40" s="59"/>
      <c r="LA40" s="59"/>
      <c r="LB40" s="59"/>
      <c r="LC40" s="59"/>
      <c r="LD40" s="59"/>
      <c r="LE40" s="59"/>
      <c r="LF40" s="59"/>
      <c r="LG40" s="59"/>
      <c r="LH40" s="59"/>
      <c r="LI40" s="59"/>
      <c r="LJ40" s="59"/>
      <c r="LK40" s="59"/>
      <c r="LL40" s="59"/>
      <c r="LM40" s="59"/>
      <c r="LN40" s="59"/>
      <c r="LO40" s="59"/>
      <c r="LP40" s="59"/>
      <c r="LQ40" s="59"/>
      <c r="LR40" s="59"/>
      <c r="LS40" s="59"/>
      <c r="LT40" s="59"/>
      <c r="LU40" s="59"/>
    </row>
    <row r="41" spans="2:333">
      <c r="E41" s="20" t="s">
        <v>282</v>
      </c>
      <c r="G41" s="60">
        <f t="shared" ref="G41:AE41" si="137">SUM(G33:G40)</f>
        <v>13925</v>
      </c>
      <c r="H41" s="60">
        <f t="shared" si="137"/>
        <v>13961.25</v>
      </c>
      <c r="I41" s="60">
        <f t="shared" si="137"/>
        <v>13997.862500000001</v>
      </c>
      <c r="J41" s="60">
        <f t="shared" si="137"/>
        <v>14034.841125000001</v>
      </c>
      <c r="K41" s="60">
        <f t="shared" si="137"/>
        <v>14072.18953625</v>
      </c>
      <c r="L41" s="60">
        <f t="shared" si="137"/>
        <v>14109.9114316125</v>
      </c>
      <c r="M41" s="60">
        <f t="shared" si="137"/>
        <v>14148.010545928624</v>
      </c>
      <c r="N41" s="60">
        <f t="shared" si="137"/>
        <v>14186.49065138791</v>
      </c>
      <c r="O41" s="60">
        <f t="shared" si="137"/>
        <v>14225.35555790179</v>
      </c>
      <c r="P41" s="60">
        <f t="shared" si="137"/>
        <v>14264.609113480808</v>
      </c>
      <c r="Q41" s="60">
        <f t="shared" si="137"/>
        <v>14304.255204615616</v>
      </c>
      <c r="R41" s="60">
        <f t="shared" si="137"/>
        <v>14344.297756661772</v>
      </c>
      <c r="S41" s="60">
        <f t="shared" si="137"/>
        <v>14384.74073422839</v>
      </c>
      <c r="T41" s="60">
        <f t="shared" si="137"/>
        <v>14425.588141570674</v>
      </c>
      <c r="U41" s="60">
        <f t="shared" si="137"/>
        <v>14466.844022986381</v>
      </c>
      <c r="V41" s="60">
        <f t="shared" si="137"/>
        <v>14508.512463216244</v>
      </c>
      <c r="W41" s="60">
        <f t="shared" si="137"/>
        <v>14550.597587848406</v>
      </c>
      <c r="X41" s="60">
        <f t="shared" si="137"/>
        <v>14593.103563726891</v>
      </c>
      <c r="Y41" s="60">
        <f t="shared" si="137"/>
        <v>14636.03459936416</v>
      </c>
      <c r="Z41" s="60">
        <f t="shared" si="137"/>
        <v>14679.394945357802</v>
      </c>
      <c r="AA41" s="60">
        <f t="shared" si="137"/>
        <v>4723.188894811381</v>
      </c>
      <c r="AB41" s="60">
        <f t="shared" si="137"/>
        <v>4767.420783759495</v>
      </c>
      <c r="AC41" s="60">
        <f t="shared" si="137"/>
        <v>4812.0949915970896</v>
      </c>
      <c r="AD41" s="60">
        <f t="shared" si="137"/>
        <v>4857.2159415130609</v>
      </c>
      <c r="AE41" s="60">
        <f t="shared" si="137"/>
        <v>4902.78810092819</v>
      </c>
      <c r="AF41" s="54"/>
      <c r="AG41" s="54"/>
      <c r="AH41" s="60">
        <f t="shared" ref="AH41:CS41" si="138">SUM(AH33:AH39)</f>
        <v>1160.4166666666667</v>
      </c>
      <c r="AI41" s="60">
        <f t="shared" si="138"/>
        <v>1160.4166666666667</v>
      </c>
      <c r="AJ41" s="60">
        <f t="shared" si="138"/>
        <v>1160.4166666666667</v>
      </c>
      <c r="AK41" s="60">
        <f t="shared" si="138"/>
        <v>1160.4166666666667</v>
      </c>
      <c r="AL41" s="60">
        <f t="shared" si="138"/>
        <v>1160.4166666666667</v>
      </c>
      <c r="AM41" s="60">
        <f t="shared" si="138"/>
        <v>1160.4166666666667</v>
      </c>
      <c r="AN41" s="60">
        <f t="shared" si="138"/>
        <v>1160.4166666666667</v>
      </c>
      <c r="AO41" s="60">
        <f t="shared" si="138"/>
        <v>1160.4166666666667</v>
      </c>
      <c r="AP41" s="60">
        <f t="shared" si="138"/>
        <v>1160.4166666666667</v>
      </c>
      <c r="AQ41" s="60">
        <f t="shared" si="138"/>
        <v>1160.4166666666667</v>
      </c>
      <c r="AR41" s="60">
        <f t="shared" si="138"/>
        <v>1160.4166666666667</v>
      </c>
      <c r="AS41" s="60">
        <f t="shared" si="138"/>
        <v>1160.4166666666667</v>
      </c>
      <c r="AT41" s="60">
        <f t="shared" si="138"/>
        <v>1163.4375000000002</v>
      </c>
      <c r="AU41" s="60">
        <f t="shared" si="138"/>
        <v>1163.4375000000002</v>
      </c>
      <c r="AV41" s="60">
        <f t="shared" si="138"/>
        <v>1163.4375000000002</v>
      </c>
      <c r="AW41" s="60">
        <f t="shared" si="138"/>
        <v>1163.4375000000002</v>
      </c>
      <c r="AX41" s="60">
        <f t="shared" si="138"/>
        <v>1163.4375000000002</v>
      </c>
      <c r="AY41" s="60">
        <f t="shared" si="138"/>
        <v>1163.4375000000002</v>
      </c>
      <c r="AZ41" s="60">
        <f t="shared" si="138"/>
        <v>1163.4375000000002</v>
      </c>
      <c r="BA41" s="60">
        <f t="shared" si="138"/>
        <v>1163.4375000000002</v>
      </c>
      <c r="BB41" s="60">
        <f t="shared" si="138"/>
        <v>1163.4375000000002</v>
      </c>
      <c r="BC41" s="60">
        <f t="shared" si="138"/>
        <v>1163.4375000000002</v>
      </c>
      <c r="BD41" s="60">
        <f t="shared" si="138"/>
        <v>1163.4375000000002</v>
      </c>
      <c r="BE41" s="60">
        <f t="shared" si="138"/>
        <v>1163.4375000000002</v>
      </c>
      <c r="BF41" s="60">
        <f t="shared" si="138"/>
        <v>1166.4885416666666</v>
      </c>
      <c r="BG41" s="60">
        <f t="shared" si="138"/>
        <v>1166.4885416666666</v>
      </c>
      <c r="BH41" s="60">
        <f t="shared" si="138"/>
        <v>1166.4885416666666</v>
      </c>
      <c r="BI41" s="60">
        <f t="shared" si="138"/>
        <v>1166.4885416666666</v>
      </c>
      <c r="BJ41" s="60">
        <f t="shared" si="138"/>
        <v>1166.4885416666666</v>
      </c>
      <c r="BK41" s="60">
        <f t="shared" si="138"/>
        <v>1166.4885416666666</v>
      </c>
      <c r="BL41" s="60">
        <f t="shared" si="138"/>
        <v>1166.4885416666666</v>
      </c>
      <c r="BM41" s="60">
        <f t="shared" si="138"/>
        <v>1166.4885416666666</v>
      </c>
      <c r="BN41" s="60">
        <f t="shared" si="138"/>
        <v>1166.4885416666666</v>
      </c>
      <c r="BO41" s="60">
        <f t="shared" si="138"/>
        <v>1166.4885416666666</v>
      </c>
      <c r="BP41" s="60">
        <f t="shared" si="138"/>
        <v>1166.4885416666666</v>
      </c>
      <c r="BQ41" s="60">
        <f t="shared" si="138"/>
        <v>1166.4885416666666</v>
      </c>
      <c r="BR41" s="60">
        <f t="shared" si="138"/>
        <v>1169.5700937500001</v>
      </c>
      <c r="BS41" s="60">
        <f t="shared" si="138"/>
        <v>1169.5700937500001</v>
      </c>
      <c r="BT41" s="60">
        <f t="shared" si="138"/>
        <v>1169.5700937500001</v>
      </c>
      <c r="BU41" s="60">
        <f t="shared" si="138"/>
        <v>1169.5700937500001</v>
      </c>
      <c r="BV41" s="60">
        <f t="shared" si="138"/>
        <v>1169.5700937500001</v>
      </c>
      <c r="BW41" s="60">
        <f t="shared" si="138"/>
        <v>1169.5700937500001</v>
      </c>
      <c r="BX41" s="60">
        <f t="shared" si="138"/>
        <v>1169.5700937500001</v>
      </c>
      <c r="BY41" s="60">
        <f t="shared" si="138"/>
        <v>1169.5700937500001</v>
      </c>
      <c r="BZ41" s="60">
        <f t="shared" si="138"/>
        <v>1169.5700937500001</v>
      </c>
      <c r="CA41" s="60">
        <f t="shared" si="138"/>
        <v>1169.5700937500001</v>
      </c>
      <c r="CB41" s="60">
        <f t="shared" si="138"/>
        <v>1169.5700937500001</v>
      </c>
      <c r="CC41" s="60">
        <f t="shared" si="138"/>
        <v>1169.5700937500001</v>
      </c>
      <c r="CD41" s="60">
        <f t="shared" si="138"/>
        <v>1172.6824613541667</v>
      </c>
      <c r="CE41" s="60">
        <f t="shared" si="138"/>
        <v>1172.6824613541667</v>
      </c>
      <c r="CF41" s="60">
        <f t="shared" si="138"/>
        <v>1172.6824613541667</v>
      </c>
      <c r="CG41" s="60">
        <f t="shared" si="138"/>
        <v>1172.6824613541667</v>
      </c>
      <c r="CH41" s="60">
        <f t="shared" si="138"/>
        <v>1172.6824613541667</v>
      </c>
      <c r="CI41" s="60">
        <f t="shared" si="138"/>
        <v>1172.6824613541667</v>
      </c>
      <c r="CJ41" s="60">
        <f t="shared" si="138"/>
        <v>1172.6824613541667</v>
      </c>
      <c r="CK41" s="60">
        <f t="shared" si="138"/>
        <v>1172.6824613541667</v>
      </c>
      <c r="CL41" s="60">
        <f t="shared" si="138"/>
        <v>1172.6824613541667</v>
      </c>
      <c r="CM41" s="60">
        <f t="shared" si="138"/>
        <v>1172.6824613541667</v>
      </c>
      <c r="CN41" s="60">
        <f t="shared" si="138"/>
        <v>1172.6824613541667</v>
      </c>
      <c r="CO41" s="60">
        <f t="shared" si="138"/>
        <v>1172.6824613541667</v>
      </c>
      <c r="CP41" s="60">
        <f t="shared" si="138"/>
        <v>1175.825952634375</v>
      </c>
      <c r="CQ41" s="60">
        <f t="shared" si="138"/>
        <v>1175.825952634375</v>
      </c>
      <c r="CR41" s="60">
        <f t="shared" si="138"/>
        <v>1175.825952634375</v>
      </c>
      <c r="CS41" s="60">
        <f t="shared" si="138"/>
        <v>1175.825952634375</v>
      </c>
      <c r="CT41" s="60">
        <f t="shared" ref="CT41:FE41" si="139">SUM(CT33:CT39)</f>
        <v>1175.825952634375</v>
      </c>
      <c r="CU41" s="60">
        <f t="shared" si="139"/>
        <v>1175.825952634375</v>
      </c>
      <c r="CV41" s="60">
        <f t="shared" si="139"/>
        <v>1175.825952634375</v>
      </c>
      <c r="CW41" s="60">
        <f t="shared" si="139"/>
        <v>1175.825952634375</v>
      </c>
      <c r="CX41" s="60">
        <f t="shared" si="139"/>
        <v>1175.825952634375</v>
      </c>
      <c r="CY41" s="60">
        <f t="shared" si="139"/>
        <v>1175.825952634375</v>
      </c>
      <c r="CZ41" s="60">
        <f t="shared" si="139"/>
        <v>1175.825952634375</v>
      </c>
      <c r="DA41" s="60">
        <f t="shared" si="139"/>
        <v>1175.825952634375</v>
      </c>
      <c r="DB41" s="60">
        <f t="shared" si="139"/>
        <v>1179.0008788273853</v>
      </c>
      <c r="DC41" s="60">
        <f t="shared" si="139"/>
        <v>1179.0008788273853</v>
      </c>
      <c r="DD41" s="60">
        <f t="shared" si="139"/>
        <v>1179.0008788273853</v>
      </c>
      <c r="DE41" s="60">
        <f t="shared" si="139"/>
        <v>1179.0008788273853</v>
      </c>
      <c r="DF41" s="60">
        <f t="shared" si="139"/>
        <v>1179.0008788273853</v>
      </c>
      <c r="DG41" s="60">
        <f t="shared" si="139"/>
        <v>1179.0008788273853</v>
      </c>
      <c r="DH41" s="60">
        <f t="shared" si="139"/>
        <v>1179.0008788273853</v>
      </c>
      <c r="DI41" s="60">
        <f t="shared" si="139"/>
        <v>1179.0008788273853</v>
      </c>
      <c r="DJ41" s="60">
        <f t="shared" si="139"/>
        <v>1179.0008788273853</v>
      </c>
      <c r="DK41" s="60">
        <f t="shared" si="139"/>
        <v>1179.0008788273853</v>
      </c>
      <c r="DL41" s="60">
        <f t="shared" si="139"/>
        <v>1179.0008788273853</v>
      </c>
      <c r="DM41" s="60">
        <f t="shared" si="139"/>
        <v>1179.0008788273853</v>
      </c>
      <c r="DN41" s="60">
        <f t="shared" si="139"/>
        <v>1182.2075542823261</v>
      </c>
      <c r="DO41" s="60">
        <f t="shared" si="139"/>
        <v>1182.2075542823261</v>
      </c>
      <c r="DP41" s="60">
        <f t="shared" si="139"/>
        <v>1182.2075542823261</v>
      </c>
      <c r="DQ41" s="60">
        <f t="shared" si="139"/>
        <v>1182.2075542823261</v>
      </c>
      <c r="DR41" s="60">
        <f t="shared" si="139"/>
        <v>1182.2075542823261</v>
      </c>
      <c r="DS41" s="60">
        <f t="shared" si="139"/>
        <v>1182.2075542823261</v>
      </c>
      <c r="DT41" s="60">
        <f t="shared" si="139"/>
        <v>1182.2075542823261</v>
      </c>
      <c r="DU41" s="60">
        <f t="shared" si="139"/>
        <v>1182.2075542823261</v>
      </c>
      <c r="DV41" s="60">
        <f t="shared" si="139"/>
        <v>1182.2075542823261</v>
      </c>
      <c r="DW41" s="60">
        <f t="shared" si="139"/>
        <v>1182.2075542823261</v>
      </c>
      <c r="DX41" s="60">
        <f t="shared" si="139"/>
        <v>1182.2075542823261</v>
      </c>
      <c r="DY41" s="60">
        <f t="shared" si="139"/>
        <v>1182.2075542823261</v>
      </c>
      <c r="DZ41" s="60">
        <f t="shared" si="139"/>
        <v>1185.4462964918159</v>
      </c>
      <c r="EA41" s="60">
        <f t="shared" si="139"/>
        <v>1185.4462964918159</v>
      </c>
      <c r="EB41" s="60">
        <f t="shared" si="139"/>
        <v>1185.4462964918159</v>
      </c>
      <c r="EC41" s="60">
        <f t="shared" si="139"/>
        <v>1185.4462964918159</v>
      </c>
      <c r="ED41" s="60">
        <f t="shared" si="139"/>
        <v>1185.4462964918159</v>
      </c>
      <c r="EE41" s="60">
        <f t="shared" si="139"/>
        <v>1185.4462964918159</v>
      </c>
      <c r="EF41" s="60">
        <f t="shared" si="139"/>
        <v>1185.4462964918159</v>
      </c>
      <c r="EG41" s="60">
        <f t="shared" si="139"/>
        <v>1185.4462964918159</v>
      </c>
      <c r="EH41" s="60">
        <f t="shared" si="139"/>
        <v>1185.4462964918159</v>
      </c>
      <c r="EI41" s="60">
        <f t="shared" si="139"/>
        <v>1185.4462964918159</v>
      </c>
      <c r="EJ41" s="60">
        <f t="shared" si="139"/>
        <v>1185.4462964918159</v>
      </c>
      <c r="EK41" s="60">
        <f t="shared" si="139"/>
        <v>1185.4462964918159</v>
      </c>
      <c r="EL41" s="60">
        <f t="shared" si="139"/>
        <v>1188.7174261234009</v>
      </c>
      <c r="EM41" s="60">
        <f t="shared" si="139"/>
        <v>1188.7174261234009</v>
      </c>
      <c r="EN41" s="60">
        <f t="shared" si="139"/>
        <v>1188.7174261234009</v>
      </c>
      <c r="EO41" s="60">
        <f t="shared" si="139"/>
        <v>1188.7174261234009</v>
      </c>
      <c r="EP41" s="60">
        <f t="shared" si="139"/>
        <v>1188.7174261234009</v>
      </c>
      <c r="EQ41" s="60">
        <f t="shared" si="139"/>
        <v>1188.7174261234009</v>
      </c>
      <c r="ER41" s="60">
        <f t="shared" si="139"/>
        <v>1188.7174261234009</v>
      </c>
      <c r="ES41" s="60">
        <f t="shared" si="139"/>
        <v>1188.7174261234009</v>
      </c>
      <c r="ET41" s="60">
        <f t="shared" si="139"/>
        <v>1188.7174261234009</v>
      </c>
      <c r="EU41" s="60">
        <f t="shared" si="139"/>
        <v>1188.7174261234009</v>
      </c>
      <c r="EV41" s="60">
        <f t="shared" si="139"/>
        <v>1188.7174261234009</v>
      </c>
      <c r="EW41" s="60">
        <f t="shared" si="139"/>
        <v>1188.7174261234009</v>
      </c>
      <c r="EX41" s="60">
        <f t="shared" si="139"/>
        <v>1192.0212670513015</v>
      </c>
      <c r="EY41" s="60">
        <f t="shared" si="139"/>
        <v>1192.0212670513015</v>
      </c>
      <c r="EZ41" s="60">
        <f t="shared" si="139"/>
        <v>1192.0212670513015</v>
      </c>
      <c r="FA41" s="60">
        <f t="shared" si="139"/>
        <v>1192.0212670513015</v>
      </c>
      <c r="FB41" s="60">
        <f t="shared" si="139"/>
        <v>1192.0212670513015</v>
      </c>
      <c r="FC41" s="60">
        <f t="shared" si="139"/>
        <v>1192.0212670513015</v>
      </c>
      <c r="FD41" s="60">
        <f t="shared" si="139"/>
        <v>1192.0212670513015</v>
      </c>
      <c r="FE41" s="60">
        <f t="shared" si="139"/>
        <v>1192.0212670513015</v>
      </c>
      <c r="FF41" s="60">
        <f t="shared" ref="FF41:HQ41" si="140">SUM(FF33:FF39)</f>
        <v>1192.0212670513015</v>
      </c>
      <c r="FG41" s="60">
        <f t="shared" si="140"/>
        <v>1192.0212670513015</v>
      </c>
      <c r="FH41" s="60">
        <f t="shared" si="140"/>
        <v>1192.0212670513015</v>
      </c>
      <c r="FI41" s="60">
        <f t="shared" si="140"/>
        <v>1192.0212670513015</v>
      </c>
      <c r="FJ41" s="60">
        <f t="shared" si="140"/>
        <v>1195.3581463884811</v>
      </c>
      <c r="FK41" s="60">
        <f t="shared" si="140"/>
        <v>1195.3581463884811</v>
      </c>
      <c r="FL41" s="60">
        <f t="shared" si="140"/>
        <v>1195.3581463884811</v>
      </c>
      <c r="FM41" s="60">
        <f t="shared" si="140"/>
        <v>1195.3581463884811</v>
      </c>
      <c r="FN41" s="60">
        <f t="shared" si="140"/>
        <v>1195.3581463884811</v>
      </c>
      <c r="FO41" s="60">
        <f t="shared" si="140"/>
        <v>1195.3581463884811</v>
      </c>
      <c r="FP41" s="60">
        <f t="shared" si="140"/>
        <v>1195.3581463884811</v>
      </c>
      <c r="FQ41" s="60">
        <f t="shared" si="140"/>
        <v>1195.3581463884811</v>
      </c>
      <c r="FR41" s="60">
        <f t="shared" si="140"/>
        <v>1195.3581463884811</v>
      </c>
      <c r="FS41" s="60">
        <f t="shared" si="140"/>
        <v>1195.3581463884811</v>
      </c>
      <c r="FT41" s="60">
        <f t="shared" si="140"/>
        <v>1195.3581463884811</v>
      </c>
      <c r="FU41" s="60">
        <f t="shared" si="140"/>
        <v>1195.3581463884811</v>
      </c>
      <c r="FV41" s="60">
        <f t="shared" si="140"/>
        <v>1198.7283945190325</v>
      </c>
      <c r="FW41" s="60">
        <f t="shared" si="140"/>
        <v>1198.7283945190325</v>
      </c>
      <c r="FX41" s="60">
        <f t="shared" si="140"/>
        <v>1198.7283945190325</v>
      </c>
      <c r="FY41" s="60">
        <f t="shared" si="140"/>
        <v>1198.7283945190325</v>
      </c>
      <c r="FZ41" s="60">
        <f t="shared" si="140"/>
        <v>1198.7283945190325</v>
      </c>
      <c r="GA41" s="60">
        <f t="shared" si="140"/>
        <v>1198.7283945190325</v>
      </c>
      <c r="GB41" s="60">
        <f t="shared" si="140"/>
        <v>1198.7283945190325</v>
      </c>
      <c r="GC41" s="60">
        <f t="shared" si="140"/>
        <v>1198.7283945190325</v>
      </c>
      <c r="GD41" s="60">
        <f t="shared" si="140"/>
        <v>1198.7283945190325</v>
      </c>
      <c r="GE41" s="60">
        <f t="shared" si="140"/>
        <v>1198.7283945190325</v>
      </c>
      <c r="GF41" s="60">
        <f t="shared" si="140"/>
        <v>1198.7283945190325</v>
      </c>
      <c r="GG41" s="60">
        <f t="shared" si="140"/>
        <v>1198.7283945190325</v>
      </c>
      <c r="GH41" s="60">
        <f t="shared" si="140"/>
        <v>1202.1323451308895</v>
      </c>
      <c r="GI41" s="60">
        <f t="shared" si="140"/>
        <v>1202.1323451308895</v>
      </c>
      <c r="GJ41" s="60">
        <f t="shared" si="140"/>
        <v>1202.1323451308895</v>
      </c>
      <c r="GK41" s="60">
        <f t="shared" si="140"/>
        <v>1202.1323451308895</v>
      </c>
      <c r="GL41" s="60">
        <f t="shared" si="140"/>
        <v>1202.1323451308895</v>
      </c>
      <c r="GM41" s="60">
        <f t="shared" si="140"/>
        <v>1202.1323451308895</v>
      </c>
      <c r="GN41" s="60">
        <f t="shared" si="140"/>
        <v>1202.1323451308895</v>
      </c>
      <c r="GO41" s="60">
        <f t="shared" si="140"/>
        <v>1202.1323451308895</v>
      </c>
      <c r="GP41" s="60">
        <f t="shared" si="140"/>
        <v>1202.1323451308895</v>
      </c>
      <c r="GQ41" s="60">
        <f t="shared" si="140"/>
        <v>1202.1323451308895</v>
      </c>
      <c r="GR41" s="60">
        <f t="shared" si="140"/>
        <v>1202.1323451308895</v>
      </c>
      <c r="GS41" s="60">
        <f t="shared" si="140"/>
        <v>1202.1323451308895</v>
      </c>
      <c r="GT41" s="60">
        <f t="shared" si="140"/>
        <v>1205.5703352488651</v>
      </c>
      <c r="GU41" s="60">
        <f t="shared" si="140"/>
        <v>1205.5703352488651</v>
      </c>
      <c r="GV41" s="60">
        <f t="shared" si="140"/>
        <v>1205.5703352488651</v>
      </c>
      <c r="GW41" s="60">
        <f t="shared" si="140"/>
        <v>1205.5703352488651</v>
      </c>
      <c r="GX41" s="60">
        <f t="shared" si="140"/>
        <v>1205.5703352488651</v>
      </c>
      <c r="GY41" s="60">
        <f t="shared" si="140"/>
        <v>1205.5703352488651</v>
      </c>
      <c r="GZ41" s="60">
        <f t="shared" si="140"/>
        <v>1205.5703352488651</v>
      </c>
      <c r="HA41" s="60">
        <f t="shared" si="140"/>
        <v>1205.5703352488651</v>
      </c>
      <c r="HB41" s="60">
        <f t="shared" si="140"/>
        <v>1205.5703352488651</v>
      </c>
      <c r="HC41" s="60">
        <f t="shared" si="140"/>
        <v>1205.5703352488651</v>
      </c>
      <c r="HD41" s="60">
        <f t="shared" si="140"/>
        <v>1205.5703352488651</v>
      </c>
      <c r="HE41" s="60">
        <f t="shared" si="140"/>
        <v>1205.5703352488651</v>
      </c>
      <c r="HF41" s="60">
        <f t="shared" si="140"/>
        <v>1209.0427052680202</v>
      </c>
      <c r="HG41" s="60">
        <f t="shared" si="140"/>
        <v>1209.0427052680202</v>
      </c>
      <c r="HH41" s="60">
        <f t="shared" si="140"/>
        <v>1209.0427052680202</v>
      </c>
      <c r="HI41" s="60">
        <f t="shared" si="140"/>
        <v>1209.0427052680202</v>
      </c>
      <c r="HJ41" s="60">
        <f t="shared" si="140"/>
        <v>1209.0427052680202</v>
      </c>
      <c r="HK41" s="60">
        <f t="shared" si="140"/>
        <v>1209.0427052680202</v>
      </c>
      <c r="HL41" s="60">
        <f t="shared" si="140"/>
        <v>1209.0427052680202</v>
      </c>
      <c r="HM41" s="60">
        <f t="shared" si="140"/>
        <v>1209.0427052680202</v>
      </c>
      <c r="HN41" s="60">
        <f t="shared" si="140"/>
        <v>1209.0427052680202</v>
      </c>
      <c r="HO41" s="60">
        <f t="shared" si="140"/>
        <v>1209.0427052680202</v>
      </c>
      <c r="HP41" s="60">
        <f t="shared" si="140"/>
        <v>1209.0427052680202</v>
      </c>
      <c r="HQ41" s="60">
        <f t="shared" si="140"/>
        <v>1209.0427052680202</v>
      </c>
      <c r="HR41" s="60">
        <f t="shared" ref="HR41:KC41" si="141">SUM(HR33:HR39)</f>
        <v>1212.5497989873672</v>
      </c>
      <c r="HS41" s="60">
        <f t="shared" si="141"/>
        <v>1212.5497989873672</v>
      </c>
      <c r="HT41" s="60">
        <f t="shared" si="141"/>
        <v>1212.5497989873672</v>
      </c>
      <c r="HU41" s="60">
        <f t="shared" si="141"/>
        <v>1212.5497989873672</v>
      </c>
      <c r="HV41" s="60">
        <f t="shared" si="141"/>
        <v>1212.5497989873672</v>
      </c>
      <c r="HW41" s="60">
        <f t="shared" si="141"/>
        <v>1212.5497989873672</v>
      </c>
      <c r="HX41" s="60">
        <f t="shared" si="141"/>
        <v>1212.5497989873672</v>
      </c>
      <c r="HY41" s="60">
        <f t="shared" si="141"/>
        <v>1212.5497989873672</v>
      </c>
      <c r="HZ41" s="60">
        <f t="shared" si="141"/>
        <v>1212.5497989873672</v>
      </c>
      <c r="IA41" s="60">
        <f t="shared" si="141"/>
        <v>1212.5497989873672</v>
      </c>
      <c r="IB41" s="60">
        <f t="shared" si="141"/>
        <v>1212.5497989873672</v>
      </c>
      <c r="IC41" s="60">
        <f t="shared" si="141"/>
        <v>1212.5497989873672</v>
      </c>
      <c r="ID41" s="60">
        <f t="shared" si="141"/>
        <v>1216.0919636439075</v>
      </c>
      <c r="IE41" s="60">
        <f t="shared" si="141"/>
        <v>1216.0919636439075</v>
      </c>
      <c r="IF41" s="60">
        <f t="shared" si="141"/>
        <v>1216.0919636439075</v>
      </c>
      <c r="IG41" s="60">
        <f t="shared" si="141"/>
        <v>1216.0919636439075</v>
      </c>
      <c r="IH41" s="60">
        <f t="shared" si="141"/>
        <v>1216.0919636439075</v>
      </c>
      <c r="II41" s="60">
        <f t="shared" si="141"/>
        <v>1216.0919636439075</v>
      </c>
      <c r="IJ41" s="60">
        <f t="shared" si="141"/>
        <v>1216.0919636439075</v>
      </c>
      <c r="IK41" s="60">
        <f t="shared" si="141"/>
        <v>1216.0919636439075</v>
      </c>
      <c r="IL41" s="60">
        <f t="shared" si="141"/>
        <v>1216.0919636439075</v>
      </c>
      <c r="IM41" s="60">
        <f t="shared" si="141"/>
        <v>1216.0919636439075</v>
      </c>
      <c r="IN41" s="60">
        <f t="shared" si="141"/>
        <v>1216.0919636439075</v>
      </c>
      <c r="IO41" s="60">
        <f t="shared" si="141"/>
        <v>1216.0919636439075</v>
      </c>
      <c r="IP41" s="60">
        <f t="shared" si="141"/>
        <v>1219.6695499470134</v>
      </c>
      <c r="IQ41" s="60">
        <f t="shared" si="141"/>
        <v>1219.6695499470134</v>
      </c>
      <c r="IR41" s="60">
        <f t="shared" si="141"/>
        <v>1219.6695499470134</v>
      </c>
      <c r="IS41" s="60">
        <f t="shared" si="141"/>
        <v>1219.6695499470134</v>
      </c>
      <c r="IT41" s="60">
        <f t="shared" si="141"/>
        <v>1219.6695499470134</v>
      </c>
      <c r="IU41" s="60">
        <f t="shared" si="141"/>
        <v>1219.6695499470134</v>
      </c>
      <c r="IV41" s="60">
        <f t="shared" si="141"/>
        <v>1219.6695499470134</v>
      </c>
      <c r="IW41" s="60">
        <f t="shared" si="141"/>
        <v>1219.6695499470134</v>
      </c>
      <c r="IX41" s="60">
        <f t="shared" si="141"/>
        <v>1219.6695499470134</v>
      </c>
      <c r="IY41" s="60">
        <f t="shared" si="141"/>
        <v>1219.6695499470134</v>
      </c>
      <c r="IZ41" s="60">
        <f t="shared" si="141"/>
        <v>1219.6695499470134</v>
      </c>
      <c r="JA41" s="60">
        <f t="shared" si="141"/>
        <v>1219.6695499470134</v>
      </c>
      <c r="JB41" s="60">
        <f t="shared" si="141"/>
        <v>1223.2829121131501</v>
      </c>
      <c r="JC41" s="60">
        <f t="shared" si="141"/>
        <v>1223.2829121131501</v>
      </c>
      <c r="JD41" s="60">
        <f t="shared" si="141"/>
        <v>1223.2829121131501</v>
      </c>
      <c r="JE41" s="60">
        <f t="shared" si="141"/>
        <v>1223.2829121131501</v>
      </c>
      <c r="JF41" s="60">
        <f t="shared" si="141"/>
        <v>1223.2829121131501</v>
      </c>
      <c r="JG41" s="60">
        <f t="shared" si="141"/>
        <v>1223.2829121131501</v>
      </c>
      <c r="JH41" s="60">
        <f t="shared" si="141"/>
        <v>1223.2829121131501</v>
      </c>
      <c r="JI41" s="60">
        <f t="shared" si="141"/>
        <v>1223.2829121131501</v>
      </c>
      <c r="JJ41" s="60">
        <f t="shared" si="141"/>
        <v>1223.2829121131501</v>
      </c>
      <c r="JK41" s="60">
        <f t="shared" si="141"/>
        <v>1223.2829121131501</v>
      </c>
      <c r="JL41" s="60">
        <f t="shared" si="141"/>
        <v>1223.2829121131501</v>
      </c>
      <c r="JM41" s="60">
        <f t="shared" si="141"/>
        <v>1223.2829121131501</v>
      </c>
      <c r="JN41" s="60">
        <f t="shared" si="141"/>
        <v>393.59907456761499</v>
      </c>
      <c r="JO41" s="60">
        <f t="shared" si="141"/>
        <v>393.59907456761499</v>
      </c>
      <c r="JP41" s="60">
        <f t="shared" si="141"/>
        <v>393.59907456761499</v>
      </c>
      <c r="JQ41" s="60">
        <f t="shared" si="141"/>
        <v>393.59907456761499</v>
      </c>
      <c r="JR41" s="60">
        <f t="shared" si="141"/>
        <v>393.59907456761499</v>
      </c>
      <c r="JS41" s="60">
        <f t="shared" si="141"/>
        <v>393.59907456761499</v>
      </c>
      <c r="JT41" s="60">
        <f t="shared" si="141"/>
        <v>393.59907456761499</v>
      </c>
      <c r="JU41" s="60">
        <f t="shared" si="141"/>
        <v>393.59907456761499</v>
      </c>
      <c r="JV41" s="60">
        <f t="shared" si="141"/>
        <v>393.59907456761499</v>
      </c>
      <c r="JW41" s="60">
        <f t="shared" si="141"/>
        <v>393.59907456761499</v>
      </c>
      <c r="JX41" s="60">
        <f t="shared" si="141"/>
        <v>393.59907456761499</v>
      </c>
      <c r="JY41" s="60">
        <f t="shared" si="141"/>
        <v>393.59907456761499</v>
      </c>
      <c r="JZ41" s="60">
        <f t="shared" si="141"/>
        <v>397.28506531329117</v>
      </c>
      <c r="KA41" s="60">
        <f t="shared" si="141"/>
        <v>397.28506531329117</v>
      </c>
      <c r="KB41" s="60">
        <f t="shared" si="141"/>
        <v>397.28506531329117</v>
      </c>
      <c r="KC41" s="60">
        <f t="shared" si="141"/>
        <v>397.28506531329117</v>
      </c>
      <c r="KD41" s="60">
        <f t="shared" ref="KD41:LU41" si="142">SUM(KD33:KD39)</f>
        <v>397.28506531329117</v>
      </c>
      <c r="KE41" s="60">
        <f t="shared" si="142"/>
        <v>397.28506531329117</v>
      </c>
      <c r="KF41" s="60">
        <f t="shared" si="142"/>
        <v>397.28506531329117</v>
      </c>
      <c r="KG41" s="60">
        <f t="shared" si="142"/>
        <v>397.28506531329117</v>
      </c>
      <c r="KH41" s="60">
        <f t="shared" si="142"/>
        <v>397.28506531329117</v>
      </c>
      <c r="KI41" s="60">
        <f t="shared" si="142"/>
        <v>397.28506531329117</v>
      </c>
      <c r="KJ41" s="60">
        <f t="shared" si="142"/>
        <v>397.28506531329117</v>
      </c>
      <c r="KK41" s="60">
        <f t="shared" si="142"/>
        <v>397.28506531329117</v>
      </c>
      <c r="KL41" s="60">
        <f t="shared" si="142"/>
        <v>401.00791596642409</v>
      </c>
      <c r="KM41" s="60">
        <f t="shared" si="142"/>
        <v>401.00791596642409</v>
      </c>
      <c r="KN41" s="60">
        <f t="shared" si="142"/>
        <v>401.00791596642409</v>
      </c>
      <c r="KO41" s="60">
        <f t="shared" si="142"/>
        <v>401.00791596642409</v>
      </c>
      <c r="KP41" s="60">
        <f t="shared" si="142"/>
        <v>401.00791596642409</v>
      </c>
      <c r="KQ41" s="60">
        <f t="shared" si="142"/>
        <v>401.00791596642409</v>
      </c>
      <c r="KR41" s="60">
        <f t="shared" si="142"/>
        <v>401.00791596642409</v>
      </c>
      <c r="KS41" s="60">
        <f t="shared" si="142"/>
        <v>401.00791596642409</v>
      </c>
      <c r="KT41" s="60">
        <f t="shared" si="142"/>
        <v>401.00791596642409</v>
      </c>
      <c r="KU41" s="60">
        <f t="shared" si="142"/>
        <v>401.00791596642409</v>
      </c>
      <c r="KV41" s="60">
        <f t="shared" si="142"/>
        <v>401.00791596642409</v>
      </c>
      <c r="KW41" s="60">
        <f t="shared" si="142"/>
        <v>401.00791596642409</v>
      </c>
      <c r="KX41" s="60">
        <f t="shared" si="142"/>
        <v>404.76799512608835</v>
      </c>
      <c r="KY41" s="60">
        <f t="shared" si="142"/>
        <v>404.76799512608835</v>
      </c>
      <c r="KZ41" s="60">
        <f t="shared" si="142"/>
        <v>404.76799512608835</v>
      </c>
      <c r="LA41" s="60">
        <f t="shared" si="142"/>
        <v>404.76799512608835</v>
      </c>
      <c r="LB41" s="60">
        <f t="shared" si="142"/>
        <v>404.76799512608835</v>
      </c>
      <c r="LC41" s="60">
        <f t="shared" si="142"/>
        <v>404.76799512608835</v>
      </c>
      <c r="LD41" s="60">
        <f t="shared" si="142"/>
        <v>404.76799512608835</v>
      </c>
      <c r="LE41" s="60">
        <f t="shared" si="142"/>
        <v>404.76799512608835</v>
      </c>
      <c r="LF41" s="60">
        <f t="shared" si="142"/>
        <v>404.76799512608835</v>
      </c>
      <c r="LG41" s="60">
        <f t="shared" si="142"/>
        <v>404.76799512608835</v>
      </c>
      <c r="LH41" s="60">
        <f t="shared" si="142"/>
        <v>404.76799512608835</v>
      </c>
      <c r="LI41" s="60">
        <f t="shared" si="142"/>
        <v>404.76799512608835</v>
      </c>
      <c r="LJ41" s="60">
        <f t="shared" si="142"/>
        <v>408.56567507734928</v>
      </c>
      <c r="LK41" s="60">
        <f t="shared" si="142"/>
        <v>408.56567507734928</v>
      </c>
      <c r="LL41" s="60">
        <f t="shared" si="142"/>
        <v>408.56567507734928</v>
      </c>
      <c r="LM41" s="60">
        <f t="shared" si="142"/>
        <v>408.56567507734928</v>
      </c>
      <c r="LN41" s="60">
        <f t="shared" si="142"/>
        <v>408.56567507734928</v>
      </c>
      <c r="LO41" s="60">
        <f t="shared" si="142"/>
        <v>408.56567507734928</v>
      </c>
      <c r="LP41" s="60">
        <f t="shared" si="142"/>
        <v>408.56567507734928</v>
      </c>
      <c r="LQ41" s="60">
        <f t="shared" si="142"/>
        <v>408.56567507734928</v>
      </c>
      <c r="LR41" s="60">
        <f t="shared" si="142"/>
        <v>408.56567507734928</v>
      </c>
      <c r="LS41" s="60">
        <f t="shared" si="142"/>
        <v>408.56567507734928</v>
      </c>
      <c r="LT41" s="60">
        <f t="shared" si="142"/>
        <v>408.56567507734928</v>
      </c>
      <c r="LU41" s="60">
        <f t="shared" si="142"/>
        <v>408.56567507734928</v>
      </c>
    </row>
    <row r="42" spans="2:333"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4"/>
      <c r="AG42" s="54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</row>
    <row r="43" spans="2:333"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4"/>
      <c r="AG43" s="54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  <c r="GF43" s="59"/>
      <c r="GG43" s="59"/>
      <c r="GH43" s="59"/>
      <c r="GI43" s="59"/>
      <c r="GJ43" s="59"/>
      <c r="GK43" s="59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59"/>
      <c r="HD43" s="59"/>
      <c r="HE43" s="59"/>
      <c r="HF43" s="59"/>
      <c r="HG43" s="59"/>
      <c r="HH43" s="59"/>
      <c r="HI43" s="59"/>
      <c r="HJ43" s="59"/>
      <c r="HK43" s="59"/>
      <c r="HL43" s="59"/>
      <c r="HM43" s="59"/>
      <c r="HN43" s="59"/>
      <c r="HO43" s="59"/>
      <c r="HP43" s="59"/>
      <c r="HQ43" s="59"/>
      <c r="HR43" s="59"/>
      <c r="HS43" s="59"/>
      <c r="HT43" s="59"/>
      <c r="HU43" s="59"/>
      <c r="HV43" s="59"/>
      <c r="HW43" s="59"/>
      <c r="HX43" s="59"/>
      <c r="HY43" s="59"/>
      <c r="HZ43" s="59"/>
      <c r="IA43" s="59"/>
      <c r="IB43" s="59"/>
      <c r="IC43" s="59"/>
      <c r="ID43" s="59"/>
      <c r="IE43" s="59"/>
      <c r="IF43" s="59"/>
      <c r="IG43" s="59"/>
      <c r="IH43" s="59"/>
      <c r="II43" s="59"/>
      <c r="IJ43" s="59"/>
      <c r="IK43" s="59"/>
      <c r="IL43" s="59"/>
      <c r="IM43" s="59"/>
      <c r="IN43" s="59"/>
      <c r="IO43" s="59"/>
      <c r="IP43" s="59"/>
      <c r="IQ43" s="59"/>
      <c r="IR43" s="59"/>
      <c r="IS43" s="59"/>
      <c r="IT43" s="59"/>
      <c r="IU43" s="59"/>
      <c r="IV43" s="59"/>
      <c r="IW43" s="59"/>
      <c r="IX43" s="59"/>
      <c r="IY43" s="59"/>
      <c r="IZ43" s="59"/>
      <c r="JA43" s="59"/>
      <c r="JB43" s="59"/>
      <c r="JC43" s="59"/>
      <c r="JD43" s="59"/>
      <c r="JE43" s="59"/>
      <c r="JF43" s="59"/>
      <c r="JG43" s="59"/>
      <c r="JH43" s="59"/>
      <c r="JI43" s="59"/>
      <c r="JJ43" s="59"/>
      <c r="JK43" s="59"/>
      <c r="JL43" s="59"/>
      <c r="JM43" s="59"/>
      <c r="JN43" s="59"/>
      <c r="JO43" s="59"/>
      <c r="JP43" s="59"/>
      <c r="JQ43" s="59"/>
      <c r="JR43" s="59"/>
      <c r="JS43" s="59"/>
      <c r="JT43" s="59"/>
      <c r="JU43" s="59"/>
      <c r="JV43" s="59"/>
      <c r="JW43" s="59"/>
      <c r="JX43" s="59"/>
      <c r="JY43" s="59"/>
      <c r="JZ43" s="59"/>
      <c r="KA43" s="59"/>
      <c r="KB43" s="59"/>
      <c r="KC43" s="59"/>
      <c r="KD43" s="59"/>
      <c r="KE43" s="59"/>
      <c r="KF43" s="59"/>
      <c r="KG43" s="59"/>
      <c r="KH43" s="59"/>
      <c r="KI43" s="59"/>
      <c r="KJ43" s="59"/>
      <c r="KK43" s="59"/>
      <c r="KL43" s="59"/>
      <c r="KM43" s="59"/>
      <c r="KN43" s="59"/>
      <c r="KO43" s="59"/>
      <c r="KP43" s="59"/>
      <c r="KQ43" s="59"/>
      <c r="KR43" s="59"/>
      <c r="KS43" s="59"/>
      <c r="KT43" s="59"/>
      <c r="KU43" s="59"/>
      <c r="KV43" s="59"/>
      <c r="KW43" s="59"/>
      <c r="KX43" s="59"/>
      <c r="KY43" s="59"/>
      <c r="KZ43" s="59"/>
      <c r="LA43" s="59"/>
      <c r="LB43" s="59"/>
      <c r="LC43" s="59"/>
      <c r="LD43" s="59"/>
      <c r="LE43" s="59"/>
      <c r="LF43" s="59"/>
      <c r="LG43" s="59"/>
      <c r="LH43" s="59"/>
      <c r="LI43" s="59"/>
      <c r="LJ43" s="59"/>
      <c r="LK43" s="59"/>
      <c r="LL43" s="59"/>
      <c r="LM43" s="59"/>
      <c r="LN43" s="59"/>
      <c r="LO43" s="59"/>
      <c r="LP43" s="59"/>
      <c r="LQ43" s="59"/>
      <c r="LR43" s="59"/>
      <c r="LS43" s="59"/>
      <c r="LT43" s="59"/>
      <c r="LU43" s="59"/>
    </row>
    <row r="44" spans="2:333">
      <c r="D44" s="12" t="s">
        <v>328</v>
      </c>
      <c r="G44" s="59">
        <f t="shared" ref="G44:AE44" si="143">G29-G41</f>
        <v>15525</v>
      </c>
      <c r="H44" s="59">
        <f t="shared" si="143"/>
        <v>15370.949999999997</v>
      </c>
      <c r="I44" s="59">
        <f t="shared" si="143"/>
        <v>15217.0087</v>
      </c>
      <c r="J44" s="59">
        <f t="shared" si="143"/>
        <v>15063.170590199994</v>
      </c>
      <c r="K44" s="59">
        <f t="shared" si="143"/>
        <v>14909.430132089197</v>
      </c>
      <c r="L44" s="59">
        <f t="shared" si="143"/>
        <v>14755.781758053343</v>
      </c>
      <c r="M44" s="59">
        <f t="shared" si="143"/>
        <v>14602.219870978555</v>
      </c>
      <c r="N44" s="59">
        <f t="shared" si="143"/>
        <v>14448.738843851643</v>
      </c>
      <c r="O44" s="59">
        <f t="shared" si="143"/>
        <v>14295.333019356802</v>
      </c>
      <c r="P44" s="59">
        <f t="shared" si="143"/>
        <v>14141.996709468753</v>
      </c>
      <c r="Q44" s="59">
        <f t="shared" si="143"/>
        <v>13988.724195042145</v>
      </c>
      <c r="R44" s="59">
        <f t="shared" si="143"/>
        <v>13835.509725397356</v>
      </c>
      <c r="S44" s="59">
        <f t="shared" si="143"/>
        <v>13682.347517902499</v>
      </c>
      <c r="T44" s="59">
        <f t="shared" si="143"/>
        <v>13529.231757551692</v>
      </c>
      <c r="U44" s="59">
        <f t="shared" si="143"/>
        <v>13376.156596539502</v>
      </c>
      <c r="V44" s="59">
        <f t="shared" si="143"/>
        <v>13223.116153831532</v>
      </c>
      <c r="W44" s="59">
        <f t="shared" si="143"/>
        <v>13070.104514731182</v>
      </c>
      <c r="X44" s="59">
        <f t="shared" si="143"/>
        <v>12917.115730442376</v>
      </c>
      <c r="Y44" s="59">
        <f t="shared" si="143"/>
        <v>12764.143817628432</v>
      </c>
      <c r="Z44" s="59">
        <f t="shared" si="143"/>
        <v>12611.182757966817</v>
      </c>
      <c r="AA44" s="59">
        <f t="shared" si="143"/>
        <v>22458.22649769994</v>
      </c>
      <c r="AB44" s="59">
        <f t="shared" si="143"/>
        <v>22305.268947181779</v>
      </c>
      <c r="AC44" s="59">
        <f t="shared" si="143"/>
        <v>22152.303980420424</v>
      </c>
      <c r="AD44" s="59">
        <f t="shared" si="143"/>
        <v>21999.325434616381</v>
      </c>
      <c r="AE44" s="59">
        <f t="shared" si="143"/>
        <v>21846.327109696729</v>
      </c>
      <c r="AF44" s="54"/>
      <c r="AG44" s="54"/>
      <c r="AH44" s="59">
        <f t="shared" ref="AH44:CS44" si="144">AH29-AH41</f>
        <v>277.39219463557424</v>
      </c>
      <c r="AI44" s="59">
        <f t="shared" si="144"/>
        <v>559.50949849800486</v>
      </c>
      <c r="AJ44" s="59">
        <f t="shared" si="144"/>
        <v>1246.780406547068</v>
      </c>
      <c r="AK44" s="59">
        <f t="shared" si="144"/>
        <v>1785.3267907398579</v>
      </c>
      <c r="AL44" s="59">
        <f t="shared" si="144"/>
        <v>2081.4824585832757</v>
      </c>
      <c r="AM44" s="59">
        <f t="shared" si="144"/>
        <v>2169.6494264503363</v>
      </c>
      <c r="AN44" s="59">
        <f t="shared" si="144"/>
        <v>2318.3550688486666</v>
      </c>
      <c r="AO44" s="59">
        <f t="shared" si="144"/>
        <v>2043.1814211449357</v>
      </c>
      <c r="AP44" s="59">
        <f t="shared" si="144"/>
        <v>1497.5497698588558</v>
      </c>
      <c r="AQ44" s="59">
        <f t="shared" si="144"/>
        <v>910.69517551768399</v>
      </c>
      <c r="AR44" s="59">
        <f t="shared" si="144"/>
        <v>479.08864875225527</v>
      </c>
      <c r="AS44" s="59">
        <f t="shared" si="144"/>
        <v>155.98914042349702</v>
      </c>
      <c r="AT44" s="59">
        <f t="shared" si="144"/>
        <v>268.62012585701814</v>
      </c>
      <c r="AU44" s="59">
        <f t="shared" si="144"/>
        <v>549.60896050401266</v>
      </c>
      <c r="AV44" s="59">
        <f t="shared" si="144"/>
        <v>1234.1307849208795</v>
      </c>
      <c r="AW44" s="59">
        <f t="shared" si="144"/>
        <v>1770.5229835768985</v>
      </c>
      <c r="AX44" s="59">
        <f t="shared" si="144"/>
        <v>2065.4940287489426</v>
      </c>
      <c r="AY44" s="59">
        <f t="shared" si="144"/>
        <v>2153.3083287445352</v>
      </c>
      <c r="AZ44" s="59">
        <f t="shared" si="144"/>
        <v>2301.4191485732717</v>
      </c>
      <c r="BA44" s="59">
        <f t="shared" si="144"/>
        <v>2027.3461954603556</v>
      </c>
      <c r="BB44" s="59">
        <f t="shared" si="144"/>
        <v>1483.8970707794203</v>
      </c>
      <c r="BC44" s="59">
        <f t="shared" si="144"/>
        <v>899.38989481561316</v>
      </c>
      <c r="BD44" s="59">
        <f t="shared" si="144"/>
        <v>469.50979415724601</v>
      </c>
      <c r="BE44" s="59">
        <f t="shared" si="144"/>
        <v>147.70268386180283</v>
      </c>
      <c r="BF44" s="59">
        <f t="shared" si="144"/>
        <v>259.84085368692377</v>
      </c>
      <c r="BG44" s="59">
        <f t="shared" si="144"/>
        <v>539.70573299533021</v>
      </c>
      <c r="BH44" s="59">
        <f t="shared" si="144"/>
        <v>1221.4894701145295</v>
      </c>
      <c r="BI44" s="59">
        <f t="shared" si="144"/>
        <v>1755.7360999759244</v>
      </c>
      <c r="BJ44" s="59">
        <f t="shared" si="144"/>
        <v>2049.5272609672807</v>
      </c>
      <c r="BK44" s="59">
        <f t="shared" si="144"/>
        <v>2136.9903037628906</v>
      </c>
      <c r="BL44" s="59">
        <f t="shared" si="144"/>
        <v>2284.5086803123122</v>
      </c>
      <c r="BM44" s="59">
        <f t="shared" si="144"/>
        <v>2011.5320190118482</v>
      </c>
      <c r="BN44" s="59">
        <f t="shared" si="144"/>
        <v>1470.2566908296362</v>
      </c>
      <c r="BO44" s="59">
        <f t="shared" si="144"/>
        <v>888.08754356968439</v>
      </c>
      <c r="BP44" s="59">
        <f t="shared" si="144"/>
        <v>459.92696331395064</v>
      </c>
      <c r="BQ44" s="59">
        <f t="shared" si="144"/>
        <v>139.40708145968938</v>
      </c>
      <c r="BR44" s="59">
        <f t="shared" si="144"/>
        <v>251.05398402217588</v>
      </c>
      <c r="BS44" s="59">
        <f t="shared" si="144"/>
        <v>529.79940381334882</v>
      </c>
      <c r="BT44" s="59">
        <f t="shared" si="144"/>
        <v>1208.8560059840711</v>
      </c>
      <c r="BU44" s="59">
        <f t="shared" si="144"/>
        <v>1740.9656493260204</v>
      </c>
      <c r="BV44" s="59">
        <f t="shared" si="144"/>
        <v>2033.581645673411</v>
      </c>
      <c r="BW44" s="59">
        <f t="shared" si="144"/>
        <v>2120.6948362978387</v>
      </c>
      <c r="BX44" s="59">
        <f t="shared" si="144"/>
        <v>2267.6231393410626</v>
      </c>
      <c r="BY44" s="59">
        <f t="shared" si="144"/>
        <v>1995.7383846858002</v>
      </c>
      <c r="BZ44" s="59">
        <f t="shared" si="144"/>
        <v>1456.6281578163175</v>
      </c>
      <c r="CA44" s="59">
        <f t="shared" si="144"/>
        <v>876.78768714540524</v>
      </c>
      <c r="CB44" s="59">
        <f t="shared" si="144"/>
        <v>450.33974921069466</v>
      </c>
      <c r="CC44" s="59">
        <f t="shared" si="144"/>
        <v>131.10194688385036</v>
      </c>
      <c r="CD44" s="59">
        <f t="shared" si="144"/>
        <v>242.25912010692059</v>
      </c>
      <c r="CE44" s="59">
        <f t="shared" si="144"/>
        <v>519.88955821892887</v>
      </c>
      <c r="CF44" s="59">
        <f t="shared" si="144"/>
        <v>1196.2299339809683</v>
      </c>
      <c r="CG44" s="59">
        <f t="shared" si="144"/>
        <v>1726.2111387495497</v>
      </c>
      <c r="CH44" s="59">
        <f t="shared" si="144"/>
        <v>2017.6566711115511</v>
      </c>
      <c r="CI44" s="59">
        <f t="shared" si="144"/>
        <v>2104.421408973481</v>
      </c>
      <c r="CJ44" s="59">
        <f t="shared" si="144"/>
        <v>2250.7619988045317</v>
      </c>
      <c r="CK44" s="59">
        <f t="shared" si="144"/>
        <v>1979.9647831678908</v>
      </c>
      <c r="CL44" s="59">
        <f t="shared" si="144"/>
        <v>1443.0109972058858</v>
      </c>
      <c r="CM44" s="59">
        <f t="shared" si="144"/>
        <v>865.48988841765708</v>
      </c>
      <c r="CN44" s="59">
        <f t="shared" si="144"/>
        <v>440.74774223468535</v>
      </c>
      <c r="CO44" s="59">
        <f t="shared" si="144"/>
        <v>122.78689111714834</v>
      </c>
      <c r="CP44" s="59">
        <f t="shared" si="144"/>
        <v>233.45586250086785</v>
      </c>
      <c r="CQ44" s="59">
        <f t="shared" si="144"/>
        <v>509.97577886042814</v>
      </c>
      <c r="CR44" s="59">
        <f t="shared" si="144"/>
        <v>1183.6107931194197</v>
      </c>
      <c r="CS44" s="59">
        <f t="shared" si="144"/>
        <v>1711.4720730689264</v>
      </c>
      <c r="CT44" s="59">
        <f t="shared" ref="CT44:FE44" si="145">CT29-CT41</f>
        <v>2001.7518233014798</v>
      </c>
      <c r="CU44" s="59">
        <f t="shared" si="145"/>
        <v>2088.1695022119616</v>
      </c>
      <c r="CV44" s="59">
        <f t="shared" si="145"/>
        <v>2233.9247296836888</v>
      </c>
      <c r="CW44" s="59">
        <f t="shared" si="145"/>
        <v>1964.2107029095941</v>
      </c>
      <c r="CX44" s="59">
        <f t="shared" si="145"/>
        <v>1429.4047320914369</v>
      </c>
      <c r="CY44" s="59">
        <f t="shared" si="145"/>
        <v>854.19370773836158</v>
      </c>
      <c r="CZ44" s="59">
        <f t="shared" si="145"/>
        <v>431.15053014012165</v>
      </c>
      <c r="DA44" s="59">
        <f t="shared" si="145"/>
        <v>114.46152242705489</v>
      </c>
      <c r="DB44" s="59">
        <f t="shared" si="145"/>
        <v>224.64380904731661</v>
      </c>
      <c r="DC44" s="59">
        <f t="shared" si="145"/>
        <v>500.05764574143859</v>
      </c>
      <c r="DD44" s="59">
        <f t="shared" si="145"/>
        <v>1170.9981199433942</v>
      </c>
      <c r="DE44" s="59">
        <f t="shared" si="145"/>
        <v>1696.7479547731032</v>
      </c>
      <c r="DF44" s="59">
        <f t="shared" si="145"/>
        <v>1985.8665860047263</v>
      </c>
      <c r="DG44" s="59">
        <f t="shared" si="145"/>
        <v>2071.9385941995661</v>
      </c>
      <c r="DH44" s="59">
        <f t="shared" si="145"/>
        <v>2217.1108007614062</v>
      </c>
      <c r="DI44" s="59">
        <f t="shared" si="145"/>
        <v>1948.4756300944082</v>
      </c>
      <c r="DJ44" s="59">
        <f t="shared" si="145"/>
        <v>1415.8088831595237</v>
      </c>
      <c r="DK44" s="59">
        <f t="shared" si="145"/>
        <v>842.89870290386034</v>
      </c>
      <c r="DL44" s="59">
        <f t="shared" si="145"/>
        <v>421.54769801601333</v>
      </c>
      <c r="DM44" s="59">
        <f t="shared" si="145"/>
        <v>106.12544633379866</v>
      </c>
      <c r="DN44" s="59">
        <f t="shared" si="145"/>
        <v>215.82255484087705</v>
      </c>
      <c r="DO44" s="59">
        <f t="shared" si="145"/>
        <v>490.1347361882224</v>
      </c>
      <c r="DP44" s="59">
        <f t="shared" si="145"/>
        <v>1158.39144849337</v>
      </c>
      <c r="DQ44" s="59">
        <f t="shared" si="145"/>
        <v>1682.0382839837605</v>
      </c>
      <c r="DR44" s="59">
        <f t="shared" si="145"/>
        <v>1970.000440690457</v>
      </c>
      <c r="DS44" s="59">
        <f t="shared" si="145"/>
        <v>2055.7281608525172</v>
      </c>
      <c r="DT44" s="59">
        <f t="shared" si="145"/>
        <v>2200.31967858811</v>
      </c>
      <c r="DU44" s="59">
        <f t="shared" si="145"/>
        <v>1932.75904860378</v>
      </c>
      <c r="DV44" s="59">
        <f t="shared" si="145"/>
        <v>1402.222968656635</v>
      </c>
      <c r="DW44" s="59">
        <f t="shared" si="145"/>
        <v>831.60442912199437</v>
      </c>
      <c r="DX44" s="59">
        <f t="shared" si="145"/>
        <v>411.93882825369906</v>
      </c>
      <c r="DY44" s="59">
        <f t="shared" si="145"/>
        <v>97.778265578213222</v>
      </c>
      <c r="DZ44" s="59">
        <f t="shared" si="145"/>
        <v>206.99169219489454</v>
      </c>
      <c r="EA44" s="59">
        <f t="shared" si="145"/>
        <v>480.20662481685054</v>
      </c>
      <c r="EB44" s="59">
        <f t="shared" si="145"/>
        <v>1145.7903102727776</v>
      </c>
      <c r="EC44" s="59">
        <f t="shared" si="145"/>
        <v>1667.3425584212061</v>
      </c>
      <c r="ED44" s="59">
        <f t="shared" si="145"/>
        <v>1954.1528665010758</v>
      </c>
      <c r="EE44" s="59">
        <f t="shared" si="145"/>
        <v>2039.5376757824886</v>
      </c>
      <c r="EF44" s="59">
        <f t="shared" si="145"/>
        <v>2183.5508274471385</v>
      </c>
      <c r="EG44" s="59">
        <f t="shared" si="145"/>
        <v>1917.0604399827459</v>
      </c>
      <c r="EH44" s="59">
        <f t="shared" si="145"/>
        <v>1388.6465043553897</v>
      </c>
      <c r="EI44" s="59">
        <f t="shared" si="145"/>
        <v>820.31043897888753</v>
      </c>
      <c r="EJ44" s="59">
        <f t="shared" si="145"/>
        <v>402.32350051406502</v>
      </c>
      <c r="EK44" s="59">
        <f t="shared" si="145"/>
        <v>89.419580089281226</v>
      </c>
      <c r="EL44" s="59">
        <f t="shared" si="145"/>
        <v>198.15081060856278</v>
      </c>
      <c r="EM44" s="59">
        <f t="shared" si="145"/>
        <v>470.27288350003096</v>
      </c>
      <c r="EN44" s="59">
        <f t="shared" si="145"/>
        <v>1133.1942342141342</v>
      </c>
      <c r="EO44" s="59">
        <f t="shared" si="145"/>
        <v>1652.6602733699692</v>
      </c>
      <c r="EP44" s="59">
        <f t="shared" si="145"/>
        <v>1938.3233402175197</v>
      </c>
      <c r="EQ44" s="59">
        <f t="shared" si="145"/>
        <v>2023.3666102618063</v>
      </c>
      <c r="ER44" s="59">
        <f t="shared" si="145"/>
        <v>2166.8037093197981</v>
      </c>
      <c r="ES44" s="59">
        <f t="shared" si="145"/>
        <v>1901.3792834052629</v>
      </c>
      <c r="ET44" s="59">
        <f t="shared" si="145"/>
        <v>1375.0790035204159</v>
      </c>
      <c r="EU44" s="59">
        <f t="shared" si="145"/>
        <v>809.01628240541982</v>
      </c>
      <c r="EV44" s="59">
        <f t="shared" si="145"/>
        <v>392.70129169445659</v>
      </c>
      <c r="EW44" s="59">
        <f t="shared" si="145"/>
        <v>81.048986951371944</v>
      </c>
      <c r="EX44" s="59">
        <f t="shared" si="145"/>
        <v>189.29949673373426</v>
      </c>
      <c r="EY44" s="59">
        <f t="shared" si="145"/>
        <v>460.33308133363653</v>
      </c>
      <c r="EZ44" s="59">
        <f t="shared" si="145"/>
        <v>1120.6027466448836</v>
      </c>
      <c r="FA44" s="59">
        <f t="shared" si="145"/>
        <v>1637.9909216440951</v>
      </c>
      <c r="FB44" s="59">
        <f t="shared" si="145"/>
        <v>1922.511336224255</v>
      </c>
      <c r="FC44" s="59">
        <f t="shared" si="145"/>
        <v>2007.2144331883651</v>
      </c>
      <c r="FD44" s="59">
        <f t="shared" si="145"/>
        <v>2150.0777838501249</v>
      </c>
      <c r="FE44" s="59">
        <f t="shared" si="145"/>
        <v>1885.7150556392476</v>
      </c>
      <c r="FF44" s="59">
        <f t="shared" ref="FF44:HQ44" si="146">FF29-FF41</f>
        <v>1361.5199768739399</v>
      </c>
      <c r="FG44" s="59">
        <f t="shared" si="146"/>
        <v>797.72150664340393</v>
      </c>
      <c r="FH44" s="59">
        <f t="shared" si="146"/>
        <v>383.07177589528465</v>
      </c>
      <c r="FI44" s="59">
        <f t="shared" si="146"/>
        <v>72.666080371172256</v>
      </c>
      <c r="FJ44" s="59">
        <f t="shared" si="146"/>
        <v>180.43733434141427</v>
      </c>
      <c r="FK44" s="59">
        <f t="shared" si="146"/>
        <v>450.38678460291703</v>
      </c>
      <c r="FL44" s="59">
        <f t="shared" si="146"/>
        <v>1108.0153712529191</v>
      </c>
      <c r="FM44" s="59">
        <f t="shared" si="146"/>
        <v>1623.3339935521335</v>
      </c>
      <c r="FN44" s="59">
        <f t="shared" si="146"/>
        <v>1906.7163264739729</v>
      </c>
      <c r="FO44" s="59">
        <f t="shared" si="146"/>
        <v>1991.0806110502263</v>
      </c>
      <c r="FP44" s="59">
        <f t="shared" si="146"/>
        <v>2133.3725083093391</v>
      </c>
      <c r="FQ44" s="59">
        <f t="shared" si="146"/>
        <v>1870.067231011305</v>
      </c>
      <c r="FR44" s="59">
        <f t="shared" si="146"/>
        <v>1347.9689325610589</v>
      </c>
      <c r="FS44" s="59">
        <f t="shared" si="146"/>
        <v>786.42565621144513</v>
      </c>
      <c r="FT44" s="59">
        <f t="shared" si="146"/>
        <v>373.43452438631834</v>
      </c>
      <c r="FU44" s="59">
        <f t="shared" si="146"/>
        <v>64.270451644302511</v>
      </c>
      <c r="FV44" s="59">
        <f t="shared" si="146"/>
        <v>171.56390428794339</v>
      </c>
      <c r="FW44" s="59">
        <f t="shared" si="146"/>
        <v>440.43355674840018</v>
      </c>
      <c r="FX44" s="59">
        <f t="shared" si="146"/>
        <v>1095.4316290518022</v>
      </c>
      <c r="FY44" s="59">
        <f t="shared" si="146"/>
        <v>1608.6889768618198</v>
      </c>
      <c r="FZ44" s="59">
        <f t="shared" si="146"/>
        <v>1890.9377804519722</v>
      </c>
      <c r="GA44" s="59">
        <f t="shared" si="146"/>
        <v>1974.9646078899204</v>
      </c>
      <c r="GB44" s="59">
        <f t="shared" si="146"/>
        <v>2116.6873375599966</v>
      </c>
      <c r="GC44" s="59">
        <f t="shared" si="146"/>
        <v>1854.4352813711548</v>
      </c>
      <c r="GD44" s="59">
        <f t="shared" si="146"/>
        <v>1334.4253761147097</v>
      </c>
      <c r="GE44" s="59">
        <f t="shared" si="146"/>
        <v>775.12827287049436</v>
      </c>
      <c r="GF44" s="59">
        <f t="shared" si="146"/>
        <v>363.78910557266795</v>
      </c>
      <c r="GG44" s="59">
        <f t="shared" si="146"/>
        <v>55.861689121620202</v>
      </c>
      <c r="GH44" s="59">
        <f t="shared" si="146"/>
        <v>162.67878448085867</v>
      </c>
      <c r="GI44" s="59">
        <f t="shared" si="146"/>
        <v>430.47295833147359</v>
      </c>
      <c r="GJ44" s="59">
        <f t="shared" si="146"/>
        <v>1082.8510383456619</v>
      </c>
      <c r="GK44" s="59">
        <f t="shared" si="146"/>
        <v>1594.0553567644397</v>
      </c>
      <c r="GL44" s="59">
        <f t="shared" si="146"/>
        <v>1875.175165140231</v>
      </c>
      <c r="GM44" s="59">
        <f t="shared" si="146"/>
        <v>1958.8658852684275</v>
      </c>
      <c r="GN44" s="59">
        <f t="shared" si="146"/>
        <v>2100.0217240198235</v>
      </c>
      <c r="GO44" s="59">
        <f t="shared" si="146"/>
        <v>1838.8186760557373</v>
      </c>
      <c r="GP44" s="59">
        <f t="shared" si="146"/>
        <v>1320.8888104203179</v>
      </c>
      <c r="GQ44" s="59">
        <f t="shared" si="146"/>
        <v>763.82889558907914</v>
      </c>
      <c r="GR44" s="59">
        <f t="shared" si="146"/>
        <v>354.13508496044415</v>
      </c>
      <c r="GS44" s="59">
        <f t="shared" si="146"/>
        <v>47.439378175200545</v>
      </c>
      <c r="GT44" s="59">
        <f t="shared" si="146"/>
        <v>153.78154984443586</v>
      </c>
      <c r="GU44" s="59">
        <f t="shared" si="146"/>
        <v>420.50454699964848</v>
      </c>
      <c r="GV44" s="59">
        <f t="shared" si="146"/>
        <v>1070.2731146937801</v>
      </c>
      <c r="GW44" s="59">
        <f t="shared" si="146"/>
        <v>1579.4326158388828</v>
      </c>
      <c r="GX44" s="59">
        <f t="shared" si="146"/>
        <v>1859.4279449811709</v>
      </c>
      <c r="GY44" s="59">
        <f t="shared" si="146"/>
        <v>1942.7839022288547</v>
      </c>
      <c r="GZ44" s="59">
        <f t="shared" si="146"/>
        <v>2083.3751176252454</v>
      </c>
      <c r="HA44" s="59">
        <f t="shared" si="146"/>
        <v>1823.2168818530151</v>
      </c>
      <c r="HB44" s="59">
        <f t="shared" si="146"/>
        <v>1307.3587356801374</v>
      </c>
      <c r="HC44" s="59">
        <f t="shared" si="146"/>
        <v>752.52706050822371</v>
      </c>
      <c r="HD44" s="59">
        <f t="shared" si="146"/>
        <v>344.47202512210333</v>
      </c>
      <c r="HE44" s="59">
        <f t="shared" si="146"/>
        <v>39.003101164000554</v>
      </c>
      <c r="HF44" s="59">
        <f t="shared" si="146"/>
        <v>144.87177228490759</v>
      </c>
      <c r="HG44" s="59">
        <f t="shared" si="146"/>
        <v>410.52787745149931</v>
      </c>
      <c r="HH44" s="59">
        <f t="shared" si="146"/>
        <v>1057.6973708748546</v>
      </c>
      <c r="HI44" s="59">
        <f t="shared" si="146"/>
        <v>1564.8202340153766</v>
      </c>
      <c r="HJ44" s="59">
        <f t="shared" si="146"/>
        <v>1843.6955818410956</v>
      </c>
      <c r="HK44" s="59">
        <f t="shared" si="146"/>
        <v>1926.7181152597886</v>
      </c>
      <c r="HL44" s="59">
        <f t="shared" si="146"/>
        <v>2066.7469657945935</v>
      </c>
      <c r="HM44" s="59">
        <f t="shared" si="146"/>
        <v>1807.6293629654524</v>
      </c>
      <c r="HN44" s="59">
        <f t="shared" si="146"/>
        <v>1293.834649377266</v>
      </c>
      <c r="HO44" s="59">
        <f t="shared" si="146"/>
        <v>741.22230090604035</v>
      </c>
      <c r="HP44" s="59">
        <f t="shared" si="146"/>
        <v>334.79948566146436</v>
      </c>
      <c r="HQ44" s="59">
        <f t="shared" si="146"/>
        <v>30.552437399194105</v>
      </c>
      <c r="HR44" s="59">
        <f t="shared" ref="HR44:KC44" si="147">HR29-HR41</f>
        <v>135.94902065534893</v>
      </c>
      <c r="HS44" s="59">
        <f t="shared" si="147"/>
        <v>400.54250140127419</v>
      </c>
      <c r="HT44" s="59">
        <f t="shared" si="147"/>
        <v>1045.1233168509359</v>
      </c>
      <c r="HU44" s="59">
        <f t="shared" si="147"/>
        <v>1550.217688538896</v>
      </c>
      <c r="HV44" s="59">
        <f t="shared" si="147"/>
        <v>1827.9775349733125</v>
      </c>
      <c r="HW44" s="59">
        <f t="shared" si="147"/>
        <v>1910.6679782583308</v>
      </c>
      <c r="HX44" s="59">
        <f t="shared" si="147"/>
        <v>2050.1367133909962</v>
      </c>
      <c r="HY44" s="59">
        <f t="shared" si="147"/>
        <v>1792.0555809731716</v>
      </c>
      <c r="HZ44" s="59">
        <f t="shared" si="147"/>
        <v>1280.3160462393382</v>
      </c>
      <c r="IA44" s="59">
        <f t="shared" si="147"/>
        <v>729.91414716199711</v>
      </c>
      <c r="IB44" s="59">
        <f t="shared" si="147"/>
        <v>325.11702317839945</v>
      </c>
      <c r="IC44" s="59">
        <f t="shared" si="147"/>
        <v>22.086963109178214</v>
      </c>
      <c r="ID44" s="59">
        <f t="shared" si="147"/>
        <v>127.01286072023777</v>
      </c>
      <c r="IE44" s="59">
        <f t="shared" si="147"/>
        <v>390.54796754317931</v>
      </c>
      <c r="IF44" s="59">
        <f t="shared" si="147"/>
        <v>1032.5504597310423</v>
      </c>
      <c r="IG44" s="59">
        <f t="shared" si="147"/>
        <v>1535.6244539322506</v>
      </c>
      <c r="IH44" s="59">
        <f t="shared" si="147"/>
        <v>1812.2732609809295</v>
      </c>
      <c r="II44" s="59">
        <f t="shared" si="147"/>
        <v>1894.6329424928076</v>
      </c>
      <c r="IJ44" s="59">
        <f t="shared" si="147"/>
        <v>2033.5438026849424</v>
      </c>
      <c r="IK44" s="59">
        <f t="shared" si="147"/>
        <v>1776.4949947967893</v>
      </c>
      <c r="IL44" s="59">
        <f t="shared" si="147"/>
        <v>1266.8024182018912</v>
      </c>
      <c r="IM44" s="59">
        <f t="shared" si="147"/>
        <v>718.60212672085936</v>
      </c>
      <c r="IN44" s="59">
        <f t="shared" si="147"/>
        <v>315.4241912331961</v>
      </c>
      <c r="IO44" s="59">
        <f t="shared" si="147"/>
        <v>13.60625140425168</v>
      </c>
      <c r="IP44" s="59">
        <f t="shared" si="147"/>
        <v>118.06285511967531</v>
      </c>
      <c r="IQ44" s="59">
        <f t="shared" si="147"/>
        <v>380.54382151532513</v>
      </c>
      <c r="IR44" s="59">
        <f t="shared" si="147"/>
        <v>1019.9783037344368</v>
      </c>
      <c r="IS44" s="59">
        <f t="shared" si="147"/>
        <v>1521.0400019588401</v>
      </c>
      <c r="IT44" s="59">
        <f t="shared" si="147"/>
        <v>1796.5822137793243</v>
      </c>
      <c r="IU44" s="59">
        <f t="shared" si="147"/>
        <v>1878.6124565651548</v>
      </c>
      <c r="IV44" s="59">
        <f t="shared" si="147"/>
        <v>2016.9676733165211</v>
      </c>
      <c r="IW44" s="59">
        <f t="shared" si="147"/>
        <v>1760.9470606599207</v>
      </c>
      <c r="IX44" s="59">
        <f t="shared" si="147"/>
        <v>1253.2932543714019</v>
      </c>
      <c r="IY44" s="59">
        <f t="shared" si="147"/>
        <v>707.28576405629428</v>
      </c>
      <c r="IZ44" s="59">
        <f t="shared" si="147"/>
        <v>305.72054031058178</v>
      </c>
      <c r="JA44" s="59">
        <f t="shared" si="147"/>
        <v>5.1098722409533366</v>
      </c>
      <c r="JB44" s="59">
        <f t="shared" si="147"/>
        <v>109.09856333327184</v>
      </c>
      <c r="JC44" s="59">
        <f t="shared" si="147"/>
        <v>370.52960586333893</v>
      </c>
      <c r="JD44" s="59">
        <f t="shared" si="147"/>
        <v>1007.4063501535741</v>
      </c>
      <c r="JE44" s="59">
        <f t="shared" si="147"/>
        <v>1506.4638015850799</v>
      </c>
      <c r="JF44" s="59">
        <f t="shared" si="147"/>
        <v>1780.9038445582817</v>
      </c>
      <c r="JG44" s="59">
        <f t="shared" si="147"/>
        <v>1862.6059663729691</v>
      </c>
      <c r="JH44" s="59">
        <f t="shared" si="147"/>
        <v>2000.4077622573298</v>
      </c>
      <c r="JI44" s="59">
        <f t="shared" si="147"/>
        <v>1745.4112320513557</v>
      </c>
      <c r="JJ44" s="59">
        <f t="shared" si="147"/>
        <v>1239.7880409879915</v>
      </c>
      <c r="JK44" s="59">
        <f t="shared" si="147"/>
        <v>695.96458063414411</v>
      </c>
      <c r="JL44" s="59">
        <f t="shared" si="147"/>
        <v>296.00561778341444</v>
      </c>
      <c r="JM44" s="59">
        <f t="shared" si="147"/>
        <v>-3.4026076139355155</v>
      </c>
      <c r="JN44" s="59">
        <f t="shared" si="147"/>
        <v>933.45287497702134</v>
      </c>
      <c r="JO44" s="59">
        <f t="shared" si="147"/>
        <v>1193.8381933369683</v>
      </c>
      <c r="JP44" s="59">
        <f t="shared" si="147"/>
        <v>1828.1674306500427</v>
      </c>
      <c r="JQ44" s="59">
        <f t="shared" si="147"/>
        <v>2325.2286522758222</v>
      </c>
      <c r="JR44" s="59">
        <f t="shared" si="147"/>
        <v>2598.5709350771317</v>
      </c>
      <c r="JS44" s="59">
        <f t="shared" si="147"/>
        <v>2679.9462484045603</v>
      </c>
      <c r="JT44" s="59">
        <f t="shared" si="147"/>
        <v>2817.1968371053836</v>
      </c>
      <c r="JU44" s="59">
        <f t="shared" si="147"/>
        <v>2563.2202930202334</v>
      </c>
      <c r="JV44" s="59">
        <f t="shared" si="147"/>
        <v>2059.6195947211222</v>
      </c>
      <c r="JW44" s="59">
        <f t="shared" si="147"/>
        <v>1517.9714282086904</v>
      </c>
      <c r="JX44" s="59">
        <f t="shared" si="147"/>
        <v>1119.6123012093635</v>
      </c>
      <c r="JY44" s="59">
        <f t="shared" si="147"/>
        <v>821.40170871360306</v>
      </c>
      <c r="JZ44" s="59">
        <f t="shared" si="147"/>
        <v>924.45867643316637</v>
      </c>
      <c r="KA44" s="59">
        <f t="shared" si="147"/>
        <v>1183.8024535196737</v>
      </c>
      <c r="KB44" s="59">
        <f t="shared" si="147"/>
        <v>1815.5943738834956</v>
      </c>
      <c r="KC44" s="59">
        <f t="shared" si="147"/>
        <v>2310.6673506227726</v>
      </c>
      <c r="KD44" s="59">
        <f t="shared" ref="KD44:LU44" si="148">KD29-KD41</f>
        <v>2582.9162642928759</v>
      </c>
      <c r="KE44" s="59">
        <f t="shared" si="148"/>
        <v>2663.9660763669945</v>
      </c>
      <c r="KF44" s="59">
        <f t="shared" si="148"/>
        <v>2800.6676627130146</v>
      </c>
      <c r="KG44" s="59">
        <f t="shared" si="148"/>
        <v>2547.7070248042055</v>
      </c>
      <c r="KH44" s="59">
        <f t="shared" si="148"/>
        <v>2046.1207292982906</v>
      </c>
      <c r="KI44" s="59">
        <f t="shared" si="148"/>
        <v>1506.6391554519089</v>
      </c>
      <c r="KJ44" s="59">
        <f t="shared" si="148"/>
        <v>1109.8734649605792</v>
      </c>
      <c r="KK44" s="59">
        <f t="shared" si="148"/>
        <v>812.8557148348018</v>
      </c>
      <c r="KL44" s="59">
        <f t="shared" si="148"/>
        <v>915.4488508130479</v>
      </c>
      <c r="KM44" s="59">
        <f t="shared" si="148"/>
        <v>1173.7552527912089</v>
      </c>
      <c r="KN44" s="59">
        <f t="shared" si="148"/>
        <v>1803.0200054735756</v>
      </c>
      <c r="KO44" s="59">
        <f t="shared" si="148"/>
        <v>2296.1126903058953</v>
      </c>
      <c r="KP44" s="59">
        <f t="shared" si="148"/>
        <v>2567.2726083213188</v>
      </c>
      <c r="KQ44" s="59">
        <f t="shared" si="148"/>
        <v>2647.9982211471411</v>
      </c>
      <c r="KR44" s="59">
        <f t="shared" si="148"/>
        <v>2784.1530011477771</v>
      </c>
      <c r="KS44" s="59">
        <f t="shared" si="148"/>
        <v>2532.2042057906028</v>
      </c>
      <c r="KT44" s="59">
        <f t="shared" si="148"/>
        <v>2032.6242554667119</v>
      </c>
      <c r="KU44" s="59">
        <f t="shared" si="148"/>
        <v>1495.3006079157153</v>
      </c>
      <c r="KV44" s="59">
        <f t="shared" si="148"/>
        <v>1100.1219801863513</v>
      </c>
      <c r="KW44" s="59">
        <f t="shared" si="148"/>
        <v>804.29230106107673</v>
      </c>
      <c r="KX44" s="59">
        <f t="shared" si="148"/>
        <v>906.42294458626566</v>
      </c>
      <c r="KY44" s="59">
        <f t="shared" si="148"/>
        <v>1163.6961209565141</v>
      </c>
      <c r="KZ44" s="59">
        <f t="shared" si="148"/>
        <v>1790.4438146281514</v>
      </c>
      <c r="LA44" s="59">
        <f t="shared" si="148"/>
        <v>2281.5641287211415</v>
      </c>
      <c r="LB44" s="59">
        <f t="shared" si="148"/>
        <v>2551.6394070645033</v>
      </c>
      <c r="LC44" s="59">
        <f t="shared" si="148"/>
        <v>2632.0421174390226</v>
      </c>
      <c r="LD44" s="59">
        <f t="shared" si="148"/>
        <v>2767.652278319656</v>
      </c>
      <c r="LE44" s="59">
        <f t="shared" si="148"/>
        <v>2516.7112781439105</v>
      </c>
      <c r="LF44" s="59">
        <f t="shared" si="148"/>
        <v>2019.1296476213147</v>
      </c>
      <c r="LG44" s="59">
        <f t="shared" si="148"/>
        <v>1483.9552946605224</v>
      </c>
      <c r="LH44" s="59">
        <f t="shared" si="148"/>
        <v>1090.3573814420756</v>
      </c>
      <c r="LI44" s="59">
        <f t="shared" si="148"/>
        <v>795.71102103330236</v>
      </c>
      <c r="LJ44" s="59">
        <f t="shared" si="148"/>
        <v>897.38050087615522</v>
      </c>
      <c r="LK44" s="59">
        <f t="shared" si="148"/>
        <v>1153.6245845409226</v>
      </c>
      <c r="LL44" s="59">
        <f t="shared" si="148"/>
        <v>1777.8652874378736</v>
      </c>
      <c r="LM44" s="59">
        <f t="shared" si="148"/>
        <v>2267.0211202744918</v>
      </c>
      <c r="LN44" s="59">
        <f t="shared" si="148"/>
        <v>2536.0160975044801</v>
      </c>
      <c r="LO44" s="59">
        <f t="shared" si="148"/>
        <v>2616.0971970375012</v>
      </c>
      <c r="LP44" s="59">
        <f t="shared" si="148"/>
        <v>2751.164917274612</v>
      </c>
      <c r="LQ44" s="59">
        <f t="shared" si="148"/>
        <v>2501.2276810995695</v>
      </c>
      <c r="LR44" s="59">
        <f t="shared" si="148"/>
        <v>2005.6363770990642</v>
      </c>
      <c r="LS44" s="59">
        <f t="shared" si="148"/>
        <v>1472.6027215501149</v>
      </c>
      <c r="LT44" s="59">
        <f t="shared" si="148"/>
        <v>1080.5791999845419</v>
      </c>
      <c r="LU44" s="59">
        <f t="shared" si="148"/>
        <v>787.1114250174038</v>
      </c>
    </row>
    <row r="45" spans="2:333"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4"/>
      <c r="AG45" s="54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</row>
    <row r="46" spans="2:333">
      <c r="E46" s="12" t="s">
        <v>329</v>
      </c>
      <c r="G46" s="59">
        <f>+SUM(AH46:AS46)</f>
        <v>-42500</v>
      </c>
      <c r="H46" s="59">
        <f>+SUM(AT46:BE46)</f>
        <v>-67999.999999999985</v>
      </c>
      <c r="I46" s="59">
        <f>+SUM(BF46:BQ46)</f>
        <v>-40800</v>
      </c>
      <c r="J46" s="59">
        <f>+SUM(BR46:CC46)</f>
        <v>-24479.999999999996</v>
      </c>
      <c r="K46" s="59">
        <f>+SUM(CD46:CO46)</f>
        <v>-24479.999999999996</v>
      </c>
      <c r="L46" s="59">
        <f>+SUM(CP46:DA46)</f>
        <v>-12239.999999999998</v>
      </c>
      <c r="M46" s="59">
        <f>+SUM(DB46:DM46)</f>
        <v>0</v>
      </c>
      <c r="N46" s="59">
        <f>+SUM(DN46:DY46)</f>
        <v>0</v>
      </c>
      <c r="O46" s="59">
        <f>+SUM(DZ46:EK46)</f>
        <v>0</v>
      </c>
      <c r="P46" s="59">
        <f>+SUM(EL46:EW46)</f>
        <v>0</v>
      </c>
      <c r="Q46" s="59">
        <f>+SUM(EX46:FI46)</f>
        <v>0</v>
      </c>
      <c r="R46" s="59">
        <f>+SUM(FJ46:FU46)</f>
        <v>0</v>
      </c>
      <c r="S46" s="59">
        <f>+SUM(FV46:GG46)</f>
        <v>0</v>
      </c>
      <c r="T46" s="59">
        <f>+SUM(GH46:GS46)</f>
        <v>0</v>
      </c>
      <c r="U46" s="59">
        <f>+SUM(GT46:HE46)</f>
        <v>0</v>
      </c>
      <c r="V46" s="59">
        <f>+SUM(HF46:HQ46)</f>
        <v>0</v>
      </c>
      <c r="W46" s="59">
        <f>+SUM(HR46:IC46)</f>
        <v>0</v>
      </c>
      <c r="X46" s="59">
        <f>+SUM(ID46:IO46)</f>
        <v>0</v>
      </c>
      <c r="Y46" s="59">
        <f>+SUM(IP46:JA46)</f>
        <v>0</v>
      </c>
      <c r="Z46" s="59">
        <f>+SUM(JB46:JM46)</f>
        <v>0</v>
      </c>
      <c r="AA46" s="59">
        <f>+SUM(JN46:JY46)</f>
        <v>0</v>
      </c>
      <c r="AB46" s="59">
        <f>+SUM(JZ46:KK46)</f>
        <v>0</v>
      </c>
      <c r="AC46" s="59">
        <f>+SUM(KL46:KW46)</f>
        <v>0</v>
      </c>
      <c r="AD46" s="59">
        <f>+SUM(KX46:LI46)</f>
        <v>0</v>
      </c>
      <c r="AE46" s="59">
        <f>+SUM(LJ46:LU46)</f>
        <v>0</v>
      </c>
      <c r="AF46" s="54"/>
      <c r="AG46" s="54"/>
      <c r="AH46" s="59">
        <f t="shared" ref="AH46:CS46" si="149">-AH99</f>
        <v>-3541.6666666666665</v>
      </c>
      <c r="AI46" s="59">
        <f t="shared" si="149"/>
        <v>-3541.6666666666665</v>
      </c>
      <c r="AJ46" s="59">
        <f t="shared" si="149"/>
        <v>-3541.6666666666665</v>
      </c>
      <c r="AK46" s="59">
        <f t="shared" si="149"/>
        <v>-3541.6666666666665</v>
      </c>
      <c r="AL46" s="59">
        <f t="shared" si="149"/>
        <v>-3541.6666666666665</v>
      </c>
      <c r="AM46" s="59">
        <f t="shared" si="149"/>
        <v>-3541.6666666666665</v>
      </c>
      <c r="AN46" s="59">
        <f t="shared" si="149"/>
        <v>-3541.6666666666665</v>
      </c>
      <c r="AO46" s="59">
        <f t="shared" si="149"/>
        <v>-3541.6666666666665</v>
      </c>
      <c r="AP46" s="59">
        <f t="shared" si="149"/>
        <v>-3541.6666666666665</v>
      </c>
      <c r="AQ46" s="59">
        <f t="shared" si="149"/>
        <v>-3541.6666666666665</v>
      </c>
      <c r="AR46" s="59">
        <f t="shared" si="149"/>
        <v>-3541.6666666666665</v>
      </c>
      <c r="AS46" s="59">
        <f t="shared" si="149"/>
        <v>-3541.6666666666665</v>
      </c>
      <c r="AT46" s="59">
        <f t="shared" si="149"/>
        <v>-5666.666666666667</v>
      </c>
      <c r="AU46" s="59">
        <f t="shared" si="149"/>
        <v>-5666.666666666667</v>
      </c>
      <c r="AV46" s="59">
        <f t="shared" si="149"/>
        <v>-5666.666666666667</v>
      </c>
      <c r="AW46" s="59">
        <f t="shared" si="149"/>
        <v>-5666.666666666667</v>
      </c>
      <c r="AX46" s="59">
        <f t="shared" si="149"/>
        <v>-5666.666666666667</v>
      </c>
      <c r="AY46" s="59">
        <f t="shared" si="149"/>
        <v>-5666.666666666667</v>
      </c>
      <c r="AZ46" s="59">
        <f t="shared" si="149"/>
        <v>-5666.666666666667</v>
      </c>
      <c r="BA46" s="59">
        <f t="shared" si="149"/>
        <v>-5666.666666666667</v>
      </c>
      <c r="BB46" s="59">
        <f t="shared" si="149"/>
        <v>-5666.666666666667</v>
      </c>
      <c r="BC46" s="59">
        <f t="shared" si="149"/>
        <v>-5666.666666666667</v>
      </c>
      <c r="BD46" s="59">
        <f t="shared" si="149"/>
        <v>-5666.666666666667</v>
      </c>
      <c r="BE46" s="59">
        <f t="shared" si="149"/>
        <v>-5666.666666666667</v>
      </c>
      <c r="BF46" s="59">
        <f t="shared" si="149"/>
        <v>-3400</v>
      </c>
      <c r="BG46" s="59">
        <f t="shared" si="149"/>
        <v>-3400</v>
      </c>
      <c r="BH46" s="59">
        <f t="shared" si="149"/>
        <v>-3400</v>
      </c>
      <c r="BI46" s="59">
        <f t="shared" si="149"/>
        <v>-3400</v>
      </c>
      <c r="BJ46" s="59">
        <f t="shared" si="149"/>
        <v>-3400</v>
      </c>
      <c r="BK46" s="59">
        <f t="shared" si="149"/>
        <v>-3400</v>
      </c>
      <c r="BL46" s="59">
        <f t="shared" si="149"/>
        <v>-3400</v>
      </c>
      <c r="BM46" s="59">
        <f t="shared" si="149"/>
        <v>-3400</v>
      </c>
      <c r="BN46" s="59">
        <f t="shared" si="149"/>
        <v>-3400</v>
      </c>
      <c r="BO46" s="59">
        <f t="shared" si="149"/>
        <v>-3400</v>
      </c>
      <c r="BP46" s="59">
        <f t="shared" si="149"/>
        <v>-3400</v>
      </c>
      <c r="BQ46" s="59">
        <f t="shared" si="149"/>
        <v>-3400</v>
      </c>
      <c r="BR46" s="59">
        <f t="shared" si="149"/>
        <v>-2039.9999999999998</v>
      </c>
      <c r="BS46" s="59">
        <f t="shared" si="149"/>
        <v>-2039.9999999999998</v>
      </c>
      <c r="BT46" s="59">
        <f t="shared" si="149"/>
        <v>-2039.9999999999998</v>
      </c>
      <c r="BU46" s="59">
        <f t="shared" si="149"/>
        <v>-2039.9999999999998</v>
      </c>
      <c r="BV46" s="59">
        <f t="shared" si="149"/>
        <v>-2039.9999999999998</v>
      </c>
      <c r="BW46" s="59">
        <f t="shared" si="149"/>
        <v>-2039.9999999999998</v>
      </c>
      <c r="BX46" s="59">
        <f t="shared" si="149"/>
        <v>-2039.9999999999998</v>
      </c>
      <c r="BY46" s="59">
        <f t="shared" si="149"/>
        <v>-2039.9999999999998</v>
      </c>
      <c r="BZ46" s="59">
        <f t="shared" si="149"/>
        <v>-2039.9999999999998</v>
      </c>
      <c r="CA46" s="59">
        <f t="shared" si="149"/>
        <v>-2039.9999999999998</v>
      </c>
      <c r="CB46" s="59">
        <f t="shared" si="149"/>
        <v>-2039.9999999999998</v>
      </c>
      <c r="CC46" s="59">
        <f t="shared" si="149"/>
        <v>-2039.9999999999998</v>
      </c>
      <c r="CD46" s="59">
        <f t="shared" si="149"/>
        <v>-2039.9999999999998</v>
      </c>
      <c r="CE46" s="59">
        <f t="shared" si="149"/>
        <v>-2039.9999999999998</v>
      </c>
      <c r="CF46" s="59">
        <f t="shared" si="149"/>
        <v>-2039.9999999999998</v>
      </c>
      <c r="CG46" s="59">
        <f t="shared" si="149"/>
        <v>-2039.9999999999998</v>
      </c>
      <c r="CH46" s="59">
        <f t="shared" si="149"/>
        <v>-2039.9999999999998</v>
      </c>
      <c r="CI46" s="59">
        <f t="shared" si="149"/>
        <v>-2039.9999999999998</v>
      </c>
      <c r="CJ46" s="59">
        <f t="shared" si="149"/>
        <v>-2039.9999999999998</v>
      </c>
      <c r="CK46" s="59">
        <f t="shared" si="149"/>
        <v>-2039.9999999999998</v>
      </c>
      <c r="CL46" s="59">
        <f t="shared" si="149"/>
        <v>-2039.9999999999998</v>
      </c>
      <c r="CM46" s="59">
        <f t="shared" si="149"/>
        <v>-2039.9999999999998</v>
      </c>
      <c r="CN46" s="59">
        <f t="shared" si="149"/>
        <v>-2039.9999999999998</v>
      </c>
      <c r="CO46" s="59">
        <f t="shared" si="149"/>
        <v>-2039.9999999999998</v>
      </c>
      <c r="CP46" s="59">
        <f t="shared" si="149"/>
        <v>-1019.9999999999999</v>
      </c>
      <c r="CQ46" s="59">
        <f t="shared" si="149"/>
        <v>-1019.9999999999999</v>
      </c>
      <c r="CR46" s="59">
        <f t="shared" si="149"/>
        <v>-1019.9999999999999</v>
      </c>
      <c r="CS46" s="59">
        <f t="shared" si="149"/>
        <v>-1019.9999999999999</v>
      </c>
      <c r="CT46" s="59">
        <f t="shared" ref="CT46:FE46" si="150">-CT99</f>
        <v>-1019.9999999999999</v>
      </c>
      <c r="CU46" s="59">
        <f t="shared" si="150"/>
        <v>-1019.9999999999999</v>
      </c>
      <c r="CV46" s="59">
        <f t="shared" si="150"/>
        <v>-1019.9999999999999</v>
      </c>
      <c r="CW46" s="59">
        <f t="shared" si="150"/>
        <v>-1019.9999999999999</v>
      </c>
      <c r="CX46" s="59">
        <f t="shared" si="150"/>
        <v>-1019.9999999999999</v>
      </c>
      <c r="CY46" s="59">
        <f t="shared" si="150"/>
        <v>-1019.9999999999999</v>
      </c>
      <c r="CZ46" s="59">
        <f t="shared" si="150"/>
        <v>-1019.9999999999999</v>
      </c>
      <c r="DA46" s="59">
        <f t="shared" si="150"/>
        <v>-1019.9999999999999</v>
      </c>
      <c r="DB46" s="59">
        <f t="shared" si="150"/>
        <v>0</v>
      </c>
      <c r="DC46" s="59">
        <f t="shared" si="150"/>
        <v>0</v>
      </c>
      <c r="DD46" s="59">
        <f t="shared" si="150"/>
        <v>0</v>
      </c>
      <c r="DE46" s="59">
        <f t="shared" si="150"/>
        <v>0</v>
      </c>
      <c r="DF46" s="59">
        <f t="shared" si="150"/>
        <v>0</v>
      </c>
      <c r="DG46" s="59">
        <f t="shared" si="150"/>
        <v>0</v>
      </c>
      <c r="DH46" s="59">
        <f t="shared" si="150"/>
        <v>0</v>
      </c>
      <c r="DI46" s="59">
        <f t="shared" si="150"/>
        <v>0</v>
      </c>
      <c r="DJ46" s="59">
        <f t="shared" si="150"/>
        <v>0</v>
      </c>
      <c r="DK46" s="59">
        <f t="shared" si="150"/>
        <v>0</v>
      </c>
      <c r="DL46" s="59">
        <f t="shared" si="150"/>
        <v>0</v>
      </c>
      <c r="DM46" s="59">
        <f t="shared" si="150"/>
        <v>0</v>
      </c>
      <c r="DN46" s="59">
        <f t="shared" si="150"/>
        <v>0</v>
      </c>
      <c r="DO46" s="59">
        <f t="shared" si="150"/>
        <v>0</v>
      </c>
      <c r="DP46" s="59">
        <f t="shared" si="150"/>
        <v>0</v>
      </c>
      <c r="DQ46" s="59">
        <f t="shared" si="150"/>
        <v>0</v>
      </c>
      <c r="DR46" s="59">
        <f t="shared" si="150"/>
        <v>0</v>
      </c>
      <c r="DS46" s="59">
        <f t="shared" si="150"/>
        <v>0</v>
      </c>
      <c r="DT46" s="59">
        <f t="shared" si="150"/>
        <v>0</v>
      </c>
      <c r="DU46" s="59">
        <f t="shared" si="150"/>
        <v>0</v>
      </c>
      <c r="DV46" s="59">
        <f t="shared" si="150"/>
        <v>0</v>
      </c>
      <c r="DW46" s="59">
        <f t="shared" si="150"/>
        <v>0</v>
      </c>
      <c r="DX46" s="59">
        <f t="shared" si="150"/>
        <v>0</v>
      </c>
      <c r="DY46" s="59">
        <f t="shared" si="150"/>
        <v>0</v>
      </c>
      <c r="DZ46" s="59">
        <f t="shared" si="150"/>
        <v>0</v>
      </c>
      <c r="EA46" s="59">
        <f t="shared" si="150"/>
        <v>0</v>
      </c>
      <c r="EB46" s="59">
        <f t="shared" si="150"/>
        <v>0</v>
      </c>
      <c r="EC46" s="59">
        <f t="shared" si="150"/>
        <v>0</v>
      </c>
      <c r="ED46" s="59">
        <f t="shared" si="150"/>
        <v>0</v>
      </c>
      <c r="EE46" s="59">
        <f t="shared" si="150"/>
        <v>0</v>
      </c>
      <c r="EF46" s="59">
        <f t="shared" si="150"/>
        <v>0</v>
      </c>
      <c r="EG46" s="59">
        <f t="shared" si="150"/>
        <v>0</v>
      </c>
      <c r="EH46" s="59">
        <f t="shared" si="150"/>
        <v>0</v>
      </c>
      <c r="EI46" s="59">
        <f t="shared" si="150"/>
        <v>0</v>
      </c>
      <c r="EJ46" s="59">
        <f t="shared" si="150"/>
        <v>0</v>
      </c>
      <c r="EK46" s="59">
        <f t="shared" si="150"/>
        <v>0</v>
      </c>
      <c r="EL46" s="59">
        <f t="shared" si="150"/>
        <v>0</v>
      </c>
      <c r="EM46" s="59">
        <f t="shared" si="150"/>
        <v>0</v>
      </c>
      <c r="EN46" s="59">
        <f t="shared" si="150"/>
        <v>0</v>
      </c>
      <c r="EO46" s="59">
        <f t="shared" si="150"/>
        <v>0</v>
      </c>
      <c r="EP46" s="59">
        <f t="shared" si="150"/>
        <v>0</v>
      </c>
      <c r="EQ46" s="59">
        <f t="shared" si="150"/>
        <v>0</v>
      </c>
      <c r="ER46" s="59">
        <f t="shared" si="150"/>
        <v>0</v>
      </c>
      <c r="ES46" s="59">
        <f t="shared" si="150"/>
        <v>0</v>
      </c>
      <c r="ET46" s="59">
        <f t="shared" si="150"/>
        <v>0</v>
      </c>
      <c r="EU46" s="59">
        <f t="shared" si="150"/>
        <v>0</v>
      </c>
      <c r="EV46" s="59">
        <f t="shared" si="150"/>
        <v>0</v>
      </c>
      <c r="EW46" s="59">
        <f t="shared" si="150"/>
        <v>0</v>
      </c>
      <c r="EX46" s="59">
        <f t="shared" si="150"/>
        <v>0</v>
      </c>
      <c r="EY46" s="59">
        <f t="shared" si="150"/>
        <v>0</v>
      </c>
      <c r="EZ46" s="59">
        <f t="shared" si="150"/>
        <v>0</v>
      </c>
      <c r="FA46" s="59">
        <f t="shared" si="150"/>
        <v>0</v>
      </c>
      <c r="FB46" s="59">
        <f t="shared" si="150"/>
        <v>0</v>
      </c>
      <c r="FC46" s="59">
        <f t="shared" si="150"/>
        <v>0</v>
      </c>
      <c r="FD46" s="59">
        <f t="shared" si="150"/>
        <v>0</v>
      </c>
      <c r="FE46" s="59">
        <f t="shared" si="150"/>
        <v>0</v>
      </c>
      <c r="FF46" s="59">
        <f t="shared" ref="FF46:HQ46" si="151">-FF99</f>
        <v>0</v>
      </c>
      <c r="FG46" s="59">
        <f t="shared" si="151"/>
        <v>0</v>
      </c>
      <c r="FH46" s="59">
        <f t="shared" si="151"/>
        <v>0</v>
      </c>
      <c r="FI46" s="59">
        <f t="shared" si="151"/>
        <v>0</v>
      </c>
      <c r="FJ46" s="59">
        <f t="shared" si="151"/>
        <v>0</v>
      </c>
      <c r="FK46" s="59">
        <f t="shared" si="151"/>
        <v>0</v>
      </c>
      <c r="FL46" s="59">
        <f t="shared" si="151"/>
        <v>0</v>
      </c>
      <c r="FM46" s="59">
        <f t="shared" si="151"/>
        <v>0</v>
      </c>
      <c r="FN46" s="59">
        <f t="shared" si="151"/>
        <v>0</v>
      </c>
      <c r="FO46" s="59">
        <f t="shared" si="151"/>
        <v>0</v>
      </c>
      <c r="FP46" s="59">
        <f t="shared" si="151"/>
        <v>0</v>
      </c>
      <c r="FQ46" s="59">
        <f t="shared" si="151"/>
        <v>0</v>
      </c>
      <c r="FR46" s="59">
        <f t="shared" si="151"/>
        <v>0</v>
      </c>
      <c r="FS46" s="59">
        <f t="shared" si="151"/>
        <v>0</v>
      </c>
      <c r="FT46" s="59">
        <f t="shared" si="151"/>
        <v>0</v>
      </c>
      <c r="FU46" s="59">
        <f t="shared" si="151"/>
        <v>0</v>
      </c>
      <c r="FV46" s="59">
        <f t="shared" si="151"/>
        <v>0</v>
      </c>
      <c r="FW46" s="59">
        <f t="shared" si="151"/>
        <v>0</v>
      </c>
      <c r="FX46" s="59">
        <f t="shared" si="151"/>
        <v>0</v>
      </c>
      <c r="FY46" s="59">
        <f t="shared" si="151"/>
        <v>0</v>
      </c>
      <c r="FZ46" s="59">
        <f t="shared" si="151"/>
        <v>0</v>
      </c>
      <c r="GA46" s="59">
        <f t="shared" si="151"/>
        <v>0</v>
      </c>
      <c r="GB46" s="59">
        <f t="shared" si="151"/>
        <v>0</v>
      </c>
      <c r="GC46" s="59">
        <f t="shared" si="151"/>
        <v>0</v>
      </c>
      <c r="GD46" s="59">
        <f t="shared" si="151"/>
        <v>0</v>
      </c>
      <c r="GE46" s="59">
        <f t="shared" si="151"/>
        <v>0</v>
      </c>
      <c r="GF46" s="59">
        <f t="shared" si="151"/>
        <v>0</v>
      </c>
      <c r="GG46" s="59">
        <f t="shared" si="151"/>
        <v>0</v>
      </c>
      <c r="GH46" s="59">
        <f t="shared" si="151"/>
        <v>0</v>
      </c>
      <c r="GI46" s="59">
        <f t="shared" si="151"/>
        <v>0</v>
      </c>
      <c r="GJ46" s="59">
        <f t="shared" si="151"/>
        <v>0</v>
      </c>
      <c r="GK46" s="59">
        <f t="shared" si="151"/>
        <v>0</v>
      </c>
      <c r="GL46" s="59">
        <f t="shared" si="151"/>
        <v>0</v>
      </c>
      <c r="GM46" s="59">
        <f t="shared" si="151"/>
        <v>0</v>
      </c>
      <c r="GN46" s="59">
        <f t="shared" si="151"/>
        <v>0</v>
      </c>
      <c r="GO46" s="59">
        <f t="shared" si="151"/>
        <v>0</v>
      </c>
      <c r="GP46" s="59">
        <f t="shared" si="151"/>
        <v>0</v>
      </c>
      <c r="GQ46" s="59">
        <f t="shared" si="151"/>
        <v>0</v>
      </c>
      <c r="GR46" s="59">
        <f t="shared" si="151"/>
        <v>0</v>
      </c>
      <c r="GS46" s="59">
        <f t="shared" si="151"/>
        <v>0</v>
      </c>
      <c r="GT46" s="59">
        <f t="shared" si="151"/>
        <v>0</v>
      </c>
      <c r="GU46" s="59">
        <f t="shared" si="151"/>
        <v>0</v>
      </c>
      <c r="GV46" s="59">
        <f t="shared" si="151"/>
        <v>0</v>
      </c>
      <c r="GW46" s="59">
        <f t="shared" si="151"/>
        <v>0</v>
      </c>
      <c r="GX46" s="59">
        <f t="shared" si="151"/>
        <v>0</v>
      </c>
      <c r="GY46" s="59">
        <f t="shared" si="151"/>
        <v>0</v>
      </c>
      <c r="GZ46" s="59">
        <f t="shared" si="151"/>
        <v>0</v>
      </c>
      <c r="HA46" s="59">
        <f t="shared" si="151"/>
        <v>0</v>
      </c>
      <c r="HB46" s="59">
        <f t="shared" si="151"/>
        <v>0</v>
      </c>
      <c r="HC46" s="59">
        <f t="shared" si="151"/>
        <v>0</v>
      </c>
      <c r="HD46" s="59">
        <f t="shared" si="151"/>
        <v>0</v>
      </c>
      <c r="HE46" s="59">
        <f t="shared" si="151"/>
        <v>0</v>
      </c>
      <c r="HF46" s="59">
        <f t="shared" si="151"/>
        <v>0</v>
      </c>
      <c r="HG46" s="59">
        <f t="shared" si="151"/>
        <v>0</v>
      </c>
      <c r="HH46" s="59">
        <f t="shared" si="151"/>
        <v>0</v>
      </c>
      <c r="HI46" s="59">
        <f t="shared" si="151"/>
        <v>0</v>
      </c>
      <c r="HJ46" s="59">
        <f t="shared" si="151"/>
        <v>0</v>
      </c>
      <c r="HK46" s="59">
        <f t="shared" si="151"/>
        <v>0</v>
      </c>
      <c r="HL46" s="59">
        <f t="shared" si="151"/>
        <v>0</v>
      </c>
      <c r="HM46" s="59">
        <f t="shared" si="151"/>
        <v>0</v>
      </c>
      <c r="HN46" s="59">
        <f t="shared" si="151"/>
        <v>0</v>
      </c>
      <c r="HO46" s="59">
        <f t="shared" si="151"/>
        <v>0</v>
      </c>
      <c r="HP46" s="59">
        <f t="shared" si="151"/>
        <v>0</v>
      </c>
      <c r="HQ46" s="59">
        <f t="shared" si="151"/>
        <v>0</v>
      </c>
      <c r="HR46" s="59">
        <f t="shared" ref="HR46:KC46" si="152">-HR99</f>
        <v>0</v>
      </c>
      <c r="HS46" s="59">
        <f t="shared" si="152"/>
        <v>0</v>
      </c>
      <c r="HT46" s="59">
        <f t="shared" si="152"/>
        <v>0</v>
      </c>
      <c r="HU46" s="59">
        <f t="shared" si="152"/>
        <v>0</v>
      </c>
      <c r="HV46" s="59">
        <f t="shared" si="152"/>
        <v>0</v>
      </c>
      <c r="HW46" s="59">
        <f t="shared" si="152"/>
        <v>0</v>
      </c>
      <c r="HX46" s="59">
        <f t="shared" si="152"/>
        <v>0</v>
      </c>
      <c r="HY46" s="59">
        <f t="shared" si="152"/>
        <v>0</v>
      </c>
      <c r="HZ46" s="59">
        <f t="shared" si="152"/>
        <v>0</v>
      </c>
      <c r="IA46" s="59">
        <f t="shared" si="152"/>
        <v>0</v>
      </c>
      <c r="IB46" s="59">
        <f t="shared" si="152"/>
        <v>0</v>
      </c>
      <c r="IC46" s="59">
        <f t="shared" si="152"/>
        <v>0</v>
      </c>
      <c r="ID46" s="59">
        <f t="shared" si="152"/>
        <v>0</v>
      </c>
      <c r="IE46" s="59">
        <f t="shared" si="152"/>
        <v>0</v>
      </c>
      <c r="IF46" s="59">
        <f t="shared" si="152"/>
        <v>0</v>
      </c>
      <c r="IG46" s="59">
        <f t="shared" si="152"/>
        <v>0</v>
      </c>
      <c r="IH46" s="59">
        <f t="shared" si="152"/>
        <v>0</v>
      </c>
      <c r="II46" s="59">
        <f t="shared" si="152"/>
        <v>0</v>
      </c>
      <c r="IJ46" s="59">
        <f t="shared" si="152"/>
        <v>0</v>
      </c>
      <c r="IK46" s="59">
        <f t="shared" si="152"/>
        <v>0</v>
      </c>
      <c r="IL46" s="59">
        <f t="shared" si="152"/>
        <v>0</v>
      </c>
      <c r="IM46" s="59">
        <f t="shared" si="152"/>
        <v>0</v>
      </c>
      <c r="IN46" s="59">
        <f t="shared" si="152"/>
        <v>0</v>
      </c>
      <c r="IO46" s="59">
        <f t="shared" si="152"/>
        <v>0</v>
      </c>
      <c r="IP46" s="59">
        <f t="shared" si="152"/>
        <v>0</v>
      </c>
      <c r="IQ46" s="59">
        <f t="shared" si="152"/>
        <v>0</v>
      </c>
      <c r="IR46" s="59">
        <f t="shared" si="152"/>
        <v>0</v>
      </c>
      <c r="IS46" s="59">
        <f t="shared" si="152"/>
        <v>0</v>
      </c>
      <c r="IT46" s="59">
        <f t="shared" si="152"/>
        <v>0</v>
      </c>
      <c r="IU46" s="59">
        <f t="shared" si="152"/>
        <v>0</v>
      </c>
      <c r="IV46" s="59">
        <f t="shared" si="152"/>
        <v>0</v>
      </c>
      <c r="IW46" s="59">
        <f t="shared" si="152"/>
        <v>0</v>
      </c>
      <c r="IX46" s="59">
        <f t="shared" si="152"/>
        <v>0</v>
      </c>
      <c r="IY46" s="59">
        <f t="shared" si="152"/>
        <v>0</v>
      </c>
      <c r="IZ46" s="59">
        <f t="shared" si="152"/>
        <v>0</v>
      </c>
      <c r="JA46" s="59">
        <f t="shared" si="152"/>
        <v>0</v>
      </c>
      <c r="JB46" s="59">
        <f t="shared" si="152"/>
        <v>0</v>
      </c>
      <c r="JC46" s="59">
        <f t="shared" si="152"/>
        <v>0</v>
      </c>
      <c r="JD46" s="59">
        <f t="shared" si="152"/>
        <v>0</v>
      </c>
      <c r="JE46" s="59">
        <f t="shared" si="152"/>
        <v>0</v>
      </c>
      <c r="JF46" s="59">
        <f t="shared" si="152"/>
        <v>0</v>
      </c>
      <c r="JG46" s="59">
        <f t="shared" si="152"/>
        <v>0</v>
      </c>
      <c r="JH46" s="59">
        <f t="shared" si="152"/>
        <v>0</v>
      </c>
      <c r="JI46" s="59">
        <f t="shared" si="152"/>
        <v>0</v>
      </c>
      <c r="JJ46" s="59">
        <f t="shared" si="152"/>
        <v>0</v>
      </c>
      <c r="JK46" s="59">
        <f t="shared" si="152"/>
        <v>0</v>
      </c>
      <c r="JL46" s="59">
        <f t="shared" si="152"/>
        <v>0</v>
      </c>
      <c r="JM46" s="59">
        <f t="shared" si="152"/>
        <v>0</v>
      </c>
      <c r="JN46" s="59">
        <f t="shared" si="152"/>
        <v>0</v>
      </c>
      <c r="JO46" s="59">
        <f t="shared" si="152"/>
        <v>0</v>
      </c>
      <c r="JP46" s="59">
        <f t="shared" si="152"/>
        <v>0</v>
      </c>
      <c r="JQ46" s="59">
        <f t="shared" si="152"/>
        <v>0</v>
      </c>
      <c r="JR46" s="59">
        <f t="shared" si="152"/>
        <v>0</v>
      </c>
      <c r="JS46" s="59">
        <f t="shared" si="152"/>
        <v>0</v>
      </c>
      <c r="JT46" s="59">
        <f t="shared" si="152"/>
        <v>0</v>
      </c>
      <c r="JU46" s="59">
        <f t="shared" si="152"/>
        <v>0</v>
      </c>
      <c r="JV46" s="59">
        <f t="shared" si="152"/>
        <v>0</v>
      </c>
      <c r="JW46" s="59">
        <f t="shared" si="152"/>
        <v>0</v>
      </c>
      <c r="JX46" s="59">
        <f t="shared" si="152"/>
        <v>0</v>
      </c>
      <c r="JY46" s="59">
        <f t="shared" si="152"/>
        <v>0</v>
      </c>
      <c r="JZ46" s="59">
        <f t="shared" si="152"/>
        <v>0</v>
      </c>
      <c r="KA46" s="59">
        <f t="shared" si="152"/>
        <v>0</v>
      </c>
      <c r="KB46" s="59">
        <f t="shared" si="152"/>
        <v>0</v>
      </c>
      <c r="KC46" s="59">
        <f t="shared" si="152"/>
        <v>0</v>
      </c>
      <c r="KD46" s="59">
        <f t="shared" ref="KD46:LU46" si="153">-KD99</f>
        <v>0</v>
      </c>
      <c r="KE46" s="59">
        <f t="shared" si="153"/>
        <v>0</v>
      </c>
      <c r="KF46" s="59">
        <f t="shared" si="153"/>
        <v>0</v>
      </c>
      <c r="KG46" s="59">
        <f t="shared" si="153"/>
        <v>0</v>
      </c>
      <c r="KH46" s="59">
        <f t="shared" si="153"/>
        <v>0</v>
      </c>
      <c r="KI46" s="59">
        <f t="shared" si="153"/>
        <v>0</v>
      </c>
      <c r="KJ46" s="59">
        <f t="shared" si="153"/>
        <v>0</v>
      </c>
      <c r="KK46" s="59">
        <f t="shared" si="153"/>
        <v>0</v>
      </c>
      <c r="KL46" s="59">
        <f t="shared" si="153"/>
        <v>0</v>
      </c>
      <c r="KM46" s="59">
        <f t="shared" si="153"/>
        <v>0</v>
      </c>
      <c r="KN46" s="59">
        <f t="shared" si="153"/>
        <v>0</v>
      </c>
      <c r="KO46" s="59">
        <f t="shared" si="153"/>
        <v>0</v>
      </c>
      <c r="KP46" s="59">
        <f t="shared" si="153"/>
        <v>0</v>
      </c>
      <c r="KQ46" s="59">
        <f t="shared" si="153"/>
        <v>0</v>
      </c>
      <c r="KR46" s="59">
        <f t="shared" si="153"/>
        <v>0</v>
      </c>
      <c r="KS46" s="59">
        <f t="shared" si="153"/>
        <v>0</v>
      </c>
      <c r="KT46" s="59">
        <f t="shared" si="153"/>
        <v>0</v>
      </c>
      <c r="KU46" s="59">
        <f t="shared" si="153"/>
        <v>0</v>
      </c>
      <c r="KV46" s="59">
        <f t="shared" si="153"/>
        <v>0</v>
      </c>
      <c r="KW46" s="59">
        <f t="shared" si="153"/>
        <v>0</v>
      </c>
      <c r="KX46" s="59">
        <f t="shared" si="153"/>
        <v>0</v>
      </c>
      <c r="KY46" s="59">
        <f t="shared" si="153"/>
        <v>0</v>
      </c>
      <c r="KZ46" s="59">
        <f t="shared" si="153"/>
        <v>0</v>
      </c>
      <c r="LA46" s="59">
        <f t="shared" si="153"/>
        <v>0</v>
      </c>
      <c r="LB46" s="59">
        <f t="shared" si="153"/>
        <v>0</v>
      </c>
      <c r="LC46" s="59">
        <f t="shared" si="153"/>
        <v>0</v>
      </c>
      <c r="LD46" s="59">
        <f t="shared" si="153"/>
        <v>0</v>
      </c>
      <c r="LE46" s="59">
        <f t="shared" si="153"/>
        <v>0</v>
      </c>
      <c r="LF46" s="59">
        <f t="shared" si="153"/>
        <v>0</v>
      </c>
      <c r="LG46" s="59">
        <f t="shared" si="153"/>
        <v>0</v>
      </c>
      <c r="LH46" s="59">
        <f t="shared" si="153"/>
        <v>0</v>
      </c>
      <c r="LI46" s="59">
        <f t="shared" si="153"/>
        <v>0</v>
      </c>
      <c r="LJ46" s="59">
        <f t="shared" si="153"/>
        <v>0</v>
      </c>
      <c r="LK46" s="59">
        <f t="shared" si="153"/>
        <v>0</v>
      </c>
      <c r="LL46" s="59">
        <f t="shared" si="153"/>
        <v>0</v>
      </c>
      <c r="LM46" s="59">
        <f t="shared" si="153"/>
        <v>0</v>
      </c>
      <c r="LN46" s="59">
        <f t="shared" si="153"/>
        <v>0</v>
      </c>
      <c r="LO46" s="59">
        <f t="shared" si="153"/>
        <v>0</v>
      </c>
      <c r="LP46" s="59">
        <f t="shared" si="153"/>
        <v>0</v>
      </c>
      <c r="LQ46" s="59">
        <f t="shared" si="153"/>
        <v>0</v>
      </c>
      <c r="LR46" s="59">
        <f t="shared" si="153"/>
        <v>0</v>
      </c>
      <c r="LS46" s="59">
        <f t="shared" si="153"/>
        <v>0</v>
      </c>
      <c r="LT46" s="59">
        <f t="shared" si="153"/>
        <v>0</v>
      </c>
      <c r="LU46" s="59">
        <f t="shared" si="153"/>
        <v>0</v>
      </c>
    </row>
    <row r="47" spans="2:333">
      <c r="E47" s="12" t="s">
        <v>330</v>
      </c>
      <c r="G47" s="59">
        <f>+SUM(AH47:AS47)</f>
        <v>0</v>
      </c>
      <c r="H47" s="59">
        <f>+SUM(AT47:BE47)</f>
        <v>0</v>
      </c>
      <c r="I47" s="59">
        <f>+SUM(BF47:BQ47)</f>
        <v>0</v>
      </c>
      <c r="J47" s="59">
        <f>+SUM(BR47:CC47)</f>
        <v>0</v>
      </c>
      <c r="K47" s="59">
        <f>+SUM(CD47:CO47)</f>
        <v>0</v>
      </c>
      <c r="L47" s="59">
        <f>+SUM(CP47:DA47)</f>
        <v>0</v>
      </c>
      <c r="M47" s="59">
        <f>+SUM(DB47:DM47)</f>
        <v>0</v>
      </c>
      <c r="N47" s="59">
        <f>+SUM(DN47:DY47)</f>
        <v>0</v>
      </c>
      <c r="O47" s="59">
        <f>+SUM(DZ47:EK47)</f>
        <v>0</v>
      </c>
      <c r="P47" s="59">
        <f>+SUM(EL47:EW47)</f>
        <v>0</v>
      </c>
      <c r="Q47" s="59">
        <f>+SUM(EX47:FI47)</f>
        <v>0</v>
      </c>
      <c r="R47" s="59">
        <f>+SUM(FJ47:FU47)</f>
        <v>0</v>
      </c>
      <c r="S47" s="59">
        <f>+SUM(FV47:GG47)</f>
        <v>0</v>
      </c>
      <c r="T47" s="59">
        <f>+SUM(GH47:GS47)</f>
        <v>0</v>
      </c>
      <c r="U47" s="59">
        <f>+SUM(GT47:HE47)</f>
        <v>0</v>
      </c>
      <c r="V47" s="59">
        <f>+SUM(HF47:HQ47)</f>
        <v>0</v>
      </c>
      <c r="W47" s="59">
        <f>+SUM(HR47:IC47)</f>
        <v>0</v>
      </c>
      <c r="X47" s="59">
        <f>+SUM(ID47:IO47)</f>
        <v>0</v>
      </c>
      <c r="Y47" s="59">
        <f>+SUM(IP47:JA47)</f>
        <v>0</v>
      </c>
      <c r="Z47" s="59">
        <f>+SUM(JB47:JM47)</f>
        <v>0</v>
      </c>
      <c r="AA47" s="59">
        <f>+SUM(JN47:JY47)</f>
        <v>0</v>
      </c>
      <c r="AB47" s="59">
        <f>+SUM(JZ47:KK47)</f>
        <v>0</v>
      </c>
      <c r="AC47" s="59">
        <f>+SUM(KL47:KW47)</f>
        <v>0</v>
      </c>
      <c r="AD47" s="59">
        <f>+SUM(KX47:LI47)</f>
        <v>0</v>
      </c>
      <c r="AE47" s="59">
        <f>+SUM(LJ47:LU47)</f>
        <v>0</v>
      </c>
      <c r="AF47" s="54"/>
      <c r="AG47" s="54"/>
      <c r="AH47" s="59">
        <f t="shared" ref="AH47:CS47" si="154">AH68</f>
        <v>0</v>
      </c>
      <c r="AI47" s="59">
        <f t="shared" si="154"/>
        <v>0</v>
      </c>
      <c r="AJ47" s="59">
        <f t="shared" si="154"/>
        <v>0</v>
      </c>
      <c r="AK47" s="59">
        <f t="shared" si="154"/>
        <v>0</v>
      </c>
      <c r="AL47" s="59">
        <f t="shared" si="154"/>
        <v>0</v>
      </c>
      <c r="AM47" s="59">
        <f t="shared" si="154"/>
        <v>0</v>
      </c>
      <c r="AN47" s="59">
        <f t="shared" si="154"/>
        <v>0</v>
      </c>
      <c r="AO47" s="59">
        <f t="shared" si="154"/>
        <v>0</v>
      </c>
      <c r="AP47" s="59">
        <f t="shared" si="154"/>
        <v>0</v>
      </c>
      <c r="AQ47" s="59">
        <f t="shared" si="154"/>
        <v>0</v>
      </c>
      <c r="AR47" s="59">
        <f t="shared" si="154"/>
        <v>0</v>
      </c>
      <c r="AS47" s="59">
        <f t="shared" si="154"/>
        <v>0</v>
      </c>
      <c r="AT47" s="59">
        <f t="shared" si="154"/>
        <v>0</v>
      </c>
      <c r="AU47" s="59">
        <f t="shared" si="154"/>
        <v>0</v>
      </c>
      <c r="AV47" s="59">
        <f t="shared" si="154"/>
        <v>0</v>
      </c>
      <c r="AW47" s="59">
        <f t="shared" si="154"/>
        <v>0</v>
      </c>
      <c r="AX47" s="59">
        <f t="shared" si="154"/>
        <v>0</v>
      </c>
      <c r="AY47" s="59">
        <f t="shared" si="154"/>
        <v>0</v>
      </c>
      <c r="AZ47" s="59">
        <f t="shared" si="154"/>
        <v>0</v>
      </c>
      <c r="BA47" s="59">
        <f t="shared" si="154"/>
        <v>0</v>
      </c>
      <c r="BB47" s="59">
        <f t="shared" si="154"/>
        <v>0</v>
      </c>
      <c r="BC47" s="59">
        <f t="shared" si="154"/>
        <v>0</v>
      </c>
      <c r="BD47" s="59">
        <f t="shared" si="154"/>
        <v>0</v>
      </c>
      <c r="BE47" s="59">
        <f t="shared" si="154"/>
        <v>0</v>
      </c>
      <c r="BF47" s="59">
        <f t="shared" si="154"/>
        <v>0</v>
      </c>
      <c r="BG47" s="59">
        <f t="shared" si="154"/>
        <v>0</v>
      </c>
      <c r="BH47" s="59">
        <f t="shared" si="154"/>
        <v>0</v>
      </c>
      <c r="BI47" s="59">
        <f t="shared" si="154"/>
        <v>0</v>
      </c>
      <c r="BJ47" s="59">
        <f t="shared" si="154"/>
        <v>0</v>
      </c>
      <c r="BK47" s="59">
        <f t="shared" si="154"/>
        <v>0</v>
      </c>
      <c r="BL47" s="59">
        <f t="shared" si="154"/>
        <v>0</v>
      </c>
      <c r="BM47" s="59">
        <f t="shared" si="154"/>
        <v>0</v>
      </c>
      <c r="BN47" s="59">
        <f t="shared" si="154"/>
        <v>0</v>
      </c>
      <c r="BO47" s="59">
        <f t="shared" si="154"/>
        <v>0</v>
      </c>
      <c r="BP47" s="59">
        <f t="shared" si="154"/>
        <v>0</v>
      </c>
      <c r="BQ47" s="59">
        <f t="shared" si="154"/>
        <v>0</v>
      </c>
      <c r="BR47" s="59">
        <f t="shared" si="154"/>
        <v>0</v>
      </c>
      <c r="BS47" s="59">
        <f t="shared" si="154"/>
        <v>0</v>
      </c>
      <c r="BT47" s="59">
        <f t="shared" si="154"/>
        <v>0</v>
      </c>
      <c r="BU47" s="59">
        <f t="shared" si="154"/>
        <v>0</v>
      </c>
      <c r="BV47" s="59">
        <f t="shared" si="154"/>
        <v>0</v>
      </c>
      <c r="BW47" s="59">
        <f t="shared" si="154"/>
        <v>0</v>
      </c>
      <c r="BX47" s="59">
        <f t="shared" si="154"/>
        <v>0</v>
      </c>
      <c r="BY47" s="59">
        <f t="shared" si="154"/>
        <v>0</v>
      </c>
      <c r="BZ47" s="59">
        <f t="shared" si="154"/>
        <v>0</v>
      </c>
      <c r="CA47" s="59">
        <f t="shared" si="154"/>
        <v>0</v>
      </c>
      <c r="CB47" s="59">
        <f t="shared" si="154"/>
        <v>0</v>
      </c>
      <c r="CC47" s="59">
        <f t="shared" si="154"/>
        <v>0</v>
      </c>
      <c r="CD47" s="59">
        <f t="shared" si="154"/>
        <v>0</v>
      </c>
      <c r="CE47" s="59">
        <f t="shared" si="154"/>
        <v>0</v>
      </c>
      <c r="CF47" s="59">
        <f t="shared" si="154"/>
        <v>0</v>
      </c>
      <c r="CG47" s="59">
        <f t="shared" si="154"/>
        <v>0</v>
      </c>
      <c r="CH47" s="59">
        <f t="shared" si="154"/>
        <v>0</v>
      </c>
      <c r="CI47" s="59">
        <f t="shared" si="154"/>
        <v>0</v>
      </c>
      <c r="CJ47" s="59">
        <f t="shared" si="154"/>
        <v>0</v>
      </c>
      <c r="CK47" s="59">
        <f t="shared" si="154"/>
        <v>0</v>
      </c>
      <c r="CL47" s="59">
        <f t="shared" si="154"/>
        <v>0</v>
      </c>
      <c r="CM47" s="59">
        <f t="shared" si="154"/>
        <v>0</v>
      </c>
      <c r="CN47" s="59">
        <f t="shared" si="154"/>
        <v>0</v>
      </c>
      <c r="CO47" s="59">
        <f t="shared" si="154"/>
        <v>0</v>
      </c>
      <c r="CP47" s="59">
        <f t="shared" si="154"/>
        <v>0</v>
      </c>
      <c r="CQ47" s="59">
        <f t="shared" si="154"/>
        <v>0</v>
      </c>
      <c r="CR47" s="59">
        <f t="shared" si="154"/>
        <v>0</v>
      </c>
      <c r="CS47" s="59">
        <f t="shared" si="154"/>
        <v>0</v>
      </c>
      <c r="CT47" s="59">
        <f t="shared" ref="CT47:FE47" si="155">CT68</f>
        <v>0</v>
      </c>
      <c r="CU47" s="59">
        <f t="shared" si="155"/>
        <v>0</v>
      </c>
      <c r="CV47" s="59">
        <f t="shared" si="155"/>
        <v>0</v>
      </c>
      <c r="CW47" s="59">
        <f t="shared" si="155"/>
        <v>0</v>
      </c>
      <c r="CX47" s="59">
        <f t="shared" si="155"/>
        <v>0</v>
      </c>
      <c r="CY47" s="59">
        <f t="shared" si="155"/>
        <v>0</v>
      </c>
      <c r="CZ47" s="59">
        <f t="shared" si="155"/>
        <v>0</v>
      </c>
      <c r="DA47" s="59">
        <f t="shared" si="155"/>
        <v>0</v>
      </c>
      <c r="DB47" s="59">
        <f t="shared" si="155"/>
        <v>0</v>
      </c>
      <c r="DC47" s="59">
        <f t="shared" si="155"/>
        <v>0</v>
      </c>
      <c r="DD47" s="59">
        <f t="shared" si="155"/>
        <v>0</v>
      </c>
      <c r="DE47" s="59">
        <f t="shared" si="155"/>
        <v>0</v>
      </c>
      <c r="DF47" s="59">
        <f t="shared" si="155"/>
        <v>0</v>
      </c>
      <c r="DG47" s="59">
        <f t="shared" si="155"/>
        <v>0</v>
      </c>
      <c r="DH47" s="59">
        <f t="shared" si="155"/>
        <v>0</v>
      </c>
      <c r="DI47" s="59">
        <f t="shared" si="155"/>
        <v>0</v>
      </c>
      <c r="DJ47" s="59">
        <f t="shared" si="155"/>
        <v>0</v>
      </c>
      <c r="DK47" s="59">
        <f t="shared" si="155"/>
        <v>0</v>
      </c>
      <c r="DL47" s="59">
        <f t="shared" si="155"/>
        <v>0</v>
      </c>
      <c r="DM47" s="59">
        <f t="shared" si="155"/>
        <v>0</v>
      </c>
      <c r="DN47" s="59">
        <f t="shared" si="155"/>
        <v>0</v>
      </c>
      <c r="DO47" s="59">
        <f t="shared" si="155"/>
        <v>0</v>
      </c>
      <c r="DP47" s="59">
        <f t="shared" si="155"/>
        <v>0</v>
      </c>
      <c r="DQ47" s="59">
        <f t="shared" si="155"/>
        <v>0</v>
      </c>
      <c r="DR47" s="59">
        <f t="shared" si="155"/>
        <v>0</v>
      </c>
      <c r="DS47" s="59">
        <f t="shared" si="155"/>
        <v>0</v>
      </c>
      <c r="DT47" s="59">
        <f t="shared" si="155"/>
        <v>0</v>
      </c>
      <c r="DU47" s="59">
        <f t="shared" si="155"/>
        <v>0</v>
      </c>
      <c r="DV47" s="59">
        <f t="shared" si="155"/>
        <v>0</v>
      </c>
      <c r="DW47" s="59">
        <f t="shared" si="155"/>
        <v>0</v>
      </c>
      <c r="DX47" s="59">
        <f t="shared" si="155"/>
        <v>0</v>
      </c>
      <c r="DY47" s="59">
        <f t="shared" si="155"/>
        <v>0</v>
      </c>
      <c r="DZ47" s="59">
        <f t="shared" si="155"/>
        <v>0</v>
      </c>
      <c r="EA47" s="59">
        <f t="shared" si="155"/>
        <v>0</v>
      </c>
      <c r="EB47" s="59">
        <f t="shared" si="155"/>
        <v>0</v>
      </c>
      <c r="EC47" s="59">
        <f t="shared" si="155"/>
        <v>0</v>
      </c>
      <c r="ED47" s="59">
        <f t="shared" si="155"/>
        <v>0</v>
      </c>
      <c r="EE47" s="59">
        <f t="shared" si="155"/>
        <v>0</v>
      </c>
      <c r="EF47" s="59">
        <f t="shared" si="155"/>
        <v>0</v>
      </c>
      <c r="EG47" s="59">
        <f t="shared" si="155"/>
        <v>0</v>
      </c>
      <c r="EH47" s="59">
        <f t="shared" si="155"/>
        <v>0</v>
      </c>
      <c r="EI47" s="59">
        <f t="shared" si="155"/>
        <v>0</v>
      </c>
      <c r="EJ47" s="59">
        <f t="shared" si="155"/>
        <v>0</v>
      </c>
      <c r="EK47" s="59">
        <f t="shared" si="155"/>
        <v>0</v>
      </c>
      <c r="EL47" s="59">
        <f t="shared" si="155"/>
        <v>0</v>
      </c>
      <c r="EM47" s="59">
        <f t="shared" si="155"/>
        <v>0</v>
      </c>
      <c r="EN47" s="59">
        <f t="shared" si="155"/>
        <v>0</v>
      </c>
      <c r="EO47" s="59">
        <f t="shared" si="155"/>
        <v>0</v>
      </c>
      <c r="EP47" s="59">
        <f t="shared" si="155"/>
        <v>0</v>
      </c>
      <c r="EQ47" s="59">
        <f t="shared" si="155"/>
        <v>0</v>
      </c>
      <c r="ER47" s="59">
        <f t="shared" si="155"/>
        <v>0</v>
      </c>
      <c r="ES47" s="59">
        <f t="shared" si="155"/>
        <v>0</v>
      </c>
      <c r="ET47" s="59">
        <f t="shared" si="155"/>
        <v>0</v>
      </c>
      <c r="EU47" s="59">
        <f t="shared" si="155"/>
        <v>0</v>
      </c>
      <c r="EV47" s="59">
        <f t="shared" si="155"/>
        <v>0</v>
      </c>
      <c r="EW47" s="59">
        <f t="shared" si="155"/>
        <v>0</v>
      </c>
      <c r="EX47" s="59">
        <f t="shared" si="155"/>
        <v>0</v>
      </c>
      <c r="EY47" s="59">
        <f t="shared" si="155"/>
        <v>0</v>
      </c>
      <c r="EZ47" s="59">
        <f t="shared" si="155"/>
        <v>0</v>
      </c>
      <c r="FA47" s="59">
        <f t="shared" si="155"/>
        <v>0</v>
      </c>
      <c r="FB47" s="59">
        <f t="shared" si="155"/>
        <v>0</v>
      </c>
      <c r="FC47" s="59">
        <f t="shared" si="155"/>
        <v>0</v>
      </c>
      <c r="FD47" s="59">
        <f t="shared" si="155"/>
        <v>0</v>
      </c>
      <c r="FE47" s="59">
        <f t="shared" si="155"/>
        <v>0</v>
      </c>
      <c r="FF47" s="59">
        <f t="shared" ref="FF47:HQ47" si="156">FF68</f>
        <v>0</v>
      </c>
      <c r="FG47" s="59">
        <f t="shared" si="156"/>
        <v>0</v>
      </c>
      <c r="FH47" s="59">
        <f t="shared" si="156"/>
        <v>0</v>
      </c>
      <c r="FI47" s="59">
        <f t="shared" si="156"/>
        <v>0</v>
      </c>
      <c r="FJ47" s="59">
        <f t="shared" si="156"/>
        <v>0</v>
      </c>
      <c r="FK47" s="59">
        <f t="shared" si="156"/>
        <v>0</v>
      </c>
      <c r="FL47" s="59">
        <f t="shared" si="156"/>
        <v>0</v>
      </c>
      <c r="FM47" s="59">
        <f t="shared" si="156"/>
        <v>0</v>
      </c>
      <c r="FN47" s="59">
        <f t="shared" si="156"/>
        <v>0</v>
      </c>
      <c r="FO47" s="59">
        <f t="shared" si="156"/>
        <v>0</v>
      </c>
      <c r="FP47" s="59">
        <f t="shared" si="156"/>
        <v>0</v>
      </c>
      <c r="FQ47" s="59">
        <f t="shared" si="156"/>
        <v>0</v>
      </c>
      <c r="FR47" s="59">
        <f t="shared" si="156"/>
        <v>0</v>
      </c>
      <c r="FS47" s="59">
        <f t="shared" si="156"/>
        <v>0</v>
      </c>
      <c r="FT47" s="59">
        <f t="shared" si="156"/>
        <v>0</v>
      </c>
      <c r="FU47" s="59">
        <f t="shared" si="156"/>
        <v>0</v>
      </c>
      <c r="FV47" s="59">
        <f t="shared" si="156"/>
        <v>0</v>
      </c>
      <c r="FW47" s="59">
        <f t="shared" si="156"/>
        <v>0</v>
      </c>
      <c r="FX47" s="59">
        <f t="shared" si="156"/>
        <v>0</v>
      </c>
      <c r="FY47" s="59">
        <f t="shared" si="156"/>
        <v>0</v>
      </c>
      <c r="FZ47" s="59">
        <f t="shared" si="156"/>
        <v>0</v>
      </c>
      <c r="GA47" s="59">
        <f t="shared" si="156"/>
        <v>0</v>
      </c>
      <c r="GB47" s="59">
        <f t="shared" si="156"/>
        <v>0</v>
      </c>
      <c r="GC47" s="59">
        <f t="shared" si="156"/>
        <v>0</v>
      </c>
      <c r="GD47" s="59">
        <f t="shared" si="156"/>
        <v>0</v>
      </c>
      <c r="GE47" s="59">
        <f t="shared" si="156"/>
        <v>0</v>
      </c>
      <c r="GF47" s="59">
        <f t="shared" si="156"/>
        <v>0</v>
      </c>
      <c r="GG47" s="59">
        <f t="shared" si="156"/>
        <v>0</v>
      </c>
      <c r="GH47" s="59">
        <f t="shared" si="156"/>
        <v>0</v>
      </c>
      <c r="GI47" s="59">
        <f t="shared" si="156"/>
        <v>0</v>
      </c>
      <c r="GJ47" s="59">
        <f t="shared" si="156"/>
        <v>0</v>
      </c>
      <c r="GK47" s="59">
        <f t="shared" si="156"/>
        <v>0</v>
      </c>
      <c r="GL47" s="59">
        <f t="shared" si="156"/>
        <v>0</v>
      </c>
      <c r="GM47" s="59">
        <f t="shared" si="156"/>
        <v>0</v>
      </c>
      <c r="GN47" s="59">
        <f t="shared" si="156"/>
        <v>0</v>
      </c>
      <c r="GO47" s="59">
        <f t="shared" si="156"/>
        <v>0</v>
      </c>
      <c r="GP47" s="59">
        <f t="shared" si="156"/>
        <v>0</v>
      </c>
      <c r="GQ47" s="59">
        <f t="shared" si="156"/>
        <v>0</v>
      </c>
      <c r="GR47" s="59">
        <f t="shared" si="156"/>
        <v>0</v>
      </c>
      <c r="GS47" s="59">
        <f t="shared" si="156"/>
        <v>0</v>
      </c>
      <c r="GT47" s="59">
        <f t="shared" si="156"/>
        <v>0</v>
      </c>
      <c r="GU47" s="59">
        <f t="shared" si="156"/>
        <v>0</v>
      </c>
      <c r="GV47" s="59">
        <f t="shared" si="156"/>
        <v>0</v>
      </c>
      <c r="GW47" s="59">
        <f t="shared" si="156"/>
        <v>0</v>
      </c>
      <c r="GX47" s="59">
        <f t="shared" si="156"/>
        <v>0</v>
      </c>
      <c r="GY47" s="59">
        <f t="shared" si="156"/>
        <v>0</v>
      </c>
      <c r="GZ47" s="59">
        <f t="shared" si="156"/>
        <v>0</v>
      </c>
      <c r="HA47" s="59">
        <f t="shared" si="156"/>
        <v>0</v>
      </c>
      <c r="HB47" s="59">
        <f t="shared" si="156"/>
        <v>0</v>
      </c>
      <c r="HC47" s="59">
        <f t="shared" si="156"/>
        <v>0</v>
      </c>
      <c r="HD47" s="59">
        <f t="shared" si="156"/>
        <v>0</v>
      </c>
      <c r="HE47" s="59">
        <f t="shared" si="156"/>
        <v>0</v>
      </c>
      <c r="HF47" s="59">
        <f t="shared" si="156"/>
        <v>0</v>
      </c>
      <c r="HG47" s="59">
        <f t="shared" si="156"/>
        <v>0</v>
      </c>
      <c r="HH47" s="59">
        <f t="shared" si="156"/>
        <v>0</v>
      </c>
      <c r="HI47" s="59">
        <f t="shared" si="156"/>
        <v>0</v>
      </c>
      <c r="HJ47" s="59">
        <f t="shared" si="156"/>
        <v>0</v>
      </c>
      <c r="HK47" s="59">
        <f t="shared" si="156"/>
        <v>0</v>
      </c>
      <c r="HL47" s="59">
        <f t="shared" si="156"/>
        <v>0</v>
      </c>
      <c r="HM47" s="59">
        <f t="shared" si="156"/>
        <v>0</v>
      </c>
      <c r="HN47" s="59">
        <f t="shared" si="156"/>
        <v>0</v>
      </c>
      <c r="HO47" s="59">
        <f t="shared" si="156"/>
        <v>0</v>
      </c>
      <c r="HP47" s="59">
        <f t="shared" si="156"/>
        <v>0</v>
      </c>
      <c r="HQ47" s="59">
        <f t="shared" si="156"/>
        <v>0</v>
      </c>
      <c r="HR47" s="59">
        <f t="shared" ref="HR47:KC47" si="157">HR68</f>
        <v>0</v>
      </c>
      <c r="HS47" s="59">
        <f t="shared" si="157"/>
        <v>0</v>
      </c>
      <c r="HT47" s="59">
        <f t="shared" si="157"/>
        <v>0</v>
      </c>
      <c r="HU47" s="59">
        <f t="shared" si="157"/>
        <v>0</v>
      </c>
      <c r="HV47" s="59">
        <f t="shared" si="157"/>
        <v>0</v>
      </c>
      <c r="HW47" s="59">
        <f t="shared" si="157"/>
        <v>0</v>
      </c>
      <c r="HX47" s="59">
        <f t="shared" si="157"/>
        <v>0</v>
      </c>
      <c r="HY47" s="59">
        <f t="shared" si="157"/>
        <v>0</v>
      </c>
      <c r="HZ47" s="59">
        <f t="shared" si="157"/>
        <v>0</v>
      </c>
      <c r="IA47" s="59">
        <f t="shared" si="157"/>
        <v>0</v>
      </c>
      <c r="IB47" s="59">
        <f t="shared" si="157"/>
        <v>0</v>
      </c>
      <c r="IC47" s="59">
        <f t="shared" si="157"/>
        <v>0</v>
      </c>
      <c r="ID47" s="59">
        <f t="shared" si="157"/>
        <v>0</v>
      </c>
      <c r="IE47" s="59">
        <f t="shared" si="157"/>
        <v>0</v>
      </c>
      <c r="IF47" s="59">
        <f t="shared" si="157"/>
        <v>0</v>
      </c>
      <c r="IG47" s="59">
        <f t="shared" si="157"/>
        <v>0</v>
      </c>
      <c r="IH47" s="59">
        <f t="shared" si="157"/>
        <v>0</v>
      </c>
      <c r="II47" s="59">
        <f t="shared" si="157"/>
        <v>0</v>
      </c>
      <c r="IJ47" s="59">
        <f t="shared" si="157"/>
        <v>0</v>
      </c>
      <c r="IK47" s="59">
        <f t="shared" si="157"/>
        <v>0</v>
      </c>
      <c r="IL47" s="59">
        <f t="shared" si="157"/>
        <v>0</v>
      </c>
      <c r="IM47" s="59">
        <f t="shared" si="157"/>
        <v>0</v>
      </c>
      <c r="IN47" s="59">
        <f t="shared" si="157"/>
        <v>0</v>
      </c>
      <c r="IO47" s="59">
        <f t="shared" si="157"/>
        <v>0</v>
      </c>
      <c r="IP47" s="59">
        <f t="shared" si="157"/>
        <v>0</v>
      </c>
      <c r="IQ47" s="59">
        <f t="shared" si="157"/>
        <v>0</v>
      </c>
      <c r="IR47" s="59">
        <f t="shared" si="157"/>
        <v>0</v>
      </c>
      <c r="IS47" s="59">
        <f t="shared" si="157"/>
        <v>0</v>
      </c>
      <c r="IT47" s="59">
        <f t="shared" si="157"/>
        <v>0</v>
      </c>
      <c r="IU47" s="59">
        <f t="shared" si="157"/>
        <v>0</v>
      </c>
      <c r="IV47" s="59">
        <f t="shared" si="157"/>
        <v>0</v>
      </c>
      <c r="IW47" s="59">
        <f t="shared" si="157"/>
        <v>0</v>
      </c>
      <c r="IX47" s="59">
        <f t="shared" si="157"/>
        <v>0</v>
      </c>
      <c r="IY47" s="59">
        <f t="shared" si="157"/>
        <v>0</v>
      </c>
      <c r="IZ47" s="59">
        <f t="shared" si="157"/>
        <v>0</v>
      </c>
      <c r="JA47" s="59">
        <f t="shared" si="157"/>
        <v>0</v>
      </c>
      <c r="JB47" s="59">
        <f t="shared" si="157"/>
        <v>0</v>
      </c>
      <c r="JC47" s="59">
        <f t="shared" si="157"/>
        <v>0</v>
      </c>
      <c r="JD47" s="59">
        <f t="shared" si="157"/>
        <v>0</v>
      </c>
      <c r="JE47" s="59">
        <f t="shared" si="157"/>
        <v>0</v>
      </c>
      <c r="JF47" s="59">
        <f t="shared" si="157"/>
        <v>0</v>
      </c>
      <c r="JG47" s="59">
        <f t="shared" si="157"/>
        <v>0</v>
      </c>
      <c r="JH47" s="59">
        <f t="shared" si="157"/>
        <v>0</v>
      </c>
      <c r="JI47" s="59">
        <f t="shared" si="157"/>
        <v>0</v>
      </c>
      <c r="JJ47" s="59">
        <f t="shared" si="157"/>
        <v>0</v>
      </c>
      <c r="JK47" s="59">
        <f t="shared" si="157"/>
        <v>0</v>
      </c>
      <c r="JL47" s="59">
        <f t="shared" si="157"/>
        <v>0</v>
      </c>
      <c r="JM47" s="59">
        <f t="shared" si="157"/>
        <v>0</v>
      </c>
      <c r="JN47" s="59">
        <f t="shared" si="157"/>
        <v>0</v>
      </c>
      <c r="JO47" s="59">
        <f t="shared" si="157"/>
        <v>0</v>
      </c>
      <c r="JP47" s="59">
        <f t="shared" si="157"/>
        <v>0</v>
      </c>
      <c r="JQ47" s="59">
        <f t="shared" si="157"/>
        <v>0</v>
      </c>
      <c r="JR47" s="59">
        <f t="shared" si="157"/>
        <v>0</v>
      </c>
      <c r="JS47" s="59">
        <f t="shared" si="157"/>
        <v>0</v>
      </c>
      <c r="JT47" s="59">
        <f t="shared" si="157"/>
        <v>0</v>
      </c>
      <c r="JU47" s="59">
        <f t="shared" si="157"/>
        <v>0</v>
      </c>
      <c r="JV47" s="59">
        <f t="shared" si="157"/>
        <v>0</v>
      </c>
      <c r="JW47" s="59">
        <f t="shared" si="157"/>
        <v>0</v>
      </c>
      <c r="JX47" s="59">
        <f t="shared" si="157"/>
        <v>0</v>
      </c>
      <c r="JY47" s="59">
        <f t="shared" si="157"/>
        <v>0</v>
      </c>
      <c r="JZ47" s="59">
        <f t="shared" si="157"/>
        <v>0</v>
      </c>
      <c r="KA47" s="59">
        <f t="shared" si="157"/>
        <v>0</v>
      </c>
      <c r="KB47" s="59">
        <f t="shared" si="157"/>
        <v>0</v>
      </c>
      <c r="KC47" s="59">
        <f t="shared" si="157"/>
        <v>0</v>
      </c>
      <c r="KD47" s="59">
        <f t="shared" ref="KD47:LU47" si="158">KD68</f>
        <v>0</v>
      </c>
      <c r="KE47" s="59">
        <f t="shared" si="158"/>
        <v>0</v>
      </c>
      <c r="KF47" s="59">
        <f t="shared" si="158"/>
        <v>0</v>
      </c>
      <c r="KG47" s="59">
        <f t="shared" si="158"/>
        <v>0</v>
      </c>
      <c r="KH47" s="59">
        <f t="shared" si="158"/>
        <v>0</v>
      </c>
      <c r="KI47" s="59">
        <f t="shared" si="158"/>
        <v>0</v>
      </c>
      <c r="KJ47" s="59">
        <f t="shared" si="158"/>
        <v>0</v>
      </c>
      <c r="KK47" s="59">
        <f t="shared" si="158"/>
        <v>0</v>
      </c>
      <c r="KL47" s="59">
        <f t="shared" si="158"/>
        <v>0</v>
      </c>
      <c r="KM47" s="59">
        <f t="shared" si="158"/>
        <v>0</v>
      </c>
      <c r="KN47" s="59">
        <f t="shared" si="158"/>
        <v>0</v>
      </c>
      <c r="KO47" s="59">
        <f t="shared" si="158"/>
        <v>0</v>
      </c>
      <c r="KP47" s="59">
        <f t="shared" si="158"/>
        <v>0</v>
      </c>
      <c r="KQ47" s="59">
        <f t="shared" si="158"/>
        <v>0</v>
      </c>
      <c r="KR47" s="59">
        <f t="shared" si="158"/>
        <v>0</v>
      </c>
      <c r="KS47" s="59">
        <f t="shared" si="158"/>
        <v>0</v>
      </c>
      <c r="KT47" s="59">
        <f t="shared" si="158"/>
        <v>0</v>
      </c>
      <c r="KU47" s="59">
        <f t="shared" si="158"/>
        <v>0</v>
      </c>
      <c r="KV47" s="59">
        <f t="shared" si="158"/>
        <v>0</v>
      </c>
      <c r="KW47" s="59">
        <f t="shared" si="158"/>
        <v>0</v>
      </c>
      <c r="KX47" s="59">
        <f t="shared" si="158"/>
        <v>0</v>
      </c>
      <c r="KY47" s="59">
        <f t="shared" si="158"/>
        <v>0</v>
      </c>
      <c r="KZ47" s="59">
        <f t="shared" si="158"/>
        <v>0</v>
      </c>
      <c r="LA47" s="59">
        <f t="shared" si="158"/>
        <v>0</v>
      </c>
      <c r="LB47" s="59">
        <f t="shared" si="158"/>
        <v>0</v>
      </c>
      <c r="LC47" s="59">
        <f t="shared" si="158"/>
        <v>0</v>
      </c>
      <c r="LD47" s="59">
        <f t="shared" si="158"/>
        <v>0</v>
      </c>
      <c r="LE47" s="59">
        <f t="shared" si="158"/>
        <v>0</v>
      </c>
      <c r="LF47" s="59">
        <f t="shared" si="158"/>
        <v>0</v>
      </c>
      <c r="LG47" s="59">
        <f t="shared" si="158"/>
        <v>0</v>
      </c>
      <c r="LH47" s="59">
        <f t="shared" si="158"/>
        <v>0</v>
      </c>
      <c r="LI47" s="59">
        <f t="shared" si="158"/>
        <v>0</v>
      </c>
      <c r="LJ47" s="59">
        <f t="shared" si="158"/>
        <v>0</v>
      </c>
      <c r="LK47" s="59">
        <f t="shared" si="158"/>
        <v>0</v>
      </c>
      <c r="LL47" s="59">
        <f t="shared" si="158"/>
        <v>0</v>
      </c>
      <c r="LM47" s="59">
        <f t="shared" si="158"/>
        <v>0</v>
      </c>
      <c r="LN47" s="59">
        <f t="shared" si="158"/>
        <v>0</v>
      </c>
      <c r="LO47" s="59">
        <f t="shared" si="158"/>
        <v>0</v>
      </c>
      <c r="LP47" s="59">
        <f t="shared" si="158"/>
        <v>0</v>
      </c>
      <c r="LQ47" s="59">
        <f t="shared" si="158"/>
        <v>0</v>
      </c>
      <c r="LR47" s="59">
        <f t="shared" si="158"/>
        <v>0</v>
      </c>
      <c r="LS47" s="59">
        <f t="shared" si="158"/>
        <v>0</v>
      </c>
      <c r="LT47" s="59">
        <f t="shared" si="158"/>
        <v>0</v>
      </c>
      <c r="LU47" s="59">
        <f t="shared" si="158"/>
        <v>0</v>
      </c>
    </row>
    <row r="48" spans="2:333">
      <c r="E48" s="12" t="s">
        <v>331</v>
      </c>
      <c r="G48" s="59">
        <f>+SUM(AH48:AS48)</f>
        <v>0</v>
      </c>
      <c r="H48" s="59">
        <f>+SUM(AT48:BE48)</f>
        <v>0</v>
      </c>
      <c r="I48" s="59">
        <f>+SUM(BF48:BQ48)</f>
        <v>0</v>
      </c>
      <c r="J48" s="59">
        <f>+SUM(BR48:CC48)</f>
        <v>0</v>
      </c>
      <c r="K48" s="59">
        <f>+SUM(CD48:CO48)</f>
        <v>0</v>
      </c>
      <c r="L48" s="59">
        <f>+SUM(CP48:DA48)</f>
        <v>0</v>
      </c>
      <c r="M48" s="59">
        <f>+SUM(DB48:DM48)</f>
        <v>0</v>
      </c>
      <c r="N48" s="59">
        <f>+SUM(DN48:DY48)</f>
        <v>0</v>
      </c>
      <c r="O48" s="59">
        <f>+SUM(DZ48:EK48)</f>
        <v>0</v>
      </c>
      <c r="P48" s="59">
        <f>+SUM(EL48:EW48)</f>
        <v>0</v>
      </c>
      <c r="Q48" s="59">
        <f>+SUM(EX48:FI48)</f>
        <v>0</v>
      </c>
      <c r="R48" s="59">
        <f>+SUM(FJ48:FU48)</f>
        <v>0</v>
      </c>
      <c r="S48" s="59">
        <f>+SUM(FV48:GG48)</f>
        <v>0</v>
      </c>
      <c r="T48" s="59">
        <f>+SUM(GH48:GS48)</f>
        <v>0</v>
      </c>
      <c r="U48" s="59">
        <f>+SUM(GT48:HE48)</f>
        <v>0</v>
      </c>
      <c r="V48" s="59">
        <f>+SUM(HF48:HQ48)</f>
        <v>0</v>
      </c>
      <c r="W48" s="59">
        <f>+SUM(HR48:IC48)</f>
        <v>0</v>
      </c>
      <c r="X48" s="59">
        <f>+SUM(ID48:IO48)</f>
        <v>0</v>
      </c>
      <c r="Y48" s="59">
        <f>+SUM(IP48:JA48)</f>
        <v>0</v>
      </c>
      <c r="Z48" s="59">
        <f>+SUM(JB48:JM48)</f>
        <v>0</v>
      </c>
      <c r="AA48" s="59">
        <f>+SUM(JN48:JY48)</f>
        <v>0</v>
      </c>
      <c r="AB48" s="59">
        <f>+SUM(JZ48:KK48)</f>
        <v>0</v>
      </c>
      <c r="AC48" s="59">
        <f>+SUM(KL48:KW48)</f>
        <v>0</v>
      </c>
      <c r="AD48" s="59">
        <f>+SUM(KX48:LI48)</f>
        <v>0</v>
      </c>
      <c r="AE48" s="59">
        <f>+SUM(LJ48:LU48)</f>
        <v>0</v>
      </c>
      <c r="AF48" s="54"/>
      <c r="AG48" s="54"/>
      <c r="AH48" s="59">
        <f>-(Inputs!G38*Inputs!G28)</f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0</v>
      </c>
      <c r="AV48" s="59">
        <v>0</v>
      </c>
      <c r="AW48" s="59">
        <v>0</v>
      </c>
      <c r="AX48" s="59">
        <v>0</v>
      </c>
      <c r="AY48" s="59">
        <v>0</v>
      </c>
      <c r="AZ48" s="59">
        <v>0</v>
      </c>
      <c r="BA48" s="59">
        <v>0</v>
      </c>
      <c r="BB48" s="59">
        <v>0</v>
      </c>
      <c r="BC48" s="59">
        <v>0</v>
      </c>
      <c r="BD48" s="59">
        <v>0</v>
      </c>
      <c r="BE48" s="59">
        <v>0</v>
      </c>
      <c r="BF48" s="59">
        <v>0</v>
      </c>
      <c r="BG48" s="59">
        <v>0</v>
      </c>
      <c r="BH48" s="59">
        <v>0</v>
      </c>
      <c r="BI48" s="59">
        <v>0</v>
      </c>
      <c r="BJ48" s="59">
        <v>0</v>
      </c>
      <c r="BK48" s="59">
        <v>0</v>
      </c>
      <c r="BL48" s="59">
        <v>0</v>
      </c>
      <c r="BM48" s="59">
        <v>0</v>
      </c>
      <c r="BN48" s="59">
        <v>0</v>
      </c>
      <c r="BO48" s="59">
        <v>0</v>
      </c>
      <c r="BP48" s="59">
        <v>0</v>
      </c>
      <c r="BQ48" s="59">
        <v>0</v>
      </c>
      <c r="BR48" s="59">
        <v>0</v>
      </c>
      <c r="BS48" s="59">
        <v>0</v>
      </c>
      <c r="BT48" s="59">
        <v>0</v>
      </c>
      <c r="BU48" s="59">
        <v>0</v>
      </c>
      <c r="BV48" s="59">
        <v>0</v>
      </c>
      <c r="BW48" s="59">
        <v>0</v>
      </c>
      <c r="BX48" s="59">
        <v>0</v>
      </c>
      <c r="BY48" s="59">
        <v>0</v>
      </c>
      <c r="BZ48" s="59">
        <v>0</v>
      </c>
      <c r="CA48" s="59">
        <v>0</v>
      </c>
      <c r="CB48" s="59">
        <v>0</v>
      </c>
      <c r="CC48" s="59">
        <v>0</v>
      </c>
      <c r="CD48" s="59">
        <v>0</v>
      </c>
      <c r="CE48" s="59">
        <v>0</v>
      </c>
      <c r="CF48" s="59">
        <v>0</v>
      </c>
      <c r="CG48" s="59">
        <v>0</v>
      </c>
      <c r="CH48" s="59">
        <v>0</v>
      </c>
      <c r="CI48" s="59">
        <v>0</v>
      </c>
      <c r="CJ48" s="59">
        <v>0</v>
      </c>
      <c r="CK48" s="59">
        <v>0</v>
      </c>
      <c r="CL48" s="59">
        <v>0</v>
      </c>
      <c r="CM48" s="59">
        <v>0</v>
      </c>
      <c r="CN48" s="59">
        <v>0</v>
      </c>
      <c r="CO48" s="59">
        <v>0</v>
      </c>
      <c r="CP48" s="59">
        <v>0</v>
      </c>
      <c r="CQ48" s="59">
        <v>0</v>
      </c>
      <c r="CR48" s="59">
        <v>0</v>
      </c>
      <c r="CS48" s="59">
        <v>0</v>
      </c>
      <c r="CT48" s="59">
        <v>0</v>
      </c>
      <c r="CU48" s="59">
        <v>0</v>
      </c>
      <c r="CV48" s="59">
        <v>0</v>
      </c>
      <c r="CW48" s="59">
        <v>0</v>
      </c>
      <c r="CX48" s="59">
        <v>0</v>
      </c>
      <c r="CY48" s="59">
        <v>0</v>
      </c>
      <c r="CZ48" s="59">
        <v>0</v>
      </c>
      <c r="DA48" s="59">
        <v>0</v>
      </c>
      <c r="DB48" s="59">
        <v>0</v>
      </c>
      <c r="DC48" s="59">
        <v>0</v>
      </c>
      <c r="DD48" s="59">
        <v>0</v>
      </c>
      <c r="DE48" s="59">
        <v>0</v>
      </c>
      <c r="DF48" s="59">
        <v>0</v>
      </c>
      <c r="DG48" s="59">
        <v>0</v>
      </c>
      <c r="DH48" s="59">
        <v>0</v>
      </c>
      <c r="DI48" s="59">
        <v>0</v>
      </c>
      <c r="DJ48" s="59">
        <v>0</v>
      </c>
      <c r="DK48" s="59">
        <v>0</v>
      </c>
      <c r="DL48" s="59">
        <v>0</v>
      </c>
      <c r="DM48" s="59">
        <v>0</v>
      </c>
      <c r="DN48" s="59">
        <v>0</v>
      </c>
      <c r="DO48" s="59">
        <v>0</v>
      </c>
      <c r="DP48" s="59">
        <v>0</v>
      </c>
      <c r="DQ48" s="59">
        <v>0</v>
      </c>
      <c r="DR48" s="59">
        <v>0</v>
      </c>
      <c r="DS48" s="59">
        <v>0</v>
      </c>
      <c r="DT48" s="59">
        <v>0</v>
      </c>
      <c r="DU48" s="59">
        <v>0</v>
      </c>
      <c r="DV48" s="59">
        <v>0</v>
      </c>
      <c r="DW48" s="59">
        <v>0</v>
      </c>
      <c r="DX48" s="59">
        <v>0</v>
      </c>
      <c r="DY48" s="59">
        <v>0</v>
      </c>
      <c r="DZ48" s="59">
        <v>0</v>
      </c>
      <c r="EA48" s="59">
        <v>0</v>
      </c>
      <c r="EB48" s="59">
        <v>0</v>
      </c>
      <c r="EC48" s="59">
        <v>0</v>
      </c>
      <c r="ED48" s="59">
        <v>0</v>
      </c>
      <c r="EE48" s="59">
        <v>0</v>
      </c>
      <c r="EF48" s="59">
        <v>0</v>
      </c>
      <c r="EG48" s="59">
        <v>0</v>
      </c>
      <c r="EH48" s="59">
        <v>0</v>
      </c>
      <c r="EI48" s="59">
        <v>0</v>
      </c>
      <c r="EJ48" s="59">
        <v>0</v>
      </c>
      <c r="EK48" s="59">
        <v>0</v>
      </c>
      <c r="EL48" s="59">
        <v>0</v>
      </c>
      <c r="EM48" s="59">
        <v>0</v>
      </c>
      <c r="EN48" s="59">
        <v>0</v>
      </c>
      <c r="EO48" s="59">
        <v>0</v>
      </c>
      <c r="EP48" s="59">
        <v>0</v>
      </c>
      <c r="EQ48" s="59">
        <v>0</v>
      </c>
      <c r="ER48" s="59">
        <v>0</v>
      </c>
      <c r="ES48" s="59">
        <v>0</v>
      </c>
      <c r="ET48" s="59">
        <v>0</v>
      </c>
      <c r="EU48" s="59">
        <v>0</v>
      </c>
      <c r="EV48" s="59">
        <v>0</v>
      </c>
      <c r="EW48" s="59">
        <v>0</v>
      </c>
      <c r="EX48" s="59">
        <v>0</v>
      </c>
      <c r="EY48" s="59">
        <v>0</v>
      </c>
      <c r="EZ48" s="59">
        <v>0</v>
      </c>
      <c r="FA48" s="59">
        <v>0</v>
      </c>
      <c r="FB48" s="59">
        <v>0</v>
      </c>
      <c r="FC48" s="59">
        <v>0</v>
      </c>
      <c r="FD48" s="59">
        <v>0</v>
      </c>
      <c r="FE48" s="59">
        <v>0</v>
      </c>
      <c r="FF48" s="59">
        <v>0</v>
      </c>
      <c r="FG48" s="59">
        <v>0</v>
      </c>
      <c r="FH48" s="59">
        <v>0</v>
      </c>
      <c r="FI48" s="59">
        <v>0</v>
      </c>
      <c r="FJ48" s="59">
        <v>0</v>
      </c>
      <c r="FK48" s="59">
        <v>0</v>
      </c>
      <c r="FL48" s="59">
        <v>0</v>
      </c>
      <c r="FM48" s="59">
        <v>0</v>
      </c>
      <c r="FN48" s="59">
        <v>0</v>
      </c>
      <c r="FO48" s="59">
        <v>0</v>
      </c>
      <c r="FP48" s="59">
        <v>0</v>
      </c>
      <c r="FQ48" s="59">
        <v>0</v>
      </c>
      <c r="FR48" s="59">
        <v>0</v>
      </c>
      <c r="FS48" s="59">
        <v>0</v>
      </c>
      <c r="FT48" s="59">
        <v>0</v>
      </c>
      <c r="FU48" s="59">
        <v>0</v>
      </c>
      <c r="FV48" s="59">
        <v>0</v>
      </c>
      <c r="FW48" s="59">
        <v>0</v>
      </c>
      <c r="FX48" s="59">
        <v>0</v>
      </c>
      <c r="FY48" s="59">
        <v>0</v>
      </c>
      <c r="FZ48" s="59">
        <v>0</v>
      </c>
      <c r="GA48" s="59">
        <v>0</v>
      </c>
      <c r="GB48" s="59">
        <v>0</v>
      </c>
      <c r="GC48" s="59">
        <v>0</v>
      </c>
      <c r="GD48" s="59">
        <v>0</v>
      </c>
      <c r="GE48" s="59">
        <v>0</v>
      </c>
      <c r="GF48" s="59">
        <v>0</v>
      </c>
      <c r="GG48" s="59">
        <v>0</v>
      </c>
      <c r="GH48" s="59">
        <v>0</v>
      </c>
      <c r="GI48" s="59">
        <v>0</v>
      </c>
      <c r="GJ48" s="59">
        <v>0</v>
      </c>
      <c r="GK48" s="59">
        <v>0</v>
      </c>
      <c r="GL48" s="59">
        <v>0</v>
      </c>
      <c r="GM48" s="59">
        <v>0</v>
      </c>
      <c r="GN48" s="59">
        <v>0</v>
      </c>
      <c r="GO48" s="59">
        <v>0</v>
      </c>
      <c r="GP48" s="59">
        <v>0</v>
      </c>
      <c r="GQ48" s="59">
        <v>0</v>
      </c>
      <c r="GR48" s="59">
        <v>0</v>
      </c>
      <c r="GS48" s="59">
        <v>0</v>
      </c>
      <c r="GT48" s="59">
        <v>0</v>
      </c>
      <c r="GU48" s="59">
        <v>0</v>
      </c>
      <c r="GV48" s="59">
        <v>0</v>
      </c>
      <c r="GW48" s="59">
        <v>0</v>
      </c>
      <c r="GX48" s="59">
        <v>0</v>
      </c>
      <c r="GY48" s="59">
        <v>0</v>
      </c>
      <c r="GZ48" s="59">
        <v>0</v>
      </c>
      <c r="HA48" s="59">
        <v>0</v>
      </c>
      <c r="HB48" s="59">
        <v>0</v>
      </c>
      <c r="HC48" s="59">
        <v>0</v>
      </c>
      <c r="HD48" s="59">
        <v>0</v>
      </c>
      <c r="HE48" s="59">
        <v>0</v>
      </c>
      <c r="HF48" s="59">
        <v>0</v>
      </c>
      <c r="HG48" s="59">
        <v>0</v>
      </c>
      <c r="HH48" s="59">
        <v>0</v>
      </c>
      <c r="HI48" s="59">
        <v>0</v>
      </c>
      <c r="HJ48" s="59">
        <v>0</v>
      </c>
      <c r="HK48" s="59">
        <v>0</v>
      </c>
      <c r="HL48" s="59">
        <v>0</v>
      </c>
      <c r="HM48" s="59">
        <v>0</v>
      </c>
      <c r="HN48" s="59">
        <v>0</v>
      </c>
      <c r="HO48" s="59">
        <v>0</v>
      </c>
      <c r="HP48" s="59">
        <v>0</v>
      </c>
      <c r="HQ48" s="59">
        <v>0</v>
      </c>
      <c r="HR48" s="59">
        <v>0</v>
      </c>
      <c r="HS48" s="59">
        <v>0</v>
      </c>
      <c r="HT48" s="59">
        <v>0</v>
      </c>
      <c r="HU48" s="59">
        <v>0</v>
      </c>
      <c r="HV48" s="59">
        <v>0</v>
      </c>
      <c r="HW48" s="59">
        <v>0</v>
      </c>
      <c r="HX48" s="59">
        <v>0</v>
      </c>
      <c r="HY48" s="59">
        <v>0</v>
      </c>
      <c r="HZ48" s="59">
        <v>0</v>
      </c>
      <c r="IA48" s="59">
        <v>0</v>
      </c>
      <c r="IB48" s="59">
        <v>0</v>
      </c>
      <c r="IC48" s="59">
        <v>0</v>
      </c>
      <c r="ID48" s="59">
        <v>0</v>
      </c>
      <c r="IE48" s="59">
        <v>0</v>
      </c>
      <c r="IF48" s="59">
        <v>0</v>
      </c>
      <c r="IG48" s="59">
        <v>0</v>
      </c>
      <c r="IH48" s="59">
        <v>0</v>
      </c>
      <c r="II48" s="59">
        <v>0</v>
      </c>
      <c r="IJ48" s="59">
        <v>0</v>
      </c>
      <c r="IK48" s="59">
        <v>0</v>
      </c>
      <c r="IL48" s="59">
        <v>0</v>
      </c>
      <c r="IM48" s="59">
        <v>0</v>
      </c>
      <c r="IN48" s="59">
        <v>0</v>
      </c>
      <c r="IO48" s="59">
        <v>0</v>
      </c>
      <c r="IP48" s="59">
        <v>0</v>
      </c>
      <c r="IQ48" s="59">
        <v>0</v>
      </c>
      <c r="IR48" s="59">
        <v>0</v>
      </c>
      <c r="IS48" s="59">
        <v>0</v>
      </c>
      <c r="IT48" s="59">
        <v>0</v>
      </c>
      <c r="IU48" s="59">
        <v>0</v>
      </c>
      <c r="IV48" s="59">
        <v>0</v>
      </c>
      <c r="IW48" s="59">
        <v>0</v>
      </c>
      <c r="IX48" s="59">
        <v>0</v>
      </c>
      <c r="IY48" s="59">
        <v>0</v>
      </c>
      <c r="IZ48" s="59">
        <v>0</v>
      </c>
      <c r="JA48" s="59">
        <v>0</v>
      </c>
      <c r="JB48" s="59">
        <v>0</v>
      </c>
      <c r="JC48" s="59">
        <v>0</v>
      </c>
      <c r="JD48" s="59">
        <v>0</v>
      </c>
      <c r="JE48" s="59">
        <v>0</v>
      </c>
      <c r="JF48" s="59">
        <v>0</v>
      </c>
      <c r="JG48" s="59">
        <v>0</v>
      </c>
      <c r="JH48" s="59">
        <v>0</v>
      </c>
      <c r="JI48" s="59">
        <v>0</v>
      </c>
      <c r="JJ48" s="59">
        <v>0</v>
      </c>
      <c r="JK48" s="59">
        <v>0</v>
      </c>
      <c r="JL48" s="59">
        <v>0</v>
      </c>
      <c r="JM48" s="59">
        <v>0</v>
      </c>
      <c r="JN48" s="59">
        <v>0</v>
      </c>
      <c r="JO48" s="59">
        <v>0</v>
      </c>
      <c r="JP48" s="59">
        <v>0</v>
      </c>
      <c r="JQ48" s="59">
        <v>0</v>
      </c>
      <c r="JR48" s="59">
        <v>0</v>
      </c>
      <c r="JS48" s="59">
        <v>0</v>
      </c>
      <c r="JT48" s="59">
        <v>0</v>
      </c>
      <c r="JU48" s="59">
        <v>0</v>
      </c>
      <c r="JV48" s="59">
        <v>0</v>
      </c>
      <c r="JW48" s="59">
        <v>0</v>
      </c>
      <c r="JX48" s="59">
        <v>0</v>
      </c>
      <c r="JY48" s="59">
        <v>0</v>
      </c>
      <c r="JZ48" s="59">
        <v>0</v>
      </c>
      <c r="KA48" s="59">
        <v>0</v>
      </c>
      <c r="KB48" s="59">
        <v>0</v>
      </c>
      <c r="KC48" s="59">
        <v>0</v>
      </c>
      <c r="KD48" s="59">
        <v>0</v>
      </c>
      <c r="KE48" s="59">
        <v>0</v>
      </c>
      <c r="KF48" s="59">
        <v>0</v>
      </c>
      <c r="KG48" s="59">
        <v>0</v>
      </c>
      <c r="KH48" s="59">
        <v>0</v>
      </c>
      <c r="KI48" s="59">
        <v>0</v>
      </c>
      <c r="KJ48" s="59">
        <v>0</v>
      </c>
      <c r="KK48" s="59">
        <v>0</v>
      </c>
      <c r="KL48" s="59">
        <v>0</v>
      </c>
      <c r="KM48" s="59">
        <v>0</v>
      </c>
      <c r="KN48" s="59">
        <v>0</v>
      </c>
      <c r="KO48" s="59">
        <v>0</v>
      </c>
      <c r="KP48" s="59">
        <v>0</v>
      </c>
      <c r="KQ48" s="59">
        <v>0</v>
      </c>
      <c r="KR48" s="59">
        <v>0</v>
      </c>
      <c r="KS48" s="59">
        <v>0</v>
      </c>
      <c r="KT48" s="59">
        <v>0</v>
      </c>
      <c r="KU48" s="59">
        <v>0</v>
      </c>
      <c r="KV48" s="59">
        <v>0</v>
      </c>
      <c r="KW48" s="59">
        <v>0</v>
      </c>
      <c r="KX48" s="59">
        <v>0</v>
      </c>
      <c r="KY48" s="59">
        <v>0</v>
      </c>
      <c r="KZ48" s="59">
        <v>0</v>
      </c>
      <c r="LA48" s="59">
        <v>0</v>
      </c>
      <c r="LB48" s="59">
        <v>0</v>
      </c>
      <c r="LC48" s="59">
        <v>0</v>
      </c>
      <c r="LD48" s="59">
        <v>0</v>
      </c>
      <c r="LE48" s="59">
        <v>0</v>
      </c>
      <c r="LF48" s="59">
        <v>0</v>
      </c>
      <c r="LG48" s="59">
        <v>0</v>
      </c>
      <c r="LH48" s="59">
        <v>0</v>
      </c>
      <c r="LI48" s="59">
        <v>0</v>
      </c>
      <c r="LJ48" s="59">
        <v>0</v>
      </c>
      <c r="LK48" s="59">
        <v>0</v>
      </c>
      <c r="LL48" s="59">
        <v>0</v>
      </c>
      <c r="LM48" s="59">
        <v>0</v>
      </c>
      <c r="LN48" s="59">
        <v>0</v>
      </c>
      <c r="LO48" s="59">
        <v>0</v>
      </c>
      <c r="LP48" s="59">
        <v>0</v>
      </c>
      <c r="LQ48" s="59">
        <v>0</v>
      </c>
      <c r="LR48" s="59">
        <v>0</v>
      </c>
      <c r="LS48" s="59">
        <v>0</v>
      </c>
      <c r="LT48" s="59">
        <v>0</v>
      </c>
      <c r="LU48" s="59">
        <v>0</v>
      </c>
    </row>
    <row r="49" spans="2:333">
      <c r="E49" s="12" t="s">
        <v>332</v>
      </c>
      <c r="G49" s="59">
        <f>+SUM(AH49:AS49)</f>
        <v>0</v>
      </c>
      <c r="H49" s="59">
        <f>+SUM(AT49:BE49)</f>
        <v>0</v>
      </c>
      <c r="I49" s="59">
        <f>+SUM(BF49:BQ49)</f>
        <v>0</v>
      </c>
      <c r="J49" s="59">
        <f>+SUM(BR49:CC49)</f>
        <v>0</v>
      </c>
      <c r="K49" s="59">
        <f>+SUM(CD49:CO49)</f>
        <v>0</v>
      </c>
      <c r="L49" s="59">
        <f>+SUM(CP49:DA49)</f>
        <v>0</v>
      </c>
      <c r="M49" s="59">
        <f>+SUM(DB49:DM49)</f>
        <v>0</v>
      </c>
      <c r="N49" s="59">
        <f>+SUM(DN49:DY49)</f>
        <v>0</v>
      </c>
      <c r="O49" s="59">
        <f>+SUM(DZ49:EK49)</f>
        <v>0</v>
      </c>
      <c r="P49" s="59">
        <f>+SUM(EL49:EW49)</f>
        <v>0</v>
      </c>
      <c r="Q49" s="59">
        <f>+SUM(EX49:FI49)</f>
        <v>0</v>
      </c>
      <c r="R49" s="59">
        <f>+SUM(FJ49:FU49)</f>
        <v>0</v>
      </c>
      <c r="S49" s="59">
        <f>+SUM(FV49:GG49)</f>
        <v>0</v>
      </c>
      <c r="T49" s="59">
        <f>+SUM(GH49:GS49)</f>
        <v>0</v>
      </c>
      <c r="U49" s="59">
        <f>+SUM(GT49:HE49)</f>
        <v>0</v>
      </c>
      <c r="V49" s="59">
        <f>+SUM(HF49:HQ49)</f>
        <v>0</v>
      </c>
      <c r="W49" s="59">
        <f>+SUM(HR49:IC49)</f>
        <v>0</v>
      </c>
      <c r="X49" s="59">
        <f>+SUM(ID49:IO49)</f>
        <v>0</v>
      </c>
      <c r="Y49" s="59">
        <f>+SUM(IP49:JA49)</f>
        <v>0</v>
      </c>
      <c r="Z49" s="59">
        <f>+SUM(JB49:JM49)</f>
        <v>0</v>
      </c>
      <c r="AA49" s="59">
        <f>+SUM(JN49:JY49)</f>
        <v>0</v>
      </c>
      <c r="AB49" s="59">
        <f>+SUM(JZ49:KK49)</f>
        <v>0</v>
      </c>
      <c r="AC49" s="59">
        <f>+SUM(KL49:KW49)</f>
        <v>0</v>
      </c>
      <c r="AD49" s="59">
        <f>+SUM(KX49:LI49)</f>
        <v>0</v>
      </c>
      <c r="AE49" s="59">
        <f>+SUM(LJ49:LU49)</f>
        <v>0</v>
      </c>
      <c r="AF49" s="54"/>
      <c r="AG49" s="54"/>
      <c r="AH49" s="59">
        <f>-(Inputs!M67*Inputs!H58)</f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0</v>
      </c>
      <c r="AX49" s="59">
        <v>0</v>
      </c>
      <c r="AY49" s="59">
        <v>0</v>
      </c>
      <c r="AZ49" s="59">
        <v>0</v>
      </c>
      <c r="BA49" s="59">
        <v>0</v>
      </c>
      <c r="BB49" s="59">
        <v>0</v>
      </c>
      <c r="BC49" s="59">
        <v>0</v>
      </c>
      <c r="BD49" s="59">
        <v>0</v>
      </c>
      <c r="BE49" s="59">
        <v>0</v>
      </c>
      <c r="BF49" s="59">
        <v>0</v>
      </c>
      <c r="BG49" s="59">
        <v>0</v>
      </c>
      <c r="BH49" s="59">
        <v>0</v>
      </c>
      <c r="BI49" s="59">
        <v>0</v>
      </c>
      <c r="BJ49" s="59">
        <v>0</v>
      </c>
      <c r="BK49" s="59">
        <v>0</v>
      </c>
      <c r="BL49" s="59">
        <v>0</v>
      </c>
      <c r="BM49" s="59">
        <v>0</v>
      </c>
      <c r="BN49" s="59">
        <v>0</v>
      </c>
      <c r="BO49" s="59">
        <v>0</v>
      </c>
      <c r="BP49" s="59">
        <v>0</v>
      </c>
      <c r="BQ49" s="59">
        <v>0</v>
      </c>
      <c r="BR49" s="59">
        <v>0</v>
      </c>
      <c r="BS49" s="59">
        <v>0</v>
      </c>
      <c r="BT49" s="59">
        <v>0</v>
      </c>
      <c r="BU49" s="59">
        <v>0</v>
      </c>
      <c r="BV49" s="59">
        <v>0</v>
      </c>
      <c r="BW49" s="59">
        <v>0</v>
      </c>
      <c r="BX49" s="59">
        <v>0</v>
      </c>
      <c r="BY49" s="59">
        <v>0</v>
      </c>
      <c r="BZ49" s="59">
        <v>0</v>
      </c>
      <c r="CA49" s="59">
        <v>0</v>
      </c>
      <c r="CB49" s="59">
        <v>0</v>
      </c>
      <c r="CC49" s="59">
        <v>0</v>
      </c>
      <c r="CD49" s="59">
        <v>0</v>
      </c>
      <c r="CE49" s="59">
        <v>0</v>
      </c>
      <c r="CF49" s="59">
        <v>0</v>
      </c>
      <c r="CG49" s="59">
        <v>0</v>
      </c>
      <c r="CH49" s="59">
        <v>0</v>
      </c>
      <c r="CI49" s="59">
        <v>0</v>
      </c>
      <c r="CJ49" s="59">
        <v>0</v>
      </c>
      <c r="CK49" s="59">
        <v>0</v>
      </c>
      <c r="CL49" s="59">
        <v>0</v>
      </c>
      <c r="CM49" s="59">
        <v>0</v>
      </c>
      <c r="CN49" s="59">
        <v>0</v>
      </c>
      <c r="CO49" s="59">
        <v>0</v>
      </c>
      <c r="CP49" s="59">
        <v>0</v>
      </c>
      <c r="CQ49" s="59">
        <v>0</v>
      </c>
      <c r="CR49" s="59">
        <v>0</v>
      </c>
      <c r="CS49" s="59">
        <v>0</v>
      </c>
      <c r="CT49" s="59">
        <v>0</v>
      </c>
      <c r="CU49" s="59">
        <v>0</v>
      </c>
      <c r="CV49" s="59">
        <v>0</v>
      </c>
      <c r="CW49" s="59">
        <v>0</v>
      </c>
      <c r="CX49" s="59">
        <v>0</v>
      </c>
      <c r="CY49" s="59">
        <v>0</v>
      </c>
      <c r="CZ49" s="59">
        <v>0</v>
      </c>
      <c r="DA49" s="59">
        <v>0</v>
      </c>
      <c r="DB49" s="59">
        <v>0</v>
      </c>
      <c r="DC49" s="59">
        <v>0</v>
      </c>
      <c r="DD49" s="59">
        <v>0</v>
      </c>
      <c r="DE49" s="59">
        <v>0</v>
      </c>
      <c r="DF49" s="59">
        <v>0</v>
      </c>
      <c r="DG49" s="59">
        <v>0</v>
      </c>
      <c r="DH49" s="59">
        <v>0</v>
      </c>
      <c r="DI49" s="59">
        <v>0</v>
      </c>
      <c r="DJ49" s="59">
        <v>0</v>
      </c>
      <c r="DK49" s="59">
        <v>0</v>
      </c>
      <c r="DL49" s="59">
        <v>0</v>
      </c>
      <c r="DM49" s="59">
        <v>0</v>
      </c>
      <c r="DN49" s="59">
        <v>0</v>
      </c>
      <c r="DO49" s="59">
        <v>0</v>
      </c>
      <c r="DP49" s="59">
        <v>0</v>
      </c>
      <c r="DQ49" s="59">
        <v>0</v>
      </c>
      <c r="DR49" s="59">
        <v>0</v>
      </c>
      <c r="DS49" s="59">
        <v>0</v>
      </c>
      <c r="DT49" s="59">
        <v>0</v>
      </c>
      <c r="DU49" s="59">
        <v>0</v>
      </c>
      <c r="DV49" s="59">
        <v>0</v>
      </c>
      <c r="DW49" s="59">
        <v>0</v>
      </c>
      <c r="DX49" s="59">
        <v>0</v>
      </c>
      <c r="DY49" s="59">
        <v>0</v>
      </c>
      <c r="DZ49" s="59">
        <v>0</v>
      </c>
      <c r="EA49" s="59">
        <v>0</v>
      </c>
      <c r="EB49" s="59">
        <v>0</v>
      </c>
      <c r="EC49" s="59">
        <v>0</v>
      </c>
      <c r="ED49" s="59">
        <v>0</v>
      </c>
      <c r="EE49" s="59">
        <v>0</v>
      </c>
      <c r="EF49" s="59">
        <v>0</v>
      </c>
      <c r="EG49" s="59">
        <v>0</v>
      </c>
      <c r="EH49" s="59">
        <v>0</v>
      </c>
      <c r="EI49" s="59">
        <v>0</v>
      </c>
      <c r="EJ49" s="59">
        <v>0</v>
      </c>
      <c r="EK49" s="59">
        <v>0</v>
      </c>
      <c r="EL49" s="59">
        <v>0</v>
      </c>
      <c r="EM49" s="59">
        <v>0</v>
      </c>
      <c r="EN49" s="59">
        <v>0</v>
      </c>
      <c r="EO49" s="59">
        <v>0</v>
      </c>
      <c r="EP49" s="59">
        <v>0</v>
      </c>
      <c r="EQ49" s="59">
        <v>0</v>
      </c>
      <c r="ER49" s="59">
        <v>0</v>
      </c>
      <c r="ES49" s="59">
        <v>0</v>
      </c>
      <c r="ET49" s="59">
        <v>0</v>
      </c>
      <c r="EU49" s="59">
        <v>0</v>
      </c>
      <c r="EV49" s="59">
        <v>0</v>
      </c>
      <c r="EW49" s="59">
        <v>0</v>
      </c>
      <c r="EX49" s="59">
        <v>0</v>
      </c>
      <c r="EY49" s="59">
        <v>0</v>
      </c>
      <c r="EZ49" s="59">
        <v>0</v>
      </c>
      <c r="FA49" s="59">
        <v>0</v>
      </c>
      <c r="FB49" s="59">
        <v>0</v>
      </c>
      <c r="FC49" s="59">
        <v>0</v>
      </c>
      <c r="FD49" s="59">
        <v>0</v>
      </c>
      <c r="FE49" s="59">
        <v>0</v>
      </c>
      <c r="FF49" s="59">
        <v>0</v>
      </c>
      <c r="FG49" s="59">
        <v>0</v>
      </c>
      <c r="FH49" s="59">
        <v>0</v>
      </c>
      <c r="FI49" s="59">
        <v>0</v>
      </c>
      <c r="FJ49" s="59">
        <v>0</v>
      </c>
      <c r="FK49" s="59">
        <v>0</v>
      </c>
      <c r="FL49" s="59">
        <v>0</v>
      </c>
      <c r="FM49" s="59">
        <v>0</v>
      </c>
      <c r="FN49" s="59">
        <v>0</v>
      </c>
      <c r="FO49" s="59">
        <v>0</v>
      </c>
      <c r="FP49" s="59">
        <v>0</v>
      </c>
      <c r="FQ49" s="59">
        <v>0</v>
      </c>
      <c r="FR49" s="59">
        <v>0</v>
      </c>
      <c r="FS49" s="59">
        <v>0</v>
      </c>
      <c r="FT49" s="59">
        <v>0</v>
      </c>
      <c r="FU49" s="59">
        <v>0</v>
      </c>
      <c r="FV49" s="59">
        <v>0</v>
      </c>
      <c r="FW49" s="59">
        <v>0</v>
      </c>
      <c r="FX49" s="59">
        <v>0</v>
      </c>
      <c r="FY49" s="59">
        <v>0</v>
      </c>
      <c r="FZ49" s="59">
        <v>0</v>
      </c>
      <c r="GA49" s="59">
        <v>0</v>
      </c>
      <c r="GB49" s="59">
        <v>0</v>
      </c>
      <c r="GC49" s="59">
        <v>0</v>
      </c>
      <c r="GD49" s="59">
        <v>0</v>
      </c>
      <c r="GE49" s="59">
        <v>0</v>
      </c>
      <c r="GF49" s="59">
        <v>0</v>
      </c>
      <c r="GG49" s="59">
        <v>0</v>
      </c>
      <c r="GH49" s="59">
        <v>0</v>
      </c>
      <c r="GI49" s="59">
        <v>0</v>
      </c>
      <c r="GJ49" s="59">
        <v>0</v>
      </c>
      <c r="GK49" s="59">
        <v>0</v>
      </c>
      <c r="GL49" s="59">
        <v>0</v>
      </c>
      <c r="GM49" s="59">
        <v>0</v>
      </c>
      <c r="GN49" s="59">
        <v>0</v>
      </c>
      <c r="GO49" s="59">
        <v>0</v>
      </c>
      <c r="GP49" s="59">
        <v>0</v>
      </c>
      <c r="GQ49" s="59">
        <v>0</v>
      </c>
      <c r="GR49" s="59">
        <v>0</v>
      </c>
      <c r="GS49" s="59">
        <v>0</v>
      </c>
      <c r="GT49" s="59">
        <v>0</v>
      </c>
      <c r="GU49" s="59">
        <v>0</v>
      </c>
      <c r="GV49" s="59">
        <v>0</v>
      </c>
      <c r="GW49" s="59">
        <v>0</v>
      </c>
      <c r="GX49" s="59">
        <v>0</v>
      </c>
      <c r="GY49" s="59">
        <v>0</v>
      </c>
      <c r="GZ49" s="59">
        <v>0</v>
      </c>
      <c r="HA49" s="59">
        <v>0</v>
      </c>
      <c r="HB49" s="59">
        <v>0</v>
      </c>
      <c r="HC49" s="59">
        <v>0</v>
      </c>
      <c r="HD49" s="59">
        <v>0</v>
      </c>
      <c r="HE49" s="59">
        <v>0</v>
      </c>
      <c r="HF49" s="59">
        <v>0</v>
      </c>
      <c r="HG49" s="59">
        <v>0</v>
      </c>
      <c r="HH49" s="59">
        <v>0</v>
      </c>
      <c r="HI49" s="59">
        <v>0</v>
      </c>
      <c r="HJ49" s="59">
        <v>0</v>
      </c>
      <c r="HK49" s="59">
        <v>0</v>
      </c>
      <c r="HL49" s="59">
        <v>0</v>
      </c>
      <c r="HM49" s="59">
        <v>0</v>
      </c>
      <c r="HN49" s="59">
        <v>0</v>
      </c>
      <c r="HO49" s="59">
        <v>0</v>
      </c>
      <c r="HP49" s="59">
        <v>0</v>
      </c>
      <c r="HQ49" s="59">
        <v>0</v>
      </c>
      <c r="HR49" s="59">
        <v>0</v>
      </c>
      <c r="HS49" s="59">
        <v>0</v>
      </c>
      <c r="HT49" s="59">
        <v>0</v>
      </c>
      <c r="HU49" s="59">
        <v>0</v>
      </c>
      <c r="HV49" s="59">
        <v>0</v>
      </c>
      <c r="HW49" s="59">
        <v>0</v>
      </c>
      <c r="HX49" s="59">
        <v>0</v>
      </c>
      <c r="HY49" s="59">
        <v>0</v>
      </c>
      <c r="HZ49" s="59">
        <v>0</v>
      </c>
      <c r="IA49" s="59">
        <v>0</v>
      </c>
      <c r="IB49" s="59">
        <v>0</v>
      </c>
      <c r="IC49" s="59">
        <v>0</v>
      </c>
      <c r="ID49" s="59">
        <v>0</v>
      </c>
      <c r="IE49" s="59">
        <v>0</v>
      </c>
      <c r="IF49" s="59">
        <v>0</v>
      </c>
      <c r="IG49" s="59">
        <v>0</v>
      </c>
      <c r="IH49" s="59">
        <v>0</v>
      </c>
      <c r="II49" s="59">
        <v>0</v>
      </c>
      <c r="IJ49" s="59">
        <v>0</v>
      </c>
      <c r="IK49" s="59">
        <v>0</v>
      </c>
      <c r="IL49" s="59">
        <v>0</v>
      </c>
      <c r="IM49" s="59">
        <v>0</v>
      </c>
      <c r="IN49" s="59">
        <v>0</v>
      </c>
      <c r="IO49" s="59">
        <v>0</v>
      </c>
      <c r="IP49" s="59">
        <v>0</v>
      </c>
      <c r="IQ49" s="59">
        <v>0</v>
      </c>
      <c r="IR49" s="59">
        <v>0</v>
      </c>
      <c r="IS49" s="59">
        <v>0</v>
      </c>
      <c r="IT49" s="59">
        <v>0</v>
      </c>
      <c r="IU49" s="59">
        <v>0</v>
      </c>
      <c r="IV49" s="59">
        <v>0</v>
      </c>
      <c r="IW49" s="59">
        <v>0</v>
      </c>
      <c r="IX49" s="59">
        <v>0</v>
      </c>
      <c r="IY49" s="59">
        <v>0</v>
      </c>
      <c r="IZ49" s="59">
        <v>0</v>
      </c>
      <c r="JA49" s="59">
        <v>0</v>
      </c>
      <c r="JB49" s="59">
        <v>0</v>
      </c>
      <c r="JC49" s="59">
        <v>0</v>
      </c>
      <c r="JD49" s="59">
        <v>0</v>
      </c>
      <c r="JE49" s="59">
        <v>0</v>
      </c>
      <c r="JF49" s="59">
        <v>0</v>
      </c>
      <c r="JG49" s="59">
        <v>0</v>
      </c>
      <c r="JH49" s="59">
        <v>0</v>
      </c>
      <c r="JI49" s="59">
        <v>0</v>
      </c>
      <c r="JJ49" s="59">
        <v>0</v>
      </c>
      <c r="JK49" s="59">
        <v>0</v>
      </c>
      <c r="JL49" s="59">
        <v>0</v>
      </c>
      <c r="JM49" s="59">
        <v>0</v>
      </c>
      <c r="JN49" s="59">
        <v>0</v>
      </c>
      <c r="JO49" s="59">
        <v>0</v>
      </c>
      <c r="JP49" s="59">
        <v>0</v>
      </c>
      <c r="JQ49" s="59">
        <v>0</v>
      </c>
      <c r="JR49" s="59">
        <v>0</v>
      </c>
      <c r="JS49" s="59">
        <v>0</v>
      </c>
      <c r="JT49" s="59">
        <v>0</v>
      </c>
      <c r="JU49" s="59">
        <v>0</v>
      </c>
      <c r="JV49" s="59">
        <v>0</v>
      </c>
      <c r="JW49" s="59">
        <v>0</v>
      </c>
      <c r="JX49" s="59">
        <v>0</v>
      </c>
      <c r="JY49" s="59">
        <v>0</v>
      </c>
      <c r="JZ49" s="59">
        <v>0</v>
      </c>
      <c r="KA49" s="59">
        <v>0</v>
      </c>
      <c r="KB49" s="59">
        <v>0</v>
      </c>
      <c r="KC49" s="59">
        <v>0</v>
      </c>
      <c r="KD49" s="59">
        <v>0</v>
      </c>
      <c r="KE49" s="59">
        <v>0</v>
      </c>
      <c r="KF49" s="59">
        <v>0</v>
      </c>
      <c r="KG49" s="59">
        <v>0</v>
      </c>
      <c r="KH49" s="59">
        <v>0</v>
      </c>
      <c r="KI49" s="59">
        <v>0</v>
      </c>
      <c r="KJ49" s="59">
        <v>0</v>
      </c>
      <c r="KK49" s="59">
        <v>0</v>
      </c>
      <c r="KL49" s="59">
        <v>0</v>
      </c>
      <c r="KM49" s="59">
        <v>0</v>
      </c>
      <c r="KN49" s="59">
        <v>0</v>
      </c>
      <c r="KO49" s="59">
        <v>0</v>
      </c>
      <c r="KP49" s="59">
        <v>0</v>
      </c>
      <c r="KQ49" s="59">
        <v>0</v>
      </c>
      <c r="KR49" s="59">
        <v>0</v>
      </c>
      <c r="KS49" s="59">
        <v>0</v>
      </c>
      <c r="KT49" s="59">
        <v>0</v>
      </c>
      <c r="KU49" s="59">
        <v>0</v>
      </c>
      <c r="KV49" s="59">
        <v>0</v>
      </c>
      <c r="KW49" s="59">
        <v>0</v>
      </c>
      <c r="KX49" s="59">
        <v>0</v>
      </c>
      <c r="KY49" s="59">
        <v>0</v>
      </c>
      <c r="KZ49" s="59">
        <v>0</v>
      </c>
      <c r="LA49" s="59">
        <v>0</v>
      </c>
      <c r="LB49" s="59">
        <v>0</v>
      </c>
      <c r="LC49" s="59">
        <v>0</v>
      </c>
      <c r="LD49" s="59">
        <v>0</v>
      </c>
      <c r="LE49" s="59">
        <v>0</v>
      </c>
      <c r="LF49" s="59">
        <v>0</v>
      </c>
      <c r="LG49" s="59">
        <v>0</v>
      </c>
      <c r="LH49" s="59">
        <v>0</v>
      </c>
      <c r="LI49" s="59">
        <v>0</v>
      </c>
      <c r="LJ49" s="59">
        <v>0</v>
      </c>
      <c r="LK49" s="59">
        <v>0</v>
      </c>
      <c r="LL49" s="59">
        <v>0</v>
      </c>
      <c r="LM49" s="59">
        <v>0</v>
      </c>
      <c r="LN49" s="59">
        <v>0</v>
      </c>
      <c r="LO49" s="59">
        <v>0</v>
      </c>
      <c r="LP49" s="59">
        <v>0</v>
      </c>
      <c r="LQ49" s="59">
        <v>0</v>
      </c>
      <c r="LR49" s="59">
        <v>0</v>
      </c>
      <c r="LS49" s="59">
        <v>0</v>
      </c>
      <c r="LT49" s="59">
        <v>0</v>
      </c>
      <c r="LU49" s="59">
        <v>0</v>
      </c>
    </row>
    <row r="50" spans="2:333"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4"/>
      <c r="AG50" s="54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/>
      <c r="JM50" s="59"/>
      <c r="JN50" s="59"/>
      <c r="JO50" s="59"/>
      <c r="JP50" s="59"/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/>
      <c r="KE50" s="59"/>
      <c r="KF50" s="59"/>
      <c r="KG50" s="59"/>
      <c r="KH50" s="59"/>
      <c r="KI50" s="59"/>
      <c r="KJ50" s="59"/>
      <c r="KK50" s="59"/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/>
      <c r="LC50" s="59"/>
      <c r="LD50" s="59"/>
      <c r="LE50" s="59"/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/>
      <c r="LQ50" s="59"/>
      <c r="LR50" s="59"/>
      <c r="LS50" s="59"/>
      <c r="LT50" s="59"/>
      <c r="LU50" s="59"/>
    </row>
    <row r="51" spans="2:333">
      <c r="D51" s="12" t="s">
        <v>333</v>
      </c>
      <c r="G51" s="59">
        <f t="shared" ref="G51:AE51" si="159">SUM(G44,G46:G47)</f>
        <v>-26975</v>
      </c>
      <c r="H51" s="59">
        <f t="shared" si="159"/>
        <v>-52629.049999999988</v>
      </c>
      <c r="I51" s="59">
        <f t="shared" si="159"/>
        <v>-25582.991300000002</v>
      </c>
      <c r="J51" s="59">
        <f t="shared" si="159"/>
        <v>-9416.8294098000024</v>
      </c>
      <c r="K51" s="59">
        <f t="shared" si="159"/>
        <v>-9570.5698679107991</v>
      </c>
      <c r="L51" s="59">
        <f t="shared" si="159"/>
        <v>2515.7817580533447</v>
      </c>
      <c r="M51" s="59">
        <f t="shared" si="159"/>
        <v>14602.219870978555</v>
      </c>
      <c r="N51" s="59">
        <f t="shared" si="159"/>
        <v>14448.738843851643</v>
      </c>
      <c r="O51" s="59">
        <f t="shared" si="159"/>
        <v>14295.333019356802</v>
      </c>
      <c r="P51" s="59">
        <f t="shared" si="159"/>
        <v>14141.996709468753</v>
      </c>
      <c r="Q51" s="59">
        <f t="shared" si="159"/>
        <v>13988.724195042145</v>
      </c>
      <c r="R51" s="59">
        <f t="shared" si="159"/>
        <v>13835.509725397356</v>
      </c>
      <c r="S51" s="59">
        <f t="shared" si="159"/>
        <v>13682.347517902499</v>
      </c>
      <c r="T51" s="59">
        <f t="shared" si="159"/>
        <v>13529.231757551692</v>
      </c>
      <c r="U51" s="59">
        <f t="shared" si="159"/>
        <v>13376.156596539502</v>
      </c>
      <c r="V51" s="59">
        <f t="shared" si="159"/>
        <v>13223.116153831532</v>
      </c>
      <c r="W51" s="59">
        <f t="shared" si="159"/>
        <v>13070.104514731182</v>
      </c>
      <c r="X51" s="59">
        <f t="shared" si="159"/>
        <v>12917.115730442376</v>
      </c>
      <c r="Y51" s="59">
        <f t="shared" si="159"/>
        <v>12764.143817628432</v>
      </c>
      <c r="Z51" s="59">
        <f t="shared" si="159"/>
        <v>12611.182757966817</v>
      </c>
      <c r="AA51" s="59">
        <f t="shared" si="159"/>
        <v>22458.22649769994</v>
      </c>
      <c r="AB51" s="59">
        <f t="shared" si="159"/>
        <v>22305.268947181779</v>
      </c>
      <c r="AC51" s="59">
        <f t="shared" si="159"/>
        <v>22152.303980420424</v>
      </c>
      <c r="AD51" s="59">
        <f t="shared" si="159"/>
        <v>21999.325434616381</v>
      </c>
      <c r="AE51" s="59">
        <f t="shared" si="159"/>
        <v>21846.327109696729</v>
      </c>
      <c r="AF51" s="54"/>
      <c r="AG51" s="54"/>
      <c r="AH51" s="59">
        <f t="shared" ref="AH51:CS51" si="160">SUM(AH44,AH46:AH47)</f>
        <v>-3264.274472031092</v>
      </c>
      <c r="AI51" s="59">
        <f t="shared" si="160"/>
        <v>-2982.1571681686619</v>
      </c>
      <c r="AJ51" s="59">
        <f t="shared" si="160"/>
        <v>-2294.8862601195988</v>
      </c>
      <c r="AK51" s="59">
        <f t="shared" si="160"/>
        <v>-1756.3398759268086</v>
      </c>
      <c r="AL51" s="59">
        <f t="shared" si="160"/>
        <v>-1460.1842080833908</v>
      </c>
      <c r="AM51" s="59">
        <f t="shared" si="160"/>
        <v>-1372.0172402163303</v>
      </c>
      <c r="AN51" s="59">
        <f t="shared" si="160"/>
        <v>-1223.3115978179999</v>
      </c>
      <c r="AO51" s="59">
        <f t="shared" si="160"/>
        <v>-1498.4852455217308</v>
      </c>
      <c r="AP51" s="59">
        <f t="shared" si="160"/>
        <v>-2044.1168968078107</v>
      </c>
      <c r="AQ51" s="59">
        <f t="shared" si="160"/>
        <v>-2630.9714911489828</v>
      </c>
      <c r="AR51" s="59">
        <f t="shared" si="160"/>
        <v>-3062.5780179144112</v>
      </c>
      <c r="AS51" s="59">
        <f t="shared" si="160"/>
        <v>-3385.6775262431693</v>
      </c>
      <c r="AT51" s="59">
        <f t="shared" si="160"/>
        <v>-5398.0465408096488</v>
      </c>
      <c r="AU51" s="59">
        <f t="shared" si="160"/>
        <v>-5117.0577061626545</v>
      </c>
      <c r="AV51" s="59">
        <f t="shared" si="160"/>
        <v>-4432.5358817457873</v>
      </c>
      <c r="AW51" s="59">
        <f t="shared" si="160"/>
        <v>-3896.1436830897683</v>
      </c>
      <c r="AX51" s="59">
        <f t="shared" si="160"/>
        <v>-3601.1726379177244</v>
      </c>
      <c r="AY51" s="59">
        <f t="shared" si="160"/>
        <v>-3513.3583379221318</v>
      </c>
      <c r="AZ51" s="59">
        <f t="shared" si="160"/>
        <v>-3365.2475180933952</v>
      </c>
      <c r="BA51" s="59">
        <f t="shared" si="160"/>
        <v>-3639.3204712063116</v>
      </c>
      <c r="BB51" s="59">
        <f t="shared" si="160"/>
        <v>-4182.7695958872464</v>
      </c>
      <c r="BC51" s="59">
        <f t="shared" si="160"/>
        <v>-4767.276771851054</v>
      </c>
      <c r="BD51" s="59">
        <f t="shared" si="160"/>
        <v>-5197.1568725094212</v>
      </c>
      <c r="BE51" s="59">
        <f t="shared" si="160"/>
        <v>-5518.9639828048639</v>
      </c>
      <c r="BF51" s="59">
        <f t="shared" si="160"/>
        <v>-3140.1591463130762</v>
      </c>
      <c r="BG51" s="59">
        <f t="shared" si="160"/>
        <v>-2860.2942670046696</v>
      </c>
      <c r="BH51" s="59">
        <f t="shared" si="160"/>
        <v>-2178.5105298854705</v>
      </c>
      <c r="BI51" s="59">
        <f t="shared" si="160"/>
        <v>-1644.2639000240756</v>
      </c>
      <c r="BJ51" s="59">
        <f t="shared" si="160"/>
        <v>-1350.4727390327193</v>
      </c>
      <c r="BK51" s="59">
        <f t="shared" si="160"/>
        <v>-1263.0096962371094</v>
      </c>
      <c r="BL51" s="59">
        <f t="shared" si="160"/>
        <v>-1115.4913196876878</v>
      </c>
      <c r="BM51" s="59">
        <f t="shared" si="160"/>
        <v>-1388.4679809881518</v>
      </c>
      <c r="BN51" s="59">
        <f t="shared" si="160"/>
        <v>-1929.7433091703638</v>
      </c>
      <c r="BO51" s="59">
        <f t="shared" si="160"/>
        <v>-2511.9124564303156</v>
      </c>
      <c r="BP51" s="59">
        <f t="shared" si="160"/>
        <v>-2940.0730366860494</v>
      </c>
      <c r="BQ51" s="59">
        <f t="shared" si="160"/>
        <v>-3260.5929185403106</v>
      </c>
      <c r="BR51" s="59">
        <f t="shared" si="160"/>
        <v>-1788.9460159778239</v>
      </c>
      <c r="BS51" s="59">
        <f t="shared" si="160"/>
        <v>-1510.200596186651</v>
      </c>
      <c r="BT51" s="59">
        <f t="shared" si="160"/>
        <v>-831.14399401592868</v>
      </c>
      <c r="BU51" s="59">
        <f t="shared" si="160"/>
        <v>-299.03435067397936</v>
      </c>
      <c r="BV51" s="59">
        <f t="shared" si="160"/>
        <v>-6.4183543265887693</v>
      </c>
      <c r="BW51" s="59">
        <f t="shared" si="160"/>
        <v>80.694836297838947</v>
      </c>
      <c r="BX51" s="59">
        <f t="shared" si="160"/>
        <v>227.62313934106282</v>
      </c>
      <c r="BY51" s="59">
        <f t="shared" si="160"/>
        <v>-44.261615314199616</v>
      </c>
      <c r="BZ51" s="59">
        <f t="shared" si="160"/>
        <v>-583.37184218368225</v>
      </c>
      <c r="CA51" s="59">
        <f t="shared" si="160"/>
        <v>-1163.2123128545945</v>
      </c>
      <c r="CB51" s="59">
        <f t="shared" si="160"/>
        <v>-1589.6602507893051</v>
      </c>
      <c r="CC51" s="59">
        <f t="shared" si="160"/>
        <v>-1908.8980531161494</v>
      </c>
      <c r="CD51" s="59">
        <f t="shared" si="160"/>
        <v>-1797.7408798930792</v>
      </c>
      <c r="CE51" s="59">
        <f t="shared" si="160"/>
        <v>-1520.1104417810709</v>
      </c>
      <c r="CF51" s="59">
        <f t="shared" si="160"/>
        <v>-843.77006601903145</v>
      </c>
      <c r="CG51" s="59">
        <f t="shared" si="160"/>
        <v>-313.78886125045005</v>
      </c>
      <c r="CH51" s="59">
        <f t="shared" si="160"/>
        <v>-22.343328888448696</v>
      </c>
      <c r="CI51" s="59">
        <f t="shared" si="160"/>
        <v>64.421408973481221</v>
      </c>
      <c r="CJ51" s="59">
        <f t="shared" si="160"/>
        <v>210.76199880453191</v>
      </c>
      <c r="CK51" s="59">
        <f t="shared" si="160"/>
        <v>-60.035216832108972</v>
      </c>
      <c r="CL51" s="59">
        <f t="shared" si="160"/>
        <v>-596.98900279411396</v>
      </c>
      <c r="CM51" s="59">
        <f t="shared" si="160"/>
        <v>-1174.5101115823427</v>
      </c>
      <c r="CN51" s="59">
        <f t="shared" si="160"/>
        <v>-1599.2522577653144</v>
      </c>
      <c r="CO51" s="59">
        <f t="shared" si="160"/>
        <v>-1917.2131088828514</v>
      </c>
      <c r="CP51" s="59">
        <f t="shared" si="160"/>
        <v>-786.54413749913203</v>
      </c>
      <c r="CQ51" s="59">
        <f t="shared" si="160"/>
        <v>-510.02422113957175</v>
      </c>
      <c r="CR51" s="59">
        <f t="shared" si="160"/>
        <v>163.61079311941978</v>
      </c>
      <c r="CS51" s="59">
        <f t="shared" si="160"/>
        <v>691.47207306892653</v>
      </c>
      <c r="CT51" s="59">
        <f t="shared" ref="CT51:FE51" si="161">SUM(CT44,CT46:CT47)</f>
        <v>981.75182330147993</v>
      </c>
      <c r="CU51" s="59">
        <f t="shared" si="161"/>
        <v>1068.1695022119616</v>
      </c>
      <c r="CV51" s="59">
        <f t="shared" si="161"/>
        <v>1213.9247296836888</v>
      </c>
      <c r="CW51" s="59">
        <f t="shared" si="161"/>
        <v>944.21070290959426</v>
      </c>
      <c r="CX51" s="59">
        <f t="shared" si="161"/>
        <v>409.40473209143704</v>
      </c>
      <c r="CY51" s="59">
        <f t="shared" si="161"/>
        <v>-165.8062922616383</v>
      </c>
      <c r="CZ51" s="59">
        <f t="shared" si="161"/>
        <v>-588.84946985987824</v>
      </c>
      <c r="DA51" s="59">
        <f t="shared" si="161"/>
        <v>-905.538477572945</v>
      </c>
      <c r="DB51" s="59">
        <f t="shared" si="161"/>
        <v>224.64380904731661</v>
      </c>
      <c r="DC51" s="59">
        <f t="shared" si="161"/>
        <v>500.05764574143859</v>
      </c>
      <c r="DD51" s="59">
        <f t="shared" si="161"/>
        <v>1170.9981199433942</v>
      </c>
      <c r="DE51" s="59">
        <f t="shared" si="161"/>
        <v>1696.7479547731032</v>
      </c>
      <c r="DF51" s="59">
        <f t="shared" si="161"/>
        <v>1985.8665860047263</v>
      </c>
      <c r="DG51" s="59">
        <f t="shared" si="161"/>
        <v>2071.9385941995661</v>
      </c>
      <c r="DH51" s="59">
        <f t="shared" si="161"/>
        <v>2217.1108007614062</v>
      </c>
      <c r="DI51" s="59">
        <f t="shared" si="161"/>
        <v>1948.4756300944082</v>
      </c>
      <c r="DJ51" s="59">
        <f t="shared" si="161"/>
        <v>1415.8088831595237</v>
      </c>
      <c r="DK51" s="59">
        <f t="shared" si="161"/>
        <v>842.89870290386034</v>
      </c>
      <c r="DL51" s="59">
        <f t="shared" si="161"/>
        <v>421.54769801601333</v>
      </c>
      <c r="DM51" s="59">
        <f t="shared" si="161"/>
        <v>106.12544633379866</v>
      </c>
      <c r="DN51" s="59">
        <f t="shared" si="161"/>
        <v>215.82255484087705</v>
      </c>
      <c r="DO51" s="59">
        <f t="shared" si="161"/>
        <v>490.1347361882224</v>
      </c>
      <c r="DP51" s="59">
        <f t="shared" si="161"/>
        <v>1158.39144849337</v>
      </c>
      <c r="DQ51" s="59">
        <f t="shared" si="161"/>
        <v>1682.0382839837605</v>
      </c>
      <c r="DR51" s="59">
        <f t="shared" si="161"/>
        <v>1970.000440690457</v>
      </c>
      <c r="DS51" s="59">
        <f t="shared" si="161"/>
        <v>2055.7281608525172</v>
      </c>
      <c r="DT51" s="59">
        <f t="shared" si="161"/>
        <v>2200.31967858811</v>
      </c>
      <c r="DU51" s="59">
        <f t="shared" si="161"/>
        <v>1932.75904860378</v>
      </c>
      <c r="DV51" s="59">
        <f t="shared" si="161"/>
        <v>1402.222968656635</v>
      </c>
      <c r="DW51" s="59">
        <f t="shared" si="161"/>
        <v>831.60442912199437</v>
      </c>
      <c r="DX51" s="59">
        <f t="shared" si="161"/>
        <v>411.93882825369906</v>
      </c>
      <c r="DY51" s="59">
        <f t="shared" si="161"/>
        <v>97.778265578213222</v>
      </c>
      <c r="DZ51" s="59">
        <f t="shared" si="161"/>
        <v>206.99169219489454</v>
      </c>
      <c r="EA51" s="59">
        <f t="shared" si="161"/>
        <v>480.20662481685054</v>
      </c>
      <c r="EB51" s="59">
        <f t="shared" si="161"/>
        <v>1145.7903102727776</v>
      </c>
      <c r="EC51" s="59">
        <f t="shared" si="161"/>
        <v>1667.3425584212061</v>
      </c>
      <c r="ED51" s="59">
        <f t="shared" si="161"/>
        <v>1954.1528665010758</v>
      </c>
      <c r="EE51" s="59">
        <f t="shared" si="161"/>
        <v>2039.5376757824886</v>
      </c>
      <c r="EF51" s="59">
        <f t="shared" si="161"/>
        <v>2183.5508274471385</v>
      </c>
      <c r="EG51" s="59">
        <f t="shared" si="161"/>
        <v>1917.0604399827459</v>
      </c>
      <c r="EH51" s="59">
        <f t="shared" si="161"/>
        <v>1388.6465043553897</v>
      </c>
      <c r="EI51" s="59">
        <f t="shared" si="161"/>
        <v>820.31043897888753</v>
      </c>
      <c r="EJ51" s="59">
        <f t="shared" si="161"/>
        <v>402.32350051406502</v>
      </c>
      <c r="EK51" s="59">
        <f t="shared" si="161"/>
        <v>89.419580089281226</v>
      </c>
      <c r="EL51" s="59">
        <f t="shared" si="161"/>
        <v>198.15081060856278</v>
      </c>
      <c r="EM51" s="59">
        <f t="shared" si="161"/>
        <v>470.27288350003096</v>
      </c>
      <c r="EN51" s="59">
        <f t="shared" si="161"/>
        <v>1133.1942342141342</v>
      </c>
      <c r="EO51" s="59">
        <f t="shared" si="161"/>
        <v>1652.6602733699692</v>
      </c>
      <c r="EP51" s="59">
        <f t="shared" si="161"/>
        <v>1938.3233402175197</v>
      </c>
      <c r="EQ51" s="59">
        <f t="shared" si="161"/>
        <v>2023.3666102618063</v>
      </c>
      <c r="ER51" s="59">
        <f t="shared" si="161"/>
        <v>2166.8037093197981</v>
      </c>
      <c r="ES51" s="59">
        <f t="shared" si="161"/>
        <v>1901.3792834052629</v>
      </c>
      <c r="ET51" s="59">
        <f t="shared" si="161"/>
        <v>1375.0790035204159</v>
      </c>
      <c r="EU51" s="59">
        <f t="shared" si="161"/>
        <v>809.01628240541982</v>
      </c>
      <c r="EV51" s="59">
        <f t="shared" si="161"/>
        <v>392.70129169445659</v>
      </c>
      <c r="EW51" s="59">
        <f t="shared" si="161"/>
        <v>81.048986951371944</v>
      </c>
      <c r="EX51" s="59">
        <f t="shared" si="161"/>
        <v>189.29949673373426</v>
      </c>
      <c r="EY51" s="59">
        <f t="shared" si="161"/>
        <v>460.33308133363653</v>
      </c>
      <c r="EZ51" s="59">
        <f t="shared" si="161"/>
        <v>1120.6027466448836</v>
      </c>
      <c r="FA51" s="59">
        <f t="shared" si="161"/>
        <v>1637.9909216440951</v>
      </c>
      <c r="FB51" s="59">
        <f t="shared" si="161"/>
        <v>1922.511336224255</v>
      </c>
      <c r="FC51" s="59">
        <f t="shared" si="161"/>
        <v>2007.2144331883651</v>
      </c>
      <c r="FD51" s="59">
        <f t="shared" si="161"/>
        <v>2150.0777838501249</v>
      </c>
      <c r="FE51" s="59">
        <f t="shared" si="161"/>
        <v>1885.7150556392476</v>
      </c>
      <c r="FF51" s="59">
        <f t="shared" ref="FF51:HQ51" si="162">SUM(FF44,FF46:FF47)</f>
        <v>1361.5199768739399</v>
      </c>
      <c r="FG51" s="59">
        <f t="shared" si="162"/>
        <v>797.72150664340393</v>
      </c>
      <c r="FH51" s="59">
        <f t="shared" si="162"/>
        <v>383.07177589528465</v>
      </c>
      <c r="FI51" s="59">
        <f t="shared" si="162"/>
        <v>72.666080371172256</v>
      </c>
      <c r="FJ51" s="59">
        <f t="shared" si="162"/>
        <v>180.43733434141427</v>
      </c>
      <c r="FK51" s="59">
        <f t="shared" si="162"/>
        <v>450.38678460291703</v>
      </c>
      <c r="FL51" s="59">
        <f t="shared" si="162"/>
        <v>1108.0153712529191</v>
      </c>
      <c r="FM51" s="59">
        <f t="shared" si="162"/>
        <v>1623.3339935521335</v>
      </c>
      <c r="FN51" s="59">
        <f t="shared" si="162"/>
        <v>1906.7163264739729</v>
      </c>
      <c r="FO51" s="59">
        <f t="shared" si="162"/>
        <v>1991.0806110502263</v>
      </c>
      <c r="FP51" s="59">
        <f t="shared" si="162"/>
        <v>2133.3725083093391</v>
      </c>
      <c r="FQ51" s="59">
        <f t="shared" si="162"/>
        <v>1870.067231011305</v>
      </c>
      <c r="FR51" s="59">
        <f t="shared" si="162"/>
        <v>1347.9689325610589</v>
      </c>
      <c r="FS51" s="59">
        <f t="shared" si="162"/>
        <v>786.42565621144513</v>
      </c>
      <c r="FT51" s="59">
        <f t="shared" si="162"/>
        <v>373.43452438631834</v>
      </c>
      <c r="FU51" s="59">
        <f t="shared" si="162"/>
        <v>64.270451644302511</v>
      </c>
      <c r="FV51" s="59">
        <f t="shared" si="162"/>
        <v>171.56390428794339</v>
      </c>
      <c r="FW51" s="59">
        <f t="shared" si="162"/>
        <v>440.43355674840018</v>
      </c>
      <c r="FX51" s="59">
        <f t="shared" si="162"/>
        <v>1095.4316290518022</v>
      </c>
      <c r="FY51" s="59">
        <f t="shared" si="162"/>
        <v>1608.6889768618198</v>
      </c>
      <c r="FZ51" s="59">
        <f t="shared" si="162"/>
        <v>1890.9377804519722</v>
      </c>
      <c r="GA51" s="59">
        <f t="shared" si="162"/>
        <v>1974.9646078899204</v>
      </c>
      <c r="GB51" s="59">
        <f t="shared" si="162"/>
        <v>2116.6873375599966</v>
      </c>
      <c r="GC51" s="59">
        <f t="shared" si="162"/>
        <v>1854.4352813711548</v>
      </c>
      <c r="GD51" s="59">
        <f t="shared" si="162"/>
        <v>1334.4253761147097</v>
      </c>
      <c r="GE51" s="59">
        <f t="shared" si="162"/>
        <v>775.12827287049436</v>
      </c>
      <c r="GF51" s="59">
        <f t="shared" si="162"/>
        <v>363.78910557266795</v>
      </c>
      <c r="GG51" s="59">
        <f t="shared" si="162"/>
        <v>55.861689121620202</v>
      </c>
      <c r="GH51" s="59">
        <f t="shared" si="162"/>
        <v>162.67878448085867</v>
      </c>
      <c r="GI51" s="59">
        <f t="shared" si="162"/>
        <v>430.47295833147359</v>
      </c>
      <c r="GJ51" s="59">
        <f t="shared" si="162"/>
        <v>1082.8510383456619</v>
      </c>
      <c r="GK51" s="59">
        <f t="shared" si="162"/>
        <v>1594.0553567644397</v>
      </c>
      <c r="GL51" s="59">
        <f t="shared" si="162"/>
        <v>1875.175165140231</v>
      </c>
      <c r="GM51" s="59">
        <f t="shared" si="162"/>
        <v>1958.8658852684275</v>
      </c>
      <c r="GN51" s="59">
        <f t="shared" si="162"/>
        <v>2100.0217240198235</v>
      </c>
      <c r="GO51" s="59">
        <f t="shared" si="162"/>
        <v>1838.8186760557373</v>
      </c>
      <c r="GP51" s="59">
        <f t="shared" si="162"/>
        <v>1320.8888104203179</v>
      </c>
      <c r="GQ51" s="59">
        <f t="shared" si="162"/>
        <v>763.82889558907914</v>
      </c>
      <c r="GR51" s="59">
        <f t="shared" si="162"/>
        <v>354.13508496044415</v>
      </c>
      <c r="GS51" s="59">
        <f t="shared" si="162"/>
        <v>47.439378175200545</v>
      </c>
      <c r="GT51" s="59">
        <f t="shared" si="162"/>
        <v>153.78154984443586</v>
      </c>
      <c r="GU51" s="59">
        <f t="shared" si="162"/>
        <v>420.50454699964848</v>
      </c>
      <c r="GV51" s="59">
        <f t="shared" si="162"/>
        <v>1070.2731146937801</v>
      </c>
      <c r="GW51" s="59">
        <f t="shared" si="162"/>
        <v>1579.4326158388828</v>
      </c>
      <c r="GX51" s="59">
        <f t="shared" si="162"/>
        <v>1859.4279449811709</v>
      </c>
      <c r="GY51" s="59">
        <f t="shared" si="162"/>
        <v>1942.7839022288547</v>
      </c>
      <c r="GZ51" s="59">
        <f t="shared" si="162"/>
        <v>2083.3751176252454</v>
      </c>
      <c r="HA51" s="59">
        <f t="shared" si="162"/>
        <v>1823.2168818530151</v>
      </c>
      <c r="HB51" s="59">
        <f t="shared" si="162"/>
        <v>1307.3587356801374</v>
      </c>
      <c r="HC51" s="59">
        <f t="shared" si="162"/>
        <v>752.52706050822371</v>
      </c>
      <c r="HD51" s="59">
        <f t="shared" si="162"/>
        <v>344.47202512210333</v>
      </c>
      <c r="HE51" s="59">
        <f t="shared" si="162"/>
        <v>39.003101164000554</v>
      </c>
      <c r="HF51" s="59">
        <f t="shared" si="162"/>
        <v>144.87177228490759</v>
      </c>
      <c r="HG51" s="59">
        <f t="shared" si="162"/>
        <v>410.52787745149931</v>
      </c>
      <c r="HH51" s="59">
        <f t="shared" si="162"/>
        <v>1057.6973708748546</v>
      </c>
      <c r="HI51" s="59">
        <f t="shared" si="162"/>
        <v>1564.8202340153766</v>
      </c>
      <c r="HJ51" s="59">
        <f t="shared" si="162"/>
        <v>1843.6955818410956</v>
      </c>
      <c r="HK51" s="59">
        <f t="shared" si="162"/>
        <v>1926.7181152597886</v>
      </c>
      <c r="HL51" s="59">
        <f t="shared" si="162"/>
        <v>2066.7469657945935</v>
      </c>
      <c r="HM51" s="59">
        <f t="shared" si="162"/>
        <v>1807.6293629654524</v>
      </c>
      <c r="HN51" s="59">
        <f t="shared" si="162"/>
        <v>1293.834649377266</v>
      </c>
      <c r="HO51" s="59">
        <f t="shared" si="162"/>
        <v>741.22230090604035</v>
      </c>
      <c r="HP51" s="59">
        <f t="shared" si="162"/>
        <v>334.79948566146436</v>
      </c>
      <c r="HQ51" s="59">
        <f t="shared" si="162"/>
        <v>30.552437399194105</v>
      </c>
      <c r="HR51" s="59">
        <f t="shared" ref="HR51:KC51" si="163">SUM(HR44,HR46:HR47)</f>
        <v>135.94902065534893</v>
      </c>
      <c r="HS51" s="59">
        <f t="shared" si="163"/>
        <v>400.54250140127419</v>
      </c>
      <c r="HT51" s="59">
        <f t="shared" si="163"/>
        <v>1045.1233168509359</v>
      </c>
      <c r="HU51" s="59">
        <f t="shared" si="163"/>
        <v>1550.217688538896</v>
      </c>
      <c r="HV51" s="59">
        <f t="shared" si="163"/>
        <v>1827.9775349733125</v>
      </c>
      <c r="HW51" s="59">
        <f t="shared" si="163"/>
        <v>1910.6679782583308</v>
      </c>
      <c r="HX51" s="59">
        <f t="shared" si="163"/>
        <v>2050.1367133909962</v>
      </c>
      <c r="HY51" s="59">
        <f t="shared" si="163"/>
        <v>1792.0555809731716</v>
      </c>
      <c r="HZ51" s="59">
        <f t="shared" si="163"/>
        <v>1280.3160462393382</v>
      </c>
      <c r="IA51" s="59">
        <f t="shared" si="163"/>
        <v>729.91414716199711</v>
      </c>
      <c r="IB51" s="59">
        <f t="shared" si="163"/>
        <v>325.11702317839945</v>
      </c>
      <c r="IC51" s="59">
        <f t="shared" si="163"/>
        <v>22.086963109178214</v>
      </c>
      <c r="ID51" s="59">
        <f t="shared" si="163"/>
        <v>127.01286072023777</v>
      </c>
      <c r="IE51" s="59">
        <f t="shared" si="163"/>
        <v>390.54796754317931</v>
      </c>
      <c r="IF51" s="59">
        <f t="shared" si="163"/>
        <v>1032.5504597310423</v>
      </c>
      <c r="IG51" s="59">
        <f t="shared" si="163"/>
        <v>1535.6244539322506</v>
      </c>
      <c r="IH51" s="59">
        <f t="shared" si="163"/>
        <v>1812.2732609809295</v>
      </c>
      <c r="II51" s="59">
        <f t="shared" si="163"/>
        <v>1894.6329424928076</v>
      </c>
      <c r="IJ51" s="59">
        <f t="shared" si="163"/>
        <v>2033.5438026849424</v>
      </c>
      <c r="IK51" s="59">
        <f t="shared" si="163"/>
        <v>1776.4949947967893</v>
      </c>
      <c r="IL51" s="59">
        <f t="shared" si="163"/>
        <v>1266.8024182018912</v>
      </c>
      <c r="IM51" s="59">
        <f t="shared" si="163"/>
        <v>718.60212672085936</v>
      </c>
      <c r="IN51" s="59">
        <f t="shared" si="163"/>
        <v>315.4241912331961</v>
      </c>
      <c r="IO51" s="59">
        <f t="shared" si="163"/>
        <v>13.60625140425168</v>
      </c>
      <c r="IP51" s="59">
        <f t="shared" si="163"/>
        <v>118.06285511967531</v>
      </c>
      <c r="IQ51" s="59">
        <f t="shared" si="163"/>
        <v>380.54382151532513</v>
      </c>
      <c r="IR51" s="59">
        <f t="shared" si="163"/>
        <v>1019.9783037344368</v>
      </c>
      <c r="IS51" s="59">
        <f t="shared" si="163"/>
        <v>1521.0400019588401</v>
      </c>
      <c r="IT51" s="59">
        <f t="shared" si="163"/>
        <v>1796.5822137793243</v>
      </c>
      <c r="IU51" s="59">
        <f t="shared" si="163"/>
        <v>1878.6124565651548</v>
      </c>
      <c r="IV51" s="59">
        <f t="shared" si="163"/>
        <v>2016.9676733165211</v>
      </c>
      <c r="IW51" s="59">
        <f t="shared" si="163"/>
        <v>1760.9470606599207</v>
      </c>
      <c r="IX51" s="59">
        <f t="shared" si="163"/>
        <v>1253.2932543714019</v>
      </c>
      <c r="IY51" s="59">
        <f t="shared" si="163"/>
        <v>707.28576405629428</v>
      </c>
      <c r="IZ51" s="59">
        <f t="shared" si="163"/>
        <v>305.72054031058178</v>
      </c>
      <c r="JA51" s="59">
        <f t="shared" si="163"/>
        <v>5.1098722409533366</v>
      </c>
      <c r="JB51" s="59">
        <f t="shared" si="163"/>
        <v>109.09856333327184</v>
      </c>
      <c r="JC51" s="59">
        <f t="shared" si="163"/>
        <v>370.52960586333893</v>
      </c>
      <c r="JD51" s="59">
        <f t="shared" si="163"/>
        <v>1007.4063501535741</v>
      </c>
      <c r="JE51" s="59">
        <f t="shared" si="163"/>
        <v>1506.4638015850799</v>
      </c>
      <c r="JF51" s="59">
        <f t="shared" si="163"/>
        <v>1780.9038445582817</v>
      </c>
      <c r="JG51" s="59">
        <f t="shared" si="163"/>
        <v>1862.6059663729691</v>
      </c>
      <c r="JH51" s="59">
        <f t="shared" si="163"/>
        <v>2000.4077622573298</v>
      </c>
      <c r="JI51" s="59">
        <f t="shared" si="163"/>
        <v>1745.4112320513557</v>
      </c>
      <c r="JJ51" s="59">
        <f t="shared" si="163"/>
        <v>1239.7880409879915</v>
      </c>
      <c r="JK51" s="59">
        <f t="shared" si="163"/>
        <v>695.96458063414411</v>
      </c>
      <c r="JL51" s="59">
        <f t="shared" si="163"/>
        <v>296.00561778341444</v>
      </c>
      <c r="JM51" s="59">
        <f t="shared" si="163"/>
        <v>-3.4026076139355155</v>
      </c>
      <c r="JN51" s="59">
        <f t="shared" si="163"/>
        <v>933.45287497702134</v>
      </c>
      <c r="JO51" s="59">
        <f t="shared" si="163"/>
        <v>1193.8381933369683</v>
      </c>
      <c r="JP51" s="59">
        <f t="shared" si="163"/>
        <v>1828.1674306500427</v>
      </c>
      <c r="JQ51" s="59">
        <f t="shared" si="163"/>
        <v>2325.2286522758222</v>
      </c>
      <c r="JR51" s="59">
        <f t="shared" si="163"/>
        <v>2598.5709350771317</v>
      </c>
      <c r="JS51" s="59">
        <f t="shared" si="163"/>
        <v>2679.9462484045603</v>
      </c>
      <c r="JT51" s="59">
        <f t="shared" si="163"/>
        <v>2817.1968371053836</v>
      </c>
      <c r="JU51" s="59">
        <f t="shared" si="163"/>
        <v>2563.2202930202334</v>
      </c>
      <c r="JV51" s="59">
        <f t="shared" si="163"/>
        <v>2059.6195947211222</v>
      </c>
      <c r="JW51" s="59">
        <f t="shared" si="163"/>
        <v>1517.9714282086904</v>
      </c>
      <c r="JX51" s="59">
        <f t="shared" si="163"/>
        <v>1119.6123012093635</v>
      </c>
      <c r="JY51" s="59">
        <f t="shared" si="163"/>
        <v>821.40170871360306</v>
      </c>
      <c r="JZ51" s="59">
        <f t="shared" si="163"/>
        <v>924.45867643316637</v>
      </c>
      <c r="KA51" s="59">
        <f t="shared" si="163"/>
        <v>1183.8024535196737</v>
      </c>
      <c r="KB51" s="59">
        <f t="shared" si="163"/>
        <v>1815.5943738834956</v>
      </c>
      <c r="KC51" s="59">
        <f t="shared" si="163"/>
        <v>2310.6673506227726</v>
      </c>
      <c r="KD51" s="59">
        <f t="shared" ref="KD51:LU51" si="164">SUM(KD44,KD46:KD47)</f>
        <v>2582.9162642928759</v>
      </c>
      <c r="KE51" s="59">
        <f t="shared" si="164"/>
        <v>2663.9660763669945</v>
      </c>
      <c r="KF51" s="59">
        <f t="shared" si="164"/>
        <v>2800.6676627130146</v>
      </c>
      <c r="KG51" s="59">
        <f t="shared" si="164"/>
        <v>2547.7070248042055</v>
      </c>
      <c r="KH51" s="59">
        <f t="shared" si="164"/>
        <v>2046.1207292982906</v>
      </c>
      <c r="KI51" s="59">
        <f t="shared" si="164"/>
        <v>1506.6391554519089</v>
      </c>
      <c r="KJ51" s="59">
        <f t="shared" si="164"/>
        <v>1109.8734649605792</v>
      </c>
      <c r="KK51" s="59">
        <f t="shared" si="164"/>
        <v>812.8557148348018</v>
      </c>
      <c r="KL51" s="59">
        <f t="shared" si="164"/>
        <v>915.4488508130479</v>
      </c>
      <c r="KM51" s="59">
        <f t="shared" si="164"/>
        <v>1173.7552527912089</v>
      </c>
      <c r="KN51" s="59">
        <f t="shared" si="164"/>
        <v>1803.0200054735756</v>
      </c>
      <c r="KO51" s="59">
        <f t="shared" si="164"/>
        <v>2296.1126903058953</v>
      </c>
      <c r="KP51" s="59">
        <f t="shared" si="164"/>
        <v>2567.2726083213188</v>
      </c>
      <c r="KQ51" s="59">
        <f t="shared" si="164"/>
        <v>2647.9982211471411</v>
      </c>
      <c r="KR51" s="59">
        <f t="shared" si="164"/>
        <v>2784.1530011477771</v>
      </c>
      <c r="KS51" s="59">
        <f t="shared" si="164"/>
        <v>2532.2042057906028</v>
      </c>
      <c r="KT51" s="59">
        <f t="shared" si="164"/>
        <v>2032.6242554667119</v>
      </c>
      <c r="KU51" s="59">
        <f t="shared" si="164"/>
        <v>1495.3006079157153</v>
      </c>
      <c r="KV51" s="59">
        <f t="shared" si="164"/>
        <v>1100.1219801863513</v>
      </c>
      <c r="KW51" s="59">
        <f t="shared" si="164"/>
        <v>804.29230106107673</v>
      </c>
      <c r="KX51" s="59">
        <f t="shared" si="164"/>
        <v>906.42294458626566</v>
      </c>
      <c r="KY51" s="59">
        <f t="shared" si="164"/>
        <v>1163.6961209565141</v>
      </c>
      <c r="KZ51" s="59">
        <f t="shared" si="164"/>
        <v>1790.4438146281514</v>
      </c>
      <c r="LA51" s="59">
        <f t="shared" si="164"/>
        <v>2281.5641287211415</v>
      </c>
      <c r="LB51" s="59">
        <f t="shared" si="164"/>
        <v>2551.6394070645033</v>
      </c>
      <c r="LC51" s="59">
        <f t="shared" si="164"/>
        <v>2632.0421174390226</v>
      </c>
      <c r="LD51" s="59">
        <f t="shared" si="164"/>
        <v>2767.652278319656</v>
      </c>
      <c r="LE51" s="59">
        <f t="shared" si="164"/>
        <v>2516.7112781439105</v>
      </c>
      <c r="LF51" s="59">
        <f t="shared" si="164"/>
        <v>2019.1296476213147</v>
      </c>
      <c r="LG51" s="59">
        <f t="shared" si="164"/>
        <v>1483.9552946605224</v>
      </c>
      <c r="LH51" s="59">
        <f t="shared" si="164"/>
        <v>1090.3573814420756</v>
      </c>
      <c r="LI51" s="59">
        <f t="shared" si="164"/>
        <v>795.71102103330236</v>
      </c>
      <c r="LJ51" s="59">
        <f t="shared" si="164"/>
        <v>897.38050087615522</v>
      </c>
      <c r="LK51" s="59">
        <f t="shared" si="164"/>
        <v>1153.6245845409226</v>
      </c>
      <c r="LL51" s="59">
        <f t="shared" si="164"/>
        <v>1777.8652874378736</v>
      </c>
      <c r="LM51" s="59">
        <f t="shared" si="164"/>
        <v>2267.0211202744918</v>
      </c>
      <c r="LN51" s="59">
        <f t="shared" si="164"/>
        <v>2536.0160975044801</v>
      </c>
      <c r="LO51" s="59">
        <f t="shared" si="164"/>
        <v>2616.0971970375012</v>
      </c>
      <c r="LP51" s="59">
        <f t="shared" si="164"/>
        <v>2751.164917274612</v>
      </c>
      <c r="LQ51" s="59">
        <f t="shared" si="164"/>
        <v>2501.2276810995695</v>
      </c>
      <c r="LR51" s="59">
        <f t="shared" si="164"/>
        <v>2005.6363770990642</v>
      </c>
      <c r="LS51" s="59">
        <f t="shared" si="164"/>
        <v>1472.6027215501149</v>
      </c>
      <c r="LT51" s="59">
        <f t="shared" si="164"/>
        <v>1080.5791999845419</v>
      </c>
      <c r="LU51" s="59">
        <f t="shared" si="164"/>
        <v>787.1114250174038</v>
      </c>
    </row>
    <row r="52" spans="2:333"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4"/>
      <c r="AG52" s="54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/>
      <c r="JM52" s="59"/>
      <c r="JN52" s="59"/>
      <c r="JO52" s="59"/>
      <c r="JP52" s="59"/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/>
      <c r="KB52" s="59"/>
      <c r="KC52" s="59"/>
      <c r="KD52" s="59"/>
      <c r="KE52" s="59"/>
      <c r="KF52" s="59"/>
      <c r="KG52" s="59"/>
      <c r="KH52" s="59"/>
      <c r="KI52" s="59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/>
      <c r="LC52" s="59"/>
      <c r="LD52" s="59"/>
      <c r="LE52" s="59"/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/>
      <c r="LQ52" s="59"/>
      <c r="LR52" s="59"/>
      <c r="LS52" s="59"/>
      <c r="LT52" s="59"/>
      <c r="LU52" s="59"/>
    </row>
    <row r="53" spans="2:333">
      <c r="E53" s="12" t="s">
        <v>334</v>
      </c>
      <c r="G53" s="59">
        <f>+SUM(AH53:AS53)</f>
        <v>9171.4999999999964</v>
      </c>
      <c r="H53" s="59">
        <f>+SUM(AT53:BE53)</f>
        <v>17893.877000000004</v>
      </c>
      <c r="I53" s="59">
        <f>+SUM(BF53:BQ53)</f>
        <v>8698.2170420000002</v>
      </c>
      <c r="J53" s="59">
        <f>+SUM(BR53:CC53)</f>
        <v>3201.7219993320005</v>
      </c>
      <c r="K53" s="59">
        <f>+SUM(CD53:CO53)</f>
        <v>3253.9937550896716</v>
      </c>
      <c r="L53" s="59">
        <f>+SUM(CP53:DA53)</f>
        <v>-855.36579773813662</v>
      </c>
      <c r="M53" s="59">
        <f>+SUM(DB53:DM53)</f>
        <v>-4964.7547561327092</v>
      </c>
      <c r="N53" s="59">
        <f>+SUM(DN53:DY53)</f>
        <v>-4912.5712069095562</v>
      </c>
      <c r="O53" s="59">
        <f>+SUM(DZ53:EK53)</f>
        <v>-4860.4132265813123</v>
      </c>
      <c r="P53" s="59">
        <f>+SUM(EL53:EW53)</f>
        <v>-4808.2788812193749</v>
      </c>
      <c r="Q53" s="59">
        <f>+SUM(EX53:FI53)</f>
        <v>-4756.1662263143289</v>
      </c>
      <c r="R53" s="59">
        <f>+SUM(FJ53:FU53)</f>
        <v>-4704.0733066351004</v>
      </c>
      <c r="S53" s="59">
        <f>+SUM(FV53:GG53)</f>
        <v>-4651.99815608685</v>
      </c>
      <c r="T53" s="59">
        <f>+SUM(GH53:GS53)</f>
        <v>-4599.9387975675772</v>
      </c>
      <c r="U53" s="59">
        <f>+SUM(GT53:HE53)</f>
        <v>-4547.8932428234293</v>
      </c>
      <c r="V53" s="59">
        <f>+SUM(HF53:HQ53)</f>
        <v>-4495.8594923027213</v>
      </c>
      <c r="W53" s="59">
        <f>+SUM(HR53:IC53)</f>
        <v>-4443.8355350086013</v>
      </c>
      <c r="X53" s="59">
        <f>+SUM(ID53:IO53)</f>
        <v>-4391.8193483504092</v>
      </c>
      <c r="Y53" s="59">
        <f>+SUM(IP53:JA53)</f>
        <v>-4339.8088979936674</v>
      </c>
      <c r="Z53" s="59">
        <f>+SUM(JB53:JM53)</f>
        <v>-4287.8021377087171</v>
      </c>
      <c r="AA53" s="59">
        <f>+SUM(JN53:JY53)</f>
        <v>-7635.7970092179812</v>
      </c>
      <c r="AB53" s="59">
        <f>+SUM(JZ53:KK53)</f>
        <v>-7583.7914420418056</v>
      </c>
      <c r="AC53" s="59">
        <f>+SUM(KL53:KW53)</f>
        <v>-7531.7833533429439</v>
      </c>
      <c r="AD53" s="59">
        <f>+SUM(KX53:LI53)</f>
        <v>-7479.7706477695701</v>
      </c>
      <c r="AE53" s="59">
        <f>+SUM(LJ53:LU53)</f>
        <v>-7427.7512172968891</v>
      </c>
      <c r="AF53" s="54"/>
      <c r="AG53" s="54"/>
      <c r="AH53" s="59">
        <f>-AH51*Inputs!$M$94</f>
        <v>1109.8533204905714</v>
      </c>
      <c r="AI53" s="59">
        <f>-AI51*Inputs!$M$94</f>
        <v>1013.9334371773451</v>
      </c>
      <c r="AJ53" s="59">
        <f>-AJ51*Inputs!$M$94</f>
        <v>780.26132844066365</v>
      </c>
      <c r="AK53" s="59">
        <f>-AK51*Inputs!$M$94</f>
        <v>597.155557815115</v>
      </c>
      <c r="AL53" s="59">
        <f>-AL51*Inputs!$M$94</f>
        <v>496.46263074835292</v>
      </c>
      <c r="AM53" s="59">
        <f>-AM51*Inputs!$M$94</f>
        <v>466.48586167355234</v>
      </c>
      <c r="AN53" s="59">
        <f>-AN51*Inputs!$M$94</f>
        <v>415.92594325812001</v>
      </c>
      <c r="AO53" s="59">
        <f>-AO51*Inputs!$M$94</f>
        <v>509.48498347738848</v>
      </c>
      <c r="AP53" s="59">
        <f>-AP51*Inputs!$M$94</f>
        <v>694.99974491465571</v>
      </c>
      <c r="AQ53" s="59">
        <f>-AQ51*Inputs!$M$94</f>
        <v>894.53030699065425</v>
      </c>
      <c r="AR53" s="59">
        <f>-AR51*Inputs!$M$94</f>
        <v>1041.2765260909</v>
      </c>
      <c r="AS53" s="59">
        <f>-AS51*Inputs!$M$94</f>
        <v>1151.1303589226777</v>
      </c>
      <c r="AT53" s="59">
        <f>-AT51*Inputs!$M$94</f>
        <v>1835.3358238752808</v>
      </c>
      <c r="AU53" s="59">
        <f>-AU51*Inputs!$M$94</f>
        <v>1739.7996200953028</v>
      </c>
      <c r="AV53" s="59">
        <f>-AV51*Inputs!$M$94</f>
        <v>1507.0621997935677</v>
      </c>
      <c r="AW53" s="59">
        <f>-AW51*Inputs!$M$94</f>
        <v>1324.6888522505212</v>
      </c>
      <c r="AX53" s="59">
        <f>-AX51*Inputs!$M$94</f>
        <v>1224.3986968920265</v>
      </c>
      <c r="AY53" s="59">
        <f>-AY51*Inputs!$M$94</f>
        <v>1194.541834893525</v>
      </c>
      <c r="AZ53" s="59">
        <f>-AZ51*Inputs!$M$94</f>
        <v>1144.1841561517545</v>
      </c>
      <c r="BA53" s="59">
        <f>-BA51*Inputs!$M$94</f>
        <v>1237.368960210146</v>
      </c>
      <c r="BB53" s="59">
        <f>-BB51*Inputs!$M$94</f>
        <v>1422.1416626016639</v>
      </c>
      <c r="BC53" s="59">
        <f>-BC51*Inputs!$M$94</f>
        <v>1620.8741024293586</v>
      </c>
      <c r="BD53" s="59">
        <f>-BD51*Inputs!$M$94</f>
        <v>1767.0333366532034</v>
      </c>
      <c r="BE53" s="59">
        <f>-BE51*Inputs!$M$94</f>
        <v>1876.4477541536539</v>
      </c>
      <c r="BF53" s="59">
        <f>-BF51*Inputs!$M$94</f>
        <v>1067.654109746446</v>
      </c>
      <c r="BG53" s="59">
        <f>-BG51*Inputs!$M$94</f>
        <v>972.50005078158767</v>
      </c>
      <c r="BH53" s="59">
        <f>-BH51*Inputs!$M$94</f>
        <v>740.69358016106003</v>
      </c>
      <c r="BI53" s="59">
        <f>-BI51*Inputs!$M$94</f>
        <v>559.04972600818576</v>
      </c>
      <c r="BJ53" s="59">
        <f>-BJ51*Inputs!$M$94</f>
        <v>459.16073127112463</v>
      </c>
      <c r="BK53" s="59">
        <f>-BK51*Inputs!$M$94</f>
        <v>429.42329672061726</v>
      </c>
      <c r="BL53" s="59">
        <f>-BL51*Inputs!$M$94</f>
        <v>379.26704869381388</v>
      </c>
      <c r="BM53" s="59">
        <f>-BM51*Inputs!$M$94</f>
        <v>472.07911353597166</v>
      </c>
      <c r="BN53" s="59">
        <f>-BN51*Inputs!$M$94</f>
        <v>656.11272511792367</v>
      </c>
      <c r="BO53" s="59">
        <f>-BO51*Inputs!$M$94</f>
        <v>854.05023518630742</v>
      </c>
      <c r="BP53" s="59">
        <f>-BP51*Inputs!$M$94</f>
        <v>999.6248324732569</v>
      </c>
      <c r="BQ53" s="59">
        <f>-BQ51*Inputs!$M$94</f>
        <v>1108.6015923037057</v>
      </c>
      <c r="BR53" s="59">
        <f>-BR51*Inputs!$M$94</f>
        <v>608.24164543246013</v>
      </c>
      <c r="BS53" s="59">
        <f>-BS51*Inputs!$M$94</f>
        <v>513.46820270346132</v>
      </c>
      <c r="BT53" s="59">
        <f>-BT51*Inputs!$M$94</f>
        <v>282.58895796541577</v>
      </c>
      <c r="BU53" s="59">
        <f>-BU51*Inputs!$M$94</f>
        <v>101.67167922915299</v>
      </c>
      <c r="BV53" s="59">
        <f>-BV51*Inputs!$M$94</f>
        <v>2.1822404710401817</v>
      </c>
      <c r="BW53" s="59">
        <f>-BW51*Inputs!$M$94</f>
        <v>-27.436244341265244</v>
      </c>
      <c r="BX53" s="59">
        <f>-BX51*Inputs!$M$94</f>
        <v>-77.391867375961368</v>
      </c>
      <c r="BY53" s="59">
        <f>-BY51*Inputs!$M$94</f>
        <v>15.048949206827871</v>
      </c>
      <c r="BZ53" s="59">
        <f>-BZ51*Inputs!$M$94</f>
        <v>198.34642634245199</v>
      </c>
      <c r="CA53" s="59">
        <f>-CA51*Inputs!$M$94</f>
        <v>395.49218637056219</v>
      </c>
      <c r="CB53" s="59">
        <f>-CB51*Inputs!$M$94</f>
        <v>540.48448526836376</v>
      </c>
      <c r="CC53" s="59">
        <f>-CC51*Inputs!$M$94</f>
        <v>649.02533805949088</v>
      </c>
      <c r="CD53" s="59">
        <f>-CD51*Inputs!$M$94</f>
        <v>611.23189916364697</v>
      </c>
      <c r="CE53" s="59">
        <f>-CE51*Inputs!$M$94</f>
        <v>516.83755020556418</v>
      </c>
      <c r="CF53" s="59">
        <f>-CF51*Inputs!$M$94</f>
        <v>286.88182244647072</v>
      </c>
      <c r="CG53" s="59">
        <f>-CG51*Inputs!$M$94</f>
        <v>106.68821282515303</v>
      </c>
      <c r="CH53" s="59">
        <f>-CH51*Inputs!$M$94</f>
        <v>7.5967318220725568</v>
      </c>
      <c r="CI53" s="59">
        <f>-CI51*Inputs!$M$94</f>
        <v>-21.903279050983617</v>
      </c>
      <c r="CJ53" s="59">
        <f>-CJ51*Inputs!$M$94</f>
        <v>-71.659079593540852</v>
      </c>
      <c r="CK53" s="59">
        <f>-CK51*Inputs!$M$94</f>
        <v>20.41197372291705</v>
      </c>
      <c r="CL53" s="59">
        <f>-CL51*Inputs!$M$94</f>
        <v>202.97626094999876</v>
      </c>
      <c r="CM53" s="59">
        <f>-CM51*Inputs!$M$94</f>
        <v>399.33343793799656</v>
      </c>
      <c r="CN53" s="59">
        <f>-CN51*Inputs!$M$94</f>
        <v>543.74576764020696</v>
      </c>
      <c r="CO53" s="59">
        <f>-CO51*Inputs!$M$94</f>
        <v>651.85245702016948</v>
      </c>
      <c r="CP53" s="59">
        <f>-CP51*Inputs!$M$94</f>
        <v>267.42500674970489</v>
      </c>
      <c r="CQ53" s="59">
        <f>-CQ51*Inputs!$M$94</f>
        <v>173.40823518745441</v>
      </c>
      <c r="CR53" s="59">
        <f>-CR51*Inputs!$M$94</f>
        <v>-55.627669660602727</v>
      </c>
      <c r="CS53" s="59">
        <f>-CS51*Inputs!$M$94</f>
        <v>-235.10050484343503</v>
      </c>
      <c r="CT53" s="59">
        <f>-CT51*Inputs!$M$94</f>
        <v>-333.79561992250319</v>
      </c>
      <c r="CU53" s="59">
        <f>-CU51*Inputs!$M$94</f>
        <v>-363.17763075206693</v>
      </c>
      <c r="CV53" s="59">
        <f>-CV51*Inputs!$M$94</f>
        <v>-412.73440809245426</v>
      </c>
      <c r="CW53" s="59">
        <f>-CW51*Inputs!$M$94</f>
        <v>-321.03163898926209</v>
      </c>
      <c r="CX53" s="59">
        <f>-CX51*Inputs!$M$94</f>
        <v>-139.19760891108859</v>
      </c>
      <c r="CY53" s="59">
        <f>-CY51*Inputs!$M$94</f>
        <v>56.374139368957024</v>
      </c>
      <c r="CZ53" s="59">
        <f>-CZ51*Inputs!$M$94</f>
        <v>200.20881975235861</v>
      </c>
      <c r="DA53" s="59">
        <f>-DA51*Inputs!$M$94</f>
        <v>307.88308237480135</v>
      </c>
      <c r="DB53" s="59">
        <f>-DB51*Inputs!$M$94</f>
        <v>-76.378895076087659</v>
      </c>
      <c r="DC53" s="59">
        <f>-DC51*Inputs!$M$94</f>
        <v>-170.01959955208915</v>
      </c>
      <c r="DD53" s="59">
        <f>-DD51*Inputs!$M$94</f>
        <v>-398.13936078075403</v>
      </c>
      <c r="DE53" s="59">
        <f>-DE51*Inputs!$M$94</f>
        <v>-576.89430462285509</v>
      </c>
      <c r="DF53" s="59">
        <f>-DF51*Inputs!$M$94</f>
        <v>-675.19463924160698</v>
      </c>
      <c r="DG53" s="59">
        <f>-DG51*Inputs!$M$94</f>
        <v>-704.45912202785246</v>
      </c>
      <c r="DH53" s="59">
        <f>-DH51*Inputs!$M$94</f>
        <v>-753.81767225887813</v>
      </c>
      <c r="DI53" s="59">
        <f>-DI51*Inputs!$M$94</f>
        <v>-662.48171423209885</v>
      </c>
      <c r="DJ53" s="59">
        <f>-DJ51*Inputs!$M$94</f>
        <v>-481.37502027423807</v>
      </c>
      <c r="DK53" s="59">
        <f>-DK51*Inputs!$M$94</f>
        <v>-286.58555898731254</v>
      </c>
      <c r="DL53" s="59">
        <f>-DL51*Inputs!$M$94</f>
        <v>-143.32621732544453</v>
      </c>
      <c r="DM53" s="59">
        <f>-DM51*Inputs!$M$94</f>
        <v>-36.082651753491547</v>
      </c>
      <c r="DN53" s="59">
        <f>-DN51*Inputs!$M$94</f>
        <v>-73.379668645898207</v>
      </c>
      <c r="DO53" s="59">
        <f>-DO51*Inputs!$M$94</f>
        <v>-166.64581030399563</v>
      </c>
      <c r="DP53" s="59">
        <f>-DP51*Inputs!$M$94</f>
        <v>-393.85309248774581</v>
      </c>
      <c r="DQ53" s="59">
        <f>-DQ51*Inputs!$M$94</f>
        <v>-571.89301655447866</v>
      </c>
      <c r="DR53" s="59">
        <f>-DR51*Inputs!$M$94</f>
        <v>-669.80014983475542</v>
      </c>
      <c r="DS53" s="59">
        <f>-DS51*Inputs!$M$94</f>
        <v>-698.94757468985597</v>
      </c>
      <c r="DT53" s="59">
        <f>-DT51*Inputs!$M$94</f>
        <v>-748.10869071995751</v>
      </c>
      <c r="DU53" s="59">
        <f>-DU51*Inputs!$M$94</f>
        <v>-657.13807652528521</v>
      </c>
      <c r="DV53" s="59">
        <f>-DV51*Inputs!$M$94</f>
        <v>-476.75580934325592</v>
      </c>
      <c r="DW53" s="59">
        <f>-DW51*Inputs!$M$94</f>
        <v>-282.74550590147811</v>
      </c>
      <c r="DX53" s="59">
        <f>-DX51*Inputs!$M$94</f>
        <v>-140.05920160625769</v>
      </c>
      <c r="DY53" s="59">
        <f>-DY51*Inputs!$M$94</f>
        <v>-33.244610296592498</v>
      </c>
      <c r="DZ53" s="59">
        <f>-DZ51*Inputs!$M$94</f>
        <v>-70.377175346264153</v>
      </c>
      <c r="EA53" s="59">
        <f>-EA51*Inputs!$M$94</f>
        <v>-163.2702524377292</v>
      </c>
      <c r="EB53" s="59">
        <f>-EB51*Inputs!$M$94</f>
        <v>-389.56870549274441</v>
      </c>
      <c r="EC53" s="59">
        <f>-EC51*Inputs!$M$94</f>
        <v>-566.89646986321009</v>
      </c>
      <c r="ED53" s="59">
        <f>-ED51*Inputs!$M$94</f>
        <v>-664.41197461036586</v>
      </c>
      <c r="EE53" s="59">
        <f>-EE51*Inputs!$M$94</f>
        <v>-693.44280976604614</v>
      </c>
      <c r="EF53" s="59">
        <f>-EF51*Inputs!$M$94</f>
        <v>-742.4072813320272</v>
      </c>
      <c r="EG53" s="59">
        <f>-EG51*Inputs!$M$94</f>
        <v>-651.80054959413371</v>
      </c>
      <c r="EH53" s="59">
        <f>-EH51*Inputs!$M$94</f>
        <v>-472.13981148083252</v>
      </c>
      <c r="EI53" s="59">
        <f>-EI51*Inputs!$M$94</f>
        <v>-278.9055492528218</v>
      </c>
      <c r="EJ53" s="59">
        <f>-EJ51*Inputs!$M$94</f>
        <v>-136.7899901747821</v>
      </c>
      <c r="EK53" s="59">
        <f>-EK51*Inputs!$M$94</f>
        <v>-30.402657230355619</v>
      </c>
      <c r="EL53" s="59">
        <f>-EL51*Inputs!$M$94</f>
        <v>-67.371275606911354</v>
      </c>
      <c r="EM53" s="59">
        <f>-EM51*Inputs!$M$94</f>
        <v>-159.89278039001053</v>
      </c>
      <c r="EN53" s="59">
        <f>-EN51*Inputs!$M$94</f>
        <v>-385.28603963280568</v>
      </c>
      <c r="EO53" s="59">
        <f>-EO51*Inputs!$M$94</f>
        <v>-561.90449294578957</v>
      </c>
      <c r="EP53" s="59">
        <f>-EP51*Inputs!$M$94</f>
        <v>-659.02993567395674</v>
      </c>
      <c r="EQ53" s="59">
        <f>-EQ51*Inputs!$M$94</f>
        <v>-687.94464748901419</v>
      </c>
      <c r="ER53" s="59">
        <f>-ER51*Inputs!$M$94</f>
        <v>-736.71326116873138</v>
      </c>
      <c r="ES53" s="59">
        <f>-ES51*Inputs!$M$94</f>
        <v>-646.46895635778947</v>
      </c>
      <c r="ET53" s="59">
        <f>-ET51*Inputs!$M$94</f>
        <v>-467.52686119694141</v>
      </c>
      <c r="EU53" s="59">
        <f>-EU51*Inputs!$M$94</f>
        <v>-275.06553601784276</v>
      </c>
      <c r="EV53" s="59">
        <f>-EV51*Inputs!$M$94</f>
        <v>-133.51843917611524</v>
      </c>
      <c r="EW53" s="59">
        <f>-EW51*Inputs!$M$94</f>
        <v>-27.556655563466464</v>
      </c>
      <c r="EX53" s="59">
        <f>-EX51*Inputs!$M$94</f>
        <v>-64.361828889469649</v>
      </c>
      <c r="EY53" s="59">
        <f>-EY51*Inputs!$M$94</f>
        <v>-156.51324765343642</v>
      </c>
      <c r="EZ53" s="59">
        <f>-EZ51*Inputs!$M$94</f>
        <v>-381.00493385926046</v>
      </c>
      <c r="FA53" s="59">
        <f>-FA51*Inputs!$M$94</f>
        <v>-556.91691335899236</v>
      </c>
      <c r="FB53" s="59">
        <f>-FB51*Inputs!$M$94</f>
        <v>-653.65385431624679</v>
      </c>
      <c r="FC53" s="59">
        <f>-FC51*Inputs!$M$94</f>
        <v>-682.45290728404416</v>
      </c>
      <c r="FD53" s="59">
        <f>-FD51*Inputs!$M$94</f>
        <v>-731.02644650904256</v>
      </c>
      <c r="FE53" s="59">
        <f>-FE51*Inputs!$M$94</f>
        <v>-641.14311891734417</v>
      </c>
      <c r="FF53" s="59">
        <f>-FF51*Inputs!$M$94</f>
        <v>-462.91679213713957</v>
      </c>
      <c r="FG53" s="59">
        <f>-FG51*Inputs!$M$94</f>
        <v>-271.22531225875736</v>
      </c>
      <c r="FH53" s="59">
        <f>-FH51*Inputs!$M$94</f>
        <v>-130.2444038043968</v>
      </c>
      <c r="FI53" s="59">
        <f>-FI51*Inputs!$M$94</f>
        <v>-24.70646732619857</v>
      </c>
      <c r="FJ53" s="59">
        <f>-FJ51*Inputs!$M$94</f>
        <v>-61.348693676080856</v>
      </c>
      <c r="FK53" s="59">
        <f>-FK51*Inputs!$M$94</f>
        <v>-153.1315067649918</v>
      </c>
      <c r="FL53" s="59">
        <f>-FL51*Inputs!$M$94</f>
        <v>-376.72522622599251</v>
      </c>
      <c r="FM53" s="59">
        <f>-FM51*Inputs!$M$94</f>
        <v>-551.93355780772538</v>
      </c>
      <c r="FN53" s="59">
        <f>-FN51*Inputs!$M$94</f>
        <v>-648.28355100115084</v>
      </c>
      <c r="FO53" s="59">
        <f>-FO51*Inputs!$M$94</f>
        <v>-676.96740775707701</v>
      </c>
      <c r="FP53" s="59">
        <f>-FP51*Inputs!$M$94</f>
        <v>-725.34665282517528</v>
      </c>
      <c r="FQ53" s="59">
        <f>-FQ51*Inputs!$M$94</f>
        <v>-635.82285854384372</v>
      </c>
      <c r="FR53" s="59">
        <f>-FR51*Inputs!$M$94</f>
        <v>-458.30943707076005</v>
      </c>
      <c r="FS53" s="59">
        <f>-FS51*Inputs!$M$94</f>
        <v>-267.38472311189139</v>
      </c>
      <c r="FT53" s="59">
        <f>-FT51*Inputs!$M$94</f>
        <v>-126.96773829134824</v>
      </c>
      <c r="FU53" s="59">
        <f>-FU51*Inputs!$M$94</f>
        <v>-21.851953559062856</v>
      </c>
      <c r="FV53" s="59">
        <f>-FV51*Inputs!$M$94</f>
        <v>-58.331727457900755</v>
      </c>
      <c r="FW53" s="59">
        <f>-FW51*Inputs!$M$94</f>
        <v>-149.74740929445608</v>
      </c>
      <c r="FX53" s="59">
        <f>-FX51*Inputs!$M$94</f>
        <v>-372.44675387761276</v>
      </c>
      <c r="FY53" s="59">
        <f>-FY51*Inputs!$M$94</f>
        <v>-546.95425213301883</v>
      </c>
      <c r="FZ53" s="59">
        <f>-FZ51*Inputs!$M$94</f>
        <v>-642.91884535367058</v>
      </c>
      <c r="GA53" s="59">
        <f>-GA51*Inputs!$M$94</f>
        <v>-671.48796668257296</v>
      </c>
      <c r="GB53" s="59">
        <f>-GB51*Inputs!$M$94</f>
        <v>-719.67369477039892</v>
      </c>
      <c r="GC53" s="59">
        <f>-GC51*Inputs!$M$94</f>
        <v>-630.50799566619264</v>
      </c>
      <c r="GD53" s="59">
        <f>-GD51*Inputs!$M$94</f>
        <v>-453.70462787900135</v>
      </c>
      <c r="GE53" s="59">
        <f>-GE51*Inputs!$M$94</f>
        <v>-263.54361277596809</v>
      </c>
      <c r="GF53" s="59">
        <f>-GF51*Inputs!$M$94</f>
        <v>-123.68829589470711</v>
      </c>
      <c r="GG53" s="59">
        <f>-GG51*Inputs!$M$94</f>
        <v>-18.99297430135087</v>
      </c>
      <c r="GH53" s="59">
        <f>-GH51*Inputs!$M$94</f>
        <v>-55.310786723491951</v>
      </c>
      <c r="GI53" s="59">
        <f>-GI51*Inputs!$M$94</f>
        <v>-146.36080583270103</v>
      </c>
      <c r="GJ53" s="59">
        <f>-GJ51*Inputs!$M$94</f>
        <v>-368.16935303752507</v>
      </c>
      <c r="GK53" s="59">
        <f>-GK51*Inputs!$M$94</f>
        <v>-541.97882129990955</v>
      </c>
      <c r="GL53" s="59">
        <f>-GL51*Inputs!$M$94</f>
        <v>-637.55955614767856</v>
      </c>
      <c r="GM53" s="59">
        <f>-GM51*Inputs!$M$94</f>
        <v>-666.01440099126546</v>
      </c>
      <c r="GN53" s="59">
        <f>-GN51*Inputs!$M$94</f>
        <v>-714.00738616674005</v>
      </c>
      <c r="GO53" s="59">
        <f>-GO51*Inputs!$M$94</f>
        <v>-625.19834985895079</v>
      </c>
      <c r="GP53" s="59">
        <f>-GP51*Inputs!$M$94</f>
        <v>-449.10219554290813</v>
      </c>
      <c r="GQ53" s="59">
        <f>-GQ51*Inputs!$M$94</f>
        <v>-259.70182450028693</v>
      </c>
      <c r="GR53" s="59">
        <f>-GR51*Inputs!$M$94</f>
        <v>-120.40592888655102</v>
      </c>
      <c r="GS53" s="59">
        <f>-GS51*Inputs!$M$94</f>
        <v>-16.129388579568186</v>
      </c>
      <c r="GT53" s="59">
        <f>-GT51*Inputs!$M$94</f>
        <v>-52.285726947108195</v>
      </c>
      <c r="GU53" s="59">
        <f>-GU51*Inputs!$M$94</f>
        <v>-142.97154597988049</v>
      </c>
      <c r="GV53" s="59">
        <f>-GV51*Inputs!$M$94</f>
        <v>-363.89285899588526</v>
      </c>
      <c r="GW53" s="59">
        <f>-GW51*Inputs!$M$94</f>
        <v>-537.00708938522018</v>
      </c>
      <c r="GX53" s="59">
        <f>-GX51*Inputs!$M$94</f>
        <v>-632.2055012935981</v>
      </c>
      <c r="GY53" s="59">
        <f>-GY51*Inputs!$M$94</f>
        <v>-660.54652675781062</v>
      </c>
      <c r="GZ53" s="59">
        <f>-GZ51*Inputs!$M$94</f>
        <v>-708.34753999258351</v>
      </c>
      <c r="HA53" s="59">
        <f>-HA51*Inputs!$M$94</f>
        <v>-619.8937398300252</v>
      </c>
      <c r="HB53" s="59">
        <f>-HB51*Inputs!$M$94</f>
        <v>-444.50197013124676</v>
      </c>
      <c r="HC53" s="59">
        <f>-HC51*Inputs!$M$94</f>
        <v>-255.85920057279608</v>
      </c>
      <c r="HD53" s="59">
        <f>-HD51*Inputs!$M$94</f>
        <v>-117.12048854151514</v>
      </c>
      <c r="HE53" s="59">
        <f>-HE51*Inputs!$M$94</f>
        <v>-13.261054395760189</v>
      </c>
      <c r="HF53" s="59">
        <f>-HF51*Inputs!$M$94</f>
        <v>-49.256402576868588</v>
      </c>
      <c r="HG53" s="59">
        <f>-HG51*Inputs!$M$94</f>
        <v>-139.57947833350977</v>
      </c>
      <c r="HH53" s="59">
        <f>-HH51*Inputs!$M$94</f>
        <v>-359.61710609745063</v>
      </c>
      <c r="HI53" s="59">
        <f>-HI51*Inputs!$M$94</f>
        <v>-532.03887956522806</v>
      </c>
      <c r="HJ53" s="59">
        <f>-HJ51*Inputs!$M$94</f>
        <v>-626.85649782597261</v>
      </c>
      <c r="HK53" s="59">
        <f>-HK51*Inputs!$M$94</f>
        <v>-655.08415918832816</v>
      </c>
      <c r="HL53" s="59">
        <f>-HL51*Inputs!$M$94</f>
        <v>-702.69396837016188</v>
      </c>
      <c r="HM53" s="59">
        <f>-HM51*Inputs!$M$94</f>
        <v>-614.59398340825385</v>
      </c>
      <c r="HN53" s="59">
        <f>-HN51*Inputs!$M$94</f>
        <v>-439.90378078827047</v>
      </c>
      <c r="HO53" s="59">
        <f>-HO51*Inputs!$M$94</f>
        <v>-252.01558230805372</v>
      </c>
      <c r="HP53" s="59">
        <f>-HP51*Inputs!$M$94</f>
        <v>-113.83182512489789</v>
      </c>
      <c r="HQ53" s="59">
        <f>-HQ51*Inputs!$M$94</f>
        <v>-10.387828715725997</v>
      </c>
      <c r="HR53" s="59">
        <f>-HR51*Inputs!$M$94</f>
        <v>-46.222667022818641</v>
      </c>
      <c r="HS53" s="59">
        <f>-HS51*Inputs!$M$94</f>
        <v>-136.18445047643323</v>
      </c>
      <c r="HT53" s="59">
        <f>-HT51*Inputs!$M$94</f>
        <v>-355.34192772931823</v>
      </c>
      <c r="HU53" s="59">
        <f>-HU51*Inputs!$M$94</f>
        <v>-527.07401410322473</v>
      </c>
      <c r="HV53" s="59">
        <f>-HV51*Inputs!$M$94</f>
        <v>-621.51236189092629</v>
      </c>
      <c r="HW53" s="59">
        <f>-HW51*Inputs!$M$94</f>
        <v>-649.62711260783249</v>
      </c>
      <c r="HX53" s="59">
        <f>-HX51*Inputs!$M$94</f>
        <v>-697.04648255293876</v>
      </c>
      <c r="HY53" s="59">
        <f>-HY51*Inputs!$M$94</f>
        <v>-609.29889753087843</v>
      </c>
      <c r="HZ53" s="59">
        <f>-HZ51*Inputs!$M$94</f>
        <v>-435.30745572137505</v>
      </c>
      <c r="IA53" s="59">
        <f>-IA51*Inputs!$M$94</f>
        <v>-248.17081003507903</v>
      </c>
      <c r="IB53" s="59">
        <f>-IB51*Inputs!$M$94</f>
        <v>-110.53978788065582</v>
      </c>
      <c r="IC53" s="59">
        <f>-IC51*Inputs!$M$94</f>
        <v>-7.5095674571205935</v>
      </c>
      <c r="ID53" s="59">
        <f>-ID51*Inputs!$M$94</f>
        <v>-43.184372644880845</v>
      </c>
      <c r="IE53" s="59">
        <f>-IE51*Inputs!$M$94</f>
        <v>-132.78630896468098</v>
      </c>
      <c r="IF53" s="59">
        <f>-IF51*Inputs!$M$94</f>
        <v>-351.06715630855444</v>
      </c>
      <c r="IG53" s="59">
        <f>-IG51*Inputs!$M$94</f>
        <v>-522.11231433696526</v>
      </c>
      <c r="IH53" s="59">
        <f>-IH51*Inputs!$M$94</f>
        <v>-616.17290873351612</v>
      </c>
      <c r="II53" s="59">
        <f>-II51*Inputs!$M$94</f>
        <v>-644.17520044755463</v>
      </c>
      <c r="IJ53" s="59">
        <f>-IJ51*Inputs!$M$94</f>
        <v>-691.40489291288043</v>
      </c>
      <c r="IK53" s="59">
        <f>-IK51*Inputs!$M$94</f>
        <v>-604.00829823090839</v>
      </c>
      <c r="IL53" s="59">
        <f>-IL51*Inputs!$M$94</f>
        <v>-430.71282218864303</v>
      </c>
      <c r="IM53" s="59">
        <f>-IM51*Inputs!$M$94</f>
        <v>-244.32472308509219</v>
      </c>
      <c r="IN53" s="59">
        <f>-IN51*Inputs!$M$94</f>
        <v>-107.24422501928669</v>
      </c>
      <c r="IO53" s="59">
        <f>-IO51*Inputs!$M$94</f>
        <v>-4.6261254774455711</v>
      </c>
      <c r="IP53" s="59">
        <f>-IP51*Inputs!$M$94</f>
        <v>-40.141370740689609</v>
      </c>
      <c r="IQ53" s="59">
        <f>-IQ51*Inputs!$M$94</f>
        <v>-129.38489931521056</v>
      </c>
      <c r="IR53" s="59">
        <f>-IR51*Inputs!$M$94</f>
        <v>-346.79262326970854</v>
      </c>
      <c r="IS53" s="59">
        <f>-IS51*Inputs!$M$94</f>
        <v>-517.15360066600567</v>
      </c>
      <c r="IT53" s="59">
        <f>-IT51*Inputs!$M$94</f>
        <v>-610.83795268497033</v>
      </c>
      <c r="IU53" s="59">
        <f>-IU51*Inputs!$M$94</f>
        <v>-638.72823523215266</v>
      </c>
      <c r="IV53" s="59">
        <f>-IV51*Inputs!$M$94</f>
        <v>-685.76900892761716</v>
      </c>
      <c r="IW53" s="59">
        <f>-IW51*Inputs!$M$94</f>
        <v>-598.72200062437309</v>
      </c>
      <c r="IX53" s="59">
        <f>-IX51*Inputs!$M$94</f>
        <v>-426.11970648627664</v>
      </c>
      <c r="IY53" s="59">
        <f>-IY51*Inputs!$M$94</f>
        <v>-240.47715977914007</v>
      </c>
      <c r="IZ53" s="59">
        <f>-IZ51*Inputs!$M$94</f>
        <v>-103.94498370559781</v>
      </c>
      <c r="JA53" s="59">
        <f>-JA51*Inputs!$M$94</f>
        <v>-1.7373565619241345</v>
      </c>
      <c r="JB53" s="59">
        <f>-JB51*Inputs!$M$94</f>
        <v>-37.09351153331243</v>
      </c>
      <c r="JC53" s="59">
        <f>-JC51*Inputs!$M$94</f>
        <v>-125.98006599353525</v>
      </c>
      <c r="JD53" s="59">
        <f>-JD51*Inputs!$M$94</f>
        <v>-342.5181590522152</v>
      </c>
      <c r="JE53" s="59">
        <f>-JE51*Inputs!$M$94</f>
        <v>-512.19769253892719</v>
      </c>
      <c r="JF53" s="59">
        <f>-JF51*Inputs!$M$94</f>
        <v>-605.5073071498158</v>
      </c>
      <c r="JG53" s="59">
        <f>-JG51*Inputs!$M$94</f>
        <v>-633.28602856680948</v>
      </c>
      <c r="JH53" s="59">
        <f>-JH51*Inputs!$M$94</f>
        <v>-680.13863916749222</v>
      </c>
      <c r="JI53" s="59">
        <f>-JI51*Inputs!$M$94</f>
        <v>-593.43981889746101</v>
      </c>
      <c r="JJ53" s="59">
        <f>-JJ51*Inputs!$M$94</f>
        <v>-421.52793393591713</v>
      </c>
      <c r="JK53" s="59">
        <f>-JK51*Inputs!$M$94</f>
        <v>-236.62795741560902</v>
      </c>
      <c r="JL53" s="59">
        <f>-JL51*Inputs!$M$94</f>
        <v>-100.64191004636092</v>
      </c>
      <c r="JM53" s="59">
        <f>-JM51*Inputs!$M$94</f>
        <v>1.1568865887380753</v>
      </c>
      <c r="JN53" s="59">
        <f>-JN51*Inputs!$M$94</f>
        <v>-317.37397749218729</v>
      </c>
      <c r="JO53" s="59">
        <f>-JO51*Inputs!$M$94</f>
        <v>-405.90498573456927</v>
      </c>
      <c r="JP53" s="59">
        <f>-JP51*Inputs!$M$94</f>
        <v>-621.5769264210146</v>
      </c>
      <c r="JQ53" s="59">
        <f>-JQ51*Inputs!$M$94</f>
        <v>-790.57774177377962</v>
      </c>
      <c r="JR53" s="59">
        <f>-JR51*Inputs!$M$94</f>
        <v>-883.5141179262248</v>
      </c>
      <c r="JS53" s="59">
        <f>-JS51*Inputs!$M$94</f>
        <v>-911.18172445755056</v>
      </c>
      <c r="JT53" s="59">
        <f>-JT51*Inputs!$M$94</f>
        <v>-957.84692461583052</v>
      </c>
      <c r="JU53" s="59">
        <f>-JU51*Inputs!$M$94</f>
        <v>-871.49489962687937</v>
      </c>
      <c r="JV53" s="59">
        <f>-JV51*Inputs!$M$94</f>
        <v>-700.27066220518157</v>
      </c>
      <c r="JW53" s="59">
        <f>-JW51*Inputs!$M$94</f>
        <v>-516.11028559095473</v>
      </c>
      <c r="JX53" s="59">
        <f>-JX51*Inputs!$M$94</f>
        <v>-380.66818241118364</v>
      </c>
      <c r="JY53" s="59">
        <f>-JY51*Inputs!$M$94</f>
        <v>-279.27658096262508</v>
      </c>
      <c r="JZ53" s="59">
        <f>-JZ51*Inputs!$M$94</f>
        <v>-314.31594998727661</v>
      </c>
      <c r="KA53" s="59">
        <f>-KA51*Inputs!$M$94</f>
        <v>-402.4928341966891</v>
      </c>
      <c r="KB53" s="59">
        <f>-KB51*Inputs!$M$94</f>
        <v>-617.30208712038859</v>
      </c>
      <c r="KC53" s="59">
        <f>-KC51*Inputs!$M$94</f>
        <v>-785.62689921174274</v>
      </c>
      <c r="KD53" s="59">
        <f>-KD51*Inputs!$M$94</f>
        <v>-878.19152985957783</v>
      </c>
      <c r="KE53" s="59">
        <f>-KE51*Inputs!$M$94</f>
        <v>-905.74846596477823</v>
      </c>
      <c r="KF53" s="59">
        <f>-KF51*Inputs!$M$94</f>
        <v>-952.22700532242504</v>
      </c>
      <c r="KG53" s="59">
        <f>-KG51*Inputs!$M$94</f>
        <v>-866.22038843342989</v>
      </c>
      <c r="KH53" s="59">
        <f>-KH51*Inputs!$M$94</f>
        <v>-695.68104796141881</v>
      </c>
      <c r="KI53" s="59">
        <f>-KI51*Inputs!$M$94</f>
        <v>-512.25731285364907</v>
      </c>
      <c r="KJ53" s="59">
        <f>-KJ51*Inputs!$M$94</f>
        <v>-377.35697808659694</v>
      </c>
      <c r="KK53" s="59">
        <f>-KK51*Inputs!$M$94</f>
        <v>-276.37094304383265</v>
      </c>
      <c r="KL53" s="59">
        <f>-KL51*Inputs!$M$94</f>
        <v>-311.25260927643632</v>
      </c>
      <c r="KM53" s="59">
        <f>-KM51*Inputs!$M$94</f>
        <v>-399.07678594901108</v>
      </c>
      <c r="KN53" s="59">
        <f>-KN51*Inputs!$M$94</f>
        <v>-613.02680186101577</v>
      </c>
      <c r="KO53" s="59">
        <f>-KO51*Inputs!$M$94</f>
        <v>-780.67831470400449</v>
      </c>
      <c r="KP53" s="59">
        <f>-KP51*Inputs!$M$94</f>
        <v>-872.87268682924844</v>
      </c>
      <c r="KQ53" s="59">
        <f>-KQ51*Inputs!$M$94</f>
        <v>-900.31939519002799</v>
      </c>
      <c r="KR53" s="59">
        <f>-KR51*Inputs!$M$94</f>
        <v>-946.61202039024431</v>
      </c>
      <c r="KS53" s="59">
        <f>-KS51*Inputs!$M$94</f>
        <v>-860.94942996880502</v>
      </c>
      <c r="KT53" s="59">
        <f>-KT51*Inputs!$M$94</f>
        <v>-691.09224685868207</v>
      </c>
      <c r="KU53" s="59">
        <f>-KU51*Inputs!$M$94</f>
        <v>-508.40220669134322</v>
      </c>
      <c r="KV53" s="59">
        <f>-KV51*Inputs!$M$94</f>
        <v>-374.04147326335948</v>
      </c>
      <c r="KW53" s="59">
        <f>-KW51*Inputs!$M$94</f>
        <v>-273.45938236076609</v>
      </c>
      <c r="KX53" s="59">
        <f>-KX51*Inputs!$M$94</f>
        <v>-308.18380115933036</v>
      </c>
      <c r="KY53" s="59">
        <f>-KY51*Inputs!$M$94</f>
        <v>-395.65668112521479</v>
      </c>
      <c r="KZ53" s="59">
        <f>-KZ51*Inputs!$M$94</f>
        <v>-608.75089697357146</v>
      </c>
      <c r="LA53" s="59">
        <f>-LA51*Inputs!$M$94</f>
        <v>-775.73180376518815</v>
      </c>
      <c r="LB53" s="59">
        <f>-LB51*Inputs!$M$94</f>
        <v>-867.55739840193121</v>
      </c>
      <c r="LC53" s="59">
        <f>-LC51*Inputs!$M$94</f>
        <v>-894.89431992926779</v>
      </c>
      <c r="LD53" s="59">
        <f>-LD51*Inputs!$M$94</f>
        <v>-941.00177462868317</v>
      </c>
      <c r="LE53" s="59">
        <f>-LE51*Inputs!$M$94</f>
        <v>-855.68183456892962</v>
      </c>
      <c r="LF53" s="59">
        <f>-LF51*Inputs!$M$94</f>
        <v>-686.504080191247</v>
      </c>
      <c r="LG53" s="59">
        <f>-LG51*Inputs!$M$94</f>
        <v>-504.54480018457764</v>
      </c>
      <c r="LH53" s="59">
        <f>-LH51*Inputs!$M$94</f>
        <v>-370.72150969030577</v>
      </c>
      <c r="LI53" s="59">
        <f>-LI51*Inputs!$M$94</f>
        <v>-270.5417471513228</v>
      </c>
      <c r="LJ53" s="59">
        <f>-LJ51*Inputs!$M$94</f>
        <v>-305.10937029789278</v>
      </c>
      <c r="LK53" s="59">
        <f>-LK51*Inputs!$M$94</f>
        <v>-392.23235874391372</v>
      </c>
      <c r="LL53" s="59">
        <f>-LL51*Inputs!$M$94</f>
        <v>-604.47419772887702</v>
      </c>
      <c r="LM53" s="59">
        <f>-LM51*Inputs!$M$94</f>
        <v>-770.78718089332722</v>
      </c>
      <c r="LN53" s="59">
        <f>-LN51*Inputs!$M$94</f>
        <v>-862.24547315152324</v>
      </c>
      <c r="LO53" s="59">
        <f>-LO51*Inputs!$M$94</f>
        <v>-889.47304699275048</v>
      </c>
      <c r="LP53" s="59">
        <f>-LP51*Inputs!$M$94</f>
        <v>-935.3960718733681</v>
      </c>
      <c r="LQ53" s="59">
        <f>-LQ51*Inputs!$M$94</f>
        <v>-850.41741157385366</v>
      </c>
      <c r="LR53" s="59">
        <f>-LR51*Inputs!$M$94</f>
        <v>-681.91636821368195</v>
      </c>
      <c r="LS53" s="59">
        <f>-LS51*Inputs!$M$94</f>
        <v>-500.68492532703908</v>
      </c>
      <c r="LT53" s="59">
        <f>-LT51*Inputs!$M$94</f>
        <v>-367.39692799474426</v>
      </c>
      <c r="LU53" s="59">
        <f>-LU51*Inputs!$M$94</f>
        <v>-267.61788450591729</v>
      </c>
    </row>
    <row r="54" spans="2:333">
      <c r="E54" s="12" t="s">
        <v>335</v>
      </c>
      <c r="G54" s="59">
        <f>+SUM(AH54:AS54)</f>
        <v>2832.3749999999986</v>
      </c>
      <c r="H54" s="59">
        <f>+SUM(AT54:BE54)</f>
        <v>5526.0502500000002</v>
      </c>
      <c r="I54" s="59">
        <f>+SUM(BF54:BQ54)</f>
        <v>2686.2140865000001</v>
      </c>
      <c r="J54" s="59">
        <f>+SUM(BR54:CC54)</f>
        <v>988.76708802900009</v>
      </c>
      <c r="K54" s="59">
        <f>+SUM(CD54:CO54)</f>
        <v>1004.9098361306337</v>
      </c>
      <c r="L54" s="59">
        <f>+SUM(CP54:DA54)</f>
        <v>-264.15708459560096</v>
      </c>
      <c r="M54" s="59">
        <f>+SUM(DB54:DM54)</f>
        <v>-1533.233086452748</v>
      </c>
      <c r="N54" s="59">
        <f>+SUM(DN54:DY54)</f>
        <v>-1517.1175786044216</v>
      </c>
      <c r="O54" s="59">
        <f>+SUM(DZ54:EK54)</f>
        <v>-1501.0099670324639</v>
      </c>
      <c r="P54" s="59">
        <f>+SUM(EL54:EW54)</f>
        <v>-1484.9096544942186</v>
      </c>
      <c r="Q54" s="59">
        <f>+SUM(EX54:FI54)</f>
        <v>-1468.8160404794248</v>
      </c>
      <c r="R54" s="59">
        <f>+SUM(FJ54:FU54)</f>
        <v>-1452.7285211667217</v>
      </c>
      <c r="S54" s="59">
        <f>+SUM(FV54:GG54)</f>
        <v>-1436.6464893797624</v>
      </c>
      <c r="T54" s="59">
        <f>+SUM(GH54:GS54)</f>
        <v>-1420.5693345429279</v>
      </c>
      <c r="U54" s="59">
        <f>+SUM(GT54:HE54)</f>
        <v>-1404.4964426366475</v>
      </c>
      <c r="V54" s="59">
        <f>+SUM(HF54:HQ54)</f>
        <v>-1388.4271961523109</v>
      </c>
      <c r="W54" s="59">
        <f>+SUM(HR54:IC54)</f>
        <v>-1372.3609740467737</v>
      </c>
      <c r="X54" s="59">
        <f>+SUM(ID54:IO54)</f>
        <v>-1356.2971516964496</v>
      </c>
      <c r="Y54" s="59">
        <f>+SUM(IP54:JA54)</f>
        <v>-1340.2351008509852</v>
      </c>
      <c r="Z54" s="59">
        <f>+SUM(JB54:JM54)</f>
        <v>-1324.1741895865157</v>
      </c>
      <c r="AA54" s="59">
        <f>+SUM(JN54:JY54)</f>
        <v>-2358.1137822584938</v>
      </c>
      <c r="AB54" s="59">
        <f>+SUM(JZ54:KK54)</f>
        <v>-2342.0532394540865</v>
      </c>
      <c r="AC54" s="59">
        <f>+SUM(KL54:KW54)</f>
        <v>-2325.9919179441449</v>
      </c>
      <c r="AD54" s="59">
        <f>+SUM(KX54:LI54)</f>
        <v>-2309.9291706347194</v>
      </c>
      <c r="AE54" s="59">
        <f>+SUM(LJ54:LU54)</f>
        <v>-2293.8643465181563</v>
      </c>
      <c r="AF54" s="54"/>
      <c r="AG54" s="54"/>
      <c r="AH54" s="59">
        <f>-AH51*Inputs!$M$95</f>
        <v>342.74881956326465</v>
      </c>
      <c r="AI54" s="59">
        <f>-AI51*Inputs!$M$95</f>
        <v>313.12650265770947</v>
      </c>
      <c r="AJ54" s="59">
        <f>-AJ51*Inputs!$M$95</f>
        <v>240.96305731255785</v>
      </c>
      <c r="AK54" s="59">
        <f>-AK51*Inputs!$M$95</f>
        <v>184.41568697231489</v>
      </c>
      <c r="AL54" s="59">
        <f>-AL51*Inputs!$M$95</f>
        <v>153.31934184875604</v>
      </c>
      <c r="AM54" s="59">
        <f>-AM51*Inputs!$M$95</f>
        <v>144.06181022271468</v>
      </c>
      <c r="AN54" s="59">
        <f>-AN51*Inputs!$M$95</f>
        <v>128.44771777088999</v>
      </c>
      <c r="AO54" s="59">
        <f>-AO51*Inputs!$M$95</f>
        <v>157.34095077978174</v>
      </c>
      <c r="AP54" s="59">
        <f>-AP51*Inputs!$M$95</f>
        <v>214.6322741648201</v>
      </c>
      <c r="AQ54" s="59">
        <f>-AQ51*Inputs!$M$95</f>
        <v>276.25200657064318</v>
      </c>
      <c r="AR54" s="59">
        <f>-AR51*Inputs!$M$95</f>
        <v>321.57069188101315</v>
      </c>
      <c r="AS54" s="59">
        <f>-AS51*Inputs!$M$95</f>
        <v>355.49614025553274</v>
      </c>
      <c r="AT54" s="59">
        <f>-AT51*Inputs!$M$95</f>
        <v>566.79488678501309</v>
      </c>
      <c r="AU54" s="59">
        <f>-AU51*Inputs!$M$95</f>
        <v>537.29105914707873</v>
      </c>
      <c r="AV54" s="59">
        <f>-AV51*Inputs!$M$95</f>
        <v>465.41626758330767</v>
      </c>
      <c r="AW54" s="59">
        <f>-AW51*Inputs!$M$95</f>
        <v>409.09508672442564</v>
      </c>
      <c r="AX54" s="59">
        <f>-AX51*Inputs!$M$95</f>
        <v>378.12312698136105</v>
      </c>
      <c r="AY54" s="59">
        <f>-AY51*Inputs!$M$95</f>
        <v>368.9026254818238</v>
      </c>
      <c r="AZ54" s="59">
        <f>-AZ51*Inputs!$M$95</f>
        <v>353.35098939980651</v>
      </c>
      <c r="BA54" s="59">
        <f>-BA51*Inputs!$M$95</f>
        <v>382.1286494766627</v>
      </c>
      <c r="BB54" s="59">
        <f>-BB51*Inputs!$M$95</f>
        <v>439.19080756816084</v>
      </c>
      <c r="BC54" s="59">
        <f>-BC51*Inputs!$M$95</f>
        <v>500.56406104436064</v>
      </c>
      <c r="BD54" s="59">
        <f>-BD51*Inputs!$M$95</f>
        <v>545.70147161348916</v>
      </c>
      <c r="BE54" s="59">
        <f>-BE51*Inputs!$M$95</f>
        <v>579.49121819451068</v>
      </c>
      <c r="BF54" s="59">
        <f>-BF51*Inputs!$M$95</f>
        <v>329.71671036287302</v>
      </c>
      <c r="BG54" s="59">
        <f>-BG51*Inputs!$M$95</f>
        <v>300.33089803549029</v>
      </c>
      <c r="BH54" s="59">
        <f>-BH51*Inputs!$M$95</f>
        <v>228.74360563797441</v>
      </c>
      <c r="BI54" s="59">
        <f>-BI51*Inputs!$M$95</f>
        <v>172.64770950252793</v>
      </c>
      <c r="BJ54" s="59">
        <f>-BJ51*Inputs!$M$95</f>
        <v>141.79963759843554</v>
      </c>
      <c r="BK54" s="59">
        <f>-BK51*Inputs!$M$95</f>
        <v>132.61601810489648</v>
      </c>
      <c r="BL54" s="59">
        <f>-BL51*Inputs!$M$95</f>
        <v>117.12658856720721</v>
      </c>
      <c r="BM54" s="59">
        <f>-BM51*Inputs!$M$95</f>
        <v>145.78913800375594</v>
      </c>
      <c r="BN54" s="59">
        <f>-BN51*Inputs!$M$95</f>
        <v>202.6230474628882</v>
      </c>
      <c r="BO54" s="59">
        <f>-BO51*Inputs!$M$95</f>
        <v>263.75080792518315</v>
      </c>
      <c r="BP54" s="59">
        <f>-BP51*Inputs!$M$95</f>
        <v>308.70766885203517</v>
      </c>
      <c r="BQ54" s="59">
        <f>-BQ51*Inputs!$M$95</f>
        <v>342.3622564467326</v>
      </c>
      <c r="BR54" s="59">
        <f>-BR51*Inputs!$M$95</f>
        <v>187.83933167767151</v>
      </c>
      <c r="BS54" s="59">
        <f>-BS51*Inputs!$M$95</f>
        <v>158.57106259959835</v>
      </c>
      <c r="BT54" s="59">
        <f>-BT51*Inputs!$M$95</f>
        <v>87.270119371672507</v>
      </c>
      <c r="BU54" s="59">
        <f>-BU51*Inputs!$M$95</f>
        <v>31.398606820767831</v>
      </c>
      <c r="BV54" s="59">
        <f>-BV51*Inputs!$M$95</f>
        <v>0.67392720429182074</v>
      </c>
      <c r="BW54" s="59">
        <f>-BW51*Inputs!$M$95</f>
        <v>-8.4729578112730888</v>
      </c>
      <c r="BX54" s="59">
        <f>-BX51*Inputs!$M$95</f>
        <v>-23.900429630811594</v>
      </c>
      <c r="BY54" s="59">
        <f>-BY51*Inputs!$M$95</f>
        <v>4.6474696079909599</v>
      </c>
      <c r="BZ54" s="59">
        <f>-BZ51*Inputs!$M$95</f>
        <v>61.254043429286632</v>
      </c>
      <c r="CA54" s="59">
        <f>-CA51*Inputs!$M$95</f>
        <v>122.13729284973242</v>
      </c>
      <c r="CB54" s="59">
        <f>-CB51*Inputs!$M$95</f>
        <v>166.91432633287704</v>
      </c>
      <c r="CC54" s="59">
        <f>-CC51*Inputs!$M$95</f>
        <v>200.43429557719568</v>
      </c>
      <c r="CD54" s="59">
        <f>-CD51*Inputs!$M$95</f>
        <v>188.76279238877331</v>
      </c>
      <c r="CE54" s="59">
        <f>-CE51*Inputs!$M$95</f>
        <v>159.61159638701244</v>
      </c>
      <c r="CF54" s="59">
        <f>-CF51*Inputs!$M$95</f>
        <v>88.595856931998298</v>
      </c>
      <c r="CG54" s="59">
        <f>-CG51*Inputs!$M$95</f>
        <v>32.947830431297255</v>
      </c>
      <c r="CH54" s="59">
        <f>-CH51*Inputs!$M$95</f>
        <v>2.346049533287113</v>
      </c>
      <c r="CI54" s="59">
        <f>-CI51*Inputs!$M$95</f>
        <v>-6.7642479422155279</v>
      </c>
      <c r="CJ54" s="59">
        <f>-CJ51*Inputs!$M$95</f>
        <v>-22.130009874475849</v>
      </c>
      <c r="CK54" s="59">
        <f>-CK51*Inputs!$M$95</f>
        <v>6.3036977673714416</v>
      </c>
      <c r="CL54" s="59">
        <f>-CL51*Inputs!$M$95</f>
        <v>62.683845293381964</v>
      </c>
      <c r="CM54" s="59">
        <f>-CM51*Inputs!$M$95</f>
        <v>123.32356171614597</v>
      </c>
      <c r="CN54" s="59">
        <f>-CN51*Inputs!$M$95</f>
        <v>167.92148706535801</v>
      </c>
      <c r="CO54" s="59">
        <f>-CO51*Inputs!$M$95</f>
        <v>201.30737643269939</v>
      </c>
      <c r="CP54" s="59">
        <f>-CP51*Inputs!$M$95</f>
        <v>82.587134437408864</v>
      </c>
      <c r="CQ54" s="59">
        <f>-CQ51*Inputs!$M$95</f>
        <v>53.552543219655028</v>
      </c>
      <c r="CR54" s="59">
        <f>-CR51*Inputs!$M$95</f>
        <v>-17.179133277539076</v>
      </c>
      <c r="CS54" s="59">
        <f>-CS51*Inputs!$M$95</f>
        <v>-72.60456767223728</v>
      </c>
      <c r="CT54" s="59">
        <f>-CT51*Inputs!$M$95</f>
        <v>-103.08394144665539</v>
      </c>
      <c r="CU54" s="59">
        <f>-CU51*Inputs!$M$95</f>
        <v>-112.15779773225596</v>
      </c>
      <c r="CV54" s="59">
        <f>-CV51*Inputs!$M$95</f>
        <v>-127.46209661678732</v>
      </c>
      <c r="CW54" s="59">
        <f>-CW51*Inputs!$M$95</f>
        <v>-99.142123805507396</v>
      </c>
      <c r="CX54" s="59">
        <f>-CX51*Inputs!$M$95</f>
        <v>-42.987496869600889</v>
      </c>
      <c r="CY54" s="59">
        <f>-CY51*Inputs!$M$95</f>
        <v>17.409660687472023</v>
      </c>
      <c r="CZ54" s="59">
        <f>-CZ51*Inputs!$M$95</f>
        <v>61.829194335287212</v>
      </c>
      <c r="DA54" s="59">
        <f>-DA51*Inputs!$M$95</f>
        <v>95.081540145159224</v>
      </c>
      <c r="DB54" s="59">
        <f>-DB51*Inputs!$M$95</f>
        <v>-23.587599949968244</v>
      </c>
      <c r="DC54" s="59">
        <f>-DC51*Inputs!$M$95</f>
        <v>-52.506052802851052</v>
      </c>
      <c r="DD54" s="59">
        <f>-DD51*Inputs!$M$95</f>
        <v>-122.95480259405639</v>
      </c>
      <c r="DE54" s="59">
        <f>-DE51*Inputs!$M$95</f>
        <v>-178.15853525117583</v>
      </c>
      <c r="DF54" s="59">
        <f>-DF51*Inputs!$M$95</f>
        <v>-208.51599153049625</v>
      </c>
      <c r="DG54" s="59">
        <f>-DG51*Inputs!$M$95</f>
        <v>-217.55355239095442</v>
      </c>
      <c r="DH54" s="59">
        <f>-DH51*Inputs!$M$95</f>
        <v>-232.79663407994764</v>
      </c>
      <c r="DI54" s="59">
        <f>-DI51*Inputs!$M$95</f>
        <v>-204.58994115991285</v>
      </c>
      <c r="DJ54" s="59">
        <f>-DJ51*Inputs!$M$95</f>
        <v>-148.65993273174999</v>
      </c>
      <c r="DK54" s="59">
        <f>-DK51*Inputs!$M$95</f>
        <v>-88.504363804905338</v>
      </c>
      <c r="DL54" s="59">
        <f>-DL51*Inputs!$M$95</f>
        <v>-44.262508291681399</v>
      </c>
      <c r="DM54" s="59">
        <f>-DM51*Inputs!$M$95</f>
        <v>-11.14317186504886</v>
      </c>
      <c r="DN54" s="59">
        <f>-DN51*Inputs!$M$95</f>
        <v>-22.661368258292089</v>
      </c>
      <c r="DO54" s="59">
        <f>-DO51*Inputs!$M$95</f>
        <v>-51.464147299763347</v>
      </c>
      <c r="DP54" s="59">
        <f>-DP51*Inputs!$M$95</f>
        <v>-121.63110209180385</v>
      </c>
      <c r="DQ54" s="59">
        <f>-DQ51*Inputs!$M$95</f>
        <v>-176.61401981829485</v>
      </c>
      <c r="DR54" s="59">
        <f>-DR51*Inputs!$M$95</f>
        <v>-206.85004627249799</v>
      </c>
      <c r="DS54" s="59">
        <f>-DS51*Inputs!$M$95</f>
        <v>-215.85145688951431</v>
      </c>
      <c r="DT54" s="59">
        <f>-DT51*Inputs!$M$95</f>
        <v>-231.03356625175155</v>
      </c>
      <c r="DU54" s="59">
        <f>-DU51*Inputs!$M$95</f>
        <v>-202.93970010339689</v>
      </c>
      <c r="DV54" s="59">
        <f>-DV51*Inputs!$M$95</f>
        <v>-147.23341170894668</v>
      </c>
      <c r="DW54" s="59">
        <f>-DW51*Inputs!$M$95</f>
        <v>-87.318465057809405</v>
      </c>
      <c r="DX54" s="59">
        <f>-DX51*Inputs!$M$95</f>
        <v>-43.253576966638398</v>
      </c>
      <c r="DY54" s="59">
        <f>-DY51*Inputs!$M$95</f>
        <v>-10.266717885712389</v>
      </c>
      <c r="DZ54" s="59">
        <f>-DZ51*Inputs!$M$95</f>
        <v>-21.734127680463924</v>
      </c>
      <c r="EA54" s="59">
        <f>-EA51*Inputs!$M$95</f>
        <v>-50.421695605769301</v>
      </c>
      <c r="EB54" s="59">
        <f>-EB51*Inputs!$M$95</f>
        <v>-120.30798257864164</v>
      </c>
      <c r="EC54" s="59">
        <f>-EC51*Inputs!$M$95</f>
        <v>-175.07096863422663</v>
      </c>
      <c r="ED54" s="59">
        <f>-ED51*Inputs!$M$95</f>
        <v>-205.18605098261295</v>
      </c>
      <c r="EE54" s="59">
        <f>-EE51*Inputs!$M$95</f>
        <v>-214.15145595716129</v>
      </c>
      <c r="EF54" s="59">
        <f>-EF51*Inputs!$M$95</f>
        <v>-229.27283688194953</v>
      </c>
      <c r="EG54" s="59">
        <f>-EG51*Inputs!$M$95</f>
        <v>-201.29134619818831</v>
      </c>
      <c r="EH54" s="59">
        <f>-EH51*Inputs!$M$95</f>
        <v>-145.80788295731591</v>
      </c>
      <c r="EI54" s="59">
        <f>-EI51*Inputs!$M$95</f>
        <v>-86.132596092783189</v>
      </c>
      <c r="EJ54" s="59">
        <f>-EJ51*Inputs!$M$95</f>
        <v>-42.243967553976823</v>
      </c>
      <c r="EK54" s="59">
        <f>-EK51*Inputs!$M$95</f>
        <v>-9.3890559093745285</v>
      </c>
      <c r="EL54" s="59">
        <f>-EL51*Inputs!$M$95</f>
        <v>-20.805835113899089</v>
      </c>
      <c r="EM54" s="59">
        <f>-EM51*Inputs!$M$95</f>
        <v>-49.378652767503247</v>
      </c>
      <c r="EN54" s="59">
        <f>-EN51*Inputs!$M$95</f>
        <v>-118.98539459248408</v>
      </c>
      <c r="EO54" s="59">
        <f>-EO51*Inputs!$M$95</f>
        <v>-173.52932870384677</v>
      </c>
      <c r="EP54" s="59">
        <f>-EP51*Inputs!$M$95</f>
        <v>-203.52395072283954</v>
      </c>
      <c r="EQ54" s="59">
        <f>-EQ51*Inputs!$M$95</f>
        <v>-212.45349407748964</v>
      </c>
      <c r="ER54" s="59">
        <f>-ER51*Inputs!$M$95</f>
        <v>-227.51438947857881</v>
      </c>
      <c r="ES54" s="59">
        <f>-ES51*Inputs!$M$95</f>
        <v>-199.64482475755258</v>
      </c>
      <c r="ET54" s="59">
        <f>-ET51*Inputs!$M$95</f>
        <v>-144.38329536964366</v>
      </c>
      <c r="EU54" s="59">
        <f>-EU51*Inputs!$M$95</f>
        <v>-84.946709652569083</v>
      </c>
      <c r="EV54" s="59">
        <f>-EV51*Inputs!$M$95</f>
        <v>-41.233635627917941</v>
      </c>
      <c r="EW54" s="59">
        <f>-EW51*Inputs!$M$95</f>
        <v>-8.5101436298940545</v>
      </c>
      <c r="EX54" s="59">
        <f>-EX51*Inputs!$M$95</f>
        <v>-19.876447157042097</v>
      </c>
      <c r="EY54" s="59">
        <f>-EY51*Inputs!$M$95</f>
        <v>-48.334973540031832</v>
      </c>
      <c r="EZ54" s="59">
        <f>-EZ51*Inputs!$M$95</f>
        <v>-117.66328839771278</v>
      </c>
      <c r="FA54" s="59">
        <f>-FA51*Inputs!$M$95</f>
        <v>-171.98904677262999</v>
      </c>
      <c r="FB54" s="59">
        <f>-FB51*Inputs!$M$95</f>
        <v>-201.86369030354678</v>
      </c>
      <c r="FC54" s="59">
        <f>-FC51*Inputs!$M$95</f>
        <v>-210.75751548477834</v>
      </c>
      <c r="FD54" s="59">
        <f>-FD51*Inputs!$M$95</f>
        <v>-225.75816730426311</v>
      </c>
      <c r="FE54" s="59">
        <f>-FE51*Inputs!$M$95</f>
        <v>-198.00008084212098</v>
      </c>
      <c r="FF54" s="59">
        <f>-FF51*Inputs!$M$95</f>
        <v>-142.95959757176368</v>
      </c>
      <c r="FG54" s="59">
        <f>-FG51*Inputs!$M$95</f>
        <v>-83.760758197557408</v>
      </c>
      <c r="FH54" s="59">
        <f>-FH51*Inputs!$M$95</f>
        <v>-40.222536469004886</v>
      </c>
      <c r="FI54" s="59">
        <f>-FI51*Inputs!$M$95</f>
        <v>-7.6299384389730864</v>
      </c>
      <c r="FJ54" s="59">
        <f>-FJ51*Inputs!$M$95</f>
        <v>-18.945920105848497</v>
      </c>
      <c r="FK54" s="59">
        <f>-FK51*Inputs!$M$95</f>
        <v>-47.290612383306289</v>
      </c>
      <c r="FL54" s="59">
        <f>-FL51*Inputs!$M$95</f>
        <v>-116.34161398155649</v>
      </c>
      <c r="FM54" s="59">
        <f>-FM51*Inputs!$M$95</f>
        <v>-170.450069322974</v>
      </c>
      <c r="FN54" s="59">
        <f>-FN51*Inputs!$M$95</f>
        <v>-200.20521427976715</v>
      </c>
      <c r="FO54" s="59">
        <f>-FO51*Inputs!$M$95</f>
        <v>-209.06346416027375</v>
      </c>
      <c r="FP54" s="59">
        <f>-FP51*Inputs!$M$95</f>
        <v>-224.00411337248059</v>
      </c>
      <c r="FQ54" s="59">
        <f>-FQ51*Inputs!$M$95</f>
        <v>-196.35705925618703</v>
      </c>
      <c r="FR54" s="59">
        <f>-FR51*Inputs!$M$95</f>
        <v>-141.53673791891117</v>
      </c>
      <c r="FS54" s="59">
        <f>-FS51*Inputs!$M$95</f>
        <v>-82.57469390220173</v>
      </c>
      <c r="FT54" s="59">
        <f>-FT51*Inputs!$M$95</f>
        <v>-39.210625060563423</v>
      </c>
      <c r="FU54" s="59">
        <f>-FU51*Inputs!$M$95</f>
        <v>-6.7483974226517631</v>
      </c>
      <c r="FV54" s="59">
        <f>-FV51*Inputs!$M$95</f>
        <v>-18.014209950234054</v>
      </c>
      <c r="FW54" s="59">
        <f>-FW51*Inputs!$M$95</f>
        <v>-46.245523458582014</v>
      </c>
      <c r="FX54" s="59">
        <f>-FX51*Inputs!$M$95</f>
        <v>-115.02032105043924</v>
      </c>
      <c r="FY54" s="59">
        <f>-FY51*Inputs!$M$95</f>
        <v>-168.91234257049106</v>
      </c>
      <c r="FZ54" s="59">
        <f>-FZ51*Inputs!$M$95</f>
        <v>-198.54846694745709</v>
      </c>
      <c r="GA54" s="59">
        <f>-GA51*Inputs!$M$95</f>
        <v>-207.37128382844165</v>
      </c>
      <c r="GB54" s="59">
        <f>-GB51*Inputs!$M$95</f>
        <v>-222.25217044379963</v>
      </c>
      <c r="GC54" s="59">
        <f>-GC51*Inputs!$M$95</f>
        <v>-194.71570454397124</v>
      </c>
      <c r="GD54" s="59">
        <f>-GD51*Inputs!$M$95</f>
        <v>-140.11466449204451</v>
      </c>
      <c r="GE54" s="59">
        <f>-GE51*Inputs!$M$95</f>
        <v>-81.388468651401908</v>
      </c>
      <c r="GF54" s="59">
        <f>-GF51*Inputs!$M$95</f>
        <v>-38.197856085130134</v>
      </c>
      <c r="GG54" s="59">
        <f>-GG51*Inputs!$M$95</f>
        <v>-5.8654773577701214</v>
      </c>
      <c r="GH54" s="59">
        <f>-GH51*Inputs!$M$95</f>
        <v>-17.081272370490158</v>
      </c>
      <c r="GI54" s="59">
        <f>-GI51*Inputs!$M$95</f>
        <v>-45.199660624804729</v>
      </c>
      <c r="GJ54" s="59">
        <f>-GJ51*Inputs!$M$95</f>
        <v>-113.69935902629449</v>
      </c>
      <c r="GK54" s="59">
        <f>-GK51*Inputs!$M$95</f>
        <v>-167.37581246026616</v>
      </c>
      <c r="GL54" s="59">
        <f>-GL51*Inputs!$M$95</f>
        <v>-196.89339233972424</v>
      </c>
      <c r="GM54" s="59">
        <f>-GM51*Inputs!$M$95</f>
        <v>-205.68091795318489</v>
      </c>
      <c r="GN54" s="59">
        <f>-GN51*Inputs!$M$95</f>
        <v>-220.50228102208146</v>
      </c>
      <c r="GO54" s="59">
        <f>-GO51*Inputs!$M$95</f>
        <v>-193.07596098585242</v>
      </c>
      <c r="GP54" s="59">
        <f>-GP51*Inputs!$M$95</f>
        <v>-138.69332509413337</v>
      </c>
      <c r="GQ54" s="59">
        <f>-GQ51*Inputs!$M$95</f>
        <v>-80.202034036853306</v>
      </c>
      <c r="GR54" s="59">
        <f>-GR51*Inputs!$M$95</f>
        <v>-37.184183920846635</v>
      </c>
      <c r="GS54" s="59">
        <f>-GS51*Inputs!$M$95</f>
        <v>-4.9811347083960573</v>
      </c>
      <c r="GT54" s="59">
        <f>-GT51*Inputs!$M$95</f>
        <v>-16.147062733665763</v>
      </c>
      <c r="GU54" s="59">
        <f>-GU51*Inputs!$M$95</f>
        <v>-44.152977434963091</v>
      </c>
      <c r="GV54" s="59">
        <f>-GV51*Inputs!$M$95</f>
        <v>-112.37867704284692</v>
      </c>
      <c r="GW54" s="59">
        <f>-GW51*Inputs!$M$95</f>
        <v>-165.8404246630827</v>
      </c>
      <c r="GX54" s="59">
        <f>-GX51*Inputs!$M$95</f>
        <v>-195.23993422302294</v>
      </c>
      <c r="GY54" s="59">
        <f>-GY51*Inputs!$M$95</f>
        <v>-203.99230973402973</v>
      </c>
      <c r="GZ54" s="59">
        <f>-GZ51*Inputs!$M$95</f>
        <v>-218.75438735065075</v>
      </c>
      <c r="HA54" s="59">
        <f>-HA51*Inputs!$M$95</f>
        <v>-191.43777259456658</v>
      </c>
      <c r="HB54" s="59">
        <f>-HB51*Inputs!$M$95</f>
        <v>-137.27266724641441</v>
      </c>
      <c r="HC54" s="59">
        <f>-HC51*Inputs!$M$95</f>
        <v>-79.015341353363482</v>
      </c>
      <c r="HD54" s="59">
        <f>-HD51*Inputs!$M$95</f>
        <v>-36.169562637820846</v>
      </c>
      <c r="HE54" s="59">
        <f>-HE51*Inputs!$M$95</f>
        <v>-4.0953256222200585</v>
      </c>
      <c r="HF54" s="59">
        <f>-HF51*Inputs!$M$95</f>
        <v>-15.211536089915297</v>
      </c>
      <c r="HG54" s="59">
        <f>-HG51*Inputs!$M$95</f>
        <v>-43.105427132407428</v>
      </c>
      <c r="HH54" s="59">
        <f>-HH51*Inputs!$M$95</f>
        <v>-111.05822394185974</v>
      </c>
      <c r="HI54" s="59">
        <f>-HI51*Inputs!$M$95</f>
        <v>-164.30612457161453</v>
      </c>
      <c r="HJ54" s="59">
        <f>-HJ51*Inputs!$M$95</f>
        <v>-193.58803609331503</v>
      </c>
      <c r="HK54" s="59">
        <f>-HK51*Inputs!$M$95</f>
        <v>-202.30540210227781</v>
      </c>
      <c r="HL54" s="59">
        <f>-HL51*Inputs!$M$95</f>
        <v>-217.0084314084323</v>
      </c>
      <c r="HM54" s="59">
        <f>-HM51*Inputs!$M$95</f>
        <v>-189.80108311137249</v>
      </c>
      <c r="HN54" s="59">
        <f>-HN51*Inputs!$M$95</f>
        <v>-135.85263818461294</v>
      </c>
      <c r="HO54" s="59">
        <f>-HO51*Inputs!$M$95</f>
        <v>-77.828341595134233</v>
      </c>
      <c r="HP54" s="59">
        <f>-HP51*Inputs!$M$95</f>
        <v>-35.153945994453757</v>
      </c>
      <c r="HQ54" s="59">
        <f>-HQ51*Inputs!$M$95</f>
        <v>-3.2080059269153809</v>
      </c>
      <c r="HR54" s="59">
        <f>-HR51*Inputs!$M$95</f>
        <v>-14.274647168811637</v>
      </c>
      <c r="HS54" s="59">
        <f>-HS51*Inputs!$M$95</f>
        <v>-42.056962647133787</v>
      </c>
      <c r="HT54" s="59">
        <f>-HT51*Inputs!$M$95</f>
        <v>-109.73794826934827</v>
      </c>
      <c r="HU54" s="59">
        <f>-HU51*Inputs!$M$95</f>
        <v>-162.77285729658408</v>
      </c>
      <c r="HV54" s="59">
        <f>-HV51*Inputs!$M$95</f>
        <v>-191.9376411721978</v>
      </c>
      <c r="HW54" s="59">
        <f>-HW51*Inputs!$M$95</f>
        <v>-200.62013771712472</v>
      </c>
      <c r="HX54" s="59">
        <f>-HX51*Inputs!$M$95</f>
        <v>-215.26435490605459</v>
      </c>
      <c r="HY54" s="59">
        <f>-HY51*Inputs!$M$95</f>
        <v>-188.165836002183</v>
      </c>
      <c r="HZ54" s="59">
        <f>-HZ51*Inputs!$M$95</f>
        <v>-134.43318485513052</v>
      </c>
      <c r="IA54" s="59">
        <f>-IA51*Inputs!$M$95</f>
        <v>-76.640985452009687</v>
      </c>
      <c r="IB54" s="59">
        <f>-IB51*Inputs!$M$95</f>
        <v>-34.137287433731942</v>
      </c>
      <c r="IC54" s="59">
        <f>-IC51*Inputs!$M$95</f>
        <v>-2.3191311264637124</v>
      </c>
      <c r="ID54" s="59">
        <f>-ID51*Inputs!$M$95</f>
        <v>-13.336350375624965</v>
      </c>
      <c r="IE54" s="59">
        <f>-IE51*Inputs!$M$95</f>
        <v>-41.007536592033823</v>
      </c>
      <c r="IF54" s="59">
        <f>-IF51*Inputs!$M$95</f>
        <v>-108.41779827175944</v>
      </c>
      <c r="IG54" s="59">
        <f>-IG51*Inputs!$M$95</f>
        <v>-161.24056766288632</v>
      </c>
      <c r="IH54" s="59">
        <f>-IH51*Inputs!$M$95</f>
        <v>-190.28869240299758</v>
      </c>
      <c r="II54" s="59">
        <f>-II51*Inputs!$M$95</f>
        <v>-198.93645896174479</v>
      </c>
      <c r="IJ54" s="59">
        <f>-IJ51*Inputs!$M$95</f>
        <v>-213.52209928191894</v>
      </c>
      <c r="IK54" s="59">
        <f>-IK51*Inputs!$M$95</f>
        <v>-186.53197445366288</v>
      </c>
      <c r="IL54" s="59">
        <f>-IL51*Inputs!$M$95</f>
        <v>-133.01425391119858</v>
      </c>
      <c r="IM54" s="59">
        <f>-IM51*Inputs!$M$95</f>
        <v>-75.45322330569023</v>
      </c>
      <c r="IN54" s="59">
        <f>-IN51*Inputs!$M$95</f>
        <v>-33.119540079485589</v>
      </c>
      <c r="IO54" s="59">
        <f>-IO51*Inputs!$M$95</f>
        <v>-1.4286563974464264</v>
      </c>
      <c r="IP54" s="59">
        <f>-IP51*Inputs!$M$95</f>
        <v>-12.396599787565906</v>
      </c>
      <c r="IQ54" s="59">
        <f>-IQ51*Inputs!$M$95</f>
        <v>-39.957101259109137</v>
      </c>
      <c r="IR54" s="59">
        <f>-IR51*Inputs!$M$95</f>
        <v>-107.09772189211587</v>
      </c>
      <c r="IS54" s="59">
        <f>-IS51*Inputs!$M$95</f>
        <v>-159.7092002056782</v>
      </c>
      <c r="IT54" s="59">
        <f>-IT51*Inputs!$M$95</f>
        <v>-188.64113244682903</v>
      </c>
      <c r="IU54" s="59">
        <f>-IU51*Inputs!$M$95</f>
        <v>-197.25430793934126</v>
      </c>
      <c r="IV54" s="59">
        <f>-IV51*Inputs!$M$95</f>
        <v>-211.7816056982347</v>
      </c>
      <c r="IW54" s="59">
        <f>-IW51*Inputs!$M$95</f>
        <v>-184.89944136929165</v>
      </c>
      <c r="IX54" s="59">
        <f>-IX51*Inputs!$M$95</f>
        <v>-131.59579170899718</v>
      </c>
      <c r="IY54" s="59">
        <f>-IY51*Inputs!$M$95</f>
        <v>-74.265005225910897</v>
      </c>
      <c r="IZ54" s="59">
        <f>-IZ51*Inputs!$M$95</f>
        <v>-32.100656732611085</v>
      </c>
      <c r="JA54" s="59">
        <f>-JA51*Inputs!$M$95</f>
        <v>-0.53653658530010029</v>
      </c>
      <c r="JB54" s="59">
        <f>-JB51*Inputs!$M$95</f>
        <v>-11.455349149993543</v>
      </c>
      <c r="JC54" s="59">
        <f>-JC51*Inputs!$M$95</f>
        <v>-38.905608615650586</v>
      </c>
      <c r="JD54" s="59">
        <f>-JD51*Inputs!$M$95</f>
        <v>-105.77766676612528</v>
      </c>
      <c r="JE54" s="59">
        <f>-JE51*Inputs!$M$95</f>
        <v>-158.17869916643338</v>
      </c>
      <c r="JF54" s="59">
        <f>-JF51*Inputs!$M$95</f>
        <v>-186.99490367861958</v>
      </c>
      <c r="JG54" s="59">
        <f>-JG51*Inputs!$M$95</f>
        <v>-195.57362646916175</v>
      </c>
      <c r="JH54" s="59">
        <f>-JH51*Inputs!$M$95</f>
        <v>-210.04281503701961</v>
      </c>
      <c r="JI54" s="59">
        <f>-JI51*Inputs!$M$95</f>
        <v>-183.26817936539234</v>
      </c>
      <c r="JJ54" s="59">
        <f>-JJ51*Inputs!$M$95</f>
        <v>-130.1777443037391</v>
      </c>
      <c r="JK54" s="59">
        <f>-JK51*Inputs!$M$95</f>
        <v>-73.076280966585131</v>
      </c>
      <c r="JL54" s="59">
        <f>-JL51*Inputs!$M$95</f>
        <v>-31.080589867258514</v>
      </c>
      <c r="JM54" s="59">
        <f>-JM51*Inputs!$M$95</f>
        <v>0.35727379946322912</v>
      </c>
      <c r="JN54" s="59">
        <f>-JN51*Inputs!$M$95</f>
        <v>-98.012551872587238</v>
      </c>
      <c r="JO54" s="59">
        <f>-JO51*Inputs!$M$95</f>
        <v>-125.35301030038167</v>
      </c>
      <c r="JP54" s="59">
        <f>-JP51*Inputs!$M$95</f>
        <v>-191.95758021825446</v>
      </c>
      <c r="JQ54" s="59">
        <f>-JQ51*Inputs!$M$95</f>
        <v>-244.14900848896133</v>
      </c>
      <c r="JR54" s="59">
        <f>-JR51*Inputs!$M$95</f>
        <v>-272.84994818309883</v>
      </c>
      <c r="JS54" s="59">
        <f>-JS51*Inputs!$M$95</f>
        <v>-281.39435608247879</v>
      </c>
      <c r="JT54" s="59">
        <f>-JT51*Inputs!$M$95</f>
        <v>-295.80566789606524</v>
      </c>
      <c r="JU54" s="59">
        <f>-JU51*Inputs!$M$95</f>
        <v>-269.13813076712449</v>
      </c>
      <c r="JV54" s="59">
        <f>-JV51*Inputs!$M$95</f>
        <v>-216.26005744571782</v>
      </c>
      <c r="JW54" s="59">
        <f>-JW51*Inputs!$M$95</f>
        <v>-159.38699996191249</v>
      </c>
      <c r="JX54" s="59">
        <f>-JX51*Inputs!$M$95</f>
        <v>-117.55929162698317</v>
      </c>
      <c r="JY54" s="59">
        <f>-JY51*Inputs!$M$95</f>
        <v>-86.247179414928311</v>
      </c>
      <c r="JZ54" s="59">
        <f>-JZ51*Inputs!$M$95</f>
        <v>-97.068161025482468</v>
      </c>
      <c r="KA54" s="59">
        <f>-KA51*Inputs!$M$95</f>
        <v>-124.29925761956574</v>
      </c>
      <c r="KB54" s="59">
        <f>-KB51*Inputs!$M$95</f>
        <v>-190.63740925776702</v>
      </c>
      <c r="KC54" s="59">
        <f>-KC51*Inputs!$M$95</f>
        <v>-242.6200718153911</v>
      </c>
      <c r="KD54" s="59">
        <f>-KD51*Inputs!$M$95</f>
        <v>-271.20620775075196</v>
      </c>
      <c r="KE54" s="59">
        <f>-KE51*Inputs!$M$95</f>
        <v>-279.7164380185344</v>
      </c>
      <c r="KF54" s="59">
        <f>-KF51*Inputs!$M$95</f>
        <v>-294.0701045848665</v>
      </c>
      <c r="KG54" s="59">
        <f>-KG51*Inputs!$M$95</f>
        <v>-267.50923760444158</v>
      </c>
      <c r="KH54" s="59">
        <f>-KH51*Inputs!$M$95</f>
        <v>-214.84267657632051</v>
      </c>
      <c r="KI54" s="59">
        <f>-KI51*Inputs!$M$95</f>
        <v>-158.19711132245044</v>
      </c>
      <c r="KJ54" s="59">
        <f>-KJ51*Inputs!$M$95</f>
        <v>-116.53671382086081</v>
      </c>
      <c r="KK54" s="59">
        <f>-KK51*Inputs!$M$95</f>
        <v>-85.34985005765418</v>
      </c>
      <c r="KL54" s="59">
        <f>-KL51*Inputs!$M$95</f>
        <v>-96.122129335370019</v>
      </c>
      <c r="KM54" s="59">
        <f>-KM51*Inputs!$M$95</f>
        <v>-123.24430154307693</v>
      </c>
      <c r="KN54" s="59">
        <f>-KN51*Inputs!$M$95</f>
        <v>-189.31710057472543</v>
      </c>
      <c r="KO54" s="59">
        <f>-KO51*Inputs!$M$95</f>
        <v>-241.091832482119</v>
      </c>
      <c r="KP54" s="59">
        <f>-KP51*Inputs!$M$95</f>
        <v>-269.56362387373844</v>
      </c>
      <c r="KQ54" s="59">
        <f>-KQ51*Inputs!$M$95</f>
        <v>-278.03981322044979</v>
      </c>
      <c r="KR54" s="59">
        <f>-KR51*Inputs!$M$95</f>
        <v>-292.33606512051659</v>
      </c>
      <c r="KS54" s="59">
        <f>-KS51*Inputs!$M$95</f>
        <v>-265.88144160801329</v>
      </c>
      <c r="KT54" s="59">
        <f>-KT51*Inputs!$M$95</f>
        <v>-213.42554682400475</v>
      </c>
      <c r="KU54" s="59">
        <f>-KU51*Inputs!$M$95</f>
        <v>-157.00656383115009</v>
      </c>
      <c r="KV54" s="59">
        <f>-KV51*Inputs!$M$95</f>
        <v>-115.51280791956688</v>
      </c>
      <c r="KW54" s="59">
        <f>-KW51*Inputs!$M$95</f>
        <v>-84.450691611413049</v>
      </c>
      <c r="KX54" s="59">
        <f>-KX51*Inputs!$M$95</f>
        <v>-95.174409181557891</v>
      </c>
      <c r="KY54" s="59">
        <f>-KY51*Inputs!$M$95</f>
        <v>-122.18809270043397</v>
      </c>
      <c r="KZ54" s="59">
        <f>-KZ51*Inputs!$M$95</f>
        <v>-187.99660053595588</v>
      </c>
      <c r="LA54" s="59">
        <f>-LA51*Inputs!$M$95</f>
        <v>-239.56423351571985</v>
      </c>
      <c r="LB54" s="59">
        <f>-LB51*Inputs!$M$95</f>
        <v>-267.92213774177281</v>
      </c>
      <c r="LC54" s="59">
        <f>-LC51*Inputs!$M$95</f>
        <v>-276.36442233109739</v>
      </c>
      <c r="LD54" s="59">
        <f>-LD51*Inputs!$M$95</f>
        <v>-290.60348922356388</v>
      </c>
      <c r="LE54" s="59">
        <f>-LE51*Inputs!$M$95</f>
        <v>-264.25468420511061</v>
      </c>
      <c r="LF54" s="59">
        <f>-LF51*Inputs!$M$95</f>
        <v>-212.00861300023803</v>
      </c>
      <c r="LG54" s="59">
        <f>-LG51*Inputs!$M$95</f>
        <v>-155.81530593935486</v>
      </c>
      <c r="LH54" s="59">
        <f>-LH51*Inputs!$M$95</f>
        <v>-114.48752505141793</v>
      </c>
      <c r="LI54" s="59">
        <f>-LI51*Inputs!$M$95</f>
        <v>-83.54965720849674</v>
      </c>
      <c r="LJ54" s="59">
        <f>-LJ51*Inputs!$M$95</f>
        <v>-94.224952591996299</v>
      </c>
      <c r="LK54" s="59">
        <f>-LK51*Inputs!$M$95</f>
        <v>-121.13058137679687</v>
      </c>
      <c r="LL54" s="59">
        <f>-LL51*Inputs!$M$95</f>
        <v>-186.67585518097673</v>
      </c>
      <c r="LM54" s="59">
        <f>-LM51*Inputs!$M$95</f>
        <v>-238.03721762882162</v>
      </c>
      <c r="LN54" s="59">
        <f>-LN51*Inputs!$M$95</f>
        <v>-266.28169023797039</v>
      </c>
      <c r="LO54" s="59">
        <f>-LO51*Inputs!$M$95</f>
        <v>-274.69020568893762</v>
      </c>
      <c r="LP54" s="59">
        <f>-LP51*Inputs!$M$95</f>
        <v>-288.87231631383423</v>
      </c>
      <c r="LQ54" s="59">
        <f>-LQ51*Inputs!$M$95</f>
        <v>-262.62890651545479</v>
      </c>
      <c r="LR54" s="59">
        <f>-LR51*Inputs!$M$95</f>
        <v>-210.59181959540174</v>
      </c>
      <c r="LS54" s="59">
        <f>-LS51*Inputs!$M$95</f>
        <v>-154.62328576276207</v>
      </c>
      <c r="LT54" s="59">
        <f>-LT51*Inputs!$M$95</f>
        <v>-113.4608159983769</v>
      </c>
      <c r="LU54" s="59">
        <f>-LU51*Inputs!$M$95</f>
        <v>-82.646699626827399</v>
      </c>
    </row>
    <row r="55" spans="2:333">
      <c r="B55" s="132"/>
      <c r="E55" s="12" t="s">
        <v>239</v>
      </c>
      <c r="G55" s="59">
        <f>+SUM(AH55:AS55)</f>
        <v>75000</v>
      </c>
      <c r="H55" s="59">
        <f>+SUM(AT55:BE55)</f>
        <v>0</v>
      </c>
      <c r="I55" s="59">
        <f>+SUM(BF55:BQ55)</f>
        <v>0</v>
      </c>
      <c r="J55" s="59">
        <f>+SUM(BR55:CC55)</f>
        <v>0</v>
      </c>
      <c r="K55" s="59">
        <f>+SUM(CD55:CO55)</f>
        <v>0</v>
      </c>
      <c r="L55" s="59">
        <f>+SUM(CP55:DA55)</f>
        <v>0</v>
      </c>
      <c r="M55" s="59">
        <f>+SUM(DB55:DM55)</f>
        <v>0</v>
      </c>
      <c r="N55" s="59">
        <f>+SUM(DN55:DY55)</f>
        <v>0</v>
      </c>
      <c r="O55" s="59">
        <f>+SUM(DZ55:EK55)</f>
        <v>0</v>
      </c>
      <c r="P55" s="59">
        <f>+SUM(EL55:EW55)</f>
        <v>0</v>
      </c>
      <c r="Q55" s="59">
        <f>+SUM(EX55:FI55)</f>
        <v>0</v>
      </c>
      <c r="R55" s="59">
        <f>+SUM(FJ55:FU55)</f>
        <v>0</v>
      </c>
      <c r="S55" s="59">
        <f>+SUM(FV55:GG55)</f>
        <v>0</v>
      </c>
      <c r="T55" s="59">
        <f>+SUM(GH55:GS55)</f>
        <v>0</v>
      </c>
      <c r="U55" s="59">
        <f>+SUM(GT55:HE55)</f>
        <v>0</v>
      </c>
      <c r="V55" s="59">
        <f>+SUM(HF55:HQ55)</f>
        <v>0</v>
      </c>
      <c r="W55" s="59">
        <f>+SUM(HR55:IC55)</f>
        <v>0</v>
      </c>
      <c r="X55" s="59">
        <f>+SUM(ID55:IO55)</f>
        <v>0</v>
      </c>
      <c r="Y55" s="59">
        <f>+SUM(IP55:JA55)</f>
        <v>0</v>
      </c>
      <c r="Z55" s="59">
        <f>+SUM(JB55:JM55)</f>
        <v>0</v>
      </c>
      <c r="AA55" s="59">
        <f>+SUM(JN55:JY55)</f>
        <v>0</v>
      </c>
      <c r="AB55" s="59">
        <f>+SUM(JZ55:KK55)</f>
        <v>0</v>
      </c>
      <c r="AC55" s="59">
        <f>+SUM(KL55:KW55)</f>
        <v>0</v>
      </c>
      <c r="AD55" s="59">
        <f>+SUM(KX55:LI55)</f>
        <v>0</v>
      </c>
      <c r="AE55" s="59">
        <f>+SUM(LJ55:LU55)</f>
        <v>0</v>
      </c>
      <c r="AF55" s="54"/>
      <c r="AG55" s="54"/>
      <c r="AH55" s="59">
        <f>Inputs!$M$93</f>
        <v>75000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0</v>
      </c>
      <c r="AX55" s="59">
        <v>0</v>
      </c>
      <c r="AY55" s="59">
        <v>0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>
        <v>0</v>
      </c>
      <c r="BG55" s="59">
        <v>0</v>
      </c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>
        <v>0</v>
      </c>
      <c r="BO55" s="59">
        <v>0</v>
      </c>
      <c r="BP55" s="59">
        <v>0</v>
      </c>
      <c r="BQ55" s="59">
        <v>0</v>
      </c>
      <c r="BR55" s="59">
        <v>0</v>
      </c>
      <c r="BS55" s="59">
        <v>0</v>
      </c>
      <c r="BT55" s="59">
        <v>0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59">
        <v>0</v>
      </c>
      <c r="CG55" s="59">
        <v>0</v>
      </c>
      <c r="CH55" s="59">
        <v>0</v>
      </c>
      <c r="CI55" s="59">
        <v>0</v>
      </c>
      <c r="CJ55" s="59">
        <v>0</v>
      </c>
      <c r="CK55" s="59">
        <v>0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0</v>
      </c>
      <c r="CW55" s="59">
        <v>0</v>
      </c>
      <c r="CX55" s="59">
        <v>0</v>
      </c>
      <c r="CY55" s="59">
        <v>0</v>
      </c>
      <c r="CZ55" s="59">
        <v>0</v>
      </c>
      <c r="DA55" s="59">
        <v>0</v>
      </c>
      <c r="DB55" s="59">
        <v>0</v>
      </c>
      <c r="DC55" s="59">
        <v>0</v>
      </c>
      <c r="DD55" s="59">
        <v>0</v>
      </c>
      <c r="DE55" s="59">
        <v>0</v>
      </c>
      <c r="DF55" s="59">
        <v>0</v>
      </c>
      <c r="DG55" s="59">
        <v>0</v>
      </c>
      <c r="DH55" s="59">
        <v>0</v>
      </c>
      <c r="DI55" s="59">
        <v>0</v>
      </c>
      <c r="DJ55" s="59">
        <v>0</v>
      </c>
      <c r="DK55" s="59">
        <v>0</v>
      </c>
      <c r="DL55" s="59">
        <v>0</v>
      </c>
      <c r="DM55" s="59">
        <v>0</v>
      </c>
      <c r="DN55" s="59">
        <v>0</v>
      </c>
      <c r="DO55" s="59">
        <v>0</v>
      </c>
      <c r="DP55" s="59">
        <v>0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0</v>
      </c>
      <c r="DW55" s="59">
        <v>0</v>
      </c>
      <c r="DX55" s="59">
        <v>0</v>
      </c>
      <c r="DY55" s="59">
        <v>0</v>
      </c>
      <c r="DZ55" s="59">
        <v>0</v>
      </c>
      <c r="EA55" s="59">
        <v>0</v>
      </c>
      <c r="EB55" s="59">
        <v>0</v>
      </c>
      <c r="EC55" s="59">
        <v>0</v>
      </c>
      <c r="ED55" s="59">
        <v>0</v>
      </c>
      <c r="EE55" s="59">
        <v>0</v>
      </c>
      <c r="EF55" s="59">
        <v>0</v>
      </c>
      <c r="EG55" s="59">
        <v>0</v>
      </c>
      <c r="EH55" s="59">
        <v>0</v>
      </c>
      <c r="EI55" s="59">
        <v>0</v>
      </c>
      <c r="EJ55" s="59">
        <v>0</v>
      </c>
      <c r="EK55" s="59">
        <v>0</v>
      </c>
      <c r="EL55" s="59">
        <v>0</v>
      </c>
      <c r="EM55" s="59">
        <v>0</v>
      </c>
      <c r="EN55" s="59">
        <v>0</v>
      </c>
      <c r="EO55" s="59">
        <v>0</v>
      </c>
      <c r="EP55" s="59">
        <v>0</v>
      </c>
      <c r="EQ55" s="59">
        <v>0</v>
      </c>
      <c r="ER55" s="59">
        <v>0</v>
      </c>
      <c r="ES55" s="59">
        <v>0</v>
      </c>
      <c r="ET55" s="59">
        <v>0</v>
      </c>
      <c r="EU55" s="59">
        <v>0</v>
      </c>
      <c r="EV55" s="59">
        <v>0</v>
      </c>
      <c r="EW55" s="59">
        <v>0</v>
      </c>
      <c r="EX55" s="59">
        <v>0</v>
      </c>
      <c r="EY55" s="59">
        <v>0</v>
      </c>
      <c r="EZ55" s="59">
        <v>0</v>
      </c>
      <c r="FA55" s="59">
        <v>0</v>
      </c>
      <c r="FB55" s="59">
        <v>0</v>
      </c>
      <c r="FC55" s="59">
        <v>0</v>
      </c>
      <c r="FD55" s="59">
        <v>0</v>
      </c>
      <c r="FE55" s="59">
        <v>0</v>
      </c>
      <c r="FF55" s="59">
        <v>0</v>
      </c>
      <c r="FG55" s="59">
        <v>0</v>
      </c>
      <c r="FH55" s="59">
        <v>0</v>
      </c>
      <c r="FI55" s="59">
        <v>0</v>
      </c>
      <c r="FJ55" s="59">
        <v>0</v>
      </c>
      <c r="FK55" s="59">
        <v>0</v>
      </c>
      <c r="FL55" s="59">
        <v>0</v>
      </c>
      <c r="FM55" s="59">
        <v>0</v>
      </c>
      <c r="FN55" s="59">
        <v>0</v>
      </c>
      <c r="FO55" s="59">
        <v>0</v>
      </c>
      <c r="FP55" s="59">
        <v>0</v>
      </c>
      <c r="FQ55" s="59">
        <v>0</v>
      </c>
      <c r="FR55" s="59">
        <v>0</v>
      </c>
      <c r="FS55" s="59">
        <v>0</v>
      </c>
      <c r="FT55" s="59">
        <v>0</v>
      </c>
      <c r="FU55" s="59">
        <v>0</v>
      </c>
      <c r="FV55" s="59">
        <v>0</v>
      </c>
      <c r="FW55" s="59">
        <v>0</v>
      </c>
      <c r="FX55" s="59">
        <v>0</v>
      </c>
      <c r="FY55" s="59">
        <v>0</v>
      </c>
      <c r="FZ55" s="59">
        <v>0</v>
      </c>
      <c r="GA55" s="59">
        <v>0</v>
      </c>
      <c r="GB55" s="59">
        <v>0</v>
      </c>
      <c r="GC55" s="59">
        <v>0</v>
      </c>
      <c r="GD55" s="59">
        <v>0</v>
      </c>
      <c r="GE55" s="59">
        <v>0</v>
      </c>
      <c r="GF55" s="59">
        <v>0</v>
      </c>
      <c r="GG55" s="59">
        <v>0</v>
      </c>
      <c r="GH55" s="59">
        <v>0</v>
      </c>
      <c r="GI55" s="59">
        <v>0</v>
      </c>
      <c r="GJ55" s="59">
        <v>0</v>
      </c>
      <c r="GK55" s="59">
        <v>0</v>
      </c>
      <c r="GL55" s="59">
        <v>0</v>
      </c>
      <c r="GM55" s="59">
        <v>0</v>
      </c>
      <c r="GN55" s="59">
        <v>0</v>
      </c>
      <c r="GO55" s="59">
        <v>0</v>
      </c>
      <c r="GP55" s="59">
        <v>0</v>
      </c>
      <c r="GQ55" s="59">
        <v>0</v>
      </c>
      <c r="GR55" s="59">
        <v>0</v>
      </c>
      <c r="GS55" s="59">
        <v>0</v>
      </c>
      <c r="GT55" s="59">
        <v>0</v>
      </c>
      <c r="GU55" s="59">
        <v>0</v>
      </c>
      <c r="GV55" s="59">
        <v>0</v>
      </c>
      <c r="GW55" s="59">
        <v>0</v>
      </c>
      <c r="GX55" s="59">
        <v>0</v>
      </c>
      <c r="GY55" s="59">
        <v>0</v>
      </c>
      <c r="GZ55" s="59">
        <v>0</v>
      </c>
      <c r="HA55" s="59">
        <v>0</v>
      </c>
      <c r="HB55" s="59">
        <v>0</v>
      </c>
      <c r="HC55" s="59">
        <v>0</v>
      </c>
      <c r="HD55" s="59">
        <v>0</v>
      </c>
      <c r="HE55" s="59">
        <v>0</v>
      </c>
      <c r="HF55" s="59">
        <v>0</v>
      </c>
      <c r="HG55" s="59">
        <v>0</v>
      </c>
      <c r="HH55" s="59">
        <v>0</v>
      </c>
      <c r="HI55" s="59">
        <v>0</v>
      </c>
      <c r="HJ55" s="59">
        <v>0</v>
      </c>
      <c r="HK55" s="59">
        <v>0</v>
      </c>
      <c r="HL55" s="59">
        <v>0</v>
      </c>
      <c r="HM55" s="59">
        <v>0</v>
      </c>
      <c r="HN55" s="59">
        <v>0</v>
      </c>
      <c r="HO55" s="59">
        <v>0</v>
      </c>
      <c r="HP55" s="59">
        <v>0</v>
      </c>
      <c r="HQ55" s="59">
        <v>0</v>
      </c>
      <c r="HR55" s="59">
        <v>0</v>
      </c>
      <c r="HS55" s="59">
        <v>0</v>
      </c>
      <c r="HT55" s="59">
        <v>0</v>
      </c>
      <c r="HU55" s="59">
        <v>0</v>
      </c>
      <c r="HV55" s="59">
        <v>0</v>
      </c>
      <c r="HW55" s="59">
        <v>0</v>
      </c>
      <c r="HX55" s="59">
        <v>0</v>
      </c>
      <c r="HY55" s="59">
        <v>0</v>
      </c>
      <c r="HZ55" s="59">
        <v>0</v>
      </c>
      <c r="IA55" s="59">
        <v>0</v>
      </c>
      <c r="IB55" s="59">
        <v>0</v>
      </c>
      <c r="IC55" s="59">
        <v>0</v>
      </c>
      <c r="ID55" s="59">
        <v>0</v>
      </c>
      <c r="IE55" s="59">
        <v>0</v>
      </c>
      <c r="IF55" s="59">
        <v>0</v>
      </c>
      <c r="IG55" s="59">
        <v>0</v>
      </c>
      <c r="IH55" s="59">
        <v>0</v>
      </c>
      <c r="II55" s="59">
        <v>0</v>
      </c>
      <c r="IJ55" s="59">
        <v>0</v>
      </c>
      <c r="IK55" s="59">
        <v>0</v>
      </c>
      <c r="IL55" s="59">
        <v>0</v>
      </c>
      <c r="IM55" s="59">
        <v>0</v>
      </c>
      <c r="IN55" s="59">
        <v>0</v>
      </c>
      <c r="IO55" s="59">
        <v>0</v>
      </c>
      <c r="IP55" s="59">
        <v>0</v>
      </c>
      <c r="IQ55" s="59">
        <v>0</v>
      </c>
      <c r="IR55" s="59">
        <v>0</v>
      </c>
      <c r="IS55" s="59">
        <v>0</v>
      </c>
      <c r="IT55" s="59">
        <v>0</v>
      </c>
      <c r="IU55" s="59">
        <v>0</v>
      </c>
      <c r="IV55" s="59">
        <v>0</v>
      </c>
      <c r="IW55" s="59">
        <v>0</v>
      </c>
      <c r="IX55" s="59">
        <v>0</v>
      </c>
      <c r="IY55" s="59">
        <v>0</v>
      </c>
      <c r="IZ55" s="59">
        <v>0</v>
      </c>
      <c r="JA55" s="59">
        <v>0</v>
      </c>
      <c r="JB55" s="59">
        <v>0</v>
      </c>
      <c r="JC55" s="59">
        <v>0</v>
      </c>
      <c r="JD55" s="59">
        <v>0</v>
      </c>
      <c r="JE55" s="59">
        <v>0</v>
      </c>
      <c r="JF55" s="59">
        <v>0</v>
      </c>
      <c r="JG55" s="59">
        <v>0</v>
      </c>
      <c r="JH55" s="59">
        <v>0</v>
      </c>
      <c r="JI55" s="59">
        <v>0</v>
      </c>
      <c r="JJ55" s="59">
        <v>0</v>
      </c>
      <c r="JK55" s="59">
        <v>0</v>
      </c>
      <c r="JL55" s="59">
        <v>0</v>
      </c>
      <c r="JM55" s="59">
        <v>0</v>
      </c>
      <c r="JN55" s="59">
        <v>0</v>
      </c>
      <c r="JO55" s="59">
        <v>0</v>
      </c>
      <c r="JP55" s="59">
        <v>0</v>
      </c>
      <c r="JQ55" s="59">
        <v>0</v>
      </c>
      <c r="JR55" s="59">
        <v>0</v>
      </c>
      <c r="JS55" s="59">
        <v>0</v>
      </c>
      <c r="JT55" s="59">
        <v>0</v>
      </c>
      <c r="JU55" s="59">
        <v>0</v>
      </c>
      <c r="JV55" s="59">
        <v>0</v>
      </c>
      <c r="JW55" s="59">
        <v>0</v>
      </c>
      <c r="JX55" s="59">
        <v>0</v>
      </c>
      <c r="JY55" s="59">
        <v>0</v>
      </c>
      <c r="JZ55" s="59">
        <v>0</v>
      </c>
      <c r="KA55" s="59">
        <v>0</v>
      </c>
      <c r="KB55" s="59">
        <v>0</v>
      </c>
      <c r="KC55" s="59">
        <v>0</v>
      </c>
      <c r="KD55" s="59">
        <v>0</v>
      </c>
      <c r="KE55" s="59">
        <v>0</v>
      </c>
      <c r="KF55" s="59">
        <v>0</v>
      </c>
      <c r="KG55" s="59">
        <v>0</v>
      </c>
      <c r="KH55" s="59">
        <v>0</v>
      </c>
      <c r="KI55" s="59">
        <v>0</v>
      </c>
      <c r="KJ55" s="59">
        <v>0</v>
      </c>
      <c r="KK55" s="59">
        <v>0</v>
      </c>
      <c r="KL55" s="59">
        <v>0</v>
      </c>
      <c r="KM55" s="59">
        <v>0</v>
      </c>
      <c r="KN55" s="59">
        <v>0</v>
      </c>
      <c r="KO55" s="59">
        <v>0</v>
      </c>
      <c r="KP55" s="59">
        <v>0</v>
      </c>
      <c r="KQ55" s="59">
        <v>0</v>
      </c>
      <c r="KR55" s="59">
        <v>0</v>
      </c>
      <c r="KS55" s="59">
        <v>0</v>
      </c>
      <c r="KT55" s="59">
        <v>0</v>
      </c>
      <c r="KU55" s="59">
        <v>0</v>
      </c>
      <c r="KV55" s="59">
        <v>0</v>
      </c>
      <c r="KW55" s="59">
        <v>0</v>
      </c>
      <c r="KX55" s="59">
        <v>0</v>
      </c>
      <c r="KY55" s="59">
        <v>0</v>
      </c>
      <c r="KZ55" s="59">
        <v>0</v>
      </c>
      <c r="LA55" s="59">
        <v>0</v>
      </c>
      <c r="LB55" s="59">
        <v>0</v>
      </c>
      <c r="LC55" s="59">
        <v>0</v>
      </c>
      <c r="LD55" s="59">
        <v>0</v>
      </c>
      <c r="LE55" s="59">
        <v>0</v>
      </c>
      <c r="LF55" s="59">
        <v>0</v>
      </c>
      <c r="LG55" s="59">
        <v>0</v>
      </c>
      <c r="LH55" s="59">
        <v>0</v>
      </c>
      <c r="LI55" s="59">
        <v>0</v>
      </c>
      <c r="LJ55" s="59">
        <v>0</v>
      </c>
      <c r="LK55" s="59">
        <v>0</v>
      </c>
      <c r="LL55" s="59">
        <v>0</v>
      </c>
      <c r="LM55" s="59">
        <v>0</v>
      </c>
      <c r="LN55" s="59">
        <v>0</v>
      </c>
      <c r="LO55" s="59">
        <v>0</v>
      </c>
      <c r="LP55" s="59">
        <v>0</v>
      </c>
      <c r="LQ55" s="59">
        <v>0</v>
      </c>
      <c r="LR55" s="59">
        <v>0</v>
      </c>
      <c r="LS55" s="59">
        <v>0</v>
      </c>
      <c r="LT55" s="59">
        <v>0</v>
      </c>
      <c r="LU55" s="59">
        <v>0</v>
      </c>
    </row>
    <row r="56" spans="2:333"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4"/>
      <c r="AG56" s="54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/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/>
      <c r="LC56" s="59"/>
      <c r="LD56" s="59"/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/>
      <c r="LQ56" s="59"/>
      <c r="LR56" s="59"/>
      <c r="LS56" s="59"/>
      <c r="LT56" s="59"/>
      <c r="LU56" s="59"/>
    </row>
    <row r="57" spans="2:333" ht="17" customHeight="1">
      <c r="D57" s="12" t="s">
        <v>336</v>
      </c>
      <c r="G57" s="135">
        <f t="shared" ref="G57:AE57" si="165">SUM(G51:G55)</f>
        <v>60028.874999999993</v>
      </c>
      <c r="H57" s="135">
        <f t="shared" si="165"/>
        <v>-29209.12274999998</v>
      </c>
      <c r="I57" s="135">
        <f t="shared" si="165"/>
        <v>-14198.560171500001</v>
      </c>
      <c r="J57" s="135">
        <f t="shared" si="165"/>
        <v>-5226.3403224390022</v>
      </c>
      <c r="K57" s="135">
        <f t="shared" si="165"/>
        <v>-5311.6662766904938</v>
      </c>
      <c r="L57" s="135">
        <f t="shared" si="165"/>
        <v>1396.258875719607</v>
      </c>
      <c r="M57" s="135">
        <f t="shared" si="165"/>
        <v>8104.2320283930985</v>
      </c>
      <c r="N57" s="135">
        <f t="shared" si="165"/>
        <v>8019.0500583376643</v>
      </c>
      <c r="O57" s="135">
        <f t="shared" si="165"/>
        <v>7933.9098257430269</v>
      </c>
      <c r="P57" s="135">
        <f t="shared" si="165"/>
        <v>7848.8081737551584</v>
      </c>
      <c r="Q57" s="135">
        <f t="shared" si="165"/>
        <v>7763.7419282483897</v>
      </c>
      <c r="R57" s="135">
        <f t="shared" si="165"/>
        <v>7678.7078975955337</v>
      </c>
      <c r="S57" s="135">
        <f t="shared" si="165"/>
        <v>7593.7028724358879</v>
      </c>
      <c r="T57" s="135">
        <f t="shared" si="165"/>
        <v>7508.7236254411873</v>
      </c>
      <c r="U57" s="135">
        <f t="shared" si="165"/>
        <v>7423.766911079425</v>
      </c>
      <c r="V57" s="135">
        <f t="shared" si="165"/>
        <v>7338.8294653764997</v>
      </c>
      <c r="W57" s="135">
        <f t="shared" si="165"/>
        <v>7253.9080056758057</v>
      </c>
      <c r="X57" s="135">
        <f t="shared" si="165"/>
        <v>7168.9992303955169</v>
      </c>
      <c r="Y57" s="135">
        <f t="shared" si="165"/>
        <v>7084.0998187837795</v>
      </c>
      <c r="Z57" s="135">
        <f t="shared" si="165"/>
        <v>6999.2064306715838</v>
      </c>
      <c r="AA57" s="135">
        <f t="shared" si="165"/>
        <v>12464.315706223464</v>
      </c>
      <c r="AB57" s="135">
        <f t="shared" si="165"/>
        <v>12379.424265685888</v>
      </c>
      <c r="AC57" s="135">
        <f t="shared" si="165"/>
        <v>12294.528709133334</v>
      </c>
      <c r="AD57" s="135">
        <f t="shared" si="165"/>
        <v>12209.625616212092</v>
      </c>
      <c r="AE57" s="135">
        <f t="shared" si="165"/>
        <v>12124.711545881684</v>
      </c>
      <c r="AF57" s="54"/>
      <c r="AG57" s="54"/>
      <c r="AH57" s="135">
        <f t="shared" ref="AH57:CS57" si="166">SUM(AH51:AH55)</f>
        <v>73188.327668022743</v>
      </c>
      <c r="AI57" s="135">
        <f t="shared" si="166"/>
        <v>-1655.0972283336073</v>
      </c>
      <c r="AJ57" s="135">
        <f t="shared" si="166"/>
        <v>-1273.6618743663773</v>
      </c>
      <c r="AK57" s="135">
        <f t="shared" si="166"/>
        <v>-974.76863113937884</v>
      </c>
      <c r="AL57" s="135">
        <f t="shared" si="166"/>
        <v>-810.40223548628182</v>
      </c>
      <c r="AM57" s="135">
        <f t="shared" si="166"/>
        <v>-761.46956832006322</v>
      </c>
      <c r="AN57" s="135">
        <f t="shared" si="166"/>
        <v>-678.93793678898987</v>
      </c>
      <c r="AO57" s="135">
        <f t="shared" si="166"/>
        <v>-831.65931126456053</v>
      </c>
      <c r="AP57" s="135">
        <f t="shared" si="166"/>
        <v>-1134.4848777283351</v>
      </c>
      <c r="AQ57" s="135">
        <f t="shared" si="166"/>
        <v>-1460.1891775876852</v>
      </c>
      <c r="AR57" s="135">
        <f t="shared" si="166"/>
        <v>-1699.7307999424982</v>
      </c>
      <c r="AS57" s="135">
        <f t="shared" si="166"/>
        <v>-1879.0510270649588</v>
      </c>
      <c r="AT57" s="135">
        <f t="shared" si="166"/>
        <v>-2995.9158301493549</v>
      </c>
      <c r="AU57" s="135">
        <f t="shared" si="166"/>
        <v>-2839.9670269202729</v>
      </c>
      <c r="AV57" s="135">
        <f t="shared" si="166"/>
        <v>-2460.0574143689119</v>
      </c>
      <c r="AW57" s="135">
        <f t="shared" si="166"/>
        <v>-2162.3597441148213</v>
      </c>
      <c r="AX57" s="135">
        <f t="shared" si="166"/>
        <v>-1998.650814044337</v>
      </c>
      <c r="AY57" s="135">
        <f t="shared" si="166"/>
        <v>-1949.9138775467829</v>
      </c>
      <c r="AZ57" s="135">
        <f t="shared" si="166"/>
        <v>-1867.7123725418342</v>
      </c>
      <c r="BA57" s="135">
        <f t="shared" si="166"/>
        <v>-2019.822861519503</v>
      </c>
      <c r="BB57" s="135">
        <f t="shared" si="166"/>
        <v>-2321.4371257174216</v>
      </c>
      <c r="BC57" s="135">
        <f t="shared" si="166"/>
        <v>-2645.8386083773348</v>
      </c>
      <c r="BD57" s="135">
        <f t="shared" si="166"/>
        <v>-2884.422064242729</v>
      </c>
      <c r="BE57" s="135">
        <f t="shared" si="166"/>
        <v>-3063.0250104566994</v>
      </c>
      <c r="BF57" s="135">
        <f t="shared" si="166"/>
        <v>-1742.7883262037572</v>
      </c>
      <c r="BG57" s="135">
        <f t="shared" si="166"/>
        <v>-1587.4633181875918</v>
      </c>
      <c r="BH57" s="135">
        <f t="shared" si="166"/>
        <v>-1209.073344086436</v>
      </c>
      <c r="BI57" s="135">
        <f t="shared" si="166"/>
        <v>-912.56646451336201</v>
      </c>
      <c r="BJ57" s="135">
        <f t="shared" si="166"/>
        <v>-749.51237016315918</v>
      </c>
      <c r="BK57" s="135">
        <f t="shared" si="166"/>
        <v>-700.97038141159567</v>
      </c>
      <c r="BL57" s="135">
        <f t="shared" si="166"/>
        <v>-619.09768242666667</v>
      </c>
      <c r="BM57" s="135">
        <f t="shared" si="166"/>
        <v>-770.59972944842423</v>
      </c>
      <c r="BN57" s="135">
        <f t="shared" si="166"/>
        <v>-1071.0075365895518</v>
      </c>
      <c r="BO57" s="135">
        <f t="shared" si="166"/>
        <v>-1394.111413318825</v>
      </c>
      <c r="BP57" s="135">
        <f t="shared" si="166"/>
        <v>-1631.7405353607573</v>
      </c>
      <c r="BQ57" s="135">
        <f t="shared" si="166"/>
        <v>-1809.6290697898723</v>
      </c>
      <c r="BR57" s="135">
        <f t="shared" si="166"/>
        <v>-992.86503886769242</v>
      </c>
      <c r="BS57" s="135">
        <f t="shared" si="166"/>
        <v>-838.16133088359129</v>
      </c>
      <c r="BT57" s="135">
        <f t="shared" si="166"/>
        <v>-461.28491667884032</v>
      </c>
      <c r="BU57" s="135">
        <f t="shared" si="166"/>
        <v>-165.96406462405855</v>
      </c>
      <c r="BV57" s="135">
        <f t="shared" si="166"/>
        <v>-3.5621866512567673</v>
      </c>
      <c r="BW57" s="135">
        <f t="shared" si="166"/>
        <v>44.785634145300612</v>
      </c>
      <c r="BX57" s="135">
        <f t="shared" si="166"/>
        <v>126.33084233428985</v>
      </c>
      <c r="BY57" s="135">
        <f t="shared" si="166"/>
        <v>-24.565196499380786</v>
      </c>
      <c r="BZ57" s="135">
        <f t="shared" si="166"/>
        <v>-323.77137241194362</v>
      </c>
      <c r="CA57" s="135">
        <f t="shared" si="166"/>
        <v>-645.58283363429996</v>
      </c>
      <c r="CB57" s="135">
        <f t="shared" si="166"/>
        <v>-882.26143918806417</v>
      </c>
      <c r="CC57" s="135">
        <f t="shared" si="166"/>
        <v>-1059.4384194794629</v>
      </c>
      <c r="CD57" s="135">
        <f t="shared" si="166"/>
        <v>-997.74618834065882</v>
      </c>
      <c r="CE57" s="135">
        <f t="shared" si="166"/>
        <v>-843.66129518849425</v>
      </c>
      <c r="CF57" s="135">
        <f t="shared" si="166"/>
        <v>-468.29238664056237</v>
      </c>
      <c r="CG57" s="135">
        <f t="shared" si="166"/>
        <v>-174.15281799399978</v>
      </c>
      <c r="CH57" s="135">
        <f t="shared" si="166"/>
        <v>-12.400547533089027</v>
      </c>
      <c r="CI57" s="135">
        <f t="shared" si="166"/>
        <v>35.753881980282081</v>
      </c>
      <c r="CJ57" s="135">
        <f t="shared" si="166"/>
        <v>116.9729093365152</v>
      </c>
      <c r="CK57" s="135">
        <f t="shared" si="166"/>
        <v>-33.319545341820479</v>
      </c>
      <c r="CL57" s="135">
        <f t="shared" si="166"/>
        <v>-331.32889655073325</v>
      </c>
      <c r="CM57" s="135">
        <f t="shared" si="166"/>
        <v>-651.85311192820018</v>
      </c>
      <c r="CN57" s="135">
        <f t="shared" si="166"/>
        <v>-887.58500305974962</v>
      </c>
      <c r="CO57" s="135">
        <f t="shared" si="166"/>
        <v>-1064.0532754299827</v>
      </c>
      <c r="CP57" s="135">
        <f t="shared" si="166"/>
        <v>-436.53199631201824</v>
      </c>
      <c r="CQ57" s="135">
        <f t="shared" si="166"/>
        <v>-283.06344273246231</v>
      </c>
      <c r="CR57" s="135">
        <f t="shared" si="166"/>
        <v>90.803990181277982</v>
      </c>
      <c r="CS57" s="135">
        <f t="shared" si="166"/>
        <v>383.76700055325421</v>
      </c>
      <c r="CT57" s="135">
        <f t="shared" ref="CT57:FE57" si="167">SUM(CT51:CT55)</f>
        <v>544.87226193232141</v>
      </c>
      <c r="CU57" s="135">
        <f t="shared" si="167"/>
        <v>592.83407372763861</v>
      </c>
      <c r="CV57" s="135">
        <f t="shared" si="167"/>
        <v>673.72822497444724</v>
      </c>
      <c r="CW57" s="135">
        <f t="shared" si="167"/>
        <v>524.0369401148248</v>
      </c>
      <c r="CX57" s="135">
        <f t="shared" si="167"/>
        <v>227.21962631074757</v>
      </c>
      <c r="CY57" s="135">
        <f t="shared" si="167"/>
        <v>-92.022492205209247</v>
      </c>
      <c r="CZ57" s="135">
        <f t="shared" si="167"/>
        <v>-326.81145577223242</v>
      </c>
      <c r="DA57" s="135">
        <f t="shared" si="167"/>
        <v>-502.57385505298441</v>
      </c>
      <c r="DB57" s="135">
        <f t="shared" si="167"/>
        <v>124.67731402126071</v>
      </c>
      <c r="DC57" s="135">
        <f t="shared" si="167"/>
        <v>277.53199338649836</v>
      </c>
      <c r="DD57" s="135">
        <f t="shared" si="167"/>
        <v>649.90395656858368</v>
      </c>
      <c r="DE57" s="135">
        <f t="shared" si="167"/>
        <v>941.69511489907222</v>
      </c>
      <c r="DF57" s="135">
        <f t="shared" si="167"/>
        <v>1102.155955232623</v>
      </c>
      <c r="DG57" s="135">
        <f t="shared" si="167"/>
        <v>1149.9259197807592</v>
      </c>
      <c r="DH57" s="135">
        <f t="shared" si="167"/>
        <v>1230.4964944225803</v>
      </c>
      <c r="DI57" s="135">
        <f t="shared" si="167"/>
        <v>1081.4039747023965</v>
      </c>
      <c r="DJ57" s="135">
        <f t="shared" si="167"/>
        <v>785.77393015353562</v>
      </c>
      <c r="DK57" s="135">
        <f t="shared" si="167"/>
        <v>467.80878011164248</v>
      </c>
      <c r="DL57" s="135">
        <f t="shared" si="167"/>
        <v>233.9589723988874</v>
      </c>
      <c r="DM57" s="135">
        <f t="shared" si="167"/>
        <v>58.899622715258261</v>
      </c>
      <c r="DN57" s="135">
        <f t="shared" si="167"/>
        <v>119.78151793668674</v>
      </c>
      <c r="DO57" s="135">
        <f t="shared" si="167"/>
        <v>272.02477858446343</v>
      </c>
      <c r="DP57" s="135">
        <f t="shared" si="167"/>
        <v>642.90725391382034</v>
      </c>
      <c r="DQ57" s="135">
        <f t="shared" si="167"/>
        <v>933.53124761098695</v>
      </c>
      <c r="DR57" s="135">
        <f t="shared" si="167"/>
        <v>1093.3502445832034</v>
      </c>
      <c r="DS57" s="135">
        <f t="shared" si="167"/>
        <v>1140.9291292731468</v>
      </c>
      <c r="DT57" s="135">
        <f t="shared" si="167"/>
        <v>1221.177421616401</v>
      </c>
      <c r="DU57" s="135">
        <f t="shared" si="167"/>
        <v>1072.6812719750978</v>
      </c>
      <c r="DV57" s="135">
        <f t="shared" si="167"/>
        <v>778.23374760443244</v>
      </c>
      <c r="DW57" s="135">
        <f t="shared" si="167"/>
        <v>461.5404581627069</v>
      </c>
      <c r="DX57" s="135">
        <f t="shared" si="167"/>
        <v>228.62604968080294</v>
      </c>
      <c r="DY57" s="135">
        <f t="shared" si="167"/>
        <v>54.266937395908336</v>
      </c>
      <c r="DZ57" s="135">
        <f t="shared" si="167"/>
        <v>114.88038916816646</v>
      </c>
      <c r="EA57" s="135">
        <f t="shared" si="167"/>
        <v>266.51467677335205</v>
      </c>
      <c r="EB57" s="135">
        <f t="shared" si="167"/>
        <v>635.9136222013916</v>
      </c>
      <c r="EC57" s="135">
        <f t="shared" si="167"/>
        <v>925.37511992376949</v>
      </c>
      <c r="ED57" s="135">
        <f t="shared" si="167"/>
        <v>1084.554840908097</v>
      </c>
      <c r="EE57" s="135">
        <f t="shared" si="167"/>
        <v>1131.9434100592812</v>
      </c>
      <c r="EF57" s="135">
        <f t="shared" si="167"/>
        <v>1211.8707092331617</v>
      </c>
      <c r="EG57" s="135">
        <f t="shared" si="167"/>
        <v>1063.9685441904239</v>
      </c>
      <c r="EH57" s="135">
        <f t="shared" si="167"/>
        <v>770.69880991724119</v>
      </c>
      <c r="EI57" s="135">
        <f t="shared" si="167"/>
        <v>455.27229363328252</v>
      </c>
      <c r="EJ57" s="135">
        <f t="shared" si="167"/>
        <v>223.28954278530605</v>
      </c>
      <c r="EK57" s="135">
        <f t="shared" si="167"/>
        <v>49.627866949551084</v>
      </c>
      <c r="EL57" s="135">
        <f t="shared" si="167"/>
        <v>109.97369988775233</v>
      </c>
      <c r="EM57" s="135">
        <f t="shared" si="167"/>
        <v>261.00145034251716</v>
      </c>
      <c r="EN57" s="135">
        <f t="shared" si="167"/>
        <v>628.92279998884442</v>
      </c>
      <c r="EO57" s="135">
        <f t="shared" si="167"/>
        <v>917.22645172033288</v>
      </c>
      <c r="EP57" s="135">
        <f t="shared" si="167"/>
        <v>1075.7694538207234</v>
      </c>
      <c r="EQ57" s="135">
        <f t="shared" si="167"/>
        <v>1122.9684686953024</v>
      </c>
      <c r="ER57" s="135">
        <f t="shared" si="167"/>
        <v>1202.576058672488</v>
      </c>
      <c r="ES57" s="135">
        <f t="shared" si="167"/>
        <v>1055.2655022899207</v>
      </c>
      <c r="ET57" s="135">
        <f t="shared" si="167"/>
        <v>763.16884695383089</v>
      </c>
      <c r="EU57" s="135">
        <f t="shared" si="167"/>
        <v>449.00403673500796</v>
      </c>
      <c r="EV57" s="135">
        <f t="shared" si="167"/>
        <v>217.9492168904234</v>
      </c>
      <c r="EW57" s="135">
        <f t="shared" si="167"/>
        <v>44.982187758011428</v>
      </c>
      <c r="EX57" s="135">
        <f t="shared" si="167"/>
        <v>105.06122068722252</v>
      </c>
      <c r="EY57" s="135">
        <f t="shared" si="167"/>
        <v>255.48486014016825</v>
      </c>
      <c r="EZ57" s="135">
        <f t="shared" si="167"/>
        <v>621.9345243879103</v>
      </c>
      <c r="FA57" s="135">
        <f t="shared" si="167"/>
        <v>909.08496151247277</v>
      </c>
      <c r="FB57" s="135">
        <f t="shared" si="167"/>
        <v>1066.9937916044614</v>
      </c>
      <c r="FC57" s="135">
        <f t="shared" si="167"/>
        <v>1114.0040104195425</v>
      </c>
      <c r="FD57" s="135">
        <f t="shared" si="167"/>
        <v>1193.293170036819</v>
      </c>
      <c r="FE57" s="135">
        <f t="shared" si="167"/>
        <v>1046.5718558797826</v>
      </c>
      <c r="FF57" s="135">
        <f t="shared" ref="FF57:HQ57" si="168">SUM(FF51:FF55)</f>
        <v>755.64358716503671</v>
      </c>
      <c r="FG57" s="135">
        <f t="shared" si="168"/>
        <v>442.73543618708914</v>
      </c>
      <c r="FH57" s="135">
        <f t="shared" si="168"/>
        <v>212.60483562188296</v>
      </c>
      <c r="FI57" s="135">
        <f t="shared" si="168"/>
        <v>40.329674606000601</v>
      </c>
      <c r="FJ57" s="135">
        <f t="shared" si="168"/>
        <v>100.14272055948491</v>
      </c>
      <c r="FK57" s="135">
        <f t="shared" si="168"/>
        <v>249.96466545461894</v>
      </c>
      <c r="FL57" s="135">
        <f t="shared" si="168"/>
        <v>614.94853104537003</v>
      </c>
      <c r="FM57" s="135">
        <f t="shared" si="168"/>
        <v>900.95036642143418</v>
      </c>
      <c r="FN57" s="135">
        <f t="shared" si="168"/>
        <v>1058.2275611930547</v>
      </c>
      <c r="FO57" s="135">
        <f t="shared" si="168"/>
        <v>1105.0497391328754</v>
      </c>
      <c r="FP57" s="135">
        <f t="shared" si="168"/>
        <v>1184.0217421116834</v>
      </c>
      <c r="FQ57" s="135">
        <f t="shared" si="168"/>
        <v>1037.8873132112742</v>
      </c>
      <c r="FR57" s="135">
        <f t="shared" si="168"/>
        <v>748.12275757138764</v>
      </c>
      <c r="FS57" s="135">
        <f t="shared" si="168"/>
        <v>436.46623919735202</v>
      </c>
      <c r="FT57" s="135">
        <f t="shared" si="168"/>
        <v>207.25616103440669</v>
      </c>
      <c r="FU57" s="135">
        <f t="shared" si="168"/>
        <v>35.670100662587892</v>
      </c>
      <c r="FV57" s="135">
        <f t="shared" si="168"/>
        <v>95.217966879808586</v>
      </c>
      <c r="FW57" s="135">
        <f t="shared" si="168"/>
        <v>244.4406239953621</v>
      </c>
      <c r="FX57" s="135">
        <f t="shared" si="168"/>
        <v>607.9645541237503</v>
      </c>
      <c r="FY57" s="135">
        <f t="shared" si="168"/>
        <v>892.82238215830989</v>
      </c>
      <c r="FZ57" s="135">
        <f t="shared" si="168"/>
        <v>1049.4704681508447</v>
      </c>
      <c r="GA57" s="135">
        <f t="shared" si="168"/>
        <v>1096.1053573789059</v>
      </c>
      <c r="GB57" s="135">
        <f t="shared" si="168"/>
        <v>1174.7614723457982</v>
      </c>
      <c r="GC57" s="135">
        <f t="shared" si="168"/>
        <v>1029.211581160991</v>
      </c>
      <c r="GD57" s="135">
        <f t="shared" si="168"/>
        <v>740.60608374366382</v>
      </c>
      <c r="GE57" s="135">
        <f t="shared" si="168"/>
        <v>430.19619144312435</v>
      </c>
      <c r="GF57" s="135">
        <f t="shared" si="168"/>
        <v>201.90295359283073</v>
      </c>
      <c r="GG57" s="135">
        <f t="shared" si="168"/>
        <v>31.003237462499211</v>
      </c>
      <c r="GH57" s="135">
        <f t="shared" si="168"/>
        <v>90.286725386876554</v>
      </c>
      <c r="GI57" s="135">
        <f t="shared" si="168"/>
        <v>238.91249187396784</v>
      </c>
      <c r="GJ57" s="135">
        <f t="shared" si="168"/>
        <v>600.98232628184235</v>
      </c>
      <c r="GK57" s="135">
        <f t="shared" si="168"/>
        <v>884.70072300426386</v>
      </c>
      <c r="GL57" s="135">
        <f t="shared" si="168"/>
        <v>1040.7222166528284</v>
      </c>
      <c r="GM57" s="135">
        <f t="shared" si="168"/>
        <v>1087.170566323977</v>
      </c>
      <c r="GN57" s="135">
        <f t="shared" si="168"/>
        <v>1165.5120568310019</v>
      </c>
      <c r="GO57" s="135">
        <f t="shared" si="168"/>
        <v>1020.5443652109343</v>
      </c>
      <c r="GP57" s="135">
        <f t="shared" si="168"/>
        <v>733.09328978327642</v>
      </c>
      <c r="GQ57" s="135">
        <f t="shared" si="168"/>
        <v>423.92503705193889</v>
      </c>
      <c r="GR57" s="135">
        <f t="shared" si="168"/>
        <v>196.5449721530465</v>
      </c>
      <c r="GS57" s="135">
        <f t="shared" si="168"/>
        <v>26.328854887236304</v>
      </c>
      <c r="GT57" s="135">
        <f t="shared" si="168"/>
        <v>85.348760163661893</v>
      </c>
      <c r="GU57" s="135">
        <f t="shared" si="168"/>
        <v>233.38002358480492</v>
      </c>
      <c r="GV57" s="135">
        <f t="shared" si="168"/>
        <v>594.00157865504798</v>
      </c>
      <c r="GW57" s="135">
        <f t="shared" si="168"/>
        <v>876.5851017905801</v>
      </c>
      <c r="GX57" s="135">
        <f t="shared" si="168"/>
        <v>1031.9825094645498</v>
      </c>
      <c r="GY57" s="135">
        <f t="shared" si="168"/>
        <v>1078.2450657370143</v>
      </c>
      <c r="GZ57" s="135">
        <f t="shared" si="168"/>
        <v>1156.273190282011</v>
      </c>
      <c r="HA57" s="135">
        <f t="shared" si="168"/>
        <v>1011.8853694284234</v>
      </c>
      <c r="HB57" s="135">
        <f t="shared" si="168"/>
        <v>725.58409830247638</v>
      </c>
      <c r="HC57" s="135">
        <f t="shared" si="168"/>
        <v>417.65251858206409</v>
      </c>
      <c r="HD57" s="135">
        <f t="shared" si="168"/>
        <v>191.18197394276734</v>
      </c>
      <c r="HE57" s="135">
        <f t="shared" si="168"/>
        <v>21.646721146020305</v>
      </c>
      <c r="HF57" s="135">
        <f t="shared" si="168"/>
        <v>80.403833618123699</v>
      </c>
      <c r="HG57" s="135">
        <f t="shared" si="168"/>
        <v>227.8429719855821</v>
      </c>
      <c r="HH57" s="135">
        <f t="shared" si="168"/>
        <v>587.0220408355442</v>
      </c>
      <c r="HI57" s="135">
        <f t="shared" si="168"/>
        <v>868.47522987853415</v>
      </c>
      <c r="HJ57" s="135">
        <f t="shared" si="168"/>
        <v>1023.251047921808</v>
      </c>
      <c r="HK57" s="135">
        <f t="shared" si="168"/>
        <v>1069.3285539691826</v>
      </c>
      <c r="HL57" s="135">
        <f t="shared" si="168"/>
        <v>1147.0445660159994</v>
      </c>
      <c r="HM57" s="135">
        <f t="shared" si="168"/>
        <v>1003.2342964458262</v>
      </c>
      <c r="HN57" s="135">
        <f t="shared" si="168"/>
        <v>718.07823040438257</v>
      </c>
      <c r="HO57" s="135">
        <f t="shared" si="168"/>
        <v>411.3783770028524</v>
      </c>
      <c r="HP57" s="135">
        <f t="shared" si="168"/>
        <v>185.81371454211273</v>
      </c>
      <c r="HQ57" s="135">
        <f t="shared" si="168"/>
        <v>16.95660275655273</v>
      </c>
      <c r="HR57" s="135">
        <f t="shared" ref="HR57:KC57" si="169">SUM(HR51:HR55)</f>
        <v>75.451706463718651</v>
      </c>
      <c r="HS57" s="135">
        <f t="shared" si="169"/>
        <v>222.30108827770721</v>
      </c>
      <c r="HT57" s="135">
        <f t="shared" si="169"/>
        <v>580.04344085226933</v>
      </c>
      <c r="HU57" s="135">
        <f t="shared" si="169"/>
        <v>860.37081713908719</v>
      </c>
      <c r="HV57" s="135">
        <f t="shared" si="169"/>
        <v>1014.5275319101884</v>
      </c>
      <c r="HW57" s="135">
        <f t="shared" si="169"/>
        <v>1060.4207279333737</v>
      </c>
      <c r="HX57" s="135">
        <f t="shared" si="169"/>
        <v>1137.8258759320026</v>
      </c>
      <c r="HY57" s="135">
        <f t="shared" si="169"/>
        <v>994.59084744011022</v>
      </c>
      <c r="HZ57" s="135">
        <f t="shared" si="169"/>
        <v>710.57540566283262</v>
      </c>
      <c r="IA57" s="135">
        <f t="shared" si="169"/>
        <v>405.10235167490839</v>
      </c>
      <c r="IB57" s="135">
        <f t="shared" si="169"/>
        <v>180.43994786401169</v>
      </c>
      <c r="IC57" s="135">
        <f t="shared" si="169"/>
        <v>12.258264525593908</v>
      </c>
      <c r="ID57" s="135">
        <f t="shared" si="169"/>
        <v>70.492137699731956</v>
      </c>
      <c r="IE57" s="135">
        <f t="shared" si="169"/>
        <v>216.7541219864645</v>
      </c>
      <c r="IF57" s="135">
        <f t="shared" si="169"/>
        <v>573.06550515072843</v>
      </c>
      <c r="IG57" s="135">
        <f t="shared" si="169"/>
        <v>852.27157193239907</v>
      </c>
      <c r="IH57" s="135">
        <f t="shared" si="169"/>
        <v>1005.8116598444158</v>
      </c>
      <c r="II57" s="135">
        <f t="shared" si="169"/>
        <v>1051.521283083508</v>
      </c>
      <c r="IJ57" s="135">
        <f t="shared" si="169"/>
        <v>1128.6168104901431</v>
      </c>
      <c r="IK57" s="135">
        <f t="shared" si="169"/>
        <v>985.95472211221806</v>
      </c>
      <c r="IL57" s="135">
        <f t="shared" si="169"/>
        <v>703.0753421020496</v>
      </c>
      <c r="IM57" s="135">
        <f t="shared" si="169"/>
        <v>398.82418033007696</v>
      </c>
      <c r="IN57" s="135">
        <f t="shared" si="169"/>
        <v>175.06042613442384</v>
      </c>
      <c r="IO57" s="135">
        <f t="shared" si="169"/>
        <v>7.5514695293596823</v>
      </c>
      <c r="IP57" s="135">
        <f t="shared" si="169"/>
        <v>65.524884591419791</v>
      </c>
      <c r="IQ57" s="135">
        <f t="shared" si="169"/>
        <v>211.20182094100545</v>
      </c>
      <c r="IR57" s="135">
        <f t="shared" si="169"/>
        <v>566.08795857261248</v>
      </c>
      <c r="IS57" s="135">
        <f t="shared" si="169"/>
        <v>844.17720108715616</v>
      </c>
      <c r="IT57" s="135">
        <f t="shared" si="169"/>
        <v>997.10312864752495</v>
      </c>
      <c r="IU57" s="135">
        <f t="shared" si="169"/>
        <v>1042.6299133936609</v>
      </c>
      <c r="IV57" s="135">
        <f t="shared" si="169"/>
        <v>1119.4170586906694</v>
      </c>
      <c r="IW57" s="135">
        <f t="shared" si="169"/>
        <v>977.32561866625588</v>
      </c>
      <c r="IX57" s="135">
        <f t="shared" si="169"/>
        <v>695.5777561761281</v>
      </c>
      <c r="IY57" s="135">
        <f t="shared" si="169"/>
        <v>392.54359905124335</v>
      </c>
      <c r="IZ57" s="135">
        <f t="shared" si="169"/>
        <v>169.67489987237292</v>
      </c>
      <c r="JA57" s="135">
        <f t="shared" si="169"/>
        <v>2.8359790937291018</v>
      </c>
      <c r="JB57" s="135">
        <f t="shared" si="169"/>
        <v>60.549702649965859</v>
      </c>
      <c r="JC57" s="135">
        <f t="shared" si="169"/>
        <v>205.6439312541531</v>
      </c>
      <c r="JD57" s="135">
        <f t="shared" si="169"/>
        <v>559.11052433523355</v>
      </c>
      <c r="JE57" s="135">
        <f t="shared" si="169"/>
        <v>836.0874098797193</v>
      </c>
      <c r="JF57" s="135">
        <f t="shared" si="169"/>
        <v>988.40163372984637</v>
      </c>
      <c r="JG57" s="135">
        <f t="shared" si="169"/>
        <v>1033.7463113369977</v>
      </c>
      <c r="JH57" s="135">
        <f t="shared" si="169"/>
        <v>1110.226308052818</v>
      </c>
      <c r="JI57" s="135">
        <f t="shared" si="169"/>
        <v>968.7032337885023</v>
      </c>
      <c r="JJ57" s="135">
        <f t="shared" si="169"/>
        <v>688.08236274833519</v>
      </c>
      <c r="JK57" s="135">
        <f t="shared" si="169"/>
        <v>386.26034225194996</v>
      </c>
      <c r="JL57" s="135">
        <f t="shared" si="169"/>
        <v>164.28311786979501</v>
      </c>
      <c r="JM57" s="135">
        <f t="shared" si="169"/>
        <v>-1.8884472257342111</v>
      </c>
      <c r="JN57" s="135">
        <f t="shared" si="169"/>
        <v>518.06634561224678</v>
      </c>
      <c r="JO57" s="135">
        <f t="shared" si="169"/>
        <v>662.58019730201738</v>
      </c>
      <c r="JP57" s="135">
        <f t="shared" si="169"/>
        <v>1014.6329240107736</v>
      </c>
      <c r="JQ57" s="135">
        <f t="shared" si="169"/>
        <v>1290.5019020130815</v>
      </c>
      <c r="JR57" s="135">
        <f t="shared" si="169"/>
        <v>1442.2068689678081</v>
      </c>
      <c r="JS57" s="135">
        <f t="shared" si="169"/>
        <v>1487.3701678645311</v>
      </c>
      <c r="JT57" s="135">
        <f t="shared" si="169"/>
        <v>1563.5442445934877</v>
      </c>
      <c r="JU57" s="135">
        <f t="shared" si="169"/>
        <v>1422.5872626262294</v>
      </c>
      <c r="JV57" s="135">
        <f t="shared" si="169"/>
        <v>1143.0888750702229</v>
      </c>
      <c r="JW57" s="135">
        <f t="shared" si="169"/>
        <v>842.47414265582324</v>
      </c>
      <c r="JX57" s="135">
        <f t="shared" si="169"/>
        <v>621.38482717119678</v>
      </c>
      <c r="JY57" s="135">
        <f t="shared" si="169"/>
        <v>455.87794833604966</v>
      </c>
      <c r="JZ57" s="135">
        <f t="shared" si="169"/>
        <v>513.07456542040734</v>
      </c>
      <c r="KA57" s="135">
        <f t="shared" si="169"/>
        <v>657.01036170341888</v>
      </c>
      <c r="KB57" s="135">
        <f t="shared" si="169"/>
        <v>1007.6548775053399</v>
      </c>
      <c r="KC57" s="135">
        <f t="shared" si="169"/>
        <v>1282.4203795956387</v>
      </c>
      <c r="KD57" s="135">
        <f t="shared" ref="KD57:LU57" si="170">SUM(KD51:KD55)</f>
        <v>1433.5185266825463</v>
      </c>
      <c r="KE57" s="135">
        <f t="shared" si="170"/>
        <v>1478.5011723836819</v>
      </c>
      <c r="KF57" s="135">
        <f t="shared" si="170"/>
        <v>1554.370552805723</v>
      </c>
      <c r="KG57" s="135">
        <f t="shared" si="170"/>
        <v>1413.9773987663341</v>
      </c>
      <c r="KH57" s="135">
        <f t="shared" si="170"/>
        <v>1135.597004760551</v>
      </c>
      <c r="KI57" s="135">
        <f t="shared" si="170"/>
        <v>836.18473127580933</v>
      </c>
      <c r="KJ57" s="135">
        <f t="shared" si="170"/>
        <v>615.97977305312156</v>
      </c>
      <c r="KK57" s="135">
        <f t="shared" si="170"/>
        <v>451.13492173331497</v>
      </c>
      <c r="KL57" s="135">
        <f t="shared" si="170"/>
        <v>508.07411220124152</v>
      </c>
      <c r="KM57" s="135">
        <f t="shared" si="170"/>
        <v>651.43416529912088</v>
      </c>
      <c r="KN57" s="135">
        <f t="shared" si="170"/>
        <v>1000.6761030378343</v>
      </c>
      <c r="KO57" s="135">
        <f t="shared" si="170"/>
        <v>1274.3425431197716</v>
      </c>
      <c r="KP57" s="135">
        <f t="shared" si="170"/>
        <v>1424.8362976183321</v>
      </c>
      <c r="KQ57" s="135">
        <f t="shared" si="170"/>
        <v>1469.6390127366633</v>
      </c>
      <c r="KR57" s="135">
        <f t="shared" si="170"/>
        <v>1545.2049156370163</v>
      </c>
      <c r="KS57" s="135">
        <f t="shared" si="170"/>
        <v>1405.3733342137846</v>
      </c>
      <c r="KT57" s="135">
        <f t="shared" si="170"/>
        <v>1128.1064617840252</v>
      </c>
      <c r="KU57" s="135">
        <f t="shared" si="170"/>
        <v>829.89183739322198</v>
      </c>
      <c r="KV57" s="135">
        <f t="shared" si="170"/>
        <v>610.56769900342499</v>
      </c>
      <c r="KW57" s="135">
        <f t="shared" si="170"/>
        <v>446.38222708889759</v>
      </c>
      <c r="KX57" s="135">
        <f t="shared" si="170"/>
        <v>503.06473424537734</v>
      </c>
      <c r="KY57" s="135">
        <f t="shared" si="170"/>
        <v>645.85134713086518</v>
      </c>
      <c r="KZ57" s="135">
        <f t="shared" si="170"/>
        <v>993.69631711862417</v>
      </c>
      <c r="LA57" s="135">
        <f t="shared" si="170"/>
        <v>1266.2680914402335</v>
      </c>
      <c r="LB57" s="135">
        <f t="shared" si="170"/>
        <v>1416.1598709207994</v>
      </c>
      <c r="LC57" s="135">
        <f t="shared" si="170"/>
        <v>1460.7833751786575</v>
      </c>
      <c r="LD57" s="135">
        <f t="shared" si="170"/>
        <v>1536.0470144674091</v>
      </c>
      <c r="LE57" s="135">
        <f t="shared" si="170"/>
        <v>1396.7747593698703</v>
      </c>
      <c r="LF57" s="135">
        <f t="shared" si="170"/>
        <v>1120.6169544298298</v>
      </c>
      <c r="LG57" s="135">
        <f t="shared" si="170"/>
        <v>823.59518853658994</v>
      </c>
      <c r="LH57" s="135">
        <f t="shared" si="170"/>
        <v>605.14834670035191</v>
      </c>
      <c r="LI57" s="135">
        <f t="shared" si="170"/>
        <v>441.61961667348277</v>
      </c>
      <c r="LJ57" s="135">
        <f t="shared" si="170"/>
        <v>498.04617798626623</v>
      </c>
      <c r="LK57" s="135">
        <f t="shared" si="170"/>
        <v>640.26164442021206</v>
      </c>
      <c r="LL57" s="135">
        <f t="shared" si="170"/>
        <v>986.71523452801989</v>
      </c>
      <c r="LM57" s="135">
        <f t="shared" si="170"/>
        <v>1258.1967217523429</v>
      </c>
      <c r="LN57" s="135">
        <f t="shared" si="170"/>
        <v>1407.4889341149865</v>
      </c>
      <c r="LO57" s="135">
        <f t="shared" si="170"/>
        <v>1451.9339443558133</v>
      </c>
      <c r="LP57" s="135">
        <f t="shared" si="170"/>
        <v>1526.8965290874096</v>
      </c>
      <c r="LQ57" s="135">
        <f t="shared" si="170"/>
        <v>1388.1813630102611</v>
      </c>
      <c r="LR57" s="135">
        <f t="shared" si="170"/>
        <v>1113.1281892899806</v>
      </c>
      <c r="LS57" s="135">
        <f t="shared" si="170"/>
        <v>817.29451046031375</v>
      </c>
      <c r="LT57" s="135">
        <f t="shared" si="170"/>
        <v>599.72145599142073</v>
      </c>
      <c r="LU57" s="135">
        <f t="shared" si="170"/>
        <v>436.84684088465917</v>
      </c>
    </row>
    <row r="58" spans="2:333" ht="17" customHeight="1"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4"/>
      <c r="AG58" s="54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  <c r="ES58" s="59"/>
      <c r="ET58" s="59"/>
      <c r="EU58" s="59"/>
      <c r="EV58" s="59"/>
      <c r="EW58" s="59"/>
      <c r="EX58" s="59"/>
      <c r="EY58" s="59"/>
      <c r="EZ58" s="59"/>
      <c r="FA58" s="59"/>
      <c r="FB58" s="59"/>
      <c r="FC58" s="59"/>
      <c r="FD58" s="59"/>
      <c r="FE58" s="59"/>
      <c r="FF58" s="59"/>
      <c r="FG58" s="59"/>
      <c r="FH58" s="59"/>
      <c r="FI58" s="59"/>
      <c r="FJ58" s="59"/>
      <c r="FK58" s="59"/>
      <c r="FL58" s="59"/>
      <c r="FM58" s="59"/>
      <c r="FN58" s="59"/>
      <c r="FO58" s="59"/>
      <c r="FP58" s="59"/>
      <c r="FQ58" s="59"/>
      <c r="FR58" s="59"/>
      <c r="FS58" s="59"/>
      <c r="FT58" s="59"/>
      <c r="FU58" s="59"/>
      <c r="FV58" s="59"/>
      <c r="FW58" s="59"/>
      <c r="FX58" s="59"/>
      <c r="FY58" s="59"/>
      <c r="FZ58" s="59"/>
      <c r="GA58" s="59"/>
      <c r="GB58" s="59"/>
      <c r="GC58" s="59"/>
      <c r="GD58" s="59"/>
      <c r="GE58" s="59"/>
      <c r="GF58" s="59"/>
      <c r="GG58" s="59"/>
      <c r="GH58" s="59"/>
      <c r="GI58" s="59"/>
      <c r="GJ58" s="59"/>
      <c r="GK58" s="59"/>
      <c r="GL58" s="59"/>
      <c r="GM58" s="59"/>
      <c r="GN58" s="59"/>
      <c r="GO58" s="59"/>
      <c r="GP58" s="59"/>
      <c r="GQ58" s="59"/>
      <c r="GR58" s="59"/>
      <c r="GS58" s="59"/>
      <c r="GT58" s="59"/>
      <c r="GU58" s="59"/>
      <c r="GV58" s="59"/>
      <c r="GW58" s="59"/>
      <c r="GX58" s="59"/>
      <c r="GY58" s="59"/>
      <c r="GZ58" s="59"/>
      <c r="HA58" s="59"/>
      <c r="HB58" s="59"/>
      <c r="HC58" s="59"/>
      <c r="HD58" s="59"/>
      <c r="HE58" s="59"/>
      <c r="HF58" s="59"/>
      <c r="HG58" s="59"/>
      <c r="HH58" s="59"/>
      <c r="HI58" s="59"/>
      <c r="HJ58" s="59"/>
      <c r="HK58" s="59"/>
      <c r="HL58" s="59"/>
      <c r="HM58" s="59"/>
      <c r="HN58" s="59"/>
      <c r="HO58" s="59"/>
      <c r="HP58" s="59"/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59"/>
      <c r="IG58" s="59"/>
      <c r="IH58" s="59"/>
      <c r="II58" s="59"/>
      <c r="IJ58" s="59"/>
      <c r="IK58" s="59"/>
      <c r="IL58" s="59"/>
      <c r="IM58" s="59"/>
      <c r="IN58" s="59"/>
      <c r="IO58" s="59"/>
      <c r="IP58" s="59"/>
      <c r="IQ58" s="59"/>
      <c r="IR58" s="59"/>
      <c r="IS58" s="59"/>
      <c r="IT58" s="59"/>
      <c r="IU58" s="59"/>
      <c r="IV58" s="59"/>
      <c r="IW58" s="59"/>
      <c r="IX58" s="59"/>
      <c r="IY58" s="59"/>
      <c r="IZ58" s="59"/>
      <c r="JA58" s="59"/>
      <c r="JB58" s="59"/>
      <c r="JC58" s="59"/>
      <c r="JD58" s="59"/>
      <c r="JE58" s="59"/>
      <c r="JF58" s="59"/>
      <c r="JG58" s="59"/>
      <c r="JH58" s="59"/>
      <c r="JI58" s="59"/>
      <c r="JJ58" s="59"/>
      <c r="JK58" s="59"/>
      <c r="JL58" s="59"/>
      <c r="JM58" s="59"/>
      <c r="JN58" s="59"/>
      <c r="JO58" s="59"/>
      <c r="JP58" s="59"/>
      <c r="JQ58" s="59"/>
      <c r="JR58" s="59"/>
      <c r="JS58" s="59"/>
      <c r="JT58" s="59"/>
      <c r="JU58" s="59"/>
      <c r="JV58" s="59"/>
      <c r="JW58" s="59"/>
      <c r="JX58" s="59"/>
      <c r="JY58" s="59"/>
      <c r="JZ58" s="59"/>
      <c r="KA58" s="59"/>
      <c r="KB58" s="59"/>
      <c r="KC58" s="59"/>
      <c r="KD58" s="59"/>
      <c r="KE58" s="59"/>
      <c r="KF58" s="59"/>
      <c r="KG58" s="59"/>
      <c r="KH58" s="59"/>
      <c r="KI58" s="59"/>
      <c r="KJ58" s="59"/>
      <c r="KK58" s="59"/>
      <c r="KL58" s="59"/>
      <c r="KM58" s="59"/>
      <c r="KN58" s="59"/>
      <c r="KO58" s="59"/>
      <c r="KP58" s="59"/>
      <c r="KQ58" s="59"/>
      <c r="KR58" s="59"/>
      <c r="KS58" s="59"/>
      <c r="KT58" s="59"/>
      <c r="KU58" s="59"/>
      <c r="KV58" s="59"/>
      <c r="KW58" s="59"/>
      <c r="KX58" s="59"/>
      <c r="KY58" s="59"/>
      <c r="KZ58" s="59"/>
      <c r="LA58" s="59"/>
      <c r="LB58" s="59"/>
      <c r="LC58" s="59"/>
      <c r="LD58" s="59"/>
      <c r="LE58" s="59"/>
      <c r="LF58" s="59"/>
      <c r="LG58" s="59"/>
      <c r="LH58" s="59"/>
      <c r="LI58" s="59"/>
      <c r="LJ58" s="59"/>
      <c r="LK58" s="59"/>
      <c r="LL58" s="59"/>
      <c r="LM58" s="59"/>
      <c r="LN58" s="59"/>
      <c r="LO58" s="59"/>
      <c r="LP58" s="59"/>
      <c r="LQ58" s="59"/>
      <c r="LR58" s="59"/>
      <c r="LS58" s="59"/>
      <c r="LT58" s="59"/>
      <c r="LU58" s="59"/>
    </row>
    <row r="59" spans="2:333"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4"/>
      <c r="AG59" s="54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/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</row>
    <row r="60" spans="2:333"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4"/>
      <c r="AG60" s="54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59"/>
      <c r="FF60" s="59"/>
      <c r="FG60" s="59"/>
      <c r="FH60" s="59"/>
      <c r="FI60" s="59"/>
      <c r="FJ60" s="59"/>
      <c r="FK60" s="59"/>
      <c r="FL60" s="59"/>
      <c r="FM60" s="59"/>
      <c r="FN60" s="59"/>
      <c r="FO60" s="59"/>
      <c r="FP60" s="59"/>
      <c r="FQ60" s="59"/>
      <c r="FR60" s="59"/>
      <c r="FS60" s="59"/>
      <c r="FT60" s="59"/>
      <c r="FU60" s="59"/>
      <c r="FV60" s="59"/>
      <c r="FW60" s="59"/>
      <c r="FX60" s="59"/>
      <c r="FY60" s="59"/>
      <c r="FZ60" s="59"/>
      <c r="GA60" s="59"/>
      <c r="GB60" s="59"/>
      <c r="GC60" s="59"/>
      <c r="GD60" s="59"/>
      <c r="GE60" s="59"/>
      <c r="GF60" s="59"/>
      <c r="GG60" s="59"/>
      <c r="GH60" s="59"/>
      <c r="GI60" s="59"/>
      <c r="GJ60" s="59"/>
      <c r="GK60" s="59"/>
      <c r="GL60" s="59"/>
      <c r="GM60" s="59"/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59"/>
      <c r="IG60" s="59"/>
      <c r="IH60" s="59"/>
      <c r="II60" s="59"/>
      <c r="IJ60" s="59"/>
      <c r="IK60" s="59"/>
      <c r="IL60" s="59"/>
      <c r="IM60" s="59"/>
      <c r="IN60" s="59"/>
      <c r="IO60" s="59"/>
      <c r="IP60" s="59"/>
      <c r="IQ60" s="59"/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/>
      <c r="JF60" s="59"/>
      <c r="JG60" s="59"/>
      <c r="JH60" s="59"/>
      <c r="JI60" s="59"/>
      <c r="JJ60" s="59"/>
      <c r="JK60" s="59"/>
      <c r="JL60" s="59"/>
      <c r="JM60" s="59"/>
      <c r="JN60" s="59"/>
      <c r="JO60" s="59"/>
      <c r="JP60" s="59"/>
      <c r="JQ60" s="59"/>
      <c r="JR60" s="59"/>
      <c r="JS60" s="59"/>
      <c r="JT60" s="59"/>
      <c r="JU60" s="59"/>
      <c r="JV60" s="59"/>
      <c r="JW60" s="59"/>
      <c r="JX60" s="59"/>
      <c r="JY60" s="59"/>
      <c r="JZ60" s="59"/>
      <c r="KA60" s="59"/>
      <c r="KB60" s="59"/>
      <c r="KC60" s="59"/>
      <c r="KD60" s="59"/>
      <c r="KE60" s="59"/>
      <c r="KF60" s="59"/>
      <c r="KG60" s="59"/>
      <c r="KH60" s="59"/>
      <c r="KI60" s="59"/>
      <c r="KJ60" s="59"/>
      <c r="KK60" s="59"/>
      <c r="KL60" s="59"/>
      <c r="KM60" s="59"/>
      <c r="KN60" s="59"/>
      <c r="KO60" s="59"/>
      <c r="KP60" s="59"/>
      <c r="KQ60" s="59"/>
      <c r="KR60" s="59"/>
      <c r="KS60" s="59"/>
      <c r="KT60" s="59"/>
      <c r="KU60" s="59"/>
      <c r="KV60" s="59"/>
      <c r="KW60" s="59"/>
      <c r="KX60" s="59"/>
      <c r="KY60" s="59"/>
      <c r="KZ60" s="59"/>
      <c r="LA60" s="59"/>
      <c r="LB60" s="59"/>
      <c r="LC60" s="59"/>
      <c r="LD60" s="59"/>
      <c r="LE60" s="59"/>
      <c r="LF60" s="59"/>
      <c r="LG60" s="59"/>
      <c r="LH60" s="59"/>
      <c r="LI60" s="59"/>
      <c r="LJ60" s="59"/>
      <c r="LK60" s="59"/>
      <c r="LL60" s="59"/>
      <c r="LM60" s="59"/>
      <c r="LN60" s="59"/>
      <c r="LO60" s="59"/>
      <c r="LP60" s="59"/>
      <c r="LQ60" s="59"/>
      <c r="LR60" s="59"/>
      <c r="LS60" s="59"/>
      <c r="LT60" s="59"/>
      <c r="LU60" s="59"/>
    </row>
    <row r="61" spans="2:333">
      <c r="C61" s="3" t="s">
        <v>337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</row>
    <row r="62" spans="2:333"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4"/>
      <c r="AG62" s="54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  <c r="EM62" s="59"/>
      <c r="EN62" s="59"/>
      <c r="EO62" s="59"/>
      <c r="EP62" s="59"/>
      <c r="EQ62" s="59"/>
      <c r="ER62" s="59"/>
      <c r="ES62" s="59"/>
      <c r="ET62" s="59"/>
      <c r="EU62" s="59"/>
      <c r="EV62" s="59"/>
      <c r="EW62" s="59"/>
      <c r="EX62" s="59"/>
      <c r="EY62" s="59"/>
      <c r="EZ62" s="59"/>
      <c r="FA62" s="59"/>
      <c r="FB62" s="59"/>
      <c r="FC62" s="59"/>
      <c r="FD62" s="59"/>
      <c r="FE62" s="59"/>
      <c r="FF62" s="59"/>
      <c r="FG62" s="59"/>
      <c r="FH62" s="59"/>
      <c r="FI62" s="59"/>
      <c r="FJ62" s="59"/>
      <c r="FK62" s="59"/>
      <c r="FL62" s="59"/>
      <c r="FM62" s="59"/>
      <c r="FN62" s="59"/>
      <c r="FO62" s="59"/>
      <c r="FP62" s="59"/>
      <c r="FQ62" s="59"/>
      <c r="FR62" s="59"/>
      <c r="FS62" s="59"/>
      <c r="FT62" s="59"/>
      <c r="FU62" s="59"/>
      <c r="FV62" s="59"/>
      <c r="FW62" s="59"/>
      <c r="FX62" s="59"/>
      <c r="FY62" s="59"/>
      <c r="FZ62" s="59"/>
      <c r="GA62" s="59"/>
      <c r="GB62" s="59"/>
      <c r="GC62" s="59"/>
      <c r="GD62" s="59"/>
      <c r="GE62" s="59"/>
      <c r="GF62" s="59"/>
      <c r="GG62" s="59"/>
      <c r="GH62" s="59"/>
      <c r="GI62" s="59"/>
      <c r="GJ62" s="59"/>
      <c r="GK62" s="59"/>
      <c r="GL62" s="59"/>
      <c r="GM62" s="59"/>
      <c r="GN62" s="59"/>
      <c r="GO62" s="59"/>
      <c r="GP62" s="59"/>
      <c r="GQ62" s="59"/>
      <c r="GR62" s="59"/>
      <c r="GS62" s="59"/>
      <c r="GT62" s="59"/>
      <c r="GU62" s="59"/>
      <c r="GV62" s="59"/>
      <c r="GW62" s="59"/>
      <c r="GX62" s="59"/>
      <c r="GY62" s="59"/>
      <c r="GZ62" s="59"/>
      <c r="HA62" s="59"/>
      <c r="HB62" s="59"/>
      <c r="HC62" s="59"/>
      <c r="HD62" s="59"/>
      <c r="HE62" s="59"/>
      <c r="HF62" s="59"/>
      <c r="HG62" s="59"/>
      <c r="HH62" s="59"/>
      <c r="HI62" s="59"/>
      <c r="HJ62" s="59"/>
      <c r="HK62" s="59"/>
      <c r="HL62" s="59"/>
      <c r="HM62" s="59"/>
      <c r="HN62" s="59"/>
      <c r="HO62" s="59"/>
      <c r="HP62" s="59"/>
      <c r="HQ62" s="59"/>
      <c r="HR62" s="59"/>
      <c r="HS62" s="59"/>
      <c r="HT62" s="59"/>
      <c r="HU62" s="59"/>
      <c r="HV62" s="59"/>
      <c r="HW62" s="59"/>
      <c r="HX62" s="59"/>
      <c r="HY62" s="59"/>
      <c r="HZ62" s="59"/>
      <c r="IA62" s="59"/>
      <c r="IB62" s="59"/>
      <c r="IC62" s="59"/>
      <c r="ID62" s="59"/>
      <c r="IE62" s="59"/>
      <c r="IF62" s="59"/>
      <c r="IG62" s="59"/>
      <c r="IH62" s="59"/>
      <c r="II62" s="59"/>
      <c r="IJ62" s="59"/>
      <c r="IK62" s="59"/>
      <c r="IL62" s="59"/>
      <c r="IM62" s="59"/>
      <c r="IN62" s="59"/>
      <c r="IO62" s="59"/>
      <c r="IP62" s="59"/>
      <c r="IQ62" s="59"/>
      <c r="IR62" s="59"/>
      <c r="IS62" s="59"/>
      <c r="IT62" s="59"/>
      <c r="IU62" s="59"/>
      <c r="IV62" s="59"/>
      <c r="IW62" s="59"/>
      <c r="IX62" s="59"/>
      <c r="IY62" s="59"/>
      <c r="IZ62" s="59"/>
      <c r="JA62" s="59"/>
      <c r="JB62" s="59"/>
      <c r="JC62" s="59"/>
      <c r="JD62" s="59"/>
      <c r="JE62" s="59"/>
      <c r="JF62" s="59"/>
      <c r="JG62" s="59"/>
      <c r="JH62" s="59"/>
      <c r="JI62" s="59"/>
      <c r="JJ62" s="59"/>
      <c r="JK62" s="59"/>
      <c r="JL62" s="59"/>
      <c r="JM62" s="59"/>
      <c r="JN62" s="59"/>
      <c r="JO62" s="59"/>
      <c r="JP62" s="59"/>
      <c r="JQ62" s="59"/>
      <c r="JR62" s="59"/>
      <c r="JS62" s="59"/>
      <c r="JT62" s="59"/>
      <c r="JU62" s="59"/>
      <c r="JV62" s="59"/>
      <c r="JW62" s="59"/>
      <c r="JX62" s="59"/>
      <c r="JY62" s="59"/>
      <c r="JZ62" s="59"/>
      <c r="KA62" s="59"/>
      <c r="KB62" s="59"/>
      <c r="KC62" s="59"/>
      <c r="KD62" s="59"/>
      <c r="KE62" s="59"/>
      <c r="KF62" s="59"/>
      <c r="KG62" s="59"/>
      <c r="KH62" s="59"/>
      <c r="KI62" s="59"/>
      <c r="KJ62" s="59"/>
      <c r="KK62" s="59"/>
      <c r="KL62" s="59"/>
      <c r="KM62" s="59"/>
      <c r="KN62" s="59"/>
      <c r="KO62" s="59"/>
      <c r="KP62" s="59"/>
      <c r="KQ62" s="59"/>
      <c r="KR62" s="59"/>
      <c r="KS62" s="59"/>
      <c r="KT62" s="59"/>
      <c r="KU62" s="59"/>
      <c r="KV62" s="59"/>
      <c r="KW62" s="59"/>
      <c r="KX62" s="59"/>
      <c r="KY62" s="59"/>
      <c r="KZ62" s="59"/>
      <c r="LA62" s="59"/>
      <c r="LB62" s="59"/>
      <c r="LC62" s="59"/>
      <c r="LD62" s="59"/>
      <c r="LE62" s="59"/>
      <c r="LF62" s="59"/>
      <c r="LG62" s="59"/>
      <c r="LH62" s="59"/>
      <c r="LI62" s="59"/>
      <c r="LJ62" s="59"/>
      <c r="LK62" s="59"/>
      <c r="LL62" s="59"/>
      <c r="LM62" s="59"/>
      <c r="LN62" s="59"/>
      <c r="LO62" s="59"/>
      <c r="LP62" s="59"/>
      <c r="LQ62" s="59"/>
      <c r="LR62" s="59"/>
      <c r="LS62" s="59"/>
      <c r="LT62" s="59"/>
      <c r="LU62" s="59"/>
    </row>
    <row r="63" spans="2:333">
      <c r="D63" s="12" t="s">
        <v>328</v>
      </c>
      <c r="G63" s="136">
        <f t="shared" ref="G63:AE63" si="171">G44</f>
        <v>15525</v>
      </c>
      <c r="H63" s="136">
        <f t="shared" si="171"/>
        <v>15370.949999999997</v>
      </c>
      <c r="I63" s="136">
        <f t="shared" si="171"/>
        <v>15217.0087</v>
      </c>
      <c r="J63" s="136">
        <f t="shared" si="171"/>
        <v>15063.170590199994</v>
      </c>
      <c r="K63" s="136">
        <f t="shared" si="171"/>
        <v>14909.430132089197</v>
      </c>
      <c r="L63" s="136">
        <f t="shared" si="171"/>
        <v>14755.781758053343</v>
      </c>
      <c r="M63" s="136">
        <f t="shared" si="171"/>
        <v>14602.219870978555</v>
      </c>
      <c r="N63" s="136">
        <f t="shared" si="171"/>
        <v>14448.738843851643</v>
      </c>
      <c r="O63" s="136">
        <f t="shared" si="171"/>
        <v>14295.333019356802</v>
      </c>
      <c r="P63" s="136">
        <f t="shared" si="171"/>
        <v>14141.996709468753</v>
      </c>
      <c r="Q63" s="136">
        <f t="shared" si="171"/>
        <v>13988.724195042145</v>
      </c>
      <c r="R63" s="136">
        <f t="shared" si="171"/>
        <v>13835.509725397356</v>
      </c>
      <c r="S63" s="136">
        <f t="shared" si="171"/>
        <v>13682.347517902499</v>
      </c>
      <c r="T63" s="136">
        <f t="shared" si="171"/>
        <v>13529.231757551692</v>
      </c>
      <c r="U63" s="136">
        <f t="shared" si="171"/>
        <v>13376.156596539502</v>
      </c>
      <c r="V63" s="136">
        <f t="shared" si="171"/>
        <v>13223.116153831532</v>
      </c>
      <c r="W63" s="136">
        <f t="shared" si="171"/>
        <v>13070.104514731182</v>
      </c>
      <c r="X63" s="136">
        <f t="shared" si="171"/>
        <v>12917.115730442376</v>
      </c>
      <c r="Y63" s="136">
        <f t="shared" si="171"/>
        <v>12764.143817628432</v>
      </c>
      <c r="Z63" s="136">
        <f t="shared" si="171"/>
        <v>12611.182757966817</v>
      </c>
      <c r="AA63" s="136">
        <f t="shared" si="171"/>
        <v>22458.22649769994</v>
      </c>
      <c r="AB63" s="136">
        <f t="shared" si="171"/>
        <v>22305.268947181779</v>
      </c>
      <c r="AC63" s="136">
        <f t="shared" si="171"/>
        <v>22152.303980420424</v>
      </c>
      <c r="AD63" s="136">
        <f t="shared" si="171"/>
        <v>21999.325434616381</v>
      </c>
      <c r="AE63" s="136">
        <f t="shared" si="171"/>
        <v>21846.327109696729</v>
      </c>
      <c r="AF63" s="137"/>
      <c r="AG63" s="137"/>
      <c r="AH63" s="136">
        <f t="shared" ref="AH63:CS63" si="172">AH44</f>
        <v>277.39219463557424</v>
      </c>
      <c r="AI63" s="136">
        <f t="shared" si="172"/>
        <v>559.50949849800486</v>
      </c>
      <c r="AJ63" s="136">
        <f t="shared" si="172"/>
        <v>1246.780406547068</v>
      </c>
      <c r="AK63" s="136">
        <f t="shared" si="172"/>
        <v>1785.3267907398579</v>
      </c>
      <c r="AL63" s="136">
        <f t="shared" si="172"/>
        <v>2081.4824585832757</v>
      </c>
      <c r="AM63" s="136">
        <f t="shared" si="172"/>
        <v>2169.6494264503363</v>
      </c>
      <c r="AN63" s="136">
        <f t="shared" si="172"/>
        <v>2318.3550688486666</v>
      </c>
      <c r="AO63" s="136">
        <f t="shared" si="172"/>
        <v>2043.1814211449357</v>
      </c>
      <c r="AP63" s="136">
        <f t="shared" si="172"/>
        <v>1497.5497698588558</v>
      </c>
      <c r="AQ63" s="136">
        <f t="shared" si="172"/>
        <v>910.69517551768399</v>
      </c>
      <c r="AR63" s="136">
        <f t="shared" si="172"/>
        <v>479.08864875225527</v>
      </c>
      <c r="AS63" s="136">
        <f t="shared" si="172"/>
        <v>155.98914042349702</v>
      </c>
      <c r="AT63" s="136">
        <f t="shared" si="172"/>
        <v>268.62012585701814</v>
      </c>
      <c r="AU63" s="136">
        <f t="shared" si="172"/>
        <v>549.60896050401266</v>
      </c>
      <c r="AV63" s="136">
        <f t="shared" si="172"/>
        <v>1234.1307849208795</v>
      </c>
      <c r="AW63" s="136">
        <f t="shared" si="172"/>
        <v>1770.5229835768985</v>
      </c>
      <c r="AX63" s="136">
        <f t="shared" si="172"/>
        <v>2065.4940287489426</v>
      </c>
      <c r="AY63" s="136">
        <f t="shared" si="172"/>
        <v>2153.3083287445352</v>
      </c>
      <c r="AZ63" s="136">
        <f t="shared" si="172"/>
        <v>2301.4191485732717</v>
      </c>
      <c r="BA63" s="136">
        <f t="shared" si="172"/>
        <v>2027.3461954603556</v>
      </c>
      <c r="BB63" s="136">
        <f t="shared" si="172"/>
        <v>1483.8970707794203</v>
      </c>
      <c r="BC63" s="136">
        <f t="shared" si="172"/>
        <v>899.38989481561316</v>
      </c>
      <c r="BD63" s="136">
        <f t="shared" si="172"/>
        <v>469.50979415724601</v>
      </c>
      <c r="BE63" s="136">
        <f t="shared" si="172"/>
        <v>147.70268386180283</v>
      </c>
      <c r="BF63" s="136">
        <f t="shared" si="172"/>
        <v>259.84085368692377</v>
      </c>
      <c r="BG63" s="136">
        <f t="shared" si="172"/>
        <v>539.70573299533021</v>
      </c>
      <c r="BH63" s="136">
        <f t="shared" si="172"/>
        <v>1221.4894701145295</v>
      </c>
      <c r="BI63" s="136">
        <f t="shared" si="172"/>
        <v>1755.7360999759244</v>
      </c>
      <c r="BJ63" s="136">
        <f t="shared" si="172"/>
        <v>2049.5272609672807</v>
      </c>
      <c r="BK63" s="136">
        <f t="shared" si="172"/>
        <v>2136.9903037628906</v>
      </c>
      <c r="BL63" s="136">
        <f t="shared" si="172"/>
        <v>2284.5086803123122</v>
      </c>
      <c r="BM63" s="136">
        <f t="shared" si="172"/>
        <v>2011.5320190118482</v>
      </c>
      <c r="BN63" s="136">
        <f t="shared" si="172"/>
        <v>1470.2566908296362</v>
      </c>
      <c r="BO63" s="136">
        <f t="shared" si="172"/>
        <v>888.08754356968439</v>
      </c>
      <c r="BP63" s="136">
        <f t="shared" si="172"/>
        <v>459.92696331395064</v>
      </c>
      <c r="BQ63" s="136">
        <f t="shared" si="172"/>
        <v>139.40708145968938</v>
      </c>
      <c r="BR63" s="136">
        <f t="shared" si="172"/>
        <v>251.05398402217588</v>
      </c>
      <c r="BS63" s="136">
        <f t="shared" si="172"/>
        <v>529.79940381334882</v>
      </c>
      <c r="BT63" s="136">
        <f t="shared" si="172"/>
        <v>1208.8560059840711</v>
      </c>
      <c r="BU63" s="136">
        <f t="shared" si="172"/>
        <v>1740.9656493260204</v>
      </c>
      <c r="BV63" s="136">
        <f t="shared" si="172"/>
        <v>2033.581645673411</v>
      </c>
      <c r="BW63" s="136">
        <f t="shared" si="172"/>
        <v>2120.6948362978387</v>
      </c>
      <c r="BX63" s="136">
        <f t="shared" si="172"/>
        <v>2267.6231393410626</v>
      </c>
      <c r="BY63" s="136">
        <f t="shared" si="172"/>
        <v>1995.7383846858002</v>
      </c>
      <c r="BZ63" s="136">
        <f t="shared" si="172"/>
        <v>1456.6281578163175</v>
      </c>
      <c r="CA63" s="136">
        <f t="shared" si="172"/>
        <v>876.78768714540524</v>
      </c>
      <c r="CB63" s="136">
        <f t="shared" si="172"/>
        <v>450.33974921069466</v>
      </c>
      <c r="CC63" s="136">
        <f t="shared" si="172"/>
        <v>131.10194688385036</v>
      </c>
      <c r="CD63" s="136">
        <f t="shared" si="172"/>
        <v>242.25912010692059</v>
      </c>
      <c r="CE63" s="136">
        <f t="shared" si="172"/>
        <v>519.88955821892887</v>
      </c>
      <c r="CF63" s="136">
        <f t="shared" si="172"/>
        <v>1196.2299339809683</v>
      </c>
      <c r="CG63" s="136">
        <f t="shared" si="172"/>
        <v>1726.2111387495497</v>
      </c>
      <c r="CH63" s="136">
        <f t="shared" si="172"/>
        <v>2017.6566711115511</v>
      </c>
      <c r="CI63" s="136">
        <f t="shared" si="172"/>
        <v>2104.421408973481</v>
      </c>
      <c r="CJ63" s="136">
        <f t="shared" si="172"/>
        <v>2250.7619988045317</v>
      </c>
      <c r="CK63" s="136">
        <f t="shared" si="172"/>
        <v>1979.9647831678908</v>
      </c>
      <c r="CL63" s="136">
        <f t="shared" si="172"/>
        <v>1443.0109972058858</v>
      </c>
      <c r="CM63" s="136">
        <f t="shared" si="172"/>
        <v>865.48988841765708</v>
      </c>
      <c r="CN63" s="136">
        <f t="shared" si="172"/>
        <v>440.74774223468535</v>
      </c>
      <c r="CO63" s="136">
        <f t="shared" si="172"/>
        <v>122.78689111714834</v>
      </c>
      <c r="CP63" s="136">
        <f t="shared" si="172"/>
        <v>233.45586250086785</v>
      </c>
      <c r="CQ63" s="136">
        <f t="shared" si="172"/>
        <v>509.97577886042814</v>
      </c>
      <c r="CR63" s="136">
        <f t="shared" si="172"/>
        <v>1183.6107931194197</v>
      </c>
      <c r="CS63" s="136">
        <f t="shared" si="172"/>
        <v>1711.4720730689264</v>
      </c>
      <c r="CT63" s="136">
        <f t="shared" ref="CT63:FE63" si="173">CT44</f>
        <v>2001.7518233014798</v>
      </c>
      <c r="CU63" s="136">
        <f t="shared" si="173"/>
        <v>2088.1695022119616</v>
      </c>
      <c r="CV63" s="136">
        <f t="shared" si="173"/>
        <v>2233.9247296836888</v>
      </c>
      <c r="CW63" s="136">
        <f t="shared" si="173"/>
        <v>1964.2107029095941</v>
      </c>
      <c r="CX63" s="136">
        <f t="shared" si="173"/>
        <v>1429.4047320914369</v>
      </c>
      <c r="CY63" s="136">
        <f t="shared" si="173"/>
        <v>854.19370773836158</v>
      </c>
      <c r="CZ63" s="136">
        <f t="shared" si="173"/>
        <v>431.15053014012165</v>
      </c>
      <c r="DA63" s="136">
        <f t="shared" si="173"/>
        <v>114.46152242705489</v>
      </c>
      <c r="DB63" s="136">
        <f t="shared" si="173"/>
        <v>224.64380904731661</v>
      </c>
      <c r="DC63" s="136">
        <f t="shared" si="173"/>
        <v>500.05764574143859</v>
      </c>
      <c r="DD63" s="136">
        <f t="shared" si="173"/>
        <v>1170.9981199433942</v>
      </c>
      <c r="DE63" s="136">
        <f t="shared" si="173"/>
        <v>1696.7479547731032</v>
      </c>
      <c r="DF63" s="136">
        <f t="shared" si="173"/>
        <v>1985.8665860047263</v>
      </c>
      <c r="DG63" s="136">
        <f t="shared" si="173"/>
        <v>2071.9385941995661</v>
      </c>
      <c r="DH63" s="136">
        <f t="shared" si="173"/>
        <v>2217.1108007614062</v>
      </c>
      <c r="DI63" s="136">
        <f t="shared" si="173"/>
        <v>1948.4756300944082</v>
      </c>
      <c r="DJ63" s="136">
        <f t="shared" si="173"/>
        <v>1415.8088831595237</v>
      </c>
      <c r="DK63" s="136">
        <f t="shared" si="173"/>
        <v>842.89870290386034</v>
      </c>
      <c r="DL63" s="136">
        <f t="shared" si="173"/>
        <v>421.54769801601333</v>
      </c>
      <c r="DM63" s="136">
        <f t="shared" si="173"/>
        <v>106.12544633379866</v>
      </c>
      <c r="DN63" s="136">
        <f t="shared" si="173"/>
        <v>215.82255484087705</v>
      </c>
      <c r="DO63" s="136">
        <f t="shared" si="173"/>
        <v>490.1347361882224</v>
      </c>
      <c r="DP63" s="136">
        <f t="shared" si="173"/>
        <v>1158.39144849337</v>
      </c>
      <c r="DQ63" s="136">
        <f t="shared" si="173"/>
        <v>1682.0382839837605</v>
      </c>
      <c r="DR63" s="136">
        <f t="shared" si="173"/>
        <v>1970.000440690457</v>
      </c>
      <c r="DS63" s="136">
        <f t="shared" si="173"/>
        <v>2055.7281608525172</v>
      </c>
      <c r="DT63" s="136">
        <f t="shared" si="173"/>
        <v>2200.31967858811</v>
      </c>
      <c r="DU63" s="136">
        <f t="shared" si="173"/>
        <v>1932.75904860378</v>
      </c>
      <c r="DV63" s="136">
        <f t="shared" si="173"/>
        <v>1402.222968656635</v>
      </c>
      <c r="DW63" s="136">
        <f t="shared" si="173"/>
        <v>831.60442912199437</v>
      </c>
      <c r="DX63" s="136">
        <f t="shared" si="173"/>
        <v>411.93882825369906</v>
      </c>
      <c r="DY63" s="136">
        <f t="shared" si="173"/>
        <v>97.778265578213222</v>
      </c>
      <c r="DZ63" s="136">
        <f t="shared" si="173"/>
        <v>206.99169219489454</v>
      </c>
      <c r="EA63" s="136">
        <f t="shared" si="173"/>
        <v>480.20662481685054</v>
      </c>
      <c r="EB63" s="136">
        <f t="shared" si="173"/>
        <v>1145.7903102727776</v>
      </c>
      <c r="EC63" s="136">
        <f t="shared" si="173"/>
        <v>1667.3425584212061</v>
      </c>
      <c r="ED63" s="136">
        <f t="shared" si="173"/>
        <v>1954.1528665010758</v>
      </c>
      <c r="EE63" s="136">
        <f t="shared" si="173"/>
        <v>2039.5376757824886</v>
      </c>
      <c r="EF63" s="136">
        <f t="shared" si="173"/>
        <v>2183.5508274471385</v>
      </c>
      <c r="EG63" s="136">
        <f t="shared" si="173"/>
        <v>1917.0604399827459</v>
      </c>
      <c r="EH63" s="136">
        <f t="shared" si="173"/>
        <v>1388.6465043553897</v>
      </c>
      <c r="EI63" s="136">
        <f t="shared" si="173"/>
        <v>820.31043897888753</v>
      </c>
      <c r="EJ63" s="136">
        <f t="shared" si="173"/>
        <v>402.32350051406502</v>
      </c>
      <c r="EK63" s="136">
        <f t="shared" si="173"/>
        <v>89.419580089281226</v>
      </c>
      <c r="EL63" s="136">
        <f t="shared" si="173"/>
        <v>198.15081060856278</v>
      </c>
      <c r="EM63" s="136">
        <f t="shared" si="173"/>
        <v>470.27288350003096</v>
      </c>
      <c r="EN63" s="136">
        <f t="shared" si="173"/>
        <v>1133.1942342141342</v>
      </c>
      <c r="EO63" s="136">
        <f t="shared" si="173"/>
        <v>1652.6602733699692</v>
      </c>
      <c r="EP63" s="136">
        <f t="shared" si="173"/>
        <v>1938.3233402175197</v>
      </c>
      <c r="EQ63" s="136">
        <f t="shared" si="173"/>
        <v>2023.3666102618063</v>
      </c>
      <c r="ER63" s="136">
        <f t="shared" si="173"/>
        <v>2166.8037093197981</v>
      </c>
      <c r="ES63" s="136">
        <f t="shared" si="173"/>
        <v>1901.3792834052629</v>
      </c>
      <c r="ET63" s="136">
        <f t="shared" si="173"/>
        <v>1375.0790035204159</v>
      </c>
      <c r="EU63" s="136">
        <f t="shared" si="173"/>
        <v>809.01628240541982</v>
      </c>
      <c r="EV63" s="136">
        <f t="shared" si="173"/>
        <v>392.70129169445659</v>
      </c>
      <c r="EW63" s="136">
        <f t="shared" si="173"/>
        <v>81.048986951371944</v>
      </c>
      <c r="EX63" s="136">
        <f t="shared" si="173"/>
        <v>189.29949673373426</v>
      </c>
      <c r="EY63" s="136">
        <f t="shared" si="173"/>
        <v>460.33308133363653</v>
      </c>
      <c r="EZ63" s="136">
        <f t="shared" si="173"/>
        <v>1120.6027466448836</v>
      </c>
      <c r="FA63" s="136">
        <f t="shared" si="173"/>
        <v>1637.9909216440951</v>
      </c>
      <c r="FB63" s="136">
        <f t="shared" si="173"/>
        <v>1922.511336224255</v>
      </c>
      <c r="FC63" s="136">
        <f t="shared" si="173"/>
        <v>2007.2144331883651</v>
      </c>
      <c r="FD63" s="136">
        <f t="shared" si="173"/>
        <v>2150.0777838501249</v>
      </c>
      <c r="FE63" s="136">
        <f t="shared" si="173"/>
        <v>1885.7150556392476</v>
      </c>
      <c r="FF63" s="136">
        <f t="shared" ref="FF63:HQ63" si="174">FF44</f>
        <v>1361.5199768739399</v>
      </c>
      <c r="FG63" s="136">
        <f t="shared" si="174"/>
        <v>797.72150664340393</v>
      </c>
      <c r="FH63" s="136">
        <f t="shared" si="174"/>
        <v>383.07177589528465</v>
      </c>
      <c r="FI63" s="136">
        <f t="shared" si="174"/>
        <v>72.666080371172256</v>
      </c>
      <c r="FJ63" s="136">
        <f t="shared" si="174"/>
        <v>180.43733434141427</v>
      </c>
      <c r="FK63" s="136">
        <f t="shared" si="174"/>
        <v>450.38678460291703</v>
      </c>
      <c r="FL63" s="136">
        <f t="shared" si="174"/>
        <v>1108.0153712529191</v>
      </c>
      <c r="FM63" s="136">
        <f t="shared" si="174"/>
        <v>1623.3339935521335</v>
      </c>
      <c r="FN63" s="136">
        <f t="shared" si="174"/>
        <v>1906.7163264739729</v>
      </c>
      <c r="FO63" s="136">
        <f t="shared" si="174"/>
        <v>1991.0806110502263</v>
      </c>
      <c r="FP63" s="136">
        <f t="shared" si="174"/>
        <v>2133.3725083093391</v>
      </c>
      <c r="FQ63" s="136">
        <f t="shared" si="174"/>
        <v>1870.067231011305</v>
      </c>
      <c r="FR63" s="136">
        <f t="shared" si="174"/>
        <v>1347.9689325610589</v>
      </c>
      <c r="FS63" s="136">
        <f t="shared" si="174"/>
        <v>786.42565621144513</v>
      </c>
      <c r="FT63" s="136">
        <f t="shared" si="174"/>
        <v>373.43452438631834</v>
      </c>
      <c r="FU63" s="136">
        <f t="shared" si="174"/>
        <v>64.270451644302511</v>
      </c>
      <c r="FV63" s="136">
        <f t="shared" si="174"/>
        <v>171.56390428794339</v>
      </c>
      <c r="FW63" s="136">
        <f t="shared" si="174"/>
        <v>440.43355674840018</v>
      </c>
      <c r="FX63" s="136">
        <f t="shared" si="174"/>
        <v>1095.4316290518022</v>
      </c>
      <c r="FY63" s="136">
        <f t="shared" si="174"/>
        <v>1608.6889768618198</v>
      </c>
      <c r="FZ63" s="136">
        <f t="shared" si="174"/>
        <v>1890.9377804519722</v>
      </c>
      <c r="GA63" s="136">
        <f t="shared" si="174"/>
        <v>1974.9646078899204</v>
      </c>
      <c r="GB63" s="136">
        <f t="shared" si="174"/>
        <v>2116.6873375599966</v>
      </c>
      <c r="GC63" s="136">
        <f t="shared" si="174"/>
        <v>1854.4352813711548</v>
      </c>
      <c r="GD63" s="136">
        <f t="shared" si="174"/>
        <v>1334.4253761147097</v>
      </c>
      <c r="GE63" s="136">
        <f t="shared" si="174"/>
        <v>775.12827287049436</v>
      </c>
      <c r="GF63" s="136">
        <f t="shared" si="174"/>
        <v>363.78910557266795</v>
      </c>
      <c r="GG63" s="136">
        <f t="shared" si="174"/>
        <v>55.861689121620202</v>
      </c>
      <c r="GH63" s="136">
        <f t="shared" si="174"/>
        <v>162.67878448085867</v>
      </c>
      <c r="GI63" s="136">
        <f t="shared" si="174"/>
        <v>430.47295833147359</v>
      </c>
      <c r="GJ63" s="136">
        <f t="shared" si="174"/>
        <v>1082.8510383456619</v>
      </c>
      <c r="GK63" s="136">
        <f t="shared" si="174"/>
        <v>1594.0553567644397</v>
      </c>
      <c r="GL63" s="136">
        <f t="shared" si="174"/>
        <v>1875.175165140231</v>
      </c>
      <c r="GM63" s="136">
        <f t="shared" si="174"/>
        <v>1958.8658852684275</v>
      </c>
      <c r="GN63" s="136">
        <f t="shared" si="174"/>
        <v>2100.0217240198235</v>
      </c>
      <c r="GO63" s="136">
        <f t="shared" si="174"/>
        <v>1838.8186760557373</v>
      </c>
      <c r="GP63" s="136">
        <f t="shared" si="174"/>
        <v>1320.8888104203179</v>
      </c>
      <c r="GQ63" s="136">
        <f t="shared" si="174"/>
        <v>763.82889558907914</v>
      </c>
      <c r="GR63" s="136">
        <f t="shared" si="174"/>
        <v>354.13508496044415</v>
      </c>
      <c r="GS63" s="136">
        <f t="shared" si="174"/>
        <v>47.439378175200545</v>
      </c>
      <c r="GT63" s="136">
        <f t="shared" si="174"/>
        <v>153.78154984443586</v>
      </c>
      <c r="GU63" s="136">
        <f t="shared" si="174"/>
        <v>420.50454699964848</v>
      </c>
      <c r="GV63" s="136">
        <f t="shared" si="174"/>
        <v>1070.2731146937801</v>
      </c>
      <c r="GW63" s="136">
        <f t="shared" si="174"/>
        <v>1579.4326158388828</v>
      </c>
      <c r="GX63" s="136">
        <f t="shared" si="174"/>
        <v>1859.4279449811709</v>
      </c>
      <c r="GY63" s="136">
        <f t="shared" si="174"/>
        <v>1942.7839022288547</v>
      </c>
      <c r="GZ63" s="136">
        <f t="shared" si="174"/>
        <v>2083.3751176252454</v>
      </c>
      <c r="HA63" s="136">
        <f t="shared" si="174"/>
        <v>1823.2168818530151</v>
      </c>
      <c r="HB63" s="136">
        <f t="shared" si="174"/>
        <v>1307.3587356801374</v>
      </c>
      <c r="HC63" s="136">
        <f t="shared" si="174"/>
        <v>752.52706050822371</v>
      </c>
      <c r="HD63" s="136">
        <f t="shared" si="174"/>
        <v>344.47202512210333</v>
      </c>
      <c r="HE63" s="136">
        <f t="shared" si="174"/>
        <v>39.003101164000554</v>
      </c>
      <c r="HF63" s="136">
        <f t="shared" si="174"/>
        <v>144.87177228490759</v>
      </c>
      <c r="HG63" s="136">
        <f t="shared" si="174"/>
        <v>410.52787745149931</v>
      </c>
      <c r="HH63" s="136">
        <f t="shared" si="174"/>
        <v>1057.6973708748546</v>
      </c>
      <c r="HI63" s="136">
        <f t="shared" si="174"/>
        <v>1564.8202340153766</v>
      </c>
      <c r="HJ63" s="136">
        <f t="shared" si="174"/>
        <v>1843.6955818410956</v>
      </c>
      <c r="HK63" s="136">
        <f t="shared" si="174"/>
        <v>1926.7181152597886</v>
      </c>
      <c r="HL63" s="136">
        <f t="shared" si="174"/>
        <v>2066.7469657945935</v>
      </c>
      <c r="HM63" s="136">
        <f t="shared" si="174"/>
        <v>1807.6293629654524</v>
      </c>
      <c r="HN63" s="136">
        <f t="shared" si="174"/>
        <v>1293.834649377266</v>
      </c>
      <c r="HO63" s="136">
        <f t="shared" si="174"/>
        <v>741.22230090604035</v>
      </c>
      <c r="HP63" s="136">
        <f t="shared" si="174"/>
        <v>334.79948566146436</v>
      </c>
      <c r="HQ63" s="136">
        <f t="shared" si="174"/>
        <v>30.552437399194105</v>
      </c>
      <c r="HR63" s="136">
        <f t="shared" ref="HR63:KC63" si="175">HR44</f>
        <v>135.94902065534893</v>
      </c>
      <c r="HS63" s="136">
        <f t="shared" si="175"/>
        <v>400.54250140127419</v>
      </c>
      <c r="HT63" s="136">
        <f t="shared" si="175"/>
        <v>1045.1233168509359</v>
      </c>
      <c r="HU63" s="136">
        <f t="shared" si="175"/>
        <v>1550.217688538896</v>
      </c>
      <c r="HV63" s="136">
        <f t="shared" si="175"/>
        <v>1827.9775349733125</v>
      </c>
      <c r="HW63" s="136">
        <f t="shared" si="175"/>
        <v>1910.6679782583308</v>
      </c>
      <c r="HX63" s="136">
        <f t="shared" si="175"/>
        <v>2050.1367133909962</v>
      </c>
      <c r="HY63" s="136">
        <f t="shared" si="175"/>
        <v>1792.0555809731716</v>
      </c>
      <c r="HZ63" s="136">
        <f t="shared" si="175"/>
        <v>1280.3160462393382</v>
      </c>
      <c r="IA63" s="136">
        <f t="shared" si="175"/>
        <v>729.91414716199711</v>
      </c>
      <c r="IB63" s="136">
        <f t="shared" si="175"/>
        <v>325.11702317839945</v>
      </c>
      <c r="IC63" s="136">
        <f t="shared" si="175"/>
        <v>22.086963109178214</v>
      </c>
      <c r="ID63" s="136">
        <f t="shared" si="175"/>
        <v>127.01286072023777</v>
      </c>
      <c r="IE63" s="136">
        <f t="shared" si="175"/>
        <v>390.54796754317931</v>
      </c>
      <c r="IF63" s="136">
        <f t="shared" si="175"/>
        <v>1032.5504597310423</v>
      </c>
      <c r="IG63" s="136">
        <f t="shared" si="175"/>
        <v>1535.6244539322506</v>
      </c>
      <c r="IH63" s="136">
        <f t="shared" si="175"/>
        <v>1812.2732609809295</v>
      </c>
      <c r="II63" s="136">
        <f t="shared" si="175"/>
        <v>1894.6329424928076</v>
      </c>
      <c r="IJ63" s="136">
        <f t="shared" si="175"/>
        <v>2033.5438026849424</v>
      </c>
      <c r="IK63" s="136">
        <f t="shared" si="175"/>
        <v>1776.4949947967893</v>
      </c>
      <c r="IL63" s="136">
        <f t="shared" si="175"/>
        <v>1266.8024182018912</v>
      </c>
      <c r="IM63" s="136">
        <f t="shared" si="175"/>
        <v>718.60212672085936</v>
      </c>
      <c r="IN63" s="136">
        <f t="shared" si="175"/>
        <v>315.4241912331961</v>
      </c>
      <c r="IO63" s="136">
        <f t="shared" si="175"/>
        <v>13.60625140425168</v>
      </c>
      <c r="IP63" s="136">
        <f t="shared" si="175"/>
        <v>118.06285511967531</v>
      </c>
      <c r="IQ63" s="136">
        <f t="shared" si="175"/>
        <v>380.54382151532513</v>
      </c>
      <c r="IR63" s="136">
        <f t="shared" si="175"/>
        <v>1019.9783037344368</v>
      </c>
      <c r="IS63" s="136">
        <f t="shared" si="175"/>
        <v>1521.0400019588401</v>
      </c>
      <c r="IT63" s="136">
        <f t="shared" si="175"/>
        <v>1796.5822137793243</v>
      </c>
      <c r="IU63" s="136">
        <f t="shared" si="175"/>
        <v>1878.6124565651548</v>
      </c>
      <c r="IV63" s="136">
        <f t="shared" si="175"/>
        <v>2016.9676733165211</v>
      </c>
      <c r="IW63" s="136">
        <f t="shared" si="175"/>
        <v>1760.9470606599207</v>
      </c>
      <c r="IX63" s="136">
        <f t="shared" si="175"/>
        <v>1253.2932543714019</v>
      </c>
      <c r="IY63" s="136">
        <f t="shared" si="175"/>
        <v>707.28576405629428</v>
      </c>
      <c r="IZ63" s="136">
        <f t="shared" si="175"/>
        <v>305.72054031058178</v>
      </c>
      <c r="JA63" s="136">
        <f t="shared" si="175"/>
        <v>5.1098722409533366</v>
      </c>
      <c r="JB63" s="136">
        <f t="shared" si="175"/>
        <v>109.09856333327184</v>
      </c>
      <c r="JC63" s="136">
        <f t="shared" si="175"/>
        <v>370.52960586333893</v>
      </c>
      <c r="JD63" s="136">
        <f t="shared" si="175"/>
        <v>1007.4063501535741</v>
      </c>
      <c r="JE63" s="136">
        <f t="shared" si="175"/>
        <v>1506.4638015850799</v>
      </c>
      <c r="JF63" s="136">
        <f t="shared" si="175"/>
        <v>1780.9038445582817</v>
      </c>
      <c r="JG63" s="136">
        <f t="shared" si="175"/>
        <v>1862.6059663729691</v>
      </c>
      <c r="JH63" s="136">
        <f t="shared" si="175"/>
        <v>2000.4077622573298</v>
      </c>
      <c r="JI63" s="136">
        <f t="shared" si="175"/>
        <v>1745.4112320513557</v>
      </c>
      <c r="JJ63" s="136">
        <f t="shared" si="175"/>
        <v>1239.7880409879915</v>
      </c>
      <c r="JK63" s="136">
        <f t="shared" si="175"/>
        <v>695.96458063414411</v>
      </c>
      <c r="JL63" s="136">
        <f t="shared" si="175"/>
        <v>296.00561778341444</v>
      </c>
      <c r="JM63" s="136">
        <f t="shared" si="175"/>
        <v>-3.4026076139355155</v>
      </c>
      <c r="JN63" s="136">
        <f t="shared" si="175"/>
        <v>933.45287497702134</v>
      </c>
      <c r="JO63" s="136">
        <f t="shared" si="175"/>
        <v>1193.8381933369683</v>
      </c>
      <c r="JP63" s="136">
        <f t="shared" si="175"/>
        <v>1828.1674306500427</v>
      </c>
      <c r="JQ63" s="136">
        <f t="shared" si="175"/>
        <v>2325.2286522758222</v>
      </c>
      <c r="JR63" s="136">
        <f t="shared" si="175"/>
        <v>2598.5709350771317</v>
      </c>
      <c r="JS63" s="136">
        <f t="shared" si="175"/>
        <v>2679.9462484045603</v>
      </c>
      <c r="JT63" s="136">
        <f t="shared" si="175"/>
        <v>2817.1968371053836</v>
      </c>
      <c r="JU63" s="136">
        <f t="shared" si="175"/>
        <v>2563.2202930202334</v>
      </c>
      <c r="JV63" s="136">
        <f t="shared" si="175"/>
        <v>2059.6195947211222</v>
      </c>
      <c r="JW63" s="136">
        <f t="shared" si="175"/>
        <v>1517.9714282086904</v>
      </c>
      <c r="JX63" s="136">
        <f t="shared" si="175"/>
        <v>1119.6123012093635</v>
      </c>
      <c r="JY63" s="136">
        <f t="shared" si="175"/>
        <v>821.40170871360306</v>
      </c>
      <c r="JZ63" s="136">
        <f t="shared" si="175"/>
        <v>924.45867643316637</v>
      </c>
      <c r="KA63" s="136">
        <f t="shared" si="175"/>
        <v>1183.8024535196737</v>
      </c>
      <c r="KB63" s="136">
        <f t="shared" si="175"/>
        <v>1815.5943738834956</v>
      </c>
      <c r="KC63" s="136">
        <f t="shared" si="175"/>
        <v>2310.6673506227726</v>
      </c>
      <c r="KD63" s="136">
        <f t="shared" ref="KD63:LU63" si="176">KD44</f>
        <v>2582.9162642928759</v>
      </c>
      <c r="KE63" s="136">
        <f t="shared" si="176"/>
        <v>2663.9660763669945</v>
      </c>
      <c r="KF63" s="136">
        <f t="shared" si="176"/>
        <v>2800.6676627130146</v>
      </c>
      <c r="KG63" s="136">
        <f t="shared" si="176"/>
        <v>2547.7070248042055</v>
      </c>
      <c r="KH63" s="136">
        <f t="shared" si="176"/>
        <v>2046.1207292982906</v>
      </c>
      <c r="KI63" s="136">
        <f t="shared" si="176"/>
        <v>1506.6391554519089</v>
      </c>
      <c r="KJ63" s="136">
        <f t="shared" si="176"/>
        <v>1109.8734649605792</v>
      </c>
      <c r="KK63" s="136">
        <f t="shared" si="176"/>
        <v>812.8557148348018</v>
      </c>
      <c r="KL63" s="136">
        <f t="shared" si="176"/>
        <v>915.4488508130479</v>
      </c>
      <c r="KM63" s="136">
        <f t="shared" si="176"/>
        <v>1173.7552527912089</v>
      </c>
      <c r="KN63" s="136">
        <f t="shared" si="176"/>
        <v>1803.0200054735756</v>
      </c>
      <c r="KO63" s="136">
        <f t="shared" si="176"/>
        <v>2296.1126903058953</v>
      </c>
      <c r="KP63" s="136">
        <f t="shared" si="176"/>
        <v>2567.2726083213188</v>
      </c>
      <c r="KQ63" s="136">
        <f t="shared" si="176"/>
        <v>2647.9982211471411</v>
      </c>
      <c r="KR63" s="136">
        <f t="shared" si="176"/>
        <v>2784.1530011477771</v>
      </c>
      <c r="KS63" s="136">
        <f t="shared" si="176"/>
        <v>2532.2042057906028</v>
      </c>
      <c r="KT63" s="136">
        <f t="shared" si="176"/>
        <v>2032.6242554667119</v>
      </c>
      <c r="KU63" s="136">
        <f t="shared" si="176"/>
        <v>1495.3006079157153</v>
      </c>
      <c r="KV63" s="136">
        <f t="shared" si="176"/>
        <v>1100.1219801863513</v>
      </c>
      <c r="KW63" s="136">
        <f t="shared" si="176"/>
        <v>804.29230106107673</v>
      </c>
      <c r="KX63" s="136">
        <f t="shared" si="176"/>
        <v>906.42294458626566</v>
      </c>
      <c r="KY63" s="136">
        <f t="shared" si="176"/>
        <v>1163.6961209565141</v>
      </c>
      <c r="KZ63" s="136">
        <f t="shared" si="176"/>
        <v>1790.4438146281514</v>
      </c>
      <c r="LA63" s="136">
        <f t="shared" si="176"/>
        <v>2281.5641287211415</v>
      </c>
      <c r="LB63" s="136">
        <f t="shared" si="176"/>
        <v>2551.6394070645033</v>
      </c>
      <c r="LC63" s="136">
        <f t="shared" si="176"/>
        <v>2632.0421174390226</v>
      </c>
      <c r="LD63" s="136">
        <f t="shared" si="176"/>
        <v>2767.652278319656</v>
      </c>
      <c r="LE63" s="136">
        <f t="shared" si="176"/>
        <v>2516.7112781439105</v>
      </c>
      <c r="LF63" s="136">
        <f t="shared" si="176"/>
        <v>2019.1296476213147</v>
      </c>
      <c r="LG63" s="136">
        <f t="shared" si="176"/>
        <v>1483.9552946605224</v>
      </c>
      <c r="LH63" s="136">
        <f t="shared" si="176"/>
        <v>1090.3573814420756</v>
      </c>
      <c r="LI63" s="136">
        <f t="shared" si="176"/>
        <v>795.71102103330236</v>
      </c>
      <c r="LJ63" s="136">
        <f t="shared" si="176"/>
        <v>897.38050087615522</v>
      </c>
      <c r="LK63" s="136">
        <f t="shared" si="176"/>
        <v>1153.6245845409226</v>
      </c>
      <c r="LL63" s="136">
        <f t="shared" si="176"/>
        <v>1777.8652874378736</v>
      </c>
      <c r="LM63" s="136">
        <f t="shared" si="176"/>
        <v>2267.0211202744918</v>
      </c>
      <c r="LN63" s="136">
        <f t="shared" si="176"/>
        <v>2536.0160975044801</v>
      </c>
      <c r="LO63" s="136">
        <f t="shared" si="176"/>
        <v>2616.0971970375012</v>
      </c>
      <c r="LP63" s="136">
        <f t="shared" si="176"/>
        <v>2751.164917274612</v>
      </c>
      <c r="LQ63" s="136">
        <f t="shared" si="176"/>
        <v>2501.2276810995695</v>
      </c>
      <c r="LR63" s="136">
        <f t="shared" si="176"/>
        <v>2005.6363770990642</v>
      </c>
      <c r="LS63" s="136">
        <f t="shared" si="176"/>
        <v>1472.6027215501149</v>
      </c>
      <c r="LT63" s="136">
        <f t="shared" si="176"/>
        <v>1080.5791999845419</v>
      </c>
      <c r="LU63" s="136">
        <f t="shared" si="176"/>
        <v>787.1114250174038</v>
      </c>
    </row>
    <row r="64" spans="2:333"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4"/>
      <c r="AG64" s="54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  <c r="ES64" s="59"/>
      <c r="ET64" s="59"/>
      <c r="EU64" s="59"/>
      <c r="EV64" s="59"/>
      <c r="EW64" s="59"/>
      <c r="EX64" s="59"/>
      <c r="EY64" s="59"/>
      <c r="EZ64" s="59"/>
      <c r="FA64" s="59"/>
      <c r="FB64" s="59"/>
      <c r="FC64" s="59"/>
      <c r="FD64" s="59"/>
      <c r="FE64" s="59"/>
      <c r="FF64" s="59"/>
      <c r="FG64" s="59"/>
      <c r="FH64" s="59"/>
      <c r="FI64" s="59"/>
      <c r="FJ64" s="59"/>
      <c r="FK64" s="59"/>
      <c r="FL64" s="59"/>
      <c r="FM64" s="59"/>
      <c r="FN64" s="59"/>
      <c r="FO64" s="59"/>
      <c r="FP64" s="59"/>
      <c r="FQ64" s="59"/>
      <c r="FR64" s="59"/>
      <c r="FS64" s="59"/>
      <c r="FT64" s="59"/>
      <c r="FU64" s="59"/>
      <c r="FV64" s="59"/>
      <c r="FW64" s="59"/>
      <c r="FX64" s="59"/>
      <c r="FY64" s="59"/>
      <c r="FZ64" s="59"/>
      <c r="GA64" s="59"/>
      <c r="GB64" s="59"/>
      <c r="GC64" s="59"/>
      <c r="GD64" s="59"/>
      <c r="GE64" s="59"/>
      <c r="GF64" s="59"/>
      <c r="GG64" s="59"/>
      <c r="GH64" s="59"/>
      <c r="GI64" s="59"/>
      <c r="GJ64" s="59"/>
      <c r="GK64" s="59"/>
      <c r="GL64" s="59"/>
      <c r="GM64" s="59"/>
      <c r="GN64" s="59"/>
      <c r="GO64" s="59"/>
      <c r="GP64" s="59"/>
      <c r="GQ64" s="59"/>
      <c r="GR64" s="59"/>
      <c r="GS64" s="59"/>
      <c r="GT64" s="59"/>
      <c r="GU64" s="59"/>
      <c r="GV64" s="59"/>
      <c r="GW64" s="59"/>
      <c r="GX64" s="59"/>
      <c r="GY64" s="59"/>
      <c r="GZ64" s="59"/>
      <c r="HA64" s="59"/>
      <c r="HB64" s="59"/>
      <c r="HC64" s="59"/>
      <c r="HD64" s="59"/>
      <c r="HE64" s="59"/>
      <c r="HF64" s="59"/>
      <c r="HG64" s="59"/>
      <c r="HH64" s="59"/>
      <c r="HI64" s="59"/>
      <c r="HJ64" s="59"/>
      <c r="HK64" s="59"/>
      <c r="HL64" s="59"/>
      <c r="HM64" s="59"/>
      <c r="HN64" s="59"/>
      <c r="HO64" s="59"/>
      <c r="HP64" s="59"/>
      <c r="HQ64" s="59"/>
      <c r="HR64" s="59"/>
      <c r="HS64" s="59"/>
      <c r="HT64" s="59"/>
      <c r="HU64" s="59"/>
      <c r="HV64" s="59"/>
      <c r="HW64" s="59"/>
      <c r="HX64" s="59"/>
      <c r="HY64" s="59"/>
      <c r="HZ64" s="59"/>
      <c r="IA64" s="59"/>
      <c r="IB64" s="59"/>
      <c r="IC64" s="59"/>
      <c r="ID64" s="59"/>
      <c r="IE64" s="59"/>
      <c r="IF64" s="59"/>
      <c r="IG64" s="59"/>
      <c r="IH64" s="59"/>
      <c r="II64" s="59"/>
      <c r="IJ64" s="59"/>
      <c r="IK64" s="59"/>
      <c r="IL64" s="59"/>
      <c r="IM64" s="59"/>
      <c r="IN64" s="59"/>
      <c r="IO64" s="59"/>
      <c r="IP64" s="59"/>
      <c r="IQ64" s="59"/>
      <c r="IR64" s="59"/>
      <c r="IS64" s="59"/>
      <c r="IT64" s="59"/>
      <c r="IU64" s="59"/>
      <c r="IV64" s="59"/>
      <c r="IW64" s="59"/>
      <c r="IX64" s="59"/>
      <c r="IY64" s="59"/>
      <c r="IZ64" s="59"/>
      <c r="JA64" s="59"/>
      <c r="JB64" s="59"/>
      <c r="JC64" s="59"/>
      <c r="JD64" s="59"/>
      <c r="JE64" s="59"/>
      <c r="JF64" s="59"/>
      <c r="JG64" s="59"/>
      <c r="JH64" s="59"/>
      <c r="JI64" s="59"/>
      <c r="JJ64" s="59"/>
      <c r="JK64" s="59"/>
      <c r="JL64" s="59"/>
      <c r="JM64" s="59"/>
      <c r="JN64" s="59"/>
      <c r="JO64" s="59"/>
      <c r="JP64" s="59"/>
      <c r="JQ64" s="59"/>
      <c r="JR64" s="59"/>
      <c r="JS64" s="59"/>
      <c r="JT64" s="59"/>
      <c r="JU64" s="59"/>
      <c r="JV64" s="59"/>
      <c r="JW64" s="59"/>
      <c r="JX64" s="59"/>
      <c r="JY64" s="59"/>
      <c r="JZ64" s="59"/>
      <c r="KA64" s="59"/>
      <c r="KB64" s="59"/>
      <c r="KC64" s="59"/>
      <c r="KD64" s="59"/>
      <c r="KE64" s="59"/>
      <c r="KF64" s="59"/>
      <c r="KG64" s="59"/>
      <c r="KH64" s="59"/>
      <c r="KI64" s="59"/>
      <c r="KJ64" s="59"/>
      <c r="KK64" s="59"/>
      <c r="KL64" s="59"/>
      <c r="KM64" s="59"/>
      <c r="KN64" s="59"/>
      <c r="KO64" s="59"/>
      <c r="KP64" s="59"/>
      <c r="KQ64" s="59"/>
      <c r="KR64" s="59"/>
      <c r="KS64" s="59"/>
      <c r="KT64" s="59"/>
      <c r="KU64" s="59"/>
      <c r="KV64" s="59"/>
      <c r="KW64" s="59"/>
      <c r="KX64" s="59"/>
      <c r="KY64" s="59"/>
      <c r="KZ64" s="59"/>
      <c r="LA64" s="59"/>
      <c r="LB64" s="59"/>
      <c r="LC64" s="59"/>
      <c r="LD64" s="59"/>
      <c r="LE64" s="59"/>
      <c r="LF64" s="59"/>
      <c r="LG64" s="59"/>
      <c r="LH64" s="59"/>
      <c r="LI64" s="59"/>
      <c r="LJ64" s="59"/>
      <c r="LK64" s="59"/>
      <c r="LL64" s="59"/>
      <c r="LM64" s="59"/>
      <c r="LN64" s="59"/>
      <c r="LO64" s="59"/>
      <c r="LP64" s="59"/>
      <c r="LQ64" s="59"/>
      <c r="LR64" s="59"/>
      <c r="LS64" s="59"/>
      <c r="LT64" s="59"/>
      <c r="LU64" s="59"/>
    </row>
    <row r="65" spans="4:333">
      <c r="D65" s="12" t="s">
        <v>338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4"/>
      <c r="AG65" s="54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/>
      <c r="GM65" s="59"/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  <c r="JA65" s="59"/>
      <c r="JB65" s="59"/>
      <c r="JC65" s="59"/>
      <c r="JD65" s="59"/>
      <c r="JE65" s="59"/>
      <c r="JF65" s="59"/>
      <c r="JG65" s="59"/>
      <c r="JH65" s="59"/>
      <c r="JI65" s="59"/>
      <c r="JJ65" s="59"/>
      <c r="JK65" s="59"/>
      <c r="JL65" s="59"/>
      <c r="JM65" s="59"/>
      <c r="JN65" s="59"/>
      <c r="JO65" s="59"/>
      <c r="JP65" s="59"/>
      <c r="JQ65" s="59"/>
      <c r="JR65" s="59"/>
      <c r="JS65" s="59"/>
      <c r="JT65" s="59"/>
      <c r="JU65" s="59"/>
      <c r="JV65" s="59"/>
      <c r="JW65" s="59"/>
      <c r="JX65" s="59"/>
      <c r="JY65" s="59"/>
      <c r="JZ65" s="59"/>
      <c r="KA65" s="59"/>
      <c r="KB65" s="59"/>
      <c r="KC65" s="59"/>
      <c r="KD65" s="59"/>
      <c r="KE65" s="59"/>
      <c r="KF65" s="59"/>
      <c r="KG65" s="59"/>
      <c r="KH65" s="59"/>
      <c r="KI65" s="59"/>
      <c r="KJ65" s="59"/>
      <c r="KK65" s="59"/>
      <c r="KL65" s="59"/>
      <c r="KM65" s="59"/>
      <c r="KN65" s="59"/>
      <c r="KO65" s="59"/>
      <c r="KP65" s="59"/>
      <c r="KQ65" s="59"/>
      <c r="KR65" s="59"/>
      <c r="KS65" s="59"/>
      <c r="KT65" s="59"/>
      <c r="KU65" s="59"/>
      <c r="KV65" s="59"/>
      <c r="KW65" s="59"/>
      <c r="KX65" s="59"/>
      <c r="KY65" s="59"/>
      <c r="KZ65" s="59"/>
      <c r="LA65" s="59"/>
      <c r="LB65" s="59"/>
      <c r="LC65" s="59"/>
      <c r="LD65" s="59"/>
      <c r="LE65" s="59"/>
      <c r="LF65" s="59"/>
      <c r="LG65" s="59"/>
      <c r="LH65" s="59"/>
      <c r="LI65" s="59"/>
      <c r="LJ65" s="59"/>
      <c r="LK65" s="59"/>
      <c r="LL65" s="59"/>
      <c r="LM65" s="59"/>
      <c r="LN65" s="59"/>
      <c r="LO65" s="59"/>
      <c r="LP65" s="59"/>
      <c r="LQ65" s="59"/>
      <c r="LR65" s="59"/>
      <c r="LS65" s="59"/>
      <c r="LT65" s="59"/>
      <c r="LU65" s="59"/>
    </row>
    <row r="66" spans="4:333">
      <c r="E66" s="12" t="s">
        <v>339</v>
      </c>
      <c r="G66" s="59">
        <f>+SUM(AH66:AS66)</f>
        <v>0</v>
      </c>
      <c r="H66" s="59">
        <f>+SUM(AT66:BE66)</f>
        <v>0</v>
      </c>
      <c r="I66" s="59">
        <f>+SUM(BF66:BQ66)</f>
        <v>0</v>
      </c>
      <c r="J66" s="59">
        <f>+SUM(BR66:CC66)</f>
        <v>0</v>
      </c>
      <c r="K66" s="59">
        <f>+SUM(CD66:CO66)</f>
        <v>0</v>
      </c>
      <c r="L66" s="59">
        <f>+SUM(CP66:DA66)</f>
        <v>0</v>
      </c>
      <c r="M66" s="59">
        <f>+SUM(DB66:DM66)</f>
        <v>0</v>
      </c>
      <c r="N66" s="59">
        <f>+SUM(DN66:DY66)</f>
        <v>0</v>
      </c>
      <c r="O66" s="59">
        <f>+SUM(DZ66:EK66)</f>
        <v>0</v>
      </c>
      <c r="P66" s="59">
        <f>+SUM(EL66:EW66)</f>
        <v>0</v>
      </c>
      <c r="Q66" s="59">
        <f>+SUM(EX66:FI66)</f>
        <v>0</v>
      </c>
      <c r="R66" s="59">
        <f>+SUM(FJ66:FU66)</f>
        <v>0</v>
      </c>
      <c r="S66" s="59">
        <f>+SUM(FV66:GG66)</f>
        <v>0</v>
      </c>
      <c r="T66" s="59">
        <f>+SUM(GH66:GS66)</f>
        <v>0</v>
      </c>
      <c r="U66" s="59">
        <f>+SUM(GT66:HE66)</f>
        <v>0</v>
      </c>
      <c r="V66" s="59">
        <f>+SUM(HF66:HQ66)</f>
        <v>0</v>
      </c>
      <c r="W66" s="59">
        <f>+SUM(HR66:IC66)</f>
        <v>0</v>
      </c>
      <c r="X66" s="59">
        <f>+SUM(ID66:IO66)</f>
        <v>0</v>
      </c>
      <c r="Y66" s="59">
        <f>+SUM(IP66:JA66)</f>
        <v>0</v>
      </c>
      <c r="Z66" s="59">
        <f>+SUM(JB66:JM66)</f>
        <v>0</v>
      </c>
      <c r="AA66" s="59">
        <f>+SUM(JN66:JY66)</f>
        <v>0</v>
      </c>
      <c r="AB66" s="59">
        <f>+SUM(JZ66:KK66)</f>
        <v>0</v>
      </c>
      <c r="AC66" s="59">
        <f>+SUM(KL66:KW66)</f>
        <v>0</v>
      </c>
      <c r="AD66" s="59">
        <f>+SUM(KX66:LI66)</f>
        <v>0</v>
      </c>
      <c r="AE66" s="59">
        <f>+SUM(LJ66:LU66)</f>
        <v>0</v>
      </c>
      <c r="AF66" s="54"/>
      <c r="AG66" s="54"/>
      <c r="AH66" s="59">
        <f>-IF(Inputs!$M$63="Yes",'Debt Schedule'!$AC20,0)</f>
        <v>0</v>
      </c>
      <c r="AI66" s="59">
        <f>-IF(Inputs!$M$63="Yes",'Debt Schedule'!$AC21,0)</f>
        <v>0</v>
      </c>
      <c r="AJ66" s="59">
        <f>-IF(Inputs!$M$63="Yes",'Debt Schedule'!$AC22,0)</f>
        <v>0</v>
      </c>
      <c r="AK66" s="59">
        <f>-IF(Inputs!$M$63="Yes",'Debt Schedule'!$AC23,0)</f>
        <v>0</v>
      </c>
      <c r="AL66" s="59">
        <f>-IF(Inputs!$M$63="Yes",'Debt Schedule'!$AC24,0)</f>
        <v>0</v>
      </c>
      <c r="AM66" s="59">
        <f>-IF(Inputs!$M$63="Yes",'Debt Schedule'!$AC25,0)</f>
        <v>0</v>
      </c>
      <c r="AN66" s="59">
        <f>-IF(Inputs!$M$63="Yes",'Debt Schedule'!$AC26,0)</f>
        <v>0</v>
      </c>
      <c r="AO66" s="59">
        <f>-IF(Inputs!$M$63="Yes",'Debt Schedule'!$AC27,0)</f>
        <v>0</v>
      </c>
      <c r="AP66" s="59">
        <f>-IF(Inputs!$M$63="Yes",'Debt Schedule'!$AC28,0)</f>
        <v>0</v>
      </c>
      <c r="AQ66" s="59">
        <f>-IF(Inputs!$M$63="Yes",'Debt Schedule'!$AC29,0)</f>
        <v>0</v>
      </c>
      <c r="AR66" s="59">
        <f>-IF(Inputs!$M$63="Yes",'Debt Schedule'!$AC30,0)</f>
        <v>0</v>
      </c>
      <c r="AS66" s="59">
        <f>-IF(Inputs!$M$63="Yes",'Debt Schedule'!$AC31,0)</f>
        <v>0</v>
      </c>
      <c r="AT66" s="59">
        <f>-IF(Inputs!$M$63="Yes",'Debt Schedule'!$AC32,0)</f>
        <v>0</v>
      </c>
      <c r="AU66" s="59">
        <f>-IF(Inputs!$M$63="Yes",'Debt Schedule'!$AC33,0)</f>
        <v>0</v>
      </c>
      <c r="AV66" s="59">
        <f>-IF(Inputs!$M$63="Yes",'Debt Schedule'!$AC34,0)</f>
        <v>0</v>
      </c>
      <c r="AW66" s="59">
        <f>-IF(Inputs!$M$63="Yes",'Debt Schedule'!$AC35,0)</f>
        <v>0</v>
      </c>
      <c r="AX66" s="59">
        <f>-IF(Inputs!$M$63="Yes",'Debt Schedule'!$AC36,0)</f>
        <v>0</v>
      </c>
      <c r="AY66" s="59">
        <f>-IF(Inputs!$M$63="Yes",'Debt Schedule'!$AC37,0)</f>
        <v>0</v>
      </c>
      <c r="AZ66" s="59">
        <f>-IF(Inputs!$M$63="Yes",'Debt Schedule'!$AC38,0)</f>
        <v>0</v>
      </c>
      <c r="BA66" s="59">
        <f>-IF(Inputs!$M$63="Yes",'Debt Schedule'!$AC39,0)</f>
        <v>0</v>
      </c>
      <c r="BB66" s="59">
        <f>-IF(Inputs!$M$63="Yes",'Debt Schedule'!$AC40,0)</f>
        <v>0</v>
      </c>
      <c r="BC66" s="59">
        <f>-IF(Inputs!$M$63="Yes",'Debt Schedule'!$AC41,0)</f>
        <v>0</v>
      </c>
      <c r="BD66" s="59">
        <f>-IF(Inputs!$M$63="Yes",'Debt Schedule'!$AC42,0)</f>
        <v>0</v>
      </c>
      <c r="BE66" s="59">
        <f>-IF(Inputs!$M$63="Yes",'Debt Schedule'!$AC43,0)</f>
        <v>0</v>
      </c>
      <c r="BF66" s="59">
        <f>-IF(Inputs!$M$63="Yes",'Debt Schedule'!$AC44,0)</f>
        <v>0</v>
      </c>
      <c r="BG66" s="59">
        <f>-IF(Inputs!$M$63="Yes",'Debt Schedule'!$AC45,0)</f>
        <v>0</v>
      </c>
      <c r="BH66" s="59">
        <f>-IF(Inputs!$M$63="Yes",'Debt Schedule'!$AC46,0)</f>
        <v>0</v>
      </c>
      <c r="BI66" s="59">
        <f>-IF(Inputs!$M$63="Yes",'Debt Schedule'!$AC47,0)</f>
        <v>0</v>
      </c>
      <c r="BJ66" s="59">
        <f>-IF(Inputs!$M$63="Yes",'Debt Schedule'!$AC48,0)</f>
        <v>0</v>
      </c>
      <c r="BK66" s="59">
        <f>-IF(Inputs!$M$63="Yes",'Debt Schedule'!$AC49,0)</f>
        <v>0</v>
      </c>
      <c r="BL66" s="59">
        <f>-IF(Inputs!$M$63="Yes",'Debt Schedule'!$AC50,0)</f>
        <v>0</v>
      </c>
      <c r="BM66" s="59">
        <f>-IF(Inputs!$M$63="Yes",'Debt Schedule'!$AC51,0)</f>
        <v>0</v>
      </c>
      <c r="BN66" s="59">
        <f>-IF(Inputs!$M$63="Yes",'Debt Schedule'!$AC52,0)</f>
        <v>0</v>
      </c>
      <c r="BO66" s="59">
        <f>-IF(Inputs!$M$63="Yes",'Debt Schedule'!$AC53,0)</f>
        <v>0</v>
      </c>
      <c r="BP66" s="59">
        <f>-IF(Inputs!$M$63="Yes",'Debt Schedule'!$AC54,0)</f>
        <v>0</v>
      </c>
      <c r="BQ66" s="59">
        <f>-IF(Inputs!$M$63="Yes",'Debt Schedule'!$AC55,0)</f>
        <v>0</v>
      </c>
      <c r="BR66" s="59">
        <f>-IF(Inputs!$M$63="Yes",'Debt Schedule'!$AC56,0)</f>
        <v>0</v>
      </c>
      <c r="BS66" s="59">
        <f>-IF(Inputs!$M$63="Yes",'Debt Schedule'!$AC57,0)</f>
        <v>0</v>
      </c>
      <c r="BT66" s="59">
        <f>-IF(Inputs!$M$63="Yes",'Debt Schedule'!$AC58,0)</f>
        <v>0</v>
      </c>
      <c r="BU66" s="59">
        <f>-IF(Inputs!$M$63="Yes",'Debt Schedule'!$AC59,0)</f>
        <v>0</v>
      </c>
      <c r="BV66" s="59">
        <f>-IF(Inputs!$M$63="Yes",'Debt Schedule'!$AC60,0)</f>
        <v>0</v>
      </c>
      <c r="BW66" s="59">
        <f>-IF(Inputs!$M$63="Yes",'Debt Schedule'!$AC61,0)</f>
        <v>0</v>
      </c>
      <c r="BX66" s="59">
        <f>-IF(Inputs!$M$63="Yes",'Debt Schedule'!$AC62,0)</f>
        <v>0</v>
      </c>
      <c r="BY66" s="59">
        <f>-IF(Inputs!$M$63="Yes",'Debt Schedule'!$AC63,0)</f>
        <v>0</v>
      </c>
      <c r="BZ66" s="59">
        <f>-IF(Inputs!$M$63="Yes",'Debt Schedule'!$AC64,0)</f>
        <v>0</v>
      </c>
      <c r="CA66" s="59">
        <f>-IF(Inputs!$M$63="Yes",'Debt Schedule'!$AC65,0)</f>
        <v>0</v>
      </c>
      <c r="CB66" s="59">
        <f>-IF(Inputs!$M$63="Yes",'Debt Schedule'!$AC66,0)</f>
        <v>0</v>
      </c>
      <c r="CC66" s="59">
        <f>-IF(Inputs!$M$63="Yes",'Debt Schedule'!$AC67,0)</f>
        <v>0</v>
      </c>
      <c r="CD66" s="59">
        <f>-IF(Inputs!$M$63="Yes",'Debt Schedule'!$AC68,0)</f>
        <v>0</v>
      </c>
      <c r="CE66" s="59">
        <f>-IF(Inputs!$M$63="Yes",'Debt Schedule'!$AC69,0)</f>
        <v>0</v>
      </c>
      <c r="CF66" s="59">
        <f>-IF(Inputs!$M$63="Yes",'Debt Schedule'!$AC70,0)</f>
        <v>0</v>
      </c>
      <c r="CG66" s="59">
        <f>-IF(Inputs!$M$63="Yes",'Debt Schedule'!$AC71,0)</f>
        <v>0</v>
      </c>
      <c r="CH66" s="59">
        <f>-IF(Inputs!$M$63="Yes",'Debt Schedule'!$AC72,0)</f>
        <v>0</v>
      </c>
      <c r="CI66" s="59">
        <f>-IF(Inputs!$M$63="Yes",'Debt Schedule'!$AC73,0)</f>
        <v>0</v>
      </c>
      <c r="CJ66" s="59">
        <f>-IF(Inputs!$M$63="Yes",'Debt Schedule'!$AC74,0)</f>
        <v>0</v>
      </c>
      <c r="CK66" s="59">
        <f>-IF(Inputs!$M$63="Yes",'Debt Schedule'!$AC75,0)</f>
        <v>0</v>
      </c>
      <c r="CL66" s="59">
        <f>-IF(Inputs!$M$63="Yes",'Debt Schedule'!$AC76,0)</f>
        <v>0</v>
      </c>
      <c r="CM66" s="59">
        <f>-IF(Inputs!$M$63="Yes",'Debt Schedule'!$AC77,0)</f>
        <v>0</v>
      </c>
      <c r="CN66" s="59">
        <f>-IF(Inputs!$M$63="Yes",'Debt Schedule'!$AC78,0)</f>
        <v>0</v>
      </c>
      <c r="CO66" s="59">
        <f>-IF(Inputs!$M$63="Yes",'Debt Schedule'!$AC79,0)</f>
        <v>0</v>
      </c>
      <c r="CP66" s="59">
        <f>-IF(Inputs!$M$63="Yes",'Debt Schedule'!$AC80,0)</f>
        <v>0</v>
      </c>
      <c r="CQ66" s="59">
        <f>-IF(Inputs!$M$63="Yes",'Debt Schedule'!$AC81,0)</f>
        <v>0</v>
      </c>
      <c r="CR66" s="59">
        <f>-IF(Inputs!$M$63="Yes",'Debt Schedule'!$AC82,0)</f>
        <v>0</v>
      </c>
      <c r="CS66" s="59">
        <f>-IF(Inputs!$M$63="Yes",'Debt Schedule'!$AC83,0)</f>
        <v>0</v>
      </c>
      <c r="CT66" s="59">
        <f>-IF(Inputs!$M$63="Yes",'Debt Schedule'!$AC84,0)</f>
        <v>0</v>
      </c>
      <c r="CU66" s="59">
        <f>-IF(Inputs!$M$63="Yes",'Debt Schedule'!$AC85,0)</f>
        <v>0</v>
      </c>
      <c r="CV66" s="59">
        <f>-IF(Inputs!$M$63="Yes",'Debt Schedule'!$AC86,0)</f>
        <v>0</v>
      </c>
      <c r="CW66" s="59">
        <f>-IF(Inputs!$M$63="Yes",'Debt Schedule'!$AC87,0)</f>
        <v>0</v>
      </c>
      <c r="CX66" s="59">
        <f>-IF(Inputs!$M$63="Yes",'Debt Schedule'!$AC88,0)</f>
        <v>0</v>
      </c>
      <c r="CY66" s="59">
        <f>-IF(Inputs!$M$63="Yes",'Debt Schedule'!$AC89,0)</f>
        <v>0</v>
      </c>
      <c r="CZ66" s="59">
        <f>-IF(Inputs!$M$63="Yes",'Debt Schedule'!$AC90,0)</f>
        <v>0</v>
      </c>
      <c r="DA66" s="59">
        <f>-IF(Inputs!$M$63="Yes",'Debt Schedule'!$AC91,0)</f>
        <v>0</v>
      </c>
      <c r="DB66" s="59">
        <f>-IF(Inputs!$M$63="Yes",'Debt Schedule'!$AC92,0)</f>
        <v>0</v>
      </c>
      <c r="DC66" s="59">
        <f>-IF(Inputs!$M$63="Yes",'Debt Schedule'!$AC93,0)</f>
        <v>0</v>
      </c>
      <c r="DD66" s="59">
        <f>-IF(Inputs!$M$63="Yes",'Debt Schedule'!$AC94,0)</f>
        <v>0</v>
      </c>
      <c r="DE66" s="59">
        <f>-IF(Inputs!$M$63="Yes",'Debt Schedule'!$AC95,0)</f>
        <v>0</v>
      </c>
      <c r="DF66" s="59">
        <f>-IF(Inputs!$M$63="Yes",'Debt Schedule'!$AC96,0)</f>
        <v>0</v>
      </c>
      <c r="DG66" s="59">
        <f>-IF(Inputs!$M$63="Yes",'Debt Schedule'!$AC97,0)</f>
        <v>0</v>
      </c>
      <c r="DH66" s="59">
        <f>-IF(Inputs!$M$63="Yes",'Debt Schedule'!$AC98,0)</f>
        <v>0</v>
      </c>
      <c r="DI66" s="59">
        <f>-IF(Inputs!$M$63="Yes",'Debt Schedule'!$AC99,0)</f>
        <v>0</v>
      </c>
      <c r="DJ66" s="59">
        <f>-IF(Inputs!$M$63="Yes",'Debt Schedule'!$AC100,0)</f>
        <v>0</v>
      </c>
      <c r="DK66" s="59">
        <f>-IF(Inputs!$M$63="Yes",'Debt Schedule'!$AC101,0)</f>
        <v>0</v>
      </c>
      <c r="DL66" s="59">
        <f>-IF(Inputs!$M$63="Yes",'Debt Schedule'!$AC102,0)</f>
        <v>0</v>
      </c>
      <c r="DM66" s="59">
        <f>-IF(Inputs!$M$63="Yes",'Debt Schedule'!$AC103,0)</f>
        <v>0</v>
      </c>
      <c r="DN66" s="59">
        <f>-IF(Inputs!$M$63="Yes",'Debt Schedule'!$AC104,0)</f>
        <v>0</v>
      </c>
      <c r="DO66" s="59">
        <f>-IF(Inputs!$M$63="Yes",'Debt Schedule'!$AC105,0)</f>
        <v>0</v>
      </c>
      <c r="DP66" s="59">
        <f>-IF(Inputs!$M$63="Yes",'Debt Schedule'!$AC106,0)</f>
        <v>0</v>
      </c>
      <c r="DQ66" s="59">
        <f>-IF(Inputs!$M$63="Yes",'Debt Schedule'!$AC107,0)</f>
        <v>0</v>
      </c>
      <c r="DR66" s="59">
        <f>-IF(Inputs!$M$63="Yes",'Debt Schedule'!$AC108,0)</f>
        <v>0</v>
      </c>
      <c r="DS66" s="59">
        <f>-IF(Inputs!$M$63="Yes",'Debt Schedule'!$AC109,0)</f>
        <v>0</v>
      </c>
      <c r="DT66" s="59">
        <f>-IF(Inputs!$M$63="Yes",'Debt Schedule'!$AC110,0)</f>
        <v>0</v>
      </c>
      <c r="DU66" s="59">
        <f>-IF(Inputs!$M$63="Yes",'Debt Schedule'!$AC111,0)</f>
        <v>0</v>
      </c>
      <c r="DV66" s="59">
        <f>-IF(Inputs!$M$63="Yes",'Debt Schedule'!$AC112,0)</f>
        <v>0</v>
      </c>
      <c r="DW66" s="59">
        <f>-IF(Inputs!$M$63="Yes",'Debt Schedule'!$AC113,0)</f>
        <v>0</v>
      </c>
      <c r="DX66" s="59">
        <f>-IF(Inputs!$M$63="Yes",'Debt Schedule'!$AC114,0)</f>
        <v>0</v>
      </c>
      <c r="DY66" s="59">
        <f>-IF(Inputs!$M$63="Yes",'Debt Schedule'!$AC115,0)</f>
        <v>0</v>
      </c>
      <c r="DZ66" s="59">
        <f>-IF(Inputs!$M$63="Yes",'Debt Schedule'!$AC116,0)</f>
        <v>0</v>
      </c>
      <c r="EA66" s="59">
        <f>-IF(Inputs!$M$63="Yes",'Debt Schedule'!$AC117,0)</f>
        <v>0</v>
      </c>
      <c r="EB66" s="59">
        <f>-IF(Inputs!$M$63="Yes",'Debt Schedule'!$AC118,0)</f>
        <v>0</v>
      </c>
      <c r="EC66" s="59">
        <f>-IF(Inputs!$M$63="Yes",'Debt Schedule'!$AC119,0)</f>
        <v>0</v>
      </c>
      <c r="ED66" s="59">
        <f>-IF(Inputs!$M$63="Yes",'Debt Schedule'!$AC120,0)</f>
        <v>0</v>
      </c>
      <c r="EE66" s="59">
        <f>-IF(Inputs!$M$63="Yes",'Debt Schedule'!$AC121,0)</f>
        <v>0</v>
      </c>
      <c r="EF66" s="59">
        <f>-IF(Inputs!$M$63="Yes",'Debt Schedule'!$AC122,0)</f>
        <v>0</v>
      </c>
      <c r="EG66" s="59">
        <f>-IF(Inputs!$M$63="Yes",'Debt Schedule'!$AC123,0)</f>
        <v>0</v>
      </c>
      <c r="EH66" s="59">
        <f>-IF(Inputs!$M$63="Yes",'Debt Schedule'!$AC124,0)</f>
        <v>0</v>
      </c>
      <c r="EI66" s="59">
        <f>-IF(Inputs!$M$63="Yes",'Debt Schedule'!$AC125,0)</f>
        <v>0</v>
      </c>
      <c r="EJ66" s="59">
        <f>-IF(Inputs!$M$63="Yes",'Debt Schedule'!$AC126,0)</f>
        <v>0</v>
      </c>
      <c r="EK66" s="59">
        <f>-IF(Inputs!$M$63="Yes",'Debt Schedule'!$AC127,0)</f>
        <v>0</v>
      </c>
      <c r="EL66" s="59">
        <f>-IF(Inputs!$M$63="Yes",'Debt Schedule'!$AC128,0)</f>
        <v>0</v>
      </c>
      <c r="EM66" s="59">
        <f>-IF(Inputs!$M$63="Yes",'Debt Schedule'!$AC129,0)</f>
        <v>0</v>
      </c>
      <c r="EN66" s="59">
        <f>-IF(Inputs!$M$63="Yes",'Debt Schedule'!$AC130,0)</f>
        <v>0</v>
      </c>
      <c r="EO66" s="59">
        <f>-IF(Inputs!$M$63="Yes",'Debt Schedule'!$AC131,0)</f>
        <v>0</v>
      </c>
      <c r="EP66" s="59">
        <f>-IF(Inputs!$M$63="Yes",'Debt Schedule'!$AC132,0)</f>
        <v>0</v>
      </c>
      <c r="EQ66" s="59">
        <f>-IF(Inputs!$M$63="Yes",'Debt Schedule'!$AC133,0)</f>
        <v>0</v>
      </c>
      <c r="ER66" s="59">
        <f>-IF(Inputs!$M$63="Yes",'Debt Schedule'!$AC134,0)</f>
        <v>0</v>
      </c>
      <c r="ES66" s="59">
        <f>-IF(Inputs!$M$63="Yes",'Debt Schedule'!$AC135,0)</f>
        <v>0</v>
      </c>
      <c r="ET66" s="59">
        <f>-IF(Inputs!$M$63="Yes",'Debt Schedule'!$AC136,0)</f>
        <v>0</v>
      </c>
      <c r="EU66" s="59">
        <f>-IF(Inputs!$M$63="Yes",'Debt Schedule'!$AC137,0)</f>
        <v>0</v>
      </c>
      <c r="EV66" s="59">
        <f>-IF(Inputs!$M$63="Yes",'Debt Schedule'!$AC138,0)</f>
        <v>0</v>
      </c>
      <c r="EW66" s="59">
        <f>-IF(Inputs!$M$63="Yes",'Debt Schedule'!$AC139,0)</f>
        <v>0</v>
      </c>
      <c r="EX66" s="59">
        <f>-IF(Inputs!$M$63="Yes",'Debt Schedule'!$AC140,0)</f>
        <v>0</v>
      </c>
      <c r="EY66" s="59">
        <f>-IF(Inputs!$M$63="Yes",'Debt Schedule'!$AC141,0)</f>
        <v>0</v>
      </c>
      <c r="EZ66" s="59">
        <f>-IF(Inputs!$M$63="Yes",'Debt Schedule'!$AC142,0)</f>
        <v>0</v>
      </c>
      <c r="FA66" s="59">
        <f>-IF(Inputs!$M$63="Yes",'Debt Schedule'!$AC143,0)</f>
        <v>0</v>
      </c>
      <c r="FB66" s="59">
        <f>-IF(Inputs!$M$63="Yes",'Debt Schedule'!$AC144,0)</f>
        <v>0</v>
      </c>
      <c r="FC66" s="59">
        <f>-IF(Inputs!$M$63="Yes",'Debt Schedule'!$AC145,0)</f>
        <v>0</v>
      </c>
      <c r="FD66" s="59">
        <f>-IF(Inputs!$M$63="Yes",'Debt Schedule'!$AC146,0)</f>
        <v>0</v>
      </c>
      <c r="FE66" s="59">
        <f>-IF(Inputs!$M$63="Yes",'Debt Schedule'!$AC147,0)</f>
        <v>0</v>
      </c>
      <c r="FF66" s="59">
        <f>-IF(Inputs!$M$63="Yes",'Debt Schedule'!$AC148,0)</f>
        <v>0</v>
      </c>
      <c r="FG66" s="59">
        <f>-IF(Inputs!$M$63="Yes",'Debt Schedule'!$AC149,0)</f>
        <v>0</v>
      </c>
      <c r="FH66" s="59">
        <f>-IF(Inputs!$M$63="Yes",'Debt Schedule'!$AC150,0)</f>
        <v>0</v>
      </c>
      <c r="FI66" s="59">
        <f>-IF(Inputs!$M$63="Yes",'Debt Schedule'!$AC151,0)</f>
        <v>0</v>
      </c>
      <c r="FJ66" s="59">
        <f>-IF(Inputs!$M$63="Yes",'Debt Schedule'!$AC152,0)</f>
        <v>0</v>
      </c>
      <c r="FK66" s="59">
        <f>-IF(Inputs!$M$63="Yes",'Debt Schedule'!$AC153,0)</f>
        <v>0</v>
      </c>
      <c r="FL66" s="59">
        <f>-IF(Inputs!$M$63="Yes",'Debt Schedule'!$AC154,0)</f>
        <v>0</v>
      </c>
      <c r="FM66" s="59">
        <f>-IF(Inputs!$M$63="Yes",'Debt Schedule'!$AC155,0)</f>
        <v>0</v>
      </c>
      <c r="FN66" s="59">
        <f>-IF(Inputs!$M$63="Yes",'Debt Schedule'!$AC156,0)</f>
        <v>0</v>
      </c>
      <c r="FO66" s="59">
        <f>-IF(Inputs!$M$63="Yes",'Debt Schedule'!$AC157,0)</f>
        <v>0</v>
      </c>
      <c r="FP66" s="59">
        <f>-IF(Inputs!$M$63="Yes",'Debt Schedule'!$AC158,0)</f>
        <v>0</v>
      </c>
      <c r="FQ66" s="59">
        <f>-IF(Inputs!$M$63="Yes",'Debt Schedule'!$AC159,0)</f>
        <v>0</v>
      </c>
      <c r="FR66" s="59">
        <f>-IF(Inputs!$M$63="Yes",'Debt Schedule'!$AC160,0)</f>
        <v>0</v>
      </c>
      <c r="FS66" s="59">
        <f>-IF(Inputs!$M$63="Yes",'Debt Schedule'!$AC161,0)</f>
        <v>0</v>
      </c>
      <c r="FT66" s="59">
        <f>-IF(Inputs!$M$63="Yes",'Debt Schedule'!$AC162,0)</f>
        <v>0</v>
      </c>
      <c r="FU66" s="59">
        <f>-IF(Inputs!$M$63="Yes",'Debt Schedule'!$AC163,0)</f>
        <v>0</v>
      </c>
      <c r="FV66" s="59">
        <f>-IF(Inputs!$M$63="Yes",'Debt Schedule'!$AC164,0)</f>
        <v>0</v>
      </c>
      <c r="FW66" s="59">
        <f>-IF(Inputs!$M$63="Yes",'Debt Schedule'!$AC165,0)</f>
        <v>0</v>
      </c>
      <c r="FX66" s="59">
        <f>-IF(Inputs!$M$63="Yes",'Debt Schedule'!$AC166,0)</f>
        <v>0</v>
      </c>
      <c r="FY66" s="59">
        <f>-IF(Inputs!$M$63="Yes",'Debt Schedule'!$AC167,0)</f>
        <v>0</v>
      </c>
      <c r="FZ66" s="59">
        <f>-IF(Inputs!$M$63="Yes",'Debt Schedule'!$AC168,0)</f>
        <v>0</v>
      </c>
      <c r="GA66" s="59">
        <f>-IF(Inputs!$M$63="Yes",'Debt Schedule'!$AC169,0)</f>
        <v>0</v>
      </c>
      <c r="GB66" s="59">
        <f>-IF(Inputs!$M$63="Yes",'Debt Schedule'!$AC170,0)</f>
        <v>0</v>
      </c>
      <c r="GC66" s="59">
        <f>-IF(Inputs!$M$63="Yes",'Debt Schedule'!$AC171,0)</f>
        <v>0</v>
      </c>
      <c r="GD66" s="59">
        <f>-IF(Inputs!$M$63="Yes",'Debt Schedule'!$AC172,0)</f>
        <v>0</v>
      </c>
      <c r="GE66" s="59">
        <f>-IF(Inputs!$M$63="Yes",'Debt Schedule'!$AC173,0)</f>
        <v>0</v>
      </c>
      <c r="GF66" s="59">
        <f>-IF(Inputs!$M$63="Yes",'Debt Schedule'!$AC174,0)</f>
        <v>0</v>
      </c>
      <c r="GG66" s="59">
        <f>-IF(Inputs!$M$63="Yes",'Debt Schedule'!$AC175,0)</f>
        <v>0</v>
      </c>
      <c r="GH66" s="59">
        <f>-IF(Inputs!$M$63="Yes",'Debt Schedule'!$AC176,0)</f>
        <v>0</v>
      </c>
      <c r="GI66" s="59">
        <f>-IF(Inputs!$M$63="Yes",'Debt Schedule'!$AC177,0)</f>
        <v>0</v>
      </c>
      <c r="GJ66" s="59">
        <f>-IF(Inputs!$M$63="Yes",'Debt Schedule'!$AC178,0)</f>
        <v>0</v>
      </c>
      <c r="GK66" s="59">
        <f>-IF(Inputs!$M$63="Yes",'Debt Schedule'!$AC179,0)</f>
        <v>0</v>
      </c>
      <c r="GL66" s="59">
        <f>-IF(Inputs!$M$63="Yes",'Debt Schedule'!$AC180,0)</f>
        <v>0</v>
      </c>
      <c r="GM66" s="59">
        <f>-IF(Inputs!$M$63="Yes",'Debt Schedule'!$AC181,0)</f>
        <v>0</v>
      </c>
      <c r="GN66" s="59">
        <f>-IF(Inputs!$M$63="Yes",'Debt Schedule'!$AC182,0)</f>
        <v>0</v>
      </c>
      <c r="GO66" s="59">
        <f>-IF(Inputs!$M$63="Yes",'Debt Schedule'!$AC183,0)</f>
        <v>0</v>
      </c>
      <c r="GP66" s="59">
        <f>-IF(Inputs!$M$63="Yes",'Debt Schedule'!$AC184,0)</f>
        <v>0</v>
      </c>
      <c r="GQ66" s="59">
        <f>-IF(Inputs!$M$63="Yes",'Debt Schedule'!$AC185,0)</f>
        <v>0</v>
      </c>
      <c r="GR66" s="59">
        <f>-IF(Inputs!$M$63="Yes",'Debt Schedule'!$AC186,0)</f>
        <v>0</v>
      </c>
      <c r="GS66" s="59">
        <f>-IF(Inputs!$M$63="Yes",'Debt Schedule'!$AC187,0)</f>
        <v>0</v>
      </c>
      <c r="GT66" s="59">
        <f>-IF(Inputs!$M$63="Yes",'Debt Schedule'!$AC188,0)</f>
        <v>0</v>
      </c>
      <c r="GU66" s="59">
        <f>-IF(Inputs!$M$63="Yes",'Debt Schedule'!$AC189,0)</f>
        <v>0</v>
      </c>
      <c r="GV66" s="59">
        <f>-IF(Inputs!$M$63="Yes",'Debt Schedule'!$AC190,0)</f>
        <v>0</v>
      </c>
      <c r="GW66" s="59">
        <f>-IF(Inputs!$M$63="Yes",'Debt Schedule'!$AC191,0)</f>
        <v>0</v>
      </c>
      <c r="GX66" s="59">
        <f>-IF(Inputs!$M$63="Yes",'Debt Schedule'!$AC192,0)</f>
        <v>0</v>
      </c>
      <c r="GY66" s="59">
        <f>-IF(Inputs!$M$63="Yes",'Debt Schedule'!$AC193,0)</f>
        <v>0</v>
      </c>
      <c r="GZ66" s="59">
        <f>-IF(Inputs!$M$63="Yes",'Debt Schedule'!$AC194,0)</f>
        <v>0</v>
      </c>
      <c r="HA66" s="59">
        <f>-IF(Inputs!$M$63="Yes",'Debt Schedule'!$AC195,0)</f>
        <v>0</v>
      </c>
      <c r="HB66" s="59">
        <f>-IF(Inputs!$M$63="Yes",'Debt Schedule'!$AC196,0)</f>
        <v>0</v>
      </c>
      <c r="HC66" s="59">
        <f>-IF(Inputs!$M$63="Yes",'Debt Schedule'!$AC197,0)</f>
        <v>0</v>
      </c>
      <c r="HD66" s="59">
        <f>-IF(Inputs!$M$63="Yes",'Debt Schedule'!$AC198,0)</f>
        <v>0</v>
      </c>
      <c r="HE66" s="59">
        <f>-IF(Inputs!$M$63="Yes",'Debt Schedule'!$AC199,0)</f>
        <v>0</v>
      </c>
      <c r="HF66" s="59">
        <f>-IF(Inputs!$M$63="Yes",'Debt Schedule'!$AC200,0)</f>
        <v>0</v>
      </c>
      <c r="HG66" s="59">
        <f>-IF(Inputs!$M$63="Yes",'Debt Schedule'!$AC201,0)</f>
        <v>0</v>
      </c>
      <c r="HH66" s="59">
        <f>-IF(Inputs!$M$63="Yes",'Debt Schedule'!$AC202,0)</f>
        <v>0</v>
      </c>
      <c r="HI66" s="59">
        <f>-IF(Inputs!$M$63="Yes",'Debt Schedule'!$AC203,0)</f>
        <v>0</v>
      </c>
      <c r="HJ66" s="59">
        <f>-IF(Inputs!$M$63="Yes",'Debt Schedule'!$AC204,0)</f>
        <v>0</v>
      </c>
      <c r="HK66" s="59">
        <f>-IF(Inputs!$M$63="Yes",'Debt Schedule'!$AC205,0)</f>
        <v>0</v>
      </c>
      <c r="HL66" s="59">
        <f>-IF(Inputs!$M$63="Yes",'Debt Schedule'!$AC206,0)</f>
        <v>0</v>
      </c>
      <c r="HM66" s="59">
        <f>-IF(Inputs!$M$63="Yes",'Debt Schedule'!$AC207,0)</f>
        <v>0</v>
      </c>
      <c r="HN66" s="59">
        <f>-IF(Inputs!$M$63="Yes",'Debt Schedule'!$AC208,0)</f>
        <v>0</v>
      </c>
      <c r="HO66" s="59">
        <f>-IF(Inputs!$M$63="Yes",'Debt Schedule'!$AC209,0)</f>
        <v>0</v>
      </c>
      <c r="HP66" s="59">
        <f>-IF(Inputs!$M$63="Yes",'Debt Schedule'!$AC210,0)</f>
        <v>0</v>
      </c>
      <c r="HQ66" s="59">
        <f>-IF(Inputs!$M$63="Yes",'Debt Schedule'!$AC211,0)</f>
        <v>0</v>
      </c>
      <c r="HR66" s="59">
        <f>-IF(Inputs!$M$63="Yes",'Debt Schedule'!$AC212,0)</f>
        <v>0</v>
      </c>
      <c r="HS66" s="59">
        <f>-IF(Inputs!$M$63="Yes",'Debt Schedule'!$AC213,0)</f>
        <v>0</v>
      </c>
      <c r="HT66" s="59">
        <f>-IF(Inputs!$M$63="Yes",'Debt Schedule'!$AC214,0)</f>
        <v>0</v>
      </c>
      <c r="HU66" s="59">
        <f>-IF(Inputs!$M$63="Yes",'Debt Schedule'!$AC215,0)</f>
        <v>0</v>
      </c>
      <c r="HV66" s="59">
        <f>-IF(Inputs!$M$63="Yes",'Debt Schedule'!$AC216,0)</f>
        <v>0</v>
      </c>
      <c r="HW66" s="59">
        <f>-IF(Inputs!$M$63="Yes",'Debt Schedule'!$AC217,0)</f>
        <v>0</v>
      </c>
      <c r="HX66" s="59">
        <f>-IF(Inputs!$M$63="Yes",'Debt Schedule'!$AC218,0)</f>
        <v>0</v>
      </c>
      <c r="HY66" s="59">
        <f>-IF(Inputs!$M$63="Yes",'Debt Schedule'!$AC219,0)</f>
        <v>0</v>
      </c>
      <c r="HZ66" s="59">
        <f>-IF(Inputs!$M$63="Yes",'Debt Schedule'!$AC220,0)</f>
        <v>0</v>
      </c>
      <c r="IA66" s="59">
        <f>-IF(Inputs!$M$63="Yes",'Debt Schedule'!$AC221,0)</f>
        <v>0</v>
      </c>
      <c r="IB66" s="59">
        <f>-IF(Inputs!$M$63="Yes",'Debt Schedule'!$AC222,0)</f>
        <v>0</v>
      </c>
      <c r="IC66" s="59">
        <f>-IF(Inputs!$M$63="Yes",'Debt Schedule'!$AC223,0)</f>
        <v>0</v>
      </c>
      <c r="ID66" s="59">
        <f>-IF(Inputs!$M$63="Yes",'Debt Schedule'!$AC224,0)</f>
        <v>0</v>
      </c>
      <c r="IE66" s="59">
        <f>-IF(Inputs!$M$63="Yes",'Debt Schedule'!$AC225,0)</f>
        <v>0</v>
      </c>
      <c r="IF66" s="59">
        <f>-IF(Inputs!$M$63="Yes",'Debt Schedule'!$AC226,0)</f>
        <v>0</v>
      </c>
      <c r="IG66" s="59">
        <f>-IF(Inputs!$M$63="Yes",'Debt Schedule'!$AC227,0)</f>
        <v>0</v>
      </c>
      <c r="IH66" s="59">
        <f>-IF(Inputs!$M$63="Yes",'Debt Schedule'!$AC228,0)</f>
        <v>0</v>
      </c>
      <c r="II66" s="59">
        <f>-IF(Inputs!$M$63="Yes",'Debt Schedule'!$AC229,0)</f>
        <v>0</v>
      </c>
      <c r="IJ66" s="59">
        <f>-IF(Inputs!$M$63="Yes",'Debt Schedule'!$AC230,0)</f>
        <v>0</v>
      </c>
      <c r="IK66" s="59">
        <f>-IF(Inputs!$M$63="Yes",'Debt Schedule'!$AC231,0)</f>
        <v>0</v>
      </c>
      <c r="IL66" s="59">
        <f>-IF(Inputs!$M$63="Yes",'Debt Schedule'!$AC232,0)</f>
        <v>0</v>
      </c>
      <c r="IM66" s="59">
        <f>-IF(Inputs!$M$63="Yes",'Debt Schedule'!$AC233,0)</f>
        <v>0</v>
      </c>
      <c r="IN66" s="59">
        <f>-IF(Inputs!$M$63="Yes",'Debt Schedule'!$AC234,0)</f>
        <v>0</v>
      </c>
      <c r="IO66" s="59">
        <f>-IF(Inputs!$M$63="Yes",'Debt Schedule'!$AC235,0)</f>
        <v>0</v>
      </c>
      <c r="IP66" s="59">
        <f>-IF(Inputs!$M$63="Yes",'Debt Schedule'!$AC236,0)</f>
        <v>0</v>
      </c>
      <c r="IQ66" s="59">
        <f>-IF(Inputs!$M$63="Yes",'Debt Schedule'!$AC237,0)</f>
        <v>0</v>
      </c>
      <c r="IR66" s="59">
        <f>-IF(Inputs!$M$63="Yes",'Debt Schedule'!$AC238,0)</f>
        <v>0</v>
      </c>
      <c r="IS66" s="59">
        <f>-IF(Inputs!$M$63="Yes",'Debt Schedule'!$AC239,0)</f>
        <v>0</v>
      </c>
      <c r="IT66" s="59">
        <f>-IF(Inputs!$M$63="Yes",'Debt Schedule'!$AC240,0)</f>
        <v>0</v>
      </c>
      <c r="IU66" s="59">
        <f>-IF(Inputs!$M$63="Yes",'Debt Schedule'!$AC241,0)</f>
        <v>0</v>
      </c>
      <c r="IV66" s="59">
        <f>-IF(Inputs!$M$63="Yes",'Debt Schedule'!$AC242,0)</f>
        <v>0</v>
      </c>
      <c r="IW66" s="59">
        <f>-IF(Inputs!$M$63="Yes",'Debt Schedule'!$AC243,0)</f>
        <v>0</v>
      </c>
      <c r="IX66" s="59">
        <f>-IF(Inputs!$M$63="Yes",'Debt Schedule'!$AC244,0)</f>
        <v>0</v>
      </c>
      <c r="IY66" s="59">
        <f>-IF(Inputs!$M$63="Yes",'Debt Schedule'!$AC245,0)</f>
        <v>0</v>
      </c>
      <c r="IZ66" s="59">
        <f>-IF(Inputs!$M$63="Yes",'Debt Schedule'!$AC246,0)</f>
        <v>0</v>
      </c>
      <c r="JA66" s="59">
        <f>-IF(Inputs!$M$63="Yes",'Debt Schedule'!$AC247,0)</f>
        <v>0</v>
      </c>
      <c r="JB66" s="59">
        <f>-IF(Inputs!$M$63="Yes",'Debt Schedule'!$AC248,0)</f>
        <v>0</v>
      </c>
      <c r="JC66" s="59">
        <f>-IF(Inputs!$M$63="Yes",'Debt Schedule'!$AC249,0)</f>
        <v>0</v>
      </c>
      <c r="JD66" s="59">
        <f>-IF(Inputs!$M$63="Yes",'Debt Schedule'!$AC250,0)</f>
        <v>0</v>
      </c>
      <c r="JE66" s="59">
        <f>-IF(Inputs!$M$63="Yes",'Debt Schedule'!$AC251,0)</f>
        <v>0</v>
      </c>
      <c r="JF66" s="59">
        <f>-IF(Inputs!$M$63="Yes",'Debt Schedule'!$AC252,0)</f>
        <v>0</v>
      </c>
      <c r="JG66" s="59">
        <f>-IF(Inputs!$M$63="Yes",'Debt Schedule'!$AC253,0)</f>
        <v>0</v>
      </c>
      <c r="JH66" s="59">
        <f>-IF(Inputs!$M$63="Yes",'Debt Schedule'!$AC254,0)</f>
        <v>0</v>
      </c>
      <c r="JI66" s="59">
        <f>-IF(Inputs!$M$63="Yes",'Debt Schedule'!$AC255,0)</f>
        <v>0</v>
      </c>
      <c r="JJ66" s="59">
        <f>-IF(Inputs!$M$63="Yes",'Debt Schedule'!$AC256,0)</f>
        <v>0</v>
      </c>
      <c r="JK66" s="59">
        <f>-IF(Inputs!$M$63="Yes",'Debt Schedule'!$AC257,0)</f>
        <v>0</v>
      </c>
      <c r="JL66" s="59">
        <f>-IF(Inputs!$M$63="Yes",'Debt Schedule'!$AC258,0)</f>
        <v>0</v>
      </c>
      <c r="JM66" s="59">
        <f>-IF(Inputs!$M$63="Yes",'Debt Schedule'!$AC259,0)</f>
        <v>0</v>
      </c>
      <c r="JN66" s="59">
        <f>-IF(Inputs!$M$63="Yes",'Debt Schedule'!$AC260,0)</f>
        <v>0</v>
      </c>
      <c r="JO66" s="59">
        <f>-IF(Inputs!$M$63="Yes",'Debt Schedule'!$AC261,0)</f>
        <v>0</v>
      </c>
      <c r="JP66" s="59">
        <f>-IF(Inputs!$M$63="Yes",'Debt Schedule'!$AC262,0)</f>
        <v>0</v>
      </c>
      <c r="JQ66" s="59">
        <f>-IF(Inputs!$M$63="Yes",'Debt Schedule'!$AC263,0)</f>
        <v>0</v>
      </c>
      <c r="JR66" s="59">
        <f>-IF(Inputs!$M$63="Yes",'Debt Schedule'!$AC264,0)</f>
        <v>0</v>
      </c>
      <c r="JS66" s="59">
        <f>-IF(Inputs!$M$63="Yes",'Debt Schedule'!$AC265,0)</f>
        <v>0</v>
      </c>
      <c r="JT66" s="59">
        <f>-IF(Inputs!$M$63="Yes",'Debt Schedule'!$AC266,0)</f>
        <v>0</v>
      </c>
      <c r="JU66" s="59">
        <f>-IF(Inputs!$M$63="Yes",'Debt Schedule'!$AC267,0)</f>
        <v>0</v>
      </c>
      <c r="JV66" s="59">
        <f>-IF(Inputs!$M$63="Yes",'Debt Schedule'!$AC268,0)</f>
        <v>0</v>
      </c>
      <c r="JW66" s="59">
        <f>-IF(Inputs!$M$63="Yes",'Debt Schedule'!$AC269,0)</f>
        <v>0</v>
      </c>
      <c r="JX66" s="59">
        <f>-IF(Inputs!$M$63="Yes",'Debt Schedule'!$AC270,0)</f>
        <v>0</v>
      </c>
      <c r="JY66" s="59">
        <f>-IF(Inputs!$M$63="Yes",'Debt Schedule'!$AC271,0)</f>
        <v>0</v>
      </c>
      <c r="JZ66" s="59">
        <f>-IF(Inputs!$M$63="Yes",'Debt Schedule'!$AC272,0)</f>
        <v>0</v>
      </c>
      <c r="KA66" s="59">
        <f>-IF(Inputs!$M$63="Yes",'Debt Schedule'!$AC273,0)</f>
        <v>0</v>
      </c>
      <c r="KB66" s="59">
        <f>-IF(Inputs!$M$63="Yes",'Debt Schedule'!$AC274,0)</f>
        <v>0</v>
      </c>
      <c r="KC66" s="59">
        <f>-IF(Inputs!$M$63="Yes",'Debt Schedule'!$AC275,0)</f>
        <v>0</v>
      </c>
      <c r="KD66" s="59">
        <f>-IF(Inputs!$M$63="Yes",'Debt Schedule'!$AC276,0)</f>
        <v>0</v>
      </c>
      <c r="KE66" s="59">
        <f>-IF(Inputs!$M$63="Yes",'Debt Schedule'!$AC277,0)</f>
        <v>0</v>
      </c>
      <c r="KF66" s="59">
        <f>-IF(Inputs!$M$63="Yes",'Debt Schedule'!$AC278,0)</f>
        <v>0</v>
      </c>
      <c r="KG66" s="59">
        <f>-IF(Inputs!$M$63="Yes",'Debt Schedule'!$AC279,0)</f>
        <v>0</v>
      </c>
      <c r="KH66" s="59">
        <f>-IF(Inputs!$M$63="Yes",'Debt Schedule'!$AC280,0)</f>
        <v>0</v>
      </c>
      <c r="KI66" s="59">
        <f>-IF(Inputs!$M$63="Yes",'Debt Schedule'!$AC281,0)</f>
        <v>0</v>
      </c>
      <c r="KJ66" s="59">
        <f>-IF(Inputs!$M$63="Yes",'Debt Schedule'!$AC282,0)</f>
        <v>0</v>
      </c>
      <c r="KK66" s="59">
        <f>-IF(Inputs!$M$63="Yes",'Debt Schedule'!$AC283,0)</f>
        <v>0</v>
      </c>
      <c r="KL66" s="59">
        <f>-IF(Inputs!$M$63="Yes",'Debt Schedule'!$AC284,0)</f>
        <v>0</v>
      </c>
      <c r="KM66" s="59">
        <f>-IF(Inputs!$M$63="Yes",'Debt Schedule'!$AC285,0)</f>
        <v>0</v>
      </c>
      <c r="KN66" s="59">
        <f>-IF(Inputs!$M$63="Yes",'Debt Schedule'!$AC286,0)</f>
        <v>0</v>
      </c>
      <c r="KO66" s="59">
        <f>-IF(Inputs!$M$63="Yes",'Debt Schedule'!$AC287,0)</f>
        <v>0</v>
      </c>
      <c r="KP66" s="59">
        <f>-IF(Inputs!$M$63="Yes",'Debt Schedule'!$AC288,0)</f>
        <v>0</v>
      </c>
      <c r="KQ66" s="59">
        <f>-IF(Inputs!$M$63="Yes",'Debt Schedule'!$AC289,0)</f>
        <v>0</v>
      </c>
      <c r="KR66" s="59">
        <f>-IF(Inputs!$M$63="Yes",'Debt Schedule'!$AC290,0)</f>
        <v>0</v>
      </c>
      <c r="KS66" s="59">
        <f>-IF(Inputs!$M$63="Yes",'Debt Schedule'!$AC291,0)</f>
        <v>0</v>
      </c>
      <c r="KT66" s="59">
        <f>-IF(Inputs!$M$63="Yes",'Debt Schedule'!$AC292,0)</f>
        <v>0</v>
      </c>
      <c r="KU66" s="59">
        <f>-IF(Inputs!$M$63="Yes",'Debt Schedule'!$AC293,0)</f>
        <v>0</v>
      </c>
      <c r="KV66" s="59">
        <f>-IF(Inputs!$M$63="Yes",'Debt Schedule'!$AC294,0)</f>
        <v>0</v>
      </c>
      <c r="KW66" s="59">
        <f>-IF(Inputs!$M$63="Yes",'Debt Schedule'!$AC295,0)</f>
        <v>0</v>
      </c>
      <c r="KX66" s="59">
        <f>-IF(Inputs!$M$63="Yes",'Debt Schedule'!$AC296,0)</f>
        <v>0</v>
      </c>
      <c r="KY66" s="59">
        <f>-IF(Inputs!$M$63="Yes",'Debt Schedule'!$AC297,0)</f>
        <v>0</v>
      </c>
      <c r="KZ66" s="59">
        <f>-IF(Inputs!$M$63="Yes",'Debt Schedule'!$AC298,0)</f>
        <v>0</v>
      </c>
      <c r="LA66" s="59">
        <f>-IF(Inputs!$M$63="Yes",'Debt Schedule'!$AC299,0)</f>
        <v>0</v>
      </c>
      <c r="LB66" s="59">
        <f>-IF(Inputs!$M$63="Yes",'Debt Schedule'!$AC300,0)</f>
        <v>0</v>
      </c>
      <c r="LC66" s="59">
        <f>-IF(Inputs!$M$63="Yes",'Debt Schedule'!$AC301,0)</f>
        <v>0</v>
      </c>
      <c r="LD66" s="59">
        <f>-IF(Inputs!$M$63="Yes",'Debt Schedule'!$AC302,0)</f>
        <v>0</v>
      </c>
      <c r="LE66" s="59">
        <f>-IF(Inputs!$M$63="Yes",'Debt Schedule'!$AC303,0)</f>
        <v>0</v>
      </c>
      <c r="LF66" s="59">
        <f>-IF(Inputs!$M$63="Yes",'Debt Schedule'!$AC304,0)</f>
        <v>0</v>
      </c>
      <c r="LG66" s="59">
        <f>-IF(Inputs!$M$63="Yes",'Debt Schedule'!$AC305,0)</f>
        <v>0</v>
      </c>
      <c r="LH66" s="59">
        <f>-IF(Inputs!$M$63="Yes",'Debt Schedule'!$AC306,0)</f>
        <v>0</v>
      </c>
      <c r="LI66" s="59">
        <f>-IF(Inputs!$M$63="Yes",'Debt Schedule'!$AC307,0)</f>
        <v>0</v>
      </c>
      <c r="LJ66" s="59">
        <f>-IF(Inputs!$M$63="Yes",'Debt Schedule'!$AC308,0)</f>
        <v>0</v>
      </c>
      <c r="LK66" s="59">
        <f>-IF(Inputs!$M$63="Yes",'Debt Schedule'!$AC309,0)</f>
        <v>0</v>
      </c>
      <c r="LL66" s="59">
        <f>-IF(Inputs!$M$63="Yes",'Debt Schedule'!$AC310,0)</f>
        <v>0</v>
      </c>
      <c r="LM66" s="59">
        <f>-IF(Inputs!$M$63="Yes",'Debt Schedule'!$AC311,0)</f>
        <v>0</v>
      </c>
      <c r="LN66" s="59">
        <f>-IF(Inputs!$M$63="Yes",'Debt Schedule'!$AC312,0)</f>
        <v>0</v>
      </c>
      <c r="LO66" s="59">
        <f>-IF(Inputs!$M$63="Yes",'Debt Schedule'!$AC313,0)</f>
        <v>0</v>
      </c>
      <c r="LP66" s="59">
        <f>-IF(Inputs!$M$63="Yes",'Debt Schedule'!$AC314,0)</f>
        <v>0</v>
      </c>
      <c r="LQ66" s="59">
        <f>-IF(Inputs!$M$63="Yes",'Debt Schedule'!$AC315,0)</f>
        <v>0</v>
      </c>
      <c r="LR66" s="59">
        <f>-IF(Inputs!$M$63="Yes",'Debt Schedule'!$AC316,0)</f>
        <v>0</v>
      </c>
      <c r="LS66" s="59">
        <f>-IF(Inputs!$M$63="Yes",'Debt Schedule'!$AC317,0)</f>
        <v>0</v>
      </c>
      <c r="LT66" s="59">
        <f>-IF(Inputs!$M$63="Yes",'Debt Schedule'!$AC318,0)</f>
        <v>0</v>
      </c>
      <c r="LU66" s="59">
        <f>-IF(Inputs!$M$63="Yes",'Debt Schedule'!$AC319,0)</f>
        <v>0</v>
      </c>
    </row>
    <row r="67" spans="4:333">
      <c r="E67" s="12" t="s">
        <v>340</v>
      </c>
      <c r="G67" s="59">
        <f>+SUM(AH67:AS67)</f>
        <v>0</v>
      </c>
      <c r="H67" s="59">
        <f>+SUM(AT67:BE67)</f>
        <v>0</v>
      </c>
      <c r="I67" s="59">
        <f>+SUM(BF67:BQ67)</f>
        <v>0</v>
      </c>
      <c r="J67" s="59">
        <f>+SUM(BR67:CC67)</f>
        <v>0</v>
      </c>
      <c r="K67" s="59">
        <f>+SUM(CD67:CO67)</f>
        <v>0</v>
      </c>
      <c r="L67" s="59">
        <f>+SUM(CP67:DA67)</f>
        <v>0</v>
      </c>
      <c r="M67" s="59">
        <f>+SUM(DB67:DM67)</f>
        <v>0</v>
      </c>
      <c r="N67" s="59">
        <f>+SUM(DN67:DY67)</f>
        <v>0</v>
      </c>
      <c r="O67" s="59">
        <f>+SUM(DZ67:EK67)</f>
        <v>0</v>
      </c>
      <c r="P67" s="59">
        <f>+SUM(EL67:EW67)</f>
        <v>0</v>
      </c>
      <c r="Q67" s="59">
        <f>+SUM(EX67:FI67)</f>
        <v>0</v>
      </c>
      <c r="R67" s="59">
        <f>+SUM(FJ67:FU67)</f>
        <v>0</v>
      </c>
      <c r="S67" s="59">
        <f>+SUM(FV67:GG67)</f>
        <v>0</v>
      </c>
      <c r="T67" s="59">
        <f>+SUM(GH67:GS67)</f>
        <v>0</v>
      </c>
      <c r="U67" s="59">
        <f>+SUM(GT67:HE67)</f>
        <v>0</v>
      </c>
      <c r="V67" s="59">
        <f>+SUM(HF67:HQ67)</f>
        <v>0</v>
      </c>
      <c r="W67" s="59">
        <f>+SUM(HR67:IC67)</f>
        <v>0</v>
      </c>
      <c r="X67" s="59">
        <f>+SUM(ID67:IO67)</f>
        <v>0</v>
      </c>
      <c r="Y67" s="59">
        <f>+SUM(IP67:JA67)</f>
        <v>0</v>
      </c>
      <c r="Z67" s="59">
        <f>+SUM(JB67:JM67)</f>
        <v>0</v>
      </c>
      <c r="AA67" s="59">
        <f>+SUM(JN67:JY67)</f>
        <v>0</v>
      </c>
      <c r="AB67" s="59">
        <f>+SUM(JZ67:KK67)</f>
        <v>0</v>
      </c>
      <c r="AC67" s="59">
        <f>+SUM(KL67:KW67)</f>
        <v>0</v>
      </c>
      <c r="AD67" s="59">
        <f>+SUM(KX67:LI67)</f>
        <v>0</v>
      </c>
      <c r="AE67" s="59">
        <f>+SUM(LJ67:LU67)</f>
        <v>0</v>
      </c>
      <c r="AF67" s="54"/>
      <c r="AG67" s="54"/>
      <c r="AH67" s="59">
        <f>-'Debt Schedule'!AH23</f>
        <v>0</v>
      </c>
      <c r="AI67" s="59">
        <f>-'Debt Schedule'!AI23</f>
        <v>0</v>
      </c>
      <c r="AJ67" s="59">
        <f>-'Debt Schedule'!AJ23</f>
        <v>0</v>
      </c>
      <c r="AK67" s="59">
        <f>-'Debt Schedule'!AK23</f>
        <v>0</v>
      </c>
      <c r="AL67" s="59">
        <f>-'Debt Schedule'!AL23</f>
        <v>0</v>
      </c>
      <c r="AM67" s="59">
        <f>-'Debt Schedule'!AM23</f>
        <v>0</v>
      </c>
      <c r="AN67" s="59">
        <f>-'Debt Schedule'!AN23</f>
        <v>0</v>
      </c>
      <c r="AO67" s="59">
        <f>-'Debt Schedule'!AO23</f>
        <v>0</v>
      </c>
      <c r="AP67" s="59">
        <f>-'Debt Schedule'!AP23</f>
        <v>0</v>
      </c>
      <c r="AQ67" s="59">
        <f>-'Debt Schedule'!AQ23</f>
        <v>0</v>
      </c>
      <c r="AR67" s="59">
        <f>-'Debt Schedule'!AR23</f>
        <v>0</v>
      </c>
      <c r="AS67" s="59">
        <f>-'Debt Schedule'!AS23</f>
        <v>0</v>
      </c>
      <c r="AT67" s="59">
        <f>-'Debt Schedule'!AT23</f>
        <v>0</v>
      </c>
      <c r="AU67" s="59">
        <f>-'Debt Schedule'!AU23</f>
        <v>0</v>
      </c>
      <c r="AV67" s="59">
        <f>-'Debt Schedule'!AV23</f>
        <v>0</v>
      </c>
      <c r="AW67" s="59">
        <f>-'Debt Schedule'!AW23</f>
        <v>0</v>
      </c>
      <c r="AX67" s="59">
        <f>-'Debt Schedule'!AX23</f>
        <v>0</v>
      </c>
      <c r="AY67" s="59">
        <f>-'Debt Schedule'!AY23</f>
        <v>0</v>
      </c>
      <c r="AZ67" s="59">
        <f>-'Debt Schedule'!AZ23</f>
        <v>0</v>
      </c>
      <c r="BA67" s="59">
        <f>-'Debt Schedule'!BA23</f>
        <v>0</v>
      </c>
      <c r="BB67" s="59">
        <f>-'Debt Schedule'!BB23</f>
        <v>0</v>
      </c>
      <c r="BC67" s="59">
        <f>-'Debt Schedule'!BC23</f>
        <v>0</v>
      </c>
      <c r="BD67" s="59">
        <f>-'Debt Schedule'!BD23</f>
        <v>0</v>
      </c>
      <c r="BE67" s="59">
        <f>-'Debt Schedule'!BE23</f>
        <v>0</v>
      </c>
      <c r="BF67" s="59">
        <f>-'Debt Schedule'!BF23</f>
        <v>0</v>
      </c>
      <c r="BG67" s="59">
        <f>-'Debt Schedule'!BG23</f>
        <v>0</v>
      </c>
      <c r="BH67" s="59">
        <f>-'Debt Schedule'!BH23</f>
        <v>0</v>
      </c>
      <c r="BI67" s="59">
        <f>-'Debt Schedule'!BI23</f>
        <v>0</v>
      </c>
      <c r="BJ67" s="59">
        <f>-'Debt Schedule'!BJ23</f>
        <v>0</v>
      </c>
      <c r="BK67" s="59">
        <f>-'Debt Schedule'!BK23</f>
        <v>0</v>
      </c>
      <c r="BL67" s="59">
        <f>-'Debt Schedule'!BL23</f>
        <v>0</v>
      </c>
      <c r="BM67" s="59">
        <f>-'Debt Schedule'!BM23</f>
        <v>0</v>
      </c>
      <c r="BN67" s="59">
        <f>-'Debt Schedule'!BN23</f>
        <v>0</v>
      </c>
      <c r="BO67" s="59">
        <f>-'Debt Schedule'!BO23</f>
        <v>0</v>
      </c>
      <c r="BP67" s="59">
        <f>-'Debt Schedule'!BP23</f>
        <v>0</v>
      </c>
      <c r="BQ67" s="59">
        <f>-'Debt Schedule'!BQ23</f>
        <v>0</v>
      </c>
      <c r="BR67" s="59">
        <f>-'Debt Schedule'!BR23</f>
        <v>0</v>
      </c>
      <c r="BS67" s="59">
        <f>-'Debt Schedule'!BS23</f>
        <v>0</v>
      </c>
      <c r="BT67" s="59">
        <f>-'Debt Schedule'!BT23</f>
        <v>0</v>
      </c>
      <c r="BU67" s="59">
        <f>-'Debt Schedule'!BU23</f>
        <v>0</v>
      </c>
      <c r="BV67" s="59">
        <f>-'Debt Schedule'!BV23</f>
        <v>0</v>
      </c>
      <c r="BW67" s="59">
        <f>-'Debt Schedule'!BW23</f>
        <v>0</v>
      </c>
      <c r="BX67" s="59">
        <f>-'Debt Schedule'!BX23</f>
        <v>0</v>
      </c>
      <c r="BY67" s="59">
        <f>-'Debt Schedule'!BY23</f>
        <v>0</v>
      </c>
      <c r="BZ67" s="59">
        <f>-'Debt Schedule'!BZ23</f>
        <v>0</v>
      </c>
      <c r="CA67" s="59">
        <f>-'Debt Schedule'!CA23</f>
        <v>0</v>
      </c>
      <c r="CB67" s="59">
        <f>-'Debt Schedule'!CB23</f>
        <v>0</v>
      </c>
      <c r="CC67" s="59">
        <f>-'Debt Schedule'!CC23</f>
        <v>0</v>
      </c>
      <c r="CD67" s="59">
        <f>-'Debt Schedule'!CD23</f>
        <v>0</v>
      </c>
      <c r="CE67" s="59">
        <f>-'Debt Schedule'!CE23</f>
        <v>0</v>
      </c>
      <c r="CF67" s="59">
        <f>-'Debt Schedule'!CF23</f>
        <v>0</v>
      </c>
      <c r="CG67" s="59">
        <f>-'Debt Schedule'!CG23</f>
        <v>0</v>
      </c>
      <c r="CH67" s="59">
        <f>-'Debt Schedule'!CH23</f>
        <v>0</v>
      </c>
      <c r="CI67" s="59">
        <f>-'Debt Schedule'!CI23</f>
        <v>0</v>
      </c>
      <c r="CJ67" s="59">
        <f>-'Debt Schedule'!CJ23</f>
        <v>0</v>
      </c>
      <c r="CK67" s="59">
        <f>-'Debt Schedule'!CK23</f>
        <v>0</v>
      </c>
      <c r="CL67" s="59">
        <f>-'Debt Schedule'!CL23</f>
        <v>0</v>
      </c>
      <c r="CM67" s="59">
        <f>-'Debt Schedule'!CM23</f>
        <v>0</v>
      </c>
      <c r="CN67" s="59">
        <f>-'Debt Schedule'!CN23</f>
        <v>0</v>
      </c>
      <c r="CO67" s="59">
        <f>-'Debt Schedule'!CO23</f>
        <v>0</v>
      </c>
      <c r="CP67" s="59">
        <f>-'Debt Schedule'!CP23</f>
        <v>0</v>
      </c>
      <c r="CQ67" s="59">
        <f>-'Debt Schedule'!CQ23</f>
        <v>0</v>
      </c>
      <c r="CR67" s="59">
        <f>-'Debt Schedule'!CR23</f>
        <v>0</v>
      </c>
      <c r="CS67" s="59">
        <f>-'Debt Schedule'!CS23</f>
        <v>0</v>
      </c>
      <c r="CT67" s="59">
        <f>-'Debt Schedule'!CT23</f>
        <v>0</v>
      </c>
      <c r="CU67" s="59">
        <f>-'Debt Schedule'!CU23</f>
        <v>0</v>
      </c>
      <c r="CV67" s="59">
        <f>-'Debt Schedule'!CV23</f>
        <v>0</v>
      </c>
      <c r="CW67" s="59">
        <f>-'Debt Schedule'!CW23</f>
        <v>0</v>
      </c>
      <c r="CX67" s="59">
        <f>-'Debt Schedule'!CX23</f>
        <v>0</v>
      </c>
      <c r="CY67" s="59">
        <f>-'Debt Schedule'!CY23</f>
        <v>0</v>
      </c>
      <c r="CZ67" s="59">
        <f>-'Debt Schedule'!CZ23</f>
        <v>0</v>
      </c>
      <c r="DA67" s="59">
        <f>-'Debt Schedule'!DA23</f>
        <v>0</v>
      </c>
      <c r="DB67" s="59">
        <f>-'Debt Schedule'!DB23</f>
        <v>0</v>
      </c>
      <c r="DC67" s="59">
        <f>-'Debt Schedule'!DC23</f>
        <v>0</v>
      </c>
      <c r="DD67" s="59">
        <f>-'Debt Schedule'!DD23</f>
        <v>0</v>
      </c>
      <c r="DE67" s="59">
        <f>-'Debt Schedule'!DE23</f>
        <v>0</v>
      </c>
      <c r="DF67" s="59">
        <f>-'Debt Schedule'!DF23</f>
        <v>0</v>
      </c>
      <c r="DG67" s="59">
        <f>-'Debt Schedule'!DG23</f>
        <v>0</v>
      </c>
      <c r="DH67" s="59">
        <f>-'Debt Schedule'!DH23</f>
        <v>0</v>
      </c>
      <c r="DI67" s="59">
        <f>-'Debt Schedule'!DI23</f>
        <v>0</v>
      </c>
      <c r="DJ67" s="59">
        <f>-'Debt Schedule'!DJ23</f>
        <v>0</v>
      </c>
      <c r="DK67" s="59">
        <f>-'Debt Schedule'!DK23</f>
        <v>0</v>
      </c>
      <c r="DL67" s="59">
        <f>-'Debt Schedule'!DL23</f>
        <v>0</v>
      </c>
      <c r="DM67" s="59">
        <f>-'Debt Schedule'!DM23</f>
        <v>0</v>
      </c>
      <c r="DN67" s="59">
        <f>-'Debt Schedule'!DN23</f>
        <v>0</v>
      </c>
      <c r="DO67" s="59">
        <f>-'Debt Schedule'!DO23</f>
        <v>0</v>
      </c>
      <c r="DP67" s="59">
        <f>-'Debt Schedule'!DP23</f>
        <v>0</v>
      </c>
      <c r="DQ67" s="59">
        <f>-'Debt Schedule'!DQ23</f>
        <v>0</v>
      </c>
      <c r="DR67" s="59">
        <f>-'Debt Schedule'!DR23</f>
        <v>0</v>
      </c>
      <c r="DS67" s="59">
        <f>-'Debt Schedule'!DS23</f>
        <v>0</v>
      </c>
      <c r="DT67" s="59">
        <f>-'Debt Schedule'!DT23</f>
        <v>0</v>
      </c>
      <c r="DU67" s="59">
        <f>-'Debt Schedule'!DU23</f>
        <v>0</v>
      </c>
      <c r="DV67" s="59">
        <f>-'Debt Schedule'!DV23</f>
        <v>0</v>
      </c>
      <c r="DW67" s="59">
        <f>-'Debt Schedule'!DW23</f>
        <v>0</v>
      </c>
      <c r="DX67" s="59">
        <f>-'Debt Schedule'!DX23</f>
        <v>0</v>
      </c>
      <c r="DY67" s="59">
        <f>-'Debt Schedule'!DY23</f>
        <v>0</v>
      </c>
      <c r="DZ67" s="59">
        <f>-'Debt Schedule'!DZ23</f>
        <v>0</v>
      </c>
      <c r="EA67" s="59">
        <f>-'Debt Schedule'!EA23</f>
        <v>0</v>
      </c>
      <c r="EB67" s="59">
        <f>-'Debt Schedule'!EB23</f>
        <v>0</v>
      </c>
      <c r="EC67" s="59">
        <f>-'Debt Schedule'!EC23</f>
        <v>0</v>
      </c>
      <c r="ED67" s="59">
        <f>-'Debt Schedule'!ED23</f>
        <v>0</v>
      </c>
      <c r="EE67" s="59">
        <f>-'Debt Schedule'!EE23</f>
        <v>0</v>
      </c>
      <c r="EF67" s="59">
        <f>-'Debt Schedule'!EF23</f>
        <v>0</v>
      </c>
      <c r="EG67" s="59">
        <f>-'Debt Schedule'!EG23</f>
        <v>0</v>
      </c>
      <c r="EH67" s="59">
        <f>-'Debt Schedule'!EH23</f>
        <v>0</v>
      </c>
      <c r="EI67" s="59">
        <f>-'Debt Schedule'!EI23</f>
        <v>0</v>
      </c>
      <c r="EJ67" s="59">
        <f>-'Debt Schedule'!EJ23</f>
        <v>0</v>
      </c>
      <c r="EK67" s="59">
        <f>-'Debt Schedule'!EK23</f>
        <v>0</v>
      </c>
      <c r="EL67" s="59">
        <f>-'Debt Schedule'!EL23</f>
        <v>0</v>
      </c>
      <c r="EM67" s="59">
        <f>-'Debt Schedule'!EM23</f>
        <v>0</v>
      </c>
      <c r="EN67" s="59">
        <f>-'Debt Schedule'!EN23</f>
        <v>0</v>
      </c>
      <c r="EO67" s="59">
        <f>-'Debt Schedule'!EO23</f>
        <v>0</v>
      </c>
      <c r="EP67" s="59">
        <f>-'Debt Schedule'!EP23</f>
        <v>0</v>
      </c>
      <c r="EQ67" s="59">
        <f>-'Debt Schedule'!EQ23</f>
        <v>0</v>
      </c>
      <c r="ER67" s="59">
        <f>-'Debt Schedule'!ER23</f>
        <v>0</v>
      </c>
      <c r="ES67" s="59">
        <f>-'Debt Schedule'!ES23</f>
        <v>0</v>
      </c>
      <c r="ET67" s="59">
        <f>-'Debt Schedule'!ET23</f>
        <v>0</v>
      </c>
      <c r="EU67" s="59">
        <f>-'Debt Schedule'!EU23</f>
        <v>0</v>
      </c>
      <c r="EV67" s="59">
        <f>-'Debt Schedule'!EV23</f>
        <v>0</v>
      </c>
      <c r="EW67" s="59">
        <f>-'Debt Schedule'!EW23</f>
        <v>0</v>
      </c>
      <c r="EX67" s="59">
        <f>-'Debt Schedule'!EX23</f>
        <v>0</v>
      </c>
      <c r="EY67" s="59">
        <f>-'Debt Schedule'!EY23</f>
        <v>0</v>
      </c>
      <c r="EZ67" s="59">
        <f>-'Debt Schedule'!EZ23</f>
        <v>0</v>
      </c>
      <c r="FA67" s="59">
        <f>-'Debt Schedule'!FA23</f>
        <v>0</v>
      </c>
      <c r="FB67" s="59">
        <f>-'Debt Schedule'!FB23</f>
        <v>0</v>
      </c>
      <c r="FC67" s="59">
        <f>-'Debt Schedule'!FC23</f>
        <v>0</v>
      </c>
      <c r="FD67" s="59">
        <f>-'Debt Schedule'!FD23</f>
        <v>0</v>
      </c>
      <c r="FE67" s="59">
        <f>-'Debt Schedule'!FE23</f>
        <v>0</v>
      </c>
      <c r="FF67" s="59">
        <f>-'Debt Schedule'!FF23</f>
        <v>0</v>
      </c>
      <c r="FG67" s="59">
        <f>-'Debt Schedule'!FG23</f>
        <v>0</v>
      </c>
      <c r="FH67" s="59">
        <f>-'Debt Schedule'!FH23</f>
        <v>0</v>
      </c>
      <c r="FI67" s="59">
        <f>-'Debt Schedule'!FI23</f>
        <v>0</v>
      </c>
      <c r="FJ67" s="59">
        <f>-'Debt Schedule'!FJ23</f>
        <v>0</v>
      </c>
      <c r="FK67" s="59">
        <f>-'Debt Schedule'!FK23</f>
        <v>0</v>
      </c>
      <c r="FL67" s="59">
        <f>-'Debt Schedule'!FL23</f>
        <v>0</v>
      </c>
      <c r="FM67" s="59">
        <f>-'Debt Schedule'!FM23</f>
        <v>0</v>
      </c>
      <c r="FN67" s="59">
        <f>-'Debt Schedule'!FN23</f>
        <v>0</v>
      </c>
      <c r="FO67" s="59">
        <f>-'Debt Schedule'!FO23</f>
        <v>0</v>
      </c>
      <c r="FP67" s="59">
        <f>-'Debt Schedule'!FP23</f>
        <v>0</v>
      </c>
      <c r="FQ67" s="59">
        <f>-'Debt Schedule'!FQ23</f>
        <v>0</v>
      </c>
      <c r="FR67" s="59">
        <f>-'Debt Schedule'!FR23</f>
        <v>0</v>
      </c>
      <c r="FS67" s="59">
        <f>-'Debt Schedule'!FS23</f>
        <v>0</v>
      </c>
      <c r="FT67" s="59">
        <f>-'Debt Schedule'!FT23</f>
        <v>0</v>
      </c>
      <c r="FU67" s="59">
        <f>-'Debt Schedule'!FU23</f>
        <v>0</v>
      </c>
      <c r="FV67" s="59">
        <f>-'Debt Schedule'!FV23</f>
        <v>0</v>
      </c>
      <c r="FW67" s="59">
        <f>-'Debt Schedule'!FW23</f>
        <v>0</v>
      </c>
      <c r="FX67" s="59">
        <f>-'Debt Schedule'!FX23</f>
        <v>0</v>
      </c>
      <c r="FY67" s="59">
        <f>-'Debt Schedule'!FY23</f>
        <v>0</v>
      </c>
      <c r="FZ67" s="59">
        <f>-'Debt Schedule'!FZ23</f>
        <v>0</v>
      </c>
      <c r="GA67" s="59">
        <f>-'Debt Schedule'!GA23</f>
        <v>0</v>
      </c>
      <c r="GB67" s="59">
        <f>-'Debt Schedule'!GB23</f>
        <v>0</v>
      </c>
      <c r="GC67" s="59">
        <f>-'Debt Schedule'!GC23</f>
        <v>0</v>
      </c>
      <c r="GD67" s="59">
        <f>-'Debt Schedule'!GD23</f>
        <v>0</v>
      </c>
      <c r="GE67" s="59">
        <f>-'Debt Schedule'!GE23</f>
        <v>0</v>
      </c>
      <c r="GF67" s="59">
        <f>-'Debt Schedule'!GF23</f>
        <v>0</v>
      </c>
      <c r="GG67" s="59">
        <f>-'Debt Schedule'!GG23</f>
        <v>0</v>
      </c>
      <c r="GH67" s="59">
        <f>-'Debt Schedule'!GH23</f>
        <v>0</v>
      </c>
      <c r="GI67" s="59">
        <f>-'Debt Schedule'!GI23</f>
        <v>0</v>
      </c>
      <c r="GJ67" s="59">
        <f>-'Debt Schedule'!GJ23</f>
        <v>0</v>
      </c>
      <c r="GK67" s="59">
        <f>-'Debt Schedule'!GK23</f>
        <v>0</v>
      </c>
      <c r="GL67" s="59">
        <f>-'Debt Schedule'!GL23</f>
        <v>0</v>
      </c>
      <c r="GM67" s="59">
        <f>-'Debt Schedule'!GM23</f>
        <v>0</v>
      </c>
      <c r="GN67" s="59">
        <f>-'Debt Schedule'!GN23</f>
        <v>0</v>
      </c>
      <c r="GO67" s="59">
        <f>-'Debt Schedule'!GO23</f>
        <v>0</v>
      </c>
      <c r="GP67" s="59">
        <f>-'Debt Schedule'!GP23</f>
        <v>0</v>
      </c>
      <c r="GQ67" s="59">
        <f>-'Debt Schedule'!GQ23</f>
        <v>0</v>
      </c>
      <c r="GR67" s="59">
        <f>-'Debt Schedule'!GR23</f>
        <v>0</v>
      </c>
      <c r="GS67" s="59">
        <f>-'Debt Schedule'!GS23</f>
        <v>0</v>
      </c>
      <c r="GT67" s="59">
        <f>-'Debt Schedule'!GT23</f>
        <v>0</v>
      </c>
      <c r="GU67" s="59">
        <f>-'Debt Schedule'!GU23</f>
        <v>0</v>
      </c>
      <c r="GV67" s="59">
        <f>-'Debt Schedule'!GV23</f>
        <v>0</v>
      </c>
      <c r="GW67" s="59">
        <f>-'Debt Schedule'!GW23</f>
        <v>0</v>
      </c>
      <c r="GX67" s="59">
        <f>-'Debt Schedule'!GX23</f>
        <v>0</v>
      </c>
      <c r="GY67" s="59">
        <f>-'Debt Schedule'!GY23</f>
        <v>0</v>
      </c>
      <c r="GZ67" s="59">
        <f>-'Debt Schedule'!GZ23</f>
        <v>0</v>
      </c>
      <c r="HA67" s="59">
        <f>-'Debt Schedule'!HA23</f>
        <v>0</v>
      </c>
      <c r="HB67" s="59">
        <f>-'Debt Schedule'!HB23</f>
        <v>0</v>
      </c>
      <c r="HC67" s="59">
        <f>-'Debt Schedule'!HC23</f>
        <v>0</v>
      </c>
      <c r="HD67" s="59">
        <f>-'Debt Schedule'!HD23</f>
        <v>0</v>
      </c>
      <c r="HE67" s="59">
        <f>-'Debt Schedule'!HE23</f>
        <v>0</v>
      </c>
      <c r="HF67" s="59">
        <f>-'Debt Schedule'!HF23</f>
        <v>0</v>
      </c>
      <c r="HG67" s="59">
        <f>-'Debt Schedule'!HG23</f>
        <v>0</v>
      </c>
      <c r="HH67" s="59">
        <f>-'Debt Schedule'!HH23</f>
        <v>0</v>
      </c>
      <c r="HI67" s="59">
        <f>-'Debt Schedule'!HI23</f>
        <v>0</v>
      </c>
      <c r="HJ67" s="59">
        <f>-'Debt Schedule'!HJ23</f>
        <v>0</v>
      </c>
      <c r="HK67" s="59">
        <f>-'Debt Schedule'!HK23</f>
        <v>0</v>
      </c>
      <c r="HL67" s="59">
        <f>-'Debt Schedule'!HL23</f>
        <v>0</v>
      </c>
      <c r="HM67" s="59">
        <f>-'Debt Schedule'!HM23</f>
        <v>0</v>
      </c>
      <c r="HN67" s="59">
        <f>-'Debt Schedule'!HN23</f>
        <v>0</v>
      </c>
      <c r="HO67" s="59">
        <f>-'Debt Schedule'!HO23</f>
        <v>0</v>
      </c>
      <c r="HP67" s="59">
        <f>-'Debt Schedule'!HP23</f>
        <v>0</v>
      </c>
      <c r="HQ67" s="59">
        <f>-'Debt Schedule'!HQ23</f>
        <v>0</v>
      </c>
      <c r="HR67" s="59">
        <f>-'Debt Schedule'!HR23</f>
        <v>0</v>
      </c>
      <c r="HS67" s="59">
        <f>-'Debt Schedule'!HS23</f>
        <v>0</v>
      </c>
      <c r="HT67" s="59">
        <f>-'Debt Schedule'!HT23</f>
        <v>0</v>
      </c>
      <c r="HU67" s="59">
        <f>-'Debt Schedule'!HU23</f>
        <v>0</v>
      </c>
      <c r="HV67" s="59">
        <f>-'Debt Schedule'!HV23</f>
        <v>0</v>
      </c>
      <c r="HW67" s="59">
        <f>-'Debt Schedule'!HW23</f>
        <v>0</v>
      </c>
      <c r="HX67" s="59">
        <f>-'Debt Schedule'!HX23</f>
        <v>0</v>
      </c>
      <c r="HY67" s="59">
        <f>-'Debt Schedule'!HY23</f>
        <v>0</v>
      </c>
      <c r="HZ67" s="59">
        <f>-'Debt Schedule'!HZ23</f>
        <v>0</v>
      </c>
      <c r="IA67" s="59">
        <f>-'Debt Schedule'!IA23</f>
        <v>0</v>
      </c>
      <c r="IB67" s="59">
        <f>-'Debt Schedule'!IB23</f>
        <v>0</v>
      </c>
      <c r="IC67" s="59">
        <f>-'Debt Schedule'!IC23</f>
        <v>0</v>
      </c>
      <c r="ID67" s="59">
        <f>-'Debt Schedule'!ID23</f>
        <v>0</v>
      </c>
      <c r="IE67" s="59">
        <f>-'Debt Schedule'!IE23</f>
        <v>0</v>
      </c>
      <c r="IF67" s="59">
        <f>-'Debt Schedule'!IF23</f>
        <v>0</v>
      </c>
      <c r="IG67" s="59">
        <f>-'Debt Schedule'!IG23</f>
        <v>0</v>
      </c>
      <c r="IH67" s="59">
        <f>-'Debt Schedule'!IH23</f>
        <v>0</v>
      </c>
      <c r="II67" s="59">
        <f>-'Debt Schedule'!II23</f>
        <v>0</v>
      </c>
      <c r="IJ67" s="59">
        <f>-'Debt Schedule'!IJ23</f>
        <v>0</v>
      </c>
      <c r="IK67" s="59">
        <f>-'Debt Schedule'!IK23</f>
        <v>0</v>
      </c>
      <c r="IL67" s="59">
        <f>-'Debt Schedule'!IL23</f>
        <v>0</v>
      </c>
      <c r="IM67" s="59">
        <f>-'Debt Schedule'!IM23</f>
        <v>0</v>
      </c>
      <c r="IN67" s="59">
        <f>-'Debt Schedule'!IN23</f>
        <v>0</v>
      </c>
      <c r="IO67" s="59">
        <f>-'Debt Schedule'!IO23</f>
        <v>0</v>
      </c>
      <c r="IP67" s="59">
        <f>-'Debt Schedule'!IP23</f>
        <v>0</v>
      </c>
      <c r="IQ67" s="59">
        <f>-'Debt Schedule'!IQ23</f>
        <v>0</v>
      </c>
      <c r="IR67" s="59">
        <f>-'Debt Schedule'!IR23</f>
        <v>0</v>
      </c>
      <c r="IS67" s="59">
        <f>-'Debt Schedule'!IS23</f>
        <v>0</v>
      </c>
      <c r="IT67" s="59">
        <f>-'Debt Schedule'!IT23</f>
        <v>0</v>
      </c>
      <c r="IU67" s="59">
        <f>-'Debt Schedule'!IU23</f>
        <v>0</v>
      </c>
      <c r="IV67" s="59">
        <f>-'Debt Schedule'!IV23</f>
        <v>0</v>
      </c>
      <c r="IW67" s="59">
        <f>-'Debt Schedule'!IW23</f>
        <v>0</v>
      </c>
      <c r="IX67" s="59">
        <f>-'Debt Schedule'!IX23</f>
        <v>0</v>
      </c>
      <c r="IY67" s="59">
        <f>-'Debt Schedule'!IY23</f>
        <v>0</v>
      </c>
      <c r="IZ67" s="59">
        <f>-'Debt Schedule'!IZ23</f>
        <v>0</v>
      </c>
      <c r="JA67" s="59">
        <f>-'Debt Schedule'!JA23</f>
        <v>0</v>
      </c>
      <c r="JB67" s="59">
        <f>-'Debt Schedule'!JB23</f>
        <v>0</v>
      </c>
      <c r="JC67" s="59">
        <f>-'Debt Schedule'!JC23</f>
        <v>0</v>
      </c>
      <c r="JD67" s="59">
        <f>-'Debt Schedule'!JD23</f>
        <v>0</v>
      </c>
      <c r="JE67" s="59">
        <f>-'Debt Schedule'!JE23</f>
        <v>0</v>
      </c>
      <c r="JF67" s="59">
        <f>-'Debt Schedule'!JF23</f>
        <v>0</v>
      </c>
      <c r="JG67" s="59">
        <f>-'Debt Schedule'!JG23</f>
        <v>0</v>
      </c>
      <c r="JH67" s="59">
        <f>-'Debt Schedule'!JH23</f>
        <v>0</v>
      </c>
      <c r="JI67" s="59">
        <f>-'Debt Schedule'!JI23</f>
        <v>0</v>
      </c>
      <c r="JJ67" s="59">
        <f>-'Debt Schedule'!JJ23</f>
        <v>0</v>
      </c>
      <c r="JK67" s="59">
        <f>-'Debt Schedule'!JK23</f>
        <v>0</v>
      </c>
      <c r="JL67" s="59">
        <f>-'Debt Schedule'!JL23</f>
        <v>0</v>
      </c>
      <c r="JM67" s="59">
        <f>-'Debt Schedule'!JM23</f>
        <v>0</v>
      </c>
      <c r="JN67" s="59">
        <f>-'Debt Schedule'!JN23</f>
        <v>0</v>
      </c>
      <c r="JO67" s="59">
        <f>-'Debt Schedule'!JO23</f>
        <v>0</v>
      </c>
      <c r="JP67" s="59">
        <f>-'Debt Schedule'!JP23</f>
        <v>0</v>
      </c>
      <c r="JQ67" s="59">
        <f>-'Debt Schedule'!JQ23</f>
        <v>0</v>
      </c>
      <c r="JR67" s="59">
        <f>-'Debt Schedule'!JR23</f>
        <v>0</v>
      </c>
      <c r="JS67" s="59">
        <f>-'Debt Schedule'!JS23</f>
        <v>0</v>
      </c>
      <c r="JT67" s="59">
        <f>-'Debt Schedule'!JT23</f>
        <v>0</v>
      </c>
      <c r="JU67" s="59">
        <f>-'Debt Schedule'!JU23</f>
        <v>0</v>
      </c>
      <c r="JV67" s="59">
        <f>-'Debt Schedule'!JV23</f>
        <v>0</v>
      </c>
      <c r="JW67" s="59">
        <f>-'Debt Schedule'!JW23</f>
        <v>0</v>
      </c>
      <c r="JX67" s="59">
        <f>-'Debt Schedule'!JX23</f>
        <v>0</v>
      </c>
      <c r="JY67" s="59">
        <f>-'Debt Schedule'!JY23</f>
        <v>0</v>
      </c>
      <c r="JZ67" s="59">
        <f>-'Debt Schedule'!JZ23</f>
        <v>0</v>
      </c>
      <c r="KA67" s="59">
        <f>-'Debt Schedule'!KA23</f>
        <v>0</v>
      </c>
      <c r="KB67" s="59">
        <f>-'Debt Schedule'!KB23</f>
        <v>0</v>
      </c>
      <c r="KC67" s="59">
        <f>-'Debt Schedule'!KC23</f>
        <v>0</v>
      </c>
      <c r="KD67" s="59">
        <f>-'Debt Schedule'!KD23</f>
        <v>0</v>
      </c>
      <c r="KE67" s="59">
        <f>-'Debt Schedule'!KE23</f>
        <v>0</v>
      </c>
      <c r="KF67" s="59">
        <f>-'Debt Schedule'!KF23</f>
        <v>0</v>
      </c>
      <c r="KG67" s="59">
        <f>-'Debt Schedule'!KG23</f>
        <v>0</v>
      </c>
      <c r="KH67" s="59">
        <f>-'Debt Schedule'!KH23</f>
        <v>0</v>
      </c>
      <c r="KI67" s="59">
        <f>-'Debt Schedule'!KI23</f>
        <v>0</v>
      </c>
      <c r="KJ67" s="59">
        <f>-'Debt Schedule'!KJ23</f>
        <v>0</v>
      </c>
      <c r="KK67" s="59">
        <f>-'Debt Schedule'!KK23</f>
        <v>0</v>
      </c>
      <c r="KL67" s="59">
        <f>-'Debt Schedule'!KL23</f>
        <v>0</v>
      </c>
      <c r="KM67" s="59">
        <f>-'Debt Schedule'!KM23</f>
        <v>0</v>
      </c>
      <c r="KN67" s="59">
        <f>-'Debt Schedule'!KN23</f>
        <v>0</v>
      </c>
      <c r="KO67" s="59">
        <f>-'Debt Schedule'!KO23</f>
        <v>0</v>
      </c>
      <c r="KP67" s="59">
        <f>-'Debt Schedule'!KP23</f>
        <v>0</v>
      </c>
      <c r="KQ67" s="59">
        <f>-'Debt Schedule'!KQ23</f>
        <v>0</v>
      </c>
      <c r="KR67" s="59">
        <f>-'Debt Schedule'!KR23</f>
        <v>0</v>
      </c>
      <c r="KS67" s="59">
        <f>-'Debt Schedule'!KS23</f>
        <v>0</v>
      </c>
      <c r="KT67" s="59">
        <f>-'Debt Schedule'!KT23</f>
        <v>0</v>
      </c>
      <c r="KU67" s="59">
        <f>-'Debt Schedule'!KU23</f>
        <v>0</v>
      </c>
      <c r="KV67" s="59">
        <f>-'Debt Schedule'!KV23</f>
        <v>0</v>
      </c>
      <c r="KW67" s="59">
        <f>-'Debt Schedule'!KW23</f>
        <v>0</v>
      </c>
      <c r="KX67" s="59">
        <f>-'Debt Schedule'!KX23</f>
        <v>0</v>
      </c>
      <c r="KY67" s="59">
        <f>-'Debt Schedule'!KY23</f>
        <v>0</v>
      </c>
      <c r="KZ67" s="59">
        <f>-'Debt Schedule'!KZ23</f>
        <v>0</v>
      </c>
      <c r="LA67" s="59">
        <f>-'Debt Schedule'!LA23</f>
        <v>0</v>
      </c>
      <c r="LB67" s="59">
        <f>-'Debt Schedule'!LB23</f>
        <v>0</v>
      </c>
      <c r="LC67" s="59">
        <f>-'Debt Schedule'!LC23</f>
        <v>0</v>
      </c>
      <c r="LD67" s="59">
        <f>-'Debt Schedule'!LD23</f>
        <v>0</v>
      </c>
      <c r="LE67" s="59">
        <f>-'Debt Schedule'!LE23</f>
        <v>0</v>
      </c>
      <c r="LF67" s="59">
        <f>-'Debt Schedule'!LF23</f>
        <v>0</v>
      </c>
      <c r="LG67" s="59">
        <f>-'Debt Schedule'!LG23</f>
        <v>0</v>
      </c>
      <c r="LH67" s="59">
        <f>-'Debt Schedule'!LH23</f>
        <v>0</v>
      </c>
      <c r="LI67" s="59">
        <f>-'Debt Schedule'!LI23</f>
        <v>0</v>
      </c>
      <c r="LJ67" s="59">
        <f>-'Debt Schedule'!LJ23</f>
        <v>0</v>
      </c>
      <c r="LK67" s="59">
        <f>-'Debt Schedule'!LK23</f>
        <v>0</v>
      </c>
      <c r="LL67" s="59">
        <f>-'Debt Schedule'!LL23</f>
        <v>0</v>
      </c>
      <c r="LM67" s="59">
        <f>-'Debt Schedule'!LM23</f>
        <v>0</v>
      </c>
      <c r="LN67" s="59">
        <f>-'Debt Schedule'!LN23</f>
        <v>0</v>
      </c>
      <c r="LO67" s="59">
        <f>-'Debt Schedule'!LO23</f>
        <v>0</v>
      </c>
      <c r="LP67" s="59">
        <f>-'Debt Schedule'!LP23</f>
        <v>0</v>
      </c>
      <c r="LQ67" s="59">
        <f>-'Debt Schedule'!LQ23</f>
        <v>0</v>
      </c>
      <c r="LR67" s="59">
        <f>-'Debt Schedule'!LR23</f>
        <v>0</v>
      </c>
      <c r="LS67" s="59">
        <f>-'Debt Schedule'!LS23</f>
        <v>0</v>
      </c>
      <c r="LT67" s="59">
        <f>-'Debt Schedule'!LT23</f>
        <v>0</v>
      </c>
      <c r="LU67" s="59">
        <f>-'Debt Schedule'!LU23</f>
        <v>0</v>
      </c>
    </row>
    <row r="68" spans="4:333">
      <c r="E68" s="12" t="s">
        <v>330</v>
      </c>
      <c r="G68" s="59">
        <f>+SUM(AH68:AS68)</f>
        <v>0</v>
      </c>
      <c r="H68" s="59">
        <f>+SUM(AT68:BE68)</f>
        <v>0</v>
      </c>
      <c r="I68" s="59">
        <f>+SUM(BF68:BQ68)</f>
        <v>0</v>
      </c>
      <c r="J68" s="59">
        <f>+SUM(BR68:CC68)</f>
        <v>0</v>
      </c>
      <c r="K68" s="59">
        <f>+SUM(CD68:CO68)</f>
        <v>0</v>
      </c>
      <c r="L68" s="59">
        <f>+SUM(CP68:DA68)</f>
        <v>0</v>
      </c>
      <c r="M68" s="59">
        <f>+SUM(DB68:DM68)</f>
        <v>0</v>
      </c>
      <c r="N68" s="59">
        <f>+SUM(DN68:DY68)</f>
        <v>0</v>
      </c>
      <c r="O68" s="59">
        <f>+SUM(DZ68:EK68)</f>
        <v>0</v>
      </c>
      <c r="P68" s="59">
        <f>+SUM(EL68:EW68)</f>
        <v>0</v>
      </c>
      <c r="Q68" s="59">
        <f>+SUM(EX68:FI68)</f>
        <v>0</v>
      </c>
      <c r="R68" s="59">
        <f>+SUM(FJ68:FU68)</f>
        <v>0</v>
      </c>
      <c r="S68" s="59">
        <f>+SUM(FV68:GG68)</f>
        <v>0</v>
      </c>
      <c r="T68" s="59">
        <f>+SUM(GH68:GS68)</f>
        <v>0</v>
      </c>
      <c r="U68" s="59">
        <f>+SUM(GT68:HE68)</f>
        <v>0</v>
      </c>
      <c r="V68" s="59">
        <f>+SUM(HF68:HQ68)</f>
        <v>0</v>
      </c>
      <c r="W68" s="59">
        <f>+SUM(HR68:IC68)</f>
        <v>0</v>
      </c>
      <c r="X68" s="59">
        <f>+SUM(ID68:IO68)</f>
        <v>0</v>
      </c>
      <c r="Y68" s="59">
        <f>+SUM(IP68:JA68)</f>
        <v>0</v>
      </c>
      <c r="Z68" s="59">
        <f>+SUM(JB68:JM68)</f>
        <v>0</v>
      </c>
      <c r="AA68" s="59">
        <f>+SUM(JN68:JY68)</f>
        <v>0</v>
      </c>
      <c r="AB68" s="59">
        <f>+SUM(JZ68:KK68)</f>
        <v>0</v>
      </c>
      <c r="AC68" s="59">
        <f>+SUM(KL68:KW68)</f>
        <v>0</v>
      </c>
      <c r="AD68" s="59">
        <f>+SUM(KX68:LI68)</f>
        <v>0</v>
      </c>
      <c r="AE68" s="59">
        <f>+SUM(LJ68:LU68)</f>
        <v>0</v>
      </c>
      <c r="AF68" s="54"/>
      <c r="AG68" s="54"/>
      <c r="AH68" s="59">
        <f>-'Debt Schedule'!AH22</f>
        <v>0</v>
      </c>
      <c r="AI68" s="59">
        <f>-'Debt Schedule'!AI22</f>
        <v>0</v>
      </c>
      <c r="AJ68" s="59">
        <f>-'Debt Schedule'!AJ22</f>
        <v>0</v>
      </c>
      <c r="AK68" s="59">
        <f>-'Debt Schedule'!AK22</f>
        <v>0</v>
      </c>
      <c r="AL68" s="59">
        <f>-'Debt Schedule'!AL22</f>
        <v>0</v>
      </c>
      <c r="AM68" s="59">
        <f>-'Debt Schedule'!AM22</f>
        <v>0</v>
      </c>
      <c r="AN68" s="59">
        <f>-'Debt Schedule'!AN22</f>
        <v>0</v>
      </c>
      <c r="AO68" s="59">
        <f>-'Debt Schedule'!AO22</f>
        <v>0</v>
      </c>
      <c r="AP68" s="59">
        <f>-'Debt Schedule'!AP22</f>
        <v>0</v>
      </c>
      <c r="AQ68" s="59">
        <f>-'Debt Schedule'!AQ22</f>
        <v>0</v>
      </c>
      <c r="AR68" s="59">
        <f>-'Debt Schedule'!AR22</f>
        <v>0</v>
      </c>
      <c r="AS68" s="59">
        <f>-'Debt Schedule'!AS22</f>
        <v>0</v>
      </c>
      <c r="AT68" s="59">
        <f>-'Debt Schedule'!AT22</f>
        <v>0</v>
      </c>
      <c r="AU68" s="59">
        <f>-'Debt Schedule'!AU22</f>
        <v>0</v>
      </c>
      <c r="AV68" s="59">
        <f>-'Debt Schedule'!AV22</f>
        <v>0</v>
      </c>
      <c r="AW68" s="59">
        <f>-'Debt Schedule'!AW22</f>
        <v>0</v>
      </c>
      <c r="AX68" s="59">
        <f>-'Debt Schedule'!AX22</f>
        <v>0</v>
      </c>
      <c r="AY68" s="59">
        <f>-'Debt Schedule'!AY22</f>
        <v>0</v>
      </c>
      <c r="AZ68" s="59">
        <f>-'Debt Schedule'!AZ22</f>
        <v>0</v>
      </c>
      <c r="BA68" s="59">
        <f>-'Debt Schedule'!BA22</f>
        <v>0</v>
      </c>
      <c r="BB68" s="59">
        <f>-'Debt Schedule'!BB22</f>
        <v>0</v>
      </c>
      <c r="BC68" s="59">
        <f>-'Debt Schedule'!BC22</f>
        <v>0</v>
      </c>
      <c r="BD68" s="59">
        <f>-'Debt Schedule'!BD22</f>
        <v>0</v>
      </c>
      <c r="BE68" s="59">
        <f>-'Debt Schedule'!BE22</f>
        <v>0</v>
      </c>
      <c r="BF68" s="59">
        <f>-'Debt Schedule'!BF22</f>
        <v>0</v>
      </c>
      <c r="BG68" s="59">
        <f>-'Debt Schedule'!BG22</f>
        <v>0</v>
      </c>
      <c r="BH68" s="59">
        <f>-'Debt Schedule'!BH22</f>
        <v>0</v>
      </c>
      <c r="BI68" s="59">
        <f>-'Debt Schedule'!BI22</f>
        <v>0</v>
      </c>
      <c r="BJ68" s="59">
        <f>-'Debt Schedule'!BJ22</f>
        <v>0</v>
      </c>
      <c r="BK68" s="59">
        <f>-'Debt Schedule'!BK22</f>
        <v>0</v>
      </c>
      <c r="BL68" s="59">
        <f>-'Debt Schedule'!BL22</f>
        <v>0</v>
      </c>
      <c r="BM68" s="59">
        <f>-'Debt Schedule'!BM22</f>
        <v>0</v>
      </c>
      <c r="BN68" s="59">
        <f>-'Debt Schedule'!BN22</f>
        <v>0</v>
      </c>
      <c r="BO68" s="59">
        <f>-'Debt Schedule'!BO22</f>
        <v>0</v>
      </c>
      <c r="BP68" s="59">
        <f>-'Debt Schedule'!BP22</f>
        <v>0</v>
      </c>
      <c r="BQ68" s="59">
        <f>-'Debt Schedule'!BQ22</f>
        <v>0</v>
      </c>
      <c r="BR68" s="59">
        <f>-'Debt Schedule'!BR22</f>
        <v>0</v>
      </c>
      <c r="BS68" s="59">
        <f>-'Debt Schedule'!BS22</f>
        <v>0</v>
      </c>
      <c r="BT68" s="59">
        <f>-'Debt Schedule'!BT22</f>
        <v>0</v>
      </c>
      <c r="BU68" s="59">
        <f>-'Debt Schedule'!BU22</f>
        <v>0</v>
      </c>
      <c r="BV68" s="59">
        <f>-'Debt Schedule'!BV22</f>
        <v>0</v>
      </c>
      <c r="BW68" s="59">
        <f>-'Debt Schedule'!BW22</f>
        <v>0</v>
      </c>
      <c r="BX68" s="59">
        <f>-'Debt Schedule'!BX22</f>
        <v>0</v>
      </c>
      <c r="BY68" s="59">
        <f>-'Debt Schedule'!BY22</f>
        <v>0</v>
      </c>
      <c r="BZ68" s="59">
        <f>-'Debt Schedule'!BZ22</f>
        <v>0</v>
      </c>
      <c r="CA68" s="59">
        <f>-'Debt Schedule'!CA22</f>
        <v>0</v>
      </c>
      <c r="CB68" s="59">
        <f>-'Debt Schedule'!CB22</f>
        <v>0</v>
      </c>
      <c r="CC68" s="59">
        <f>-'Debt Schedule'!CC22</f>
        <v>0</v>
      </c>
      <c r="CD68" s="59">
        <f>-'Debt Schedule'!CD22</f>
        <v>0</v>
      </c>
      <c r="CE68" s="59">
        <f>-'Debt Schedule'!CE22</f>
        <v>0</v>
      </c>
      <c r="CF68" s="59">
        <f>-'Debt Schedule'!CF22</f>
        <v>0</v>
      </c>
      <c r="CG68" s="59">
        <f>-'Debt Schedule'!CG22</f>
        <v>0</v>
      </c>
      <c r="CH68" s="59">
        <f>-'Debt Schedule'!CH22</f>
        <v>0</v>
      </c>
      <c r="CI68" s="59">
        <f>-'Debt Schedule'!CI22</f>
        <v>0</v>
      </c>
      <c r="CJ68" s="59">
        <f>-'Debt Schedule'!CJ22</f>
        <v>0</v>
      </c>
      <c r="CK68" s="59">
        <f>-'Debt Schedule'!CK22</f>
        <v>0</v>
      </c>
      <c r="CL68" s="59">
        <f>-'Debt Schedule'!CL22</f>
        <v>0</v>
      </c>
      <c r="CM68" s="59">
        <f>-'Debt Schedule'!CM22</f>
        <v>0</v>
      </c>
      <c r="CN68" s="59">
        <f>-'Debt Schedule'!CN22</f>
        <v>0</v>
      </c>
      <c r="CO68" s="59">
        <f>-'Debt Schedule'!CO22</f>
        <v>0</v>
      </c>
      <c r="CP68" s="59">
        <f>-'Debt Schedule'!CP22</f>
        <v>0</v>
      </c>
      <c r="CQ68" s="59">
        <f>-'Debt Schedule'!CQ22</f>
        <v>0</v>
      </c>
      <c r="CR68" s="59">
        <f>-'Debt Schedule'!CR22</f>
        <v>0</v>
      </c>
      <c r="CS68" s="59">
        <f>-'Debt Schedule'!CS22</f>
        <v>0</v>
      </c>
      <c r="CT68" s="59">
        <f>-'Debt Schedule'!CT22</f>
        <v>0</v>
      </c>
      <c r="CU68" s="59">
        <f>-'Debt Schedule'!CU22</f>
        <v>0</v>
      </c>
      <c r="CV68" s="59">
        <f>-'Debt Schedule'!CV22</f>
        <v>0</v>
      </c>
      <c r="CW68" s="59">
        <f>-'Debt Schedule'!CW22</f>
        <v>0</v>
      </c>
      <c r="CX68" s="59">
        <f>-'Debt Schedule'!CX22</f>
        <v>0</v>
      </c>
      <c r="CY68" s="59">
        <f>-'Debt Schedule'!CY22</f>
        <v>0</v>
      </c>
      <c r="CZ68" s="59">
        <f>-'Debt Schedule'!CZ22</f>
        <v>0</v>
      </c>
      <c r="DA68" s="59">
        <f>-'Debt Schedule'!DA22</f>
        <v>0</v>
      </c>
      <c r="DB68" s="59">
        <f>-'Debt Schedule'!DB22</f>
        <v>0</v>
      </c>
      <c r="DC68" s="59">
        <f>-'Debt Schedule'!DC22</f>
        <v>0</v>
      </c>
      <c r="DD68" s="59">
        <f>-'Debt Schedule'!DD22</f>
        <v>0</v>
      </c>
      <c r="DE68" s="59">
        <f>-'Debt Schedule'!DE22</f>
        <v>0</v>
      </c>
      <c r="DF68" s="59">
        <f>-'Debt Schedule'!DF22</f>
        <v>0</v>
      </c>
      <c r="DG68" s="59">
        <f>-'Debt Schedule'!DG22</f>
        <v>0</v>
      </c>
      <c r="DH68" s="59">
        <f>-'Debt Schedule'!DH22</f>
        <v>0</v>
      </c>
      <c r="DI68" s="59">
        <f>-'Debt Schedule'!DI22</f>
        <v>0</v>
      </c>
      <c r="DJ68" s="59">
        <f>-'Debt Schedule'!DJ22</f>
        <v>0</v>
      </c>
      <c r="DK68" s="59">
        <f>-'Debt Schedule'!DK22</f>
        <v>0</v>
      </c>
      <c r="DL68" s="59">
        <f>-'Debt Schedule'!DL22</f>
        <v>0</v>
      </c>
      <c r="DM68" s="59">
        <f>-'Debt Schedule'!DM22</f>
        <v>0</v>
      </c>
      <c r="DN68" s="59">
        <f>-'Debt Schedule'!DN22</f>
        <v>0</v>
      </c>
      <c r="DO68" s="59">
        <f>-'Debt Schedule'!DO22</f>
        <v>0</v>
      </c>
      <c r="DP68" s="59">
        <f>-'Debt Schedule'!DP22</f>
        <v>0</v>
      </c>
      <c r="DQ68" s="59">
        <f>-'Debt Schedule'!DQ22</f>
        <v>0</v>
      </c>
      <c r="DR68" s="59">
        <f>-'Debt Schedule'!DR22</f>
        <v>0</v>
      </c>
      <c r="DS68" s="59">
        <f>-'Debt Schedule'!DS22</f>
        <v>0</v>
      </c>
      <c r="DT68" s="59">
        <f>-'Debt Schedule'!DT22</f>
        <v>0</v>
      </c>
      <c r="DU68" s="59">
        <f>-'Debt Schedule'!DU22</f>
        <v>0</v>
      </c>
      <c r="DV68" s="59">
        <f>-'Debt Schedule'!DV22</f>
        <v>0</v>
      </c>
      <c r="DW68" s="59">
        <f>-'Debt Schedule'!DW22</f>
        <v>0</v>
      </c>
      <c r="DX68" s="59">
        <f>-'Debt Schedule'!DX22</f>
        <v>0</v>
      </c>
      <c r="DY68" s="59">
        <f>-'Debt Schedule'!DY22</f>
        <v>0</v>
      </c>
      <c r="DZ68" s="59">
        <f>-'Debt Schedule'!DZ22</f>
        <v>0</v>
      </c>
      <c r="EA68" s="59">
        <f>-'Debt Schedule'!EA22</f>
        <v>0</v>
      </c>
      <c r="EB68" s="59">
        <f>-'Debt Schedule'!EB22</f>
        <v>0</v>
      </c>
      <c r="EC68" s="59">
        <f>-'Debt Schedule'!EC22</f>
        <v>0</v>
      </c>
      <c r="ED68" s="59">
        <f>-'Debt Schedule'!ED22</f>
        <v>0</v>
      </c>
      <c r="EE68" s="59">
        <f>-'Debt Schedule'!EE22</f>
        <v>0</v>
      </c>
      <c r="EF68" s="59">
        <f>-'Debt Schedule'!EF22</f>
        <v>0</v>
      </c>
      <c r="EG68" s="59">
        <f>-'Debt Schedule'!EG22</f>
        <v>0</v>
      </c>
      <c r="EH68" s="59">
        <f>-'Debt Schedule'!EH22</f>
        <v>0</v>
      </c>
      <c r="EI68" s="59">
        <f>-'Debt Schedule'!EI22</f>
        <v>0</v>
      </c>
      <c r="EJ68" s="59">
        <f>-'Debt Schedule'!EJ22</f>
        <v>0</v>
      </c>
      <c r="EK68" s="59">
        <f>-'Debt Schedule'!EK22</f>
        <v>0</v>
      </c>
      <c r="EL68" s="59">
        <f>-'Debt Schedule'!EL22</f>
        <v>0</v>
      </c>
      <c r="EM68" s="59">
        <f>-'Debt Schedule'!EM22</f>
        <v>0</v>
      </c>
      <c r="EN68" s="59">
        <f>-'Debt Schedule'!EN22</f>
        <v>0</v>
      </c>
      <c r="EO68" s="59">
        <f>-'Debt Schedule'!EO22</f>
        <v>0</v>
      </c>
      <c r="EP68" s="59">
        <f>-'Debt Schedule'!EP22</f>
        <v>0</v>
      </c>
      <c r="EQ68" s="59">
        <f>-'Debt Schedule'!EQ22</f>
        <v>0</v>
      </c>
      <c r="ER68" s="59">
        <f>-'Debt Schedule'!ER22</f>
        <v>0</v>
      </c>
      <c r="ES68" s="59">
        <f>-'Debt Schedule'!ES22</f>
        <v>0</v>
      </c>
      <c r="ET68" s="59">
        <f>-'Debt Schedule'!ET22</f>
        <v>0</v>
      </c>
      <c r="EU68" s="59">
        <f>-'Debt Schedule'!EU22</f>
        <v>0</v>
      </c>
      <c r="EV68" s="59">
        <f>-'Debt Schedule'!EV22</f>
        <v>0</v>
      </c>
      <c r="EW68" s="59">
        <f>-'Debt Schedule'!EW22</f>
        <v>0</v>
      </c>
      <c r="EX68" s="59">
        <f>-'Debt Schedule'!EX22</f>
        <v>0</v>
      </c>
      <c r="EY68" s="59">
        <f>-'Debt Schedule'!EY22</f>
        <v>0</v>
      </c>
      <c r="EZ68" s="59">
        <f>-'Debt Schedule'!EZ22</f>
        <v>0</v>
      </c>
      <c r="FA68" s="59">
        <f>-'Debt Schedule'!FA22</f>
        <v>0</v>
      </c>
      <c r="FB68" s="59">
        <f>-'Debt Schedule'!FB22</f>
        <v>0</v>
      </c>
      <c r="FC68" s="59">
        <f>-'Debt Schedule'!FC22</f>
        <v>0</v>
      </c>
      <c r="FD68" s="59">
        <f>-'Debt Schedule'!FD22</f>
        <v>0</v>
      </c>
      <c r="FE68" s="59">
        <f>-'Debt Schedule'!FE22</f>
        <v>0</v>
      </c>
      <c r="FF68" s="59">
        <f>-'Debt Schedule'!FF22</f>
        <v>0</v>
      </c>
      <c r="FG68" s="59">
        <f>-'Debt Schedule'!FG22</f>
        <v>0</v>
      </c>
      <c r="FH68" s="59">
        <f>-'Debt Schedule'!FH22</f>
        <v>0</v>
      </c>
      <c r="FI68" s="59">
        <f>-'Debt Schedule'!FI22</f>
        <v>0</v>
      </c>
      <c r="FJ68" s="59">
        <f>-'Debt Schedule'!FJ22</f>
        <v>0</v>
      </c>
      <c r="FK68" s="59">
        <f>-'Debt Schedule'!FK22</f>
        <v>0</v>
      </c>
      <c r="FL68" s="59">
        <f>-'Debt Schedule'!FL22</f>
        <v>0</v>
      </c>
      <c r="FM68" s="59">
        <f>-'Debt Schedule'!FM22</f>
        <v>0</v>
      </c>
      <c r="FN68" s="59">
        <f>-'Debt Schedule'!FN22</f>
        <v>0</v>
      </c>
      <c r="FO68" s="59">
        <f>-'Debt Schedule'!FO22</f>
        <v>0</v>
      </c>
      <c r="FP68" s="59">
        <f>-'Debt Schedule'!FP22</f>
        <v>0</v>
      </c>
      <c r="FQ68" s="59">
        <f>-'Debt Schedule'!FQ22</f>
        <v>0</v>
      </c>
      <c r="FR68" s="59">
        <f>-'Debt Schedule'!FR22</f>
        <v>0</v>
      </c>
      <c r="FS68" s="59">
        <f>-'Debt Schedule'!FS22</f>
        <v>0</v>
      </c>
      <c r="FT68" s="59">
        <f>-'Debt Schedule'!FT22</f>
        <v>0</v>
      </c>
      <c r="FU68" s="59">
        <f>-'Debt Schedule'!FU22</f>
        <v>0</v>
      </c>
      <c r="FV68" s="59">
        <f>-'Debt Schedule'!FV22</f>
        <v>0</v>
      </c>
      <c r="FW68" s="59">
        <f>-'Debt Schedule'!FW22</f>
        <v>0</v>
      </c>
      <c r="FX68" s="59">
        <f>-'Debt Schedule'!FX22</f>
        <v>0</v>
      </c>
      <c r="FY68" s="59">
        <f>-'Debt Schedule'!FY22</f>
        <v>0</v>
      </c>
      <c r="FZ68" s="59">
        <f>-'Debt Schedule'!FZ22</f>
        <v>0</v>
      </c>
      <c r="GA68" s="59">
        <f>-'Debt Schedule'!GA22</f>
        <v>0</v>
      </c>
      <c r="GB68" s="59">
        <f>-'Debt Schedule'!GB22</f>
        <v>0</v>
      </c>
      <c r="GC68" s="59">
        <f>-'Debt Schedule'!GC22</f>
        <v>0</v>
      </c>
      <c r="GD68" s="59">
        <f>-'Debt Schedule'!GD22</f>
        <v>0</v>
      </c>
      <c r="GE68" s="59">
        <f>-'Debt Schedule'!GE22</f>
        <v>0</v>
      </c>
      <c r="GF68" s="59">
        <f>-'Debt Schedule'!GF22</f>
        <v>0</v>
      </c>
      <c r="GG68" s="59">
        <f>-'Debt Schedule'!GG22</f>
        <v>0</v>
      </c>
      <c r="GH68" s="59">
        <f>-'Debt Schedule'!GH22</f>
        <v>0</v>
      </c>
      <c r="GI68" s="59">
        <f>-'Debt Schedule'!GI22</f>
        <v>0</v>
      </c>
      <c r="GJ68" s="59">
        <f>-'Debt Schedule'!GJ22</f>
        <v>0</v>
      </c>
      <c r="GK68" s="59">
        <f>-'Debt Schedule'!GK22</f>
        <v>0</v>
      </c>
      <c r="GL68" s="59">
        <f>-'Debt Schedule'!GL22</f>
        <v>0</v>
      </c>
      <c r="GM68" s="59">
        <f>-'Debt Schedule'!GM22</f>
        <v>0</v>
      </c>
      <c r="GN68" s="59">
        <f>-'Debt Schedule'!GN22</f>
        <v>0</v>
      </c>
      <c r="GO68" s="59">
        <f>-'Debt Schedule'!GO22</f>
        <v>0</v>
      </c>
      <c r="GP68" s="59">
        <f>-'Debt Schedule'!GP22</f>
        <v>0</v>
      </c>
      <c r="GQ68" s="59">
        <f>-'Debt Schedule'!GQ22</f>
        <v>0</v>
      </c>
      <c r="GR68" s="59">
        <f>-'Debt Schedule'!GR22</f>
        <v>0</v>
      </c>
      <c r="GS68" s="59">
        <f>-'Debt Schedule'!GS22</f>
        <v>0</v>
      </c>
      <c r="GT68" s="59">
        <f>-'Debt Schedule'!GT22</f>
        <v>0</v>
      </c>
      <c r="GU68" s="59">
        <f>-'Debt Schedule'!GU22</f>
        <v>0</v>
      </c>
      <c r="GV68" s="59">
        <f>-'Debt Schedule'!GV22</f>
        <v>0</v>
      </c>
      <c r="GW68" s="59">
        <f>-'Debt Schedule'!GW22</f>
        <v>0</v>
      </c>
      <c r="GX68" s="59">
        <f>-'Debt Schedule'!GX22</f>
        <v>0</v>
      </c>
      <c r="GY68" s="59">
        <f>-'Debt Schedule'!GY22</f>
        <v>0</v>
      </c>
      <c r="GZ68" s="59">
        <f>-'Debt Schedule'!GZ22</f>
        <v>0</v>
      </c>
      <c r="HA68" s="59">
        <f>-'Debt Schedule'!HA22</f>
        <v>0</v>
      </c>
      <c r="HB68" s="59">
        <f>-'Debt Schedule'!HB22</f>
        <v>0</v>
      </c>
      <c r="HC68" s="59">
        <f>-'Debt Schedule'!HC22</f>
        <v>0</v>
      </c>
      <c r="HD68" s="59">
        <f>-'Debt Schedule'!HD22</f>
        <v>0</v>
      </c>
      <c r="HE68" s="59">
        <f>-'Debt Schedule'!HE22</f>
        <v>0</v>
      </c>
      <c r="HF68" s="59">
        <f>-'Debt Schedule'!HF22</f>
        <v>0</v>
      </c>
      <c r="HG68" s="59">
        <f>-'Debt Schedule'!HG22</f>
        <v>0</v>
      </c>
      <c r="HH68" s="59">
        <f>-'Debt Schedule'!HH22</f>
        <v>0</v>
      </c>
      <c r="HI68" s="59">
        <f>-'Debt Schedule'!HI22</f>
        <v>0</v>
      </c>
      <c r="HJ68" s="59">
        <f>-'Debt Schedule'!HJ22</f>
        <v>0</v>
      </c>
      <c r="HK68" s="59">
        <f>-'Debt Schedule'!HK22</f>
        <v>0</v>
      </c>
      <c r="HL68" s="59">
        <f>-'Debt Schedule'!HL22</f>
        <v>0</v>
      </c>
      <c r="HM68" s="59">
        <f>-'Debt Schedule'!HM22</f>
        <v>0</v>
      </c>
      <c r="HN68" s="59">
        <f>-'Debt Schedule'!HN22</f>
        <v>0</v>
      </c>
      <c r="HO68" s="59">
        <f>-'Debt Schedule'!HO22</f>
        <v>0</v>
      </c>
      <c r="HP68" s="59">
        <f>-'Debt Schedule'!HP22</f>
        <v>0</v>
      </c>
      <c r="HQ68" s="59">
        <f>-'Debt Schedule'!HQ22</f>
        <v>0</v>
      </c>
      <c r="HR68" s="59">
        <f>-'Debt Schedule'!HR22</f>
        <v>0</v>
      </c>
      <c r="HS68" s="59">
        <f>-'Debt Schedule'!HS22</f>
        <v>0</v>
      </c>
      <c r="HT68" s="59">
        <f>-'Debt Schedule'!HT22</f>
        <v>0</v>
      </c>
      <c r="HU68" s="59">
        <f>-'Debt Schedule'!HU22</f>
        <v>0</v>
      </c>
      <c r="HV68" s="59">
        <f>-'Debt Schedule'!HV22</f>
        <v>0</v>
      </c>
      <c r="HW68" s="59">
        <f>-'Debt Schedule'!HW22</f>
        <v>0</v>
      </c>
      <c r="HX68" s="59">
        <f>-'Debt Schedule'!HX22</f>
        <v>0</v>
      </c>
      <c r="HY68" s="59">
        <f>-'Debt Schedule'!HY22</f>
        <v>0</v>
      </c>
      <c r="HZ68" s="59">
        <f>-'Debt Schedule'!HZ22</f>
        <v>0</v>
      </c>
      <c r="IA68" s="59">
        <f>-'Debt Schedule'!IA22</f>
        <v>0</v>
      </c>
      <c r="IB68" s="59">
        <f>-'Debt Schedule'!IB22</f>
        <v>0</v>
      </c>
      <c r="IC68" s="59">
        <f>-'Debt Schedule'!IC22</f>
        <v>0</v>
      </c>
      <c r="ID68" s="59">
        <f>-'Debt Schedule'!ID22</f>
        <v>0</v>
      </c>
      <c r="IE68" s="59">
        <f>-'Debt Schedule'!IE22</f>
        <v>0</v>
      </c>
      <c r="IF68" s="59">
        <f>-'Debt Schedule'!IF22</f>
        <v>0</v>
      </c>
      <c r="IG68" s="59">
        <f>-'Debt Schedule'!IG22</f>
        <v>0</v>
      </c>
      <c r="IH68" s="59">
        <f>-'Debt Schedule'!IH22</f>
        <v>0</v>
      </c>
      <c r="II68" s="59">
        <f>-'Debt Schedule'!II22</f>
        <v>0</v>
      </c>
      <c r="IJ68" s="59">
        <f>-'Debt Schedule'!IJ22</f>
        <v>0</v>
      </c>
      <c r="IK68" s="59">
        <f>-'Debt Schedule'!IK22</f>
        <v>0</v>
      </c>
      <c r="IL68" s="59">
        <f>-'Debt Schedule'!IL22</f>
        <v>0</v>
      </c>
      <c r="IM68" s="59">
        <f>-'Debt Schedule'!IM22</f>
        <v>0</v>
      </c>
      <c r="IN68" s="59">
        <f>-'Debt Schedule'!IN22</f>
        <v>0</v>
      </c>
      <c r="IO68" s="59">
        <f>-'Debt Schedule'!IO22</f>
        <v>0</v>
      </c>
      <c r="IP68" s="59">
        <f>-'Debt Schedule'!IP22</f>
        <v>0</v>
      </c>
      <c r="IQ68" s="59">
        <f>-'Debt Schedule'!IQ22</f>
        <v>0</v>
      </c>
      <c r="IR68" s="59">
        <f>-'Debt Schedule'!IR22</f>
        <v>0</v>
      </c>
      <c r="IS68" s="59">
        <f>-'Debt Schedule'!IS22</f>
        <v>0</v>
      </c>
      <c r="IT68" s="59">
        <f>-'Debt Schedule'!IT22</f>
        <v>0</v>
      </c>
      <c r="IU68" s="59">
        <f>-'Debt Schedule'!IU22</f>
        <v>0</v>
      </c>
      <c r="IV68" s="59">
        <f>-'Debt Schedule'!IV22</f>
        <v>0</v>
      </c>
      <c r="IW68" s="59">
        <f>-'Debt Schedule'!IW22</f>
        <v>0</v>
      </c>
      <c r="IX68" s="59">
        <f>-'Debt Schedule'!IX22</f>
        <v>0</v>
      </c>
      <c r="IY68" s="59">
        <f>-'Debt Schedule'!IY22</f>
        <v>0</v>
      </c>
      <c r="IZ68" s="59">
        <f>-'Debt Schedule'!IZ22</f>
        <v>0</v>
      </c>
      <c r="JA68" s="59">
        <f>-'Debt Schedule'!JA22</f>
        <v>0</v>
      </c>
      <c r="JB68" s="59">
        <f>-'Debt Schedule'!JB22</f>
        <v>0</v>
      </c>
      <c r="JC68" s="59">
        <f>-'Debt Schedule'!JC22</f>
        <v>0</v>
      </c>
      <c r="JD68" s="59">
        <f>-'Debt Schedule'!JD22</f>
        <v>0</v>
      </c>
      <c r="JE68" s="59">
        <f>-'Debt Schedule'!JE22</f>
        <v>0</v>
      </c>
      <c r="JF68" s="59">
        <f>-'Debt Schedule'!JF22</f>
        <v>0</v>
      </c>
      <c r="JG68" s="59">
        <f>-'Debt Schedule'!JG22</f>
        <v>0</v>
      </c>
      <c r="JH68" s="59">
        <f>-'Debt Schedule'!JH22</f>
        <v>0</v>
      </c>
      <c r="JI68" s="59">
        <f>-'Debt Schedule'!JI22</f>
        <v>0</v>
      </c>
      <c r="JJ68" s="59">
        <f>-'Debt Schedule'!JJ22</f>
        <v>0</v>
      </c>
      <c r="JK68" s="59">
        <f>-'Debt Schedule'!JK22</f>
        <v>0</v>
      </c>
      <c r="JL68" s="59">
        <f>-'Debt Schedule'!JL22</f>
        <v>0</v>
      </c>
      <c r="JM68" s="59">
        <f>-'Debt Schedule'!JM22</f>
        <v>0</v>
      </c>
      <c r="JN68" s="59">
        <f>-'Debt Schedule'!JN22</f>
        <v>0</v>
      </c>
      <c r="JO68" s="59">
        <f>-'Debt Schedule'!JO22</f>
        <v>0</v>
      </c>
      <c r="JP68" s="59">
        <f>-'Debt Schedule'!JP22</f>
        <v>0</v>
      </c>
      <c r="JQ68" s="59">
        <f>-'Debt Schedule'!JQ22</f>
        <v>0</v>
      </c>
      <c r="JR68" s="59">
        <f>-'Debt Schedule'!JR22</f>
        <v>0</v>
      </c>
      <c r="JS68" s="59">
        <f>-'Debt Schedule'!JS22</f>
        <v>0</v>
      </c>
      <c r="JT68" s="59">
        <f>-'Debt Schedule'!JT22</f>
        <v>0</v>
      </c>
      <c r="JU68" s="59">
        <f>-'Debt Schedule'!JU22</f>
        <v>0</v>
      </c>
      <c r="JV68" s="59">
        <f>-'Debt Schedule'!JV22</f>
        <v>0</v>
      </c>
      <c r="JW68" s="59">
        <f>-'Debt Schedule'!JW22</f>
        <v>0</v>
      </c>
      <c r="JX68" s="59">
        <f>-'Debt Schedule'!JX22</f>
        <v>0</v>
      </c>
      <c r="JY68" s="59">
        <f>-'Debt Schedule'!JY22</f>
        <v>0</v>
      </c>
      <c r="JZ68" s="59">
        <f>-'Debt Schedule'!JZ22</f>
        <v>0</v>
      </c>
      <c r="KA68" s="59">
        <f>-'Debt Schedule'!KA22</f>
        <v>0</v>
      </c>
      <c r="KB68" s="59">
        <f>-'Debt Schedule'!KB22</f>
        <v>0</v>
      </c>
      <c r="KC68" s="59">
        <f>-'Debt Schedule'!KC22</f>
        <v>0</v>
      </c>
      <c r="KD68" s="59">
        <f>-'Debt Schedule'!KD22</f>
        <v>0</v>
      </c>
      <c r="KE68" s="59">
        <f>-'Debt Schedule'!KE22</f>
        <v>0</v>
      </c>
      <c r="KF68" s="59">
        <f>-'Debt Schedule'!KF22</f>
        <v>0</v>
      </c>
      <c r="KG68" s="59">
        <f>-'Debt Schedule'!KG22</f>
        <v>0</v>
      </c>
      <c r="KH68" s="59">
        <f>-'Debt Schedule'!KH22</f>
        <v>0</v>
      </c>
      <c r="KI68" s="59">
        <f>-'Debt Schedule'!KI22</f>
        <v>0</v>
      </c>
      <c r="KJ68" s="59">
        <f>-'Debt Schedule'!KJ22</f>
        <v>0</v>
      </c>
      <c r="KK68" s="59">
        <f>-'Debt Schedule'!KK22</f>
        <v>0</v>
      </c>
      <c r="KL68" s="59">
        <f>-'Debt Schedule'!KL22</f>
        <v>0</v>
      </c>
      <c r="KM68" s="59">
        <f>-'Debt Schedule'!KM22</f>
        <v>0</v>
      </c>
      <c r="KN68" s="59">
        <f>-'Debt Schedule'!KN22</f>
        <v>0</v>
      </c>
      <c r="KO68" s="59">
        <f>-'Debt Schedule'!KO22</f>
        <v>0</v>
      </c>
      <c r="KP68" s="59">
        <f>-'Debt Schedule'!KP22</f>
        <v>0</v>
      </c>
      <c r="KQ68" s="59">
        <f>-'Debt Schedule'!KQ22</f>
        <v>0</v>
      </c>
      <c r="KR68" s="59">
        <f>-'Debt Schedule'!KR22</f>
        <v>0</v>
      </c>
      <c r="KS68" s="59">
        <f>-'Debt Schedule'!KS22</f>
        <v>0</v>
      </c>
      <c r="KT68" s="59">
        <f>-'Debt Schedule'!KT22</f>
        <v>0</v>
      </c>
      <c r="KU68" s="59">
        <f>-'Debt Schedule'!KU22</f>
        <v>0</v>
      </c>
      <c r="KV68" s="59">
        <f>-'Debt Schedule'!KV22</f>
        <v>0</v>
      </c>
      <c r="KW68" s="59">
        <f>-'Debt Schedule'!KW22</f>
        <v>0</v>
      </c>
      <c r="KX68" s="59">
        <f>-'Debt Schedule'!KX22</f>
        <v>0</v>
      </c>
      <c r="KY68" s="59">
        <f>-'Debt Schedule'!KY22</f>
        <v>0</v>
      </c>
      <c r="KZ68" s="59">
        <f>-'Debt Schedule'!KZ22</f>
        <v>0</v>
      </c>
      <c r="LA68" s="59">
        <f>-'Debt Schedule'!LA22</f>
        <v>0</v>
      </c>
      <c r="LB68" s="59">
        <f>-'Debt Schedule'!LB22</f>
        <v>0</v>
      </c>
      <c r="LC68" s="59">
        <f>-'Debt Schedule'!LC22</f>
        <v>0</v>
      </c>
      <c r="LD68" s="59">
        <f>-'Debt Schedule'!LD22</f>
        <v>0</v>
      </c>
      <c r="LE68" s="59">
        <f>-'Debt Schedule'!LE22</f>
        <v>0</v>
      </c>
      <c r="LF68" s="59">
        <f>-'Debt Schedule'!LF22</f>
        <v>0</v>
      </c>
      <c r="LG68" s="59">
        <f>-'Debt Schedule'!LG22</f>
        <v>0</v>
      </c>
      <c r="LH68" s="59">
        <f>-'Debt Schedule'!LH22</f>
        <v>0</v>
      </c>
      <c r="LI68" s="59">
        <f>-'Debt Schedule'!LI22</f>
        <v>0</v>
      </c>
      <c r="LJ68" s="59">
        <f>-'Debt Schedule'!LJ22</f>
        <v>0</v>
      </c>
      <c r="LK68" s="59">
        <f>-'Debt Schedule'!LK22</f>
        <v>0</v>
      </c>
      <c r="LL68" s="59">
        <f>-'Debt Schedule'!LL22</f>
        <v>0</v>
      </c>
      <c r="LM68" s="59">
        <f>-'Debt Schedule'!LM22</f>
        <v>0</v>
      </c>
      <c r="LN68" s="59">
        <f>-'Debt Schedule'!LN22</f>
        <v>0</v>
      </c>
      <c r="LO68" s="59">
        <f>-'Debt Schedule'!LO22</f>
        <v>0</v>
      </c>
      <c r="LP68" s="59">
        <f>-'Debt Schedule'!LP22</f>
        <v>0</v>
      </c>
      <c r="LQ68" s="59">
        <f>-'Debt Schedule'!LQ22</f>
        <v>0</v>
      </c>
      <c r="LR68" s="59">
        <f>-'Debt Schedule'!LR22</f>
        <v>0</v>
      </c>
      <c r="LS68" s="59">
        <f>-'Debt Schedule'!LS22</f>
        <v>0</v>
      </c>
      <c r="LT68" s="59">
        <f>-'Debt Schedule'!LT22</f>
        <v>0</v>
      </c>
      <c r="LU68" s="59">
        <f>-'Debt Schedule'!LU22</f>
        <v>0</v>
      </c>
    </row>
    <row r="69" spans="4:333">
      <c r="E69" s="12" t="s">
        <v>331</v>
      </c>
      <c r="G69" s="59">
        <f>+SUM(AH69:AS69)</f>
        <v>0</v>
      </c>
      <c r="H69" s="59">
        <f>+SUM(AT69:BE69)</f>
        <v>0</v>
      </c>
      <c r="I69" s="59">
        <f>+SUM(BF69:BQ69)</f>
        <v>0</v>
      </c>
      <c r="J69" s="59">
        <f>+SUM(BR69:CC69)</f>
        <v>0</v>
      </c>
      <c r="K69" s="59">
        <f>+SUM(CD69:CO69)</f>
        <v>0</v>
      </c>
      <c r="L69" s="59">
        <f>+SUM(CP69:DA69)</f>
        <v>0</v>
      </c>
      <c r="M69" s="59">
        <f>+SUM(DB69:DM69)</f>
        <v>0</v>
      </c>
      <c r="N69" s="59">
        <f>+SUM(DN69:DY69)</f>
        <v>0</v>
      </c>
      <c r="O69" s="59">
        <f>+SUM(DZ69:EK69)</f>
        <v>0</v>
      </c>
      <c r="P69" s="59">
        <f>+SUM(EL69:EW69)</f>
        <v>0</v>
      </c>
      <c r="Q69" s="59">
        <f>+SUM(EX69:FI69)</f>
        <v>0</v>
      </c>
      <c r="R69" s="59">
        <f>+SUM(FJ69:FU69)</f>
        <v>0</v>
      </c>
      <c r="S69" s="59">
        <f>+SUM(FV69:GG69)</f>
        <v>0</v>
      </c>
      <c r="T69" s="59">
        <f>+SUM(GH69:GS69)</f>
        <v>0</v>
      </c>
      <c r="U69" s="59">
        <f>+SUM(GT69:HE69)</f>
        <v>0</v>
      </c>
      <c r="V69" s="59">
        <f>+SUM(HF69:HQ69)</f>
        <v>0</v>
      </c>
      <c r="W69" s="59">
        <f>+SUM(HR69:IC69)</f>
        <v>0</v>
      </c>
      <c r="X69" s="59">
        <f>+SUM(ID69:IO69)</f>
        <v>0</v>
      </c>
      <c r="Y69" s="59">
        <f>+SUM(IP69:JA69)</f>
        <v>0</v>
      </c>
      <c r="Z69" s="59">
        <f>+SUM(JB69:JM69)</f>
        <v>0</v>
      </c>
      <c r="AA69" s="59">
        <f>+SUM(JN69:JY69)</f>
        <v>0</v>
      </c>
      <c r="AB69" s="59">
        <f>+SUM(JZ69:KK69)</f>
        <v>0</v>
      </c>
      <c r="AC69" s="59">
        <f>+SUM(KL69:KW69)</f>
        <v>0</v>
      </c>
      <c r="AD69" s="59">
        <f>+SUM(KX69:LI69)</f>
        <v>0</v>
      </c>
      <c r="AE69" s="59">
        <f>+SUM(LJ69:LU69)</f>
        <v>0</v>
      </c>
      <c r="AF69" s="54"/>
      <c r="AG69" s="54"/>
      <c r="AH69" s="59">
        <f t="shared" ref="AH69:CS69" si="177">AH48</f>
        <v>0</v>
      </c>
      <c r="AI69" s="59">
        <f t="shared" si="177"/>
        <v>0</v>
      </c>
      <c r="AJ69" s="59">
        <f t="shared" si="177"/>
        <v>0</v>
      </c>
      <c r="AK69" s="59">
        <f t="shared" si="177"/>
        <v>0</v>
      </c>
      <c r="AL69" s="59">
        <f t="shared" si="177"/>
        <v>0</v>
      </c>
      <c r="AM69" s="59">
        <f t="shared" si="177"/>
        <v>0</v>
      </c>
      <c r="AN69" s="59">
        <f t="shared" si="177"/>
        <v>0</v>
      </c>
      <c r="AO69" s="59">
        <f t="shared" si="177"/>
        <v>0</v>
      </c>
      <c r="AP69" s="59">
        <f t="shared" si="177"/>
        <v>0</v>
      </c>
      <c r="AQ69" s="59">
        <f t="shared" si="177"/>
        <v>0</v>
      </c>
      <c r="AR69" s="59">
        <f t="shared" si="177"/>
        <v>0</v>
      </c>
      <c r="AS69" s="59">
        <f t="shared" si="177"/>
        <v>0</v>
      </c>
      <c r="AT69" s="59">
        <f t="shared" si="177"/>
        <v>0</v>
      </c>
      <c r="AU69" s="59">
        <f t="shared" si="177"/>
        <v>0</v>
      </c>
      <c r="AV69" s="59">
        <f t="shared" si="177"/>
        <v>0</v>
      </c>
      <c r="AW69" s="59">
        <f t="shared" si="177"/>
        <v>0</v>
      </c>
      <c r="AX69" s="59">
        <f t="shared" si="177"/>
        <v>0</v>
      </c>
      <c r="AY69" s="59">
        <f t="shared" si="177"/>
        <v>0</v>
      </c>
      <c r="AZ69" s="59">
        <f t="shared" si="177"/>
        <v>0</v>
      </c>
      <c r="BA69" s="59">
        <f t="shared" si="177"/>
        <v>0</v>
      </c>
      <c r="BB69" s="59">
        <f t="shared" si="177"/>
        <v>0</v>
      </c>
      <c r="BC69" s="59">
        <f t="shared" si="177"/>
        <v>0</v>
      </c>
      <c r="BD69" s="59">
        <f t="shared" si="177"/>
        <v>0</v>
      </c>
      <c r="BE69" s="59">
        <f t="shared" si="177"/>
        <v>0</v>
      </c>
      <c r="BF69" s="59">
        <f t="shared" si="177"/>
        <v>0</v>
      </c>
      <c r="BG69" s="59">
        <f t="shared" si="177"/>
        <v>0</v>
      </c>
      <c r="BH69" s="59">
        <f t="shared" si="177"/>
        <v>0</v>
      </c>
      <c r="BI69" s="59">
        <f t="shared" si="177"/>
        <v>0</v>
      </c>
      <c r="BJ69" s="59">
        <f t="shared" si="177"/>
        <v>0</v>
      </c>
      <c r="BK69" s="59">
        <f t="shared" si="177"/>
        <v>0</v>
      </c>
      <c r="BL69" s="59">
        <f t="shared" si="177"/>
        <v>0</v>
      </c>
      <c r="BM69" s="59">
        <f t="shared" si="177"/>
        <v>0</v>
      </c>
      <c r="BN69" s="59">
        <f t="shared" si="177"/>
        <v>0</v>
      </c>
      <c r="BO69" s="59">
        <f t="shared" si="177"/>
        <v>0</v>
      </c>
      <c r="BP69" s="59">
        <f t="shared" si="177"/>
        <v>0</v>
      </c>
      <c r="BQ69" s="59">
        <f t="shared" si="177"/>
        <v>0</v>
      </c>
      <c r="BR69" s="59">
        <f t="shared" si="177"/>
        <v>0</v>
      </c>
      <c r="BS69" s="59">
        <f t="shared" si="177"/>
        <v>0</v>
      </c>
      <c r="BT69" s="59">
        <f t="shared" si="177"/>
        <v>0</v>
      </c>
      <c r="BU69" s="59">
        <f t="shared" si="177"/>
        <v>0</v>
      </c>
      <c r="BV69" s="59">
        <f t="shared" si="177"/>
        <v>0</v>
      </c>
      <c r="BW69" s="59">
        <f t="shared" si="177"/>
        <v>0</v>
      </c>
      <c r="BX69" s="59">
        <f t="shared" si="177"/>
        <v>0</v>
      </c>
      <c r="BY69" s="59">
        <f t="shared" si="177"/>
        <v>0</v>
      </c>
      <c r="BZ69" s="59">
        <f t="shared" si="177"/>
        <v>0</v>
      </c>
      <c r="CA69" s="59">
        <f t="shared" si="177"/>
        <v>0</v>
      </c>
      <c r="CB69" s="59">
        <f t="shared" si="177"/>
        <v>0</v>
      </c>
      <c r="CC69" s="59">
        <f t="shared" si="177"/>
        <v>0</v>
      </c>
      <c r="CD69" s="59">
        <f t="shared" si="177"/>
        <v>0</v>
      </c>
      <c r="CE69" s="59">
        <f t="shared" si="177"/>
        <v>0</v>
      </c>
      <c r="CF69" s="59">
        <f t="shared" si="177"/>
        <v>0</v>
      </c>
      <c r="CG69" s="59">
        <f t="shared" si="177"/>
        <v>0</v>
      </c>
      <c r="CH69" s="59">
        <f t="shared" si="177"/>
        <v>0</v>
      </c>
      <c r="CI69" s="59">
        <f t="shared" si="177"/>
        <v>0</v>
      </c>
      <c r="CJ69" s="59">
        <f t="shared" si="177"/>
        <v>0</v>
      </c>
      <c r="CK69" s="59">
        <f t="shared" si="177"/>
        <v>0</v>
      </c>
      <c r="CL69" s="59">
        <f t="shared" si="177"/>
        <v>0</v>
      </c>
      <c r="CM69" s="59">
        <f t="shared" si="177"/>
        <v>0</v>
      </c>
      <c r="CN69" s="59">
        <f t="shared" si="177"/>
        <v>0</v>
      </c>
      <c r="CO69" s="59">
        <f t="shared" si="177"/>
        <v>0</v>
      </c>
      <c r="CP69" s="59">
        <f t="shared" si="177"/>
        <v>0</v>
      </c>
      <c r="CQ69" s="59">
        <f t="shared" si="177"/>
        <v>0</v>
      </c>
      <c r="CR69" s="59">
        <f t="shared" si="177"/>
        <v>0</v>
      </c>
      <c r="CS69" s="59">
        <f t="shared" si="177"/>
        <v>0</v>
      </c>
      <c r="CT69" s="59">
        <f t="shared" ref="CT69:FE69" si="178">CT48</f>
        <v>0</v>
      </c>
      <c r="CU69" s="59">
        <f t="shared" si="178"/>
        <v>0</v>
      </c>
      <c r="CV69" s="59">
        <f t="shared" si="178"/>
        <v>0</v>
      </c>
      <c r="CW69" s="59">
        <f t="shared" si="178"/>
        <v>0</v>
      </c>
      <c r="CX69" s="59">
        <f t="shared" si="178"/>
        <v>0</v>
      </c>
      <c r="CY69" s="59">
        <f t="shared" si="178"/>
        <v>0</v>
      </c>
      <c r="CZ69" s="59">
        <f t="shared" si="178"/>
        <v>0</v>
      </c>
      <c r="DA69" s="59">
        <f t="shared" si="178"/>
        <v>0</v>
      </c>
      <c r="DB69" s="59">
        <f t="shared" si="178"/>
        <v>0</v>
      </c>
      <c r="DC69" s="59">
        <f t="shared" si="178"/>
        <v>0</v>
      </c>
      <c r="DD69" s="59">
        <f t="shared" si="178"/>
        <v>0</v>
      </c>
      <c r="DE69" s="59">
        <f t="shared" si="178"/>
        <v>0</v>
      </c>
      <c r="DF69" s="59">
        <f t="shared" si="178"/>
        <v>0</v>
      </c>
      <c r="DG69" s="59">
        <f t="shared" si="178"/>
        <v>0</v>
      </c>
      <c r="DH69" s="59">
        <f t="shared" si="178"/>
        <v>0</v>
      </c>
      <c r="DI69" s="59">
        <f t="shared" si="178"/>
        <v>0</v>
      </c>
      <c r="DJ69" s="59">
        <f t="shared" si="178"/>
        <v>0</v>
      </c>
      <c r="DK69" s="59">
        <f t="shared" si="178"/>
        <v>0</v>
      </c>
      <c r="DL69" s="59">
        <f t="shared" si="178"/>
        <v>0</v>
      </c>
      <c r="DM69" s="59">
        <f t="shared" si="178"/>
        <v>0</v>
      </c>
      <c r="DN69" s="59">
        <f t="shared" si="178"/>
        <v>0</v>
      </c>
      <c r="DO69" s="59">
        <f t="shared" si="178"/>
        <v>0</v>
      </c>
      <c r="DP69" s="59">
        <f t="shared" si="178"/>
        <v>0</v>
      </c>
      <c r="DQ69" s="59">
        <f t="shared" si="178"/>
        <v>0</v>
      </c>
      <c r="DR69" s="59">
        <f t="shared" si="178"/>
        <v>0</v>
      </c>
      <c r="DS69" s="59">
        <f t="shared" si="178"/>
        <v>0</v>
      </c>
      <c r="DT69" s="59">
        <f t="shared" si="178"/>
        <v>0</v>
      </c>
      <c r="DU69" s="59">
        <f t="shared" si="178"/>
        <v>0</v>
      </c>
      <c r="DV69" s="59">
        <f t="shared" si="178"/>
        <v>0</v>
      </c>
      <c r="DW69" s="59">
        <f t="shared" si="178"/>
        <v>0</v>
      </c>
      <c r="DX69" s="59">
        <f t="shared" si="178"/>
        <v>0</v>
      </c>
      <c r="DY69" s="59">
        <f t="shared" si="178"/>
        <v>0</v>
      </c>
      <c r="DZ69" s="59">
        <f t="shared" si="178"/>
        <v>0</v>
      </c>
      <c r="EA69" s="59">
        <f t="shared" si="178"/>
        <v>0</v>
      </c>
      <c r="EB69" s="59">
        <f t="shared" si="178"/>
        <v>0</v>
      </c>
      <c r="EC69" s="59">
        <f t="shared" si="178"/>
        <v>0</v>
      </c>
      <c r="ED69" s="59">
        <f t="shared" si="178"/>
        <v>0</v>
      </c>
      <c r="EE69" s="59">
        <f t="shared" si="178"/>
        <v>0</v>
      </c>
      <c r="EF69" s="59">
        <f t="shared" si="178"/>
        <v>0</v>
      </c>
      <c r="EG69" s="59">
        <f t="shared" si="178"/>
        <v>0</v>
      </c>
      <c r="EH69" s="59">
        <f t="shared" si="178"/>
        <v>0</v>
      </c>
      <c r="EI69" s="59">
        <f t="shared" si="178"/>
        <v>0</v>
      </c>
      <c r="EJ69" s="59">
        <f t="shared" si="178"/>
        <v>0</v>
      </c>
      <c r="EK69" s="59">
        <f t="shared" si="178"/>
        <v>0</v>
      </c>
      <c r="EL69" s="59">
        <f t="shared" si="178"/>
        <v>0</v>
      </c>
      <c r="EM69" s="59">
        <f t="shared" si="178"/>
        <v>0</v>
      </c>
      <c r="EN69" s="59">
        <f t="shared" si="178"/>
        <v>0</v>
      </c>
      <c r="EO69" s="59">
        <f t="shared" si="178"/>
        <v>0</v>
      </c>
      <c r="EP69" s="59">
        <f t="shared" si="178"/>
        <v>0</v>
      </c>
      <c r="EQ69" s="59">
        <f t="shared" si="178"/>
        <v>0</v>
      </c>
      <c r="ER69" s="59">
        <f t="shared" si="178"/>
        <v>0</v>
      </c>
      <c r="ES69" s="59">
        <f t="shared" si="178"/>
        <v>0</v>
      </c>
      <c r="ET69" s="59">
        <f t="shared" si="178"/>
        <v>0</v>
      </c>
      <c r="EU69" s="59">
        <f t="shared" si="178"/>
        <v>0</v>
      </c>
      <c r="EV69" s="59">
        <f t="shared" si="178"/>
        <v>0</v>
      </c>
      <c r="EW69" s="59">
        <f t="shared" si="178"/>
        <v>0</v>
      </c>
      <c r="EX69" s="59">
        <f t="shared" si="178"/>
        <v>0</v>
      </c>
      <c r="EY69" s="59">
        <f t="shared" si="178"/>
        <v>0</v>
      </c>
      <c r="EZ69" s="59">
        <f t="shared" si="178"/>
        <v>0</v>
      </c>
      <c r="FA69" s="59">
        <f t="shared" si="178"/>
        <v>0</v>
      </c>
      <c r="FB69" s="59">
        <f t="shared" si="178"/>
        <v>0</v>
      </c>
      <c r="FC69" s="59">
        <f t="shared" si="178"/>
        <v>0</v>
      </c>
      <c r="FD69" s="59">
        <f t="shared" si="178"/>
        <v>0</v>
      </c>
      <c r="FE69" s="59">
        <f t="shared" si="178"/>
        <v>0</v>
      </c>
      <c r="FF69" s="59">
        <f t="shared" ref="FF69:HQ69" si="179">FF48</f>
        <v>0</v>
      </c>
      <c r="FG69" s="59">
        <f t="shared" si="179"/>
        <v>0</v>
      </c>
      <c r="FH69" s="59">
        <f t="shared" si="179"/>
        <v>0</v>
      </c>
      <c r="FI69" s="59">
        <f t="shared" si="179"/>
        <v>0</v>
      </c>
      <c r="FJ69" s="59">
        <f t="shared" si="179"/>
        <v>0</v>
      </c>
      <c r="FK69" s="59">
        <f t="shared" si="179"/>
        <v>0</v>
      </c>
      <c r="FL69" s="59">
        <f t="shared" si="179"/>
        <v>0</v>
      </c>
      <c r="FM69" s="59">
        <f t="shared" si="179"/>
        <v>0</v>
      </c>
      <c r="FN69" s="59">
        <f t="shared" si="179"/>
        <v>0</v>
      </c>
      <c r="FO69" s="59">
        <f t="shared" si="179"/>
        <v>0</v>
      </c>
      <c r="FP69" s="59">
        <f t="shared" si="179"/>
        <v>0</v>
      </c>
      <c r="FQ69" s="59">
        <f t="shared" si="179"/>
        <v>0</v>
      </c>
      <c r="FR69" s="59">
        <f t="shared" si="179"/>
        <v>0</v>
      </c>
      <c r="FS69" s="59">
        <f t="shared" si="179"/>
        <v>0</v>
      </c>
      <c r="FT69" s="59">
        <f t="shared" si="179"/>
        <v>0</v>
      </c>
      <c r="FU69" s="59">
        <f t="shared" si="179"/>
        <v>0</v>
      </c>
      <c r="FV69" s="59">
        <f t="shared" si="179"/>
        <v>0</v>
      </c>
      <c r="FW69" s="59">
        <f t="shared" si="179"/>
        <v>0</v>
      </c>
      <c r="FX69" s="59">
        <f t="shared" si="179"/>
        <v>0</v>
      </c>
      <c r="FY69" s="59">
        <f t="shared" si="179"/>
        <v>0</v>
      </c>
      <c r="FZ69" s="59">
        <f t="shared" si="179"/>
        <v>0</v>
      </c>
      <c r="GA69" s="59">
        <f t="shared" si="179"/>
        <v>0</v>
      </c>
      <c r="GB69" s="59">
        <f t="shared" si="179"/>
        <v>0</v>
      </c>
      <c r="GC69" s="59">
        <f t="shared" si="179"/>
        <v>0</v>
      </c>
      <c r="GD69" s="59">
        <f t="shared" si="179"/>
        <v>0</v>
      </c>
      <c r="GE69" s="59">
        <f t="shared" si="179"/>
        <v>0</v>
      </c>
      <c r="GF69" s="59">
        <f t="shared" si="179"/>
        <v>0</v>
      </c>
      <c r="GG69" s="59">
        <f t="shared" si="179"/>
        <v>0</v>
      </c>
      <c r="GH69" s="59">
        <f t="shared" si="179"/>
        <v>0</v>
      </c>
      <c r="GI69" s="59">
        <f t="shared" si="179"/>
        <v>0</v>
      </c>
      <c r="GJ69" s="59">
        <f t="shared" si="179"/>
        <v>0</v>
      </c>
      <c r="GK69" s="59">
        <f t="shared" si="179"/>
        <v>0</v>
      </c>
      <c r="GL69" s="59">
        <f t="shared" si="179"/>
        <v>0</v>
      </c>
      <c r="GM69" s="59">
        <f t="shared" si="179"/>
        <v>0</v>
      </c>
      <c r="GN69" s="59">
        <f t="shared" si="179"/>
        <v>0</v>
      </c>
      <c r="GO69" s="59">
        <f t="shared" si="179"/>
        <v>0</v>
      </c>
      <c r="GP69" s="59">
        <f t="shared" si="179"/>
        <v>0</v>
      </c>
      <c r="GQ69" s="59">
        <f t="shared" si="179"/>
        <v>0</v>
      </c>
      <c r="GR69" s="59">
        <f t="shared" si="179"/>
        <v>0</v>
      </c>
      <c r="GS69" s="59">
        <f t="shared" si="179"/>
        <v>0</v>
      </c>
      <c r="GT69" s="59">
        <f t="shared" si="179"/>
        <v>0</v>
      </c>
      <c r="GU69" s="59">
        <f t="shared" si="179"/>
        <v>0</v>
      </c>
      <c r="GV69" s="59">
        <f t="shared" si="179"/>
        <v>0</v>
      </c>
      <c r="GW69" s="59">
        <f t="shared" si="179"/>
        <v>0</v>
      </c>
      <c r="GX69" s="59">
        <f t="shared" si="179"/>
        <v>0</v>
      </c>
      <c r="GY69" s="59">
        <f t="shared" si="179"/>
        <v>0</v>
      </c>
      <c r="GZ69" s="59">
        <f t="shared" si="179"/>
        <v>0</v>
      </c>
      <c r="HA69" s="59">
        <f t="shared" si="179"/>
        <v>0</v>
      </c>
      <c r="HB69" s="59">
        <f t="shared" si="179"/>
        <v>0</v>
      </c>
      <c r="HC69" s="59">
        <f t="shared" si="179"/>
        <v>0</v>
      </c>
      <c r="HD69" s="59">
        <f t="shared" si="179"/>
        <v>0</v>
      </c>
      <c r="HE69" s="59">
        <f t="shared" si="179"/>
        <v>0</v>
      </c>
      <c r="HF69" s="59">
        <f t="shared" si="179"/>
        <v>0</v>
      </c>
      <c r="HG69" s="59">
        <f t="shared" si="179"/>
        <v>0</v>
      </c>
      <c r="HH69" s="59">
        <f t="shared" si="179"/>
        <v>0</v>
      </c>
      <c r="HI69" s="59">
        <f t="shared" si="179"/>
        <v>0</v>
      </c>
      <c r="HJ69" s="59">
        <f t="shared" si="179"/>
        <v>0</v>
      </c>
      <c r="HK69" s="59">
        <f t="shared" si="179"/>
        <v>0</v>
      </c>
      <c r="HL69" s="59">
        <f t="shared" si="179"/>
        <v>0</v>
      </c>
      <c r="HM69" s="59">
        <f t="shared" si="179"/>
        <v>0</v>
      </c>
      <c r="HN69" s="59">
        <f t="shared" si="179"/>
        <v>0</v>
      </c>
      <c r="HO69" s="59">
        <f t="shared" si="179"/>
        <v>0</v>
      </c>
      <c r="HP69" s="59">
        <f t="shared" si="179"/>
        <v>0</v>
      </c>
      <c r="HQ69" s="59">
        <f t="shared" si="179"/>
        <v>0</v>
      </c>
      <c r="HR69" s="59">
        <f t="shared" ref="HR69:KC69" si="180">HR48</f>
        <v>0</v>
      </c>
      <c r="HS69" s="59">
        <f t="shared" si="180"/>
        <v>0</v>
      </c>
      <c r="HT69" s="59">
        <f t="shared" si="180"/>
        <v>0</v>
      </c>
      <c r="HU69" s="59">
        <f t="shared" si="180"/>
        <v>0</v>
      </c>
      <c r="HV69" s="59">
        <f t="shared" si="180"/>
        <v>0</v>
      </c>
      <c r="HW69" s="59">
        <f t="shared" si="180"/>
        <v>0</v>
      </c>
      <c r="HX69" s="59">
        <f t="shared" si="180"/>
        <v>0</v>
      </c>
      <c r="HY69" s="59">
        <f t="shared" si="180"/>
        <v>0</v>
      </c>
      <c r="HZ69" s="59">
        <f t="shared" si="180"/>
        <v>0</v>
      </c>
      <c r="IA69" s="59">
        <f t="shared" si="180"/>
        <v>0</v>
      </c>
      <c r="IB69" s="59">
        <f t="shared" si="180"/>
        <v>0</v>
      </c>
      <c r="IC69" s="59">
        <f t="shared" si="180"/>
        <v>0</v>
      </c>
      <c r="ID69" s="59">
        <f t="shared" si="180"/>
        <v>0</v>
      </c>
      <c r="IE69" s="59">
        <f t="shared" si="180"/>
        <v>0</v>
      </c>
      <c r="IF69" s="59">
        <f t="shared" si="180"/>
        <v>0</v>
      </c>
      <c r="IG69" s="59">
        <f t="shared" si="180"/>
        <v>0</v>
      </c>
      <c r="IH69" s="59">
        <f t="shared" si="180"/>
        <v>0</v>
      </c>
      <c r="II69" s="59">
        <f t="shared" si="180"/>
        <v>0</v>
      </c>
      <c r="IJ69" s="59">
        <f t="shared" si="180"/>
        <v>0</v>
      </c>
      <c r="IK69" s="59">
        <f t="shared" si="180"/>
        <v>0</v>
      </c>
      <c r="IL69" s="59">
        <f t="shared" si="180"/>
        <v>0</v>
      </c>
      <c r="IM69" s="59">
        <f t="shared" si="180"/>
        <v>0</v>
      </c>
      <c r="IN69" s="59">
        <f t="shared" si="180"/>
        <v>0</v>
      </c>
      <c r="IO69" s="59">
        <f t="shared" si="180"/>
        <v>0</v>
      </c>
      <c r="IP69" s="59">
        <f t="shared" si="180"/>
        <v>0</v>
      </c>
      <c r="IQ69" s="59">
        <f t="shared" si="180"/>
        <v>0</v>
      </c>
      <c r="IR69" s="59">
        <f t="shared" si="180"/>
        <v>0</v>
      </c>
      <c r="IS69" s="59">
        <f t="shared" si="180"/>
        <v>0</v>
      </c>
      <c r="IT69" s="59">
        <f t="shared" si="180"/>
        <v>0</v>
      </c>
      <c r="IU69" s="59">
        <f t="shared" si="180"/>
        <v>0</v>
      </c>
      <c r="IV69" s="59">
        <f t="shared" si="180"/>
        <v>0</v>
      </c>
      <c r="IW69" s="59">
        <f t="shared" si="180"/>
        <v>0</v>
      </c>
      <c r="IX69" s="59">
        <f t="shared" si="180"/>
        <v>0</v>
      </c>
      <c r="IY69" s="59">
        <f t="shared" si="180"/>
        <v>0</v>
      </c>
      <c r="IZ69" s="59">
        <f t="shared" si="180"/>
        <v>0</v>
      </c>
      <c r="JA69" s="59">
        <f t="shared" si="180"/>
        <v>0</v>
      </c>
      <c r="JB69" s="59">
        <f t="shared" si="180"/>
        <v>0</v>
      </c>
      <c r="JC69" s="59">
        <f t="shared" si="180"/>
        <v>0</v>
      </c>
      <c r="JD69" s="59">
        <f t="shared" si="180"/>
        <v>0</v>
      </c>
      <c r="JE69" s="59">
        <f t="shared" si="180"/>
        <v>0</v>
      </c>
      <c r="JF69" s="59">
        <f t="shared" si="180"/>
        <v>0</v>
      </c>
      <c r="JG69" s="59">
        <f t="shared" si="180"/>
        <v>0</v>
      </c>
      <c r="JH69" s="59">
        <f t="shared" si="180"/>
        <v>0</v>
      </c>
      <c r="JI69" s="59">
        <f t="shared" si="180"/>
        <v>0</v>
      </c>
      <c r="JJ69" s="59">
        <f t="shared" si="180"/>
        <v>0</v>
      </c>
      <c r="JK69" s="59">
        <f t="shared" si="180"/>
        <v>0</v>
      </c>
      <c r="JL69" s="59">
        <f t="shared" si="180"/>
        <v>0</v>
      </c>
      <c r="JM69" s="59">
        <f t="shared" si="180"/>
        <v>0</v>
      </c>
      <c r="JN69" s="59">
        <f t="shared" si="180"/>
        <v>0</v>
      </c>
      <c r="JO69" s="59">
        <f t="shared" si="180"/>
        <v>0</v>
      </c>
      <c r="JP69" s="59">
        <f t="shared" si="180"/>
        <v>0</v>
      </c>
      <c r="JQ69" s="59">
        <f t="shared" si="180"/>
        <v>0</v>
      </c>
      <c r="JR69" s="59">
        <f t="shared" si="180"/>
        <v>0</v>
      </c>
      <c r="JS69" s="59">
        <f t="shared" si="180"/>
        <v>0</v>
      </c>
      <c r="JT69" s="59">
        <f t="shared" si="180"/>
        <v>0</v>
      </c>
      <c r="JU69" s="59">
        <f t="shared" si="180"/>
        <v>0</v>
      </c>
      <c r="JV69" s="59">
        <f t="shared" si="180"/>
        <v>0</v>
      </c>
      <c r="JW69" s="59">
        <f t="shared" si="180"/>
        <v>0</v>
      </c>
      <c r="JX69" s="59">
        <f t="shared" si="180"/>
        <v>0</v>
      </c>
      <c r="JY69" s="59">
        <f t="shared" si="180"/>
        <v>0</v>
      </c>
      <c r="JZ69" s="59">
        <f t="shared" si="180"/>
        <v>0</v>
      </c>
      <c r="KA69" s="59">
        <f t="shared" si="180"/>
        <v>0</v>
      </c>
      <c r="KB69" s="59">
        <f t="shared" si="180"/>
        <v>0</v>
      </c>
      <c r="KC69" s="59">
        <f t="shared" si="180"/>
        <v>0</v>
      </c>
      <c r="KD69" s="59">
        <f t="shared" ref="KD69:LU69" si="181">KD48</f>
        <v>0</v>
      </c>
      <c r="KE69" s="59">
        <f t="shared" si="181"/>
        <v>0</v>
      </c>
      <c r="KF69" s="59">
        <f t="shared" si="181"/>
        <v>0</v>
      </c>
      <c r="KG69" s="59">
        <f t="shared" si="181"/>
        <v>0</v>
      </c>
      <c r="KH69" s="59">
        <f t="shared" si="181"/>
        <v>0</v>
      </c>
      <c r="KI69" s="59">
        <f t="shared" si="181"/>
        <v>0</v>
      </c>
      <c r="KJ69" s="59">
        <f t="shared" si="181"/>
        <v>0</v>
      </c>
      <c r="KK69" s="59">
        <f t="shared" si="181"/>
        <v>0</v>
      </c>
      <c r="KL69" s="59">
        <f t="shared" si="181"/>
        <v>0</v>
      </c>
      <c r="KM69" s="59">
        <f t="shared" si="181"/>
        <v>0</v>
      </c>
      <c r="KN69" s="59">
        <f t="shared" si="181"/>
        <v>0</v>
      </c>
      <c r="KO69" s="59">
        <f t="shared" si="181"/>
        <v>0</v>
      </c>
      <c r="KP69" s="59">
        <f t="shared" si="181"/>
        <v>0</v>
      </c>
      <c r="KQ69" s="59">
        <f t="shared" si="181"/>
        <v>0</v>
      </c>
      <c r="KR69" s="59">
        <f t="shared" si="181"/>
        <v>0</v>
      </c>
      <c r="KS69" s="59">
        <f t="shared" si="181"/>
        <v>0</v>
      </c>
      <c r="KT69" s="59">
        <f t="shared" si="181"/>
        <v>0</v>
      </c>
      <c r="KU69" s="59">
        <f t="shared" si="181"/>
        <v>0</v>
      </c>
      <c r="KV69" s="59">
        <f t="shared" si="181"/>
        <v>0</v>
      </c>
      <c r="KW69" s="59">
        <f t="shared" si="181"/>
        <v>0</v>
      </c>
      <c r="KX69" s="59">
        <f t="shared" si="181"/>
        <v>0</v>
      </c>
      <c r="KY69" s="59">
        <f t="shared" si="181"/>
        <v>0</v>
      </c>
      <c r="KZ69" s="59">
        <f t="shared" si="181"/>
        <v>0</v>
      </c>
      <c r="LA69" s="59">
        <f t="shared" si="181"/>
        <v>0</v>
      </c>
      <c r="LB69" s="59">
        <f t="shared" si="181"/>
        <v>0</v>
      </c>
      <c r="LC69" s="59">
        <f t="shared" si="181"/>
        <v>0</v>
      </c>
      <c r="LD69" s="59">
        <f t="shared" si="181"/>
        <v>0</v>
      </c>
      <c r="LE69" s="59">
        <f t="shared" si="181"/>
        <v>0</v>
      </c>
      <c r="LF69" s="59">
        <f t="shared" si="181"/>
        <v>0</v>
      </c>
      <c r="LG69" s="59">
        <f t="shared" si="181"/>
        <v>0</v>
      </c>
      <c r="LH69" s="59">
        <f t="shared" si="181"/>
        <v>0</v>
      </c>
      <c r="LI69" s="59">
        <f t="shared" si="181"/>
        <v>0</v>
      </c>
      <c r="LJ69" s="59">
        <f t="shared" si="181"/>
        <v>0</v>
      </c>
      <c r="LK69" s="59">
        <f t="shared" si="181"/>
        <v>0</v>
      </c>
      <c r="LL69" s="59">
        <f t="shared" si="181"/>
        <v>0</v>
      </c>
      <c r="LM69" s="59">
        <f t="shared" si="181"/>
        <v>0</v>
      </c>
      <c r="LN69" s="59">
        <f t="shared" si="181"/>
        <v>0</v>
      </c>
      <c r="LO69" s="59">
        <f t="shared" si="181"/>
        <v>0</v>
      </c>
      <c r="LP69" s="59">
        <f t="shared" si="181"/>
        <v>0</v>
      </c>
      <c r="LQ69" s="59">
        <f t="shared" si="181"/>
        <v>0</v>
      </c>
      <c r="LR69" s="59">
        <f t="shared" si="181"/>
        <v>0</v>
      </c>
      <c r="LS69" s="59">
        <f t="shared" si="181"/>
        <v>0</v>
      </c>
      <c r="LT69" s="59">
        <f t="shared" si="181"/>
        <v>0</v>
      </c>
      <c r="LU69" s="59">
        <f t="shared" si="181"/>
        <v>0</v>
      </c>
    </row>
    <row r="70" spans="4:333">
      <c r="E70" s="12" t="s">
        <v>332</v>
      </c>
      <c r="G70" s="59">
        <f>+SUM(AH70:AS70)</f>
        <v>0</v>
      </c>
      <c r="H70" s="59">
        <f>+SUM(AT70:BE70)</f>
        <v>0</v>
      </c>
      <c r="I70" s="59">
        <f>+SUM(BF70:BQ70)</f>
        <v>0</v>
      </c>
      <c r="J70" s="59">
        <f>+SUM(BR70:CC70)</f>
        <v>0</v>
      </c>
      <c r="K70" s="59">
        <f>+SUM(CD70:CO70)</f>
        <v>0</v>
      </c>
      <c r="L70" s="59">
        <f>+SUM(CP70:DA70)</f>
        <v>0</v>
      </c>
      <c r="M70" s="59">
        <f>+SUM(DB70:DM70)</f>
        <v>0</v>
      </c>
      <c r="N70" s="59">
        <f>+SUM(DN70:DY70)</f>
        <v>0</v>
      </c>
      <c r="O70" s="59">
        <f>+SUM(DZ70:EK70)</f>
        <v>0</v>
      </c>
      <c r="P70" s="59">
        <f>+SUM(EL70:EW70)</f>
        <v>0</v>
      </c>
      <c r="Q70" s="59">
        <f>+SUM(EX70:FI70)</f>
        <v>0</v>
      </c>
      <c r="R70" s="59">
        <f>+SUM(FJ70:FU70)</f>
        <v>0</v>
      </c>
      <c r="S70" s="59">
        <f>+SUM(FV70:GG70)</f>
        <v>0</v>
      </c>
      <c r="T70" s="59">
        <f>+SUM(GH70:GS70)</f>
        <v>0</v>
      </c>
      <c r="U70" s="59">
        <f>+SUM(GT70:HE70)</f>
        <v>0</v>
      </c>
      <c r="V70" s="59">
        <f>+SUM(HF70:HQ70)</f>
        <v>0</v>
      </c>
      <c r="W70" s="59">
        <f>+SUM(HR70:IC70)</f>
        <v>0</v>
      </c>
      <c r="X70" s="59">
        <f>+SUM(ID70:IO70)</f>
        <v>0</v>
      </c>
      <c r="Y70" s="59">
        <f>+SUM(IP70:JA70)</f>
        <v>0</v>
      </c>
      <c r="Z70" s="59">
        <f>+SUM(JB70:JM70)</f>
        <v>0</v>
      </c>
      <c r="AA70" s="59">
        <f>+SUM(JN70:JY70)</f>
        <v>0</v>
      </c>
      <c r="AB70" s="59">
        <f>+SUM(JZ70:KK70)</f>
        <v>0</v>
      </c>
      <c r="AC70" s="59">
        <f>+SUM(KL70:KW70)</f>
        <v>0</v>
      </c>
      <c r="AD70" s="59">
        <f>+SUM(KX70:LI70)</f>
        <v>0</v>
      </c>
      <c r="AE70" s="59">
        <f>+SUM(LJ70:LU70)</f>
        <v>0</v>
      </c>
      <c r="AF70" s="54"/>
      <c r="AG70" s="54"/>
      <c r="AH70" s="59">
        <f t="shared" ref="AH70:CS70" si="182">AH49</f>
        <v>0</v>
      </c>
      <c r="AI70" s="59">
        <f t="shared" si="182"/>
        <v>0</v>
      </c>
      <c r="AJ70" s="59">
        <f t="shared" si="182"/>
        <v>0</v>
      </c>
      <c r="AK70" s="59">
        <f t="shared" si="182"/>
        <v>0</v>
      </c>
      <c r="AL70" s="59">
        <f t="shared" si="182"/>
        <v>0</v>
      </c>
      <c r="AM70" s="59">
        <f t="shared" si="182"/>
        <v>0</v>
      </c>
      <c r="AN70" s="59">
        <f t="shared" si="182"/>
        <v>0</v>
      </c>
      <c r="AO70" s="59">
        <f t="shared" si="182"/>
        <v>0</v>
      </c>
      <c r="AP70" s="59">
        <f t="shared" si="182"/>
        <v>0</v>
      </c>
      <c r="AQ70" s="59">
        <f t="shared" si="182"/>
        <v>0</v>
      </c>
      <c r="AR70" s="59">
        <f t="shared" si="182"/>
        <v>0</v>
      </c>
      <c r="AS70" s="59">
        <f t="shared" si="182"/>
        <v>0</v>
      </c>
      <c r="AT70" s="59">
        <f t="shared" si="182"/>
        <v>0</v>
      </c>
      <c r="AU70" s="59">
        <f t="shared" si="182"/>
        <v>0</v>
      </c>
      <c r="AV70" s="59">
        <f t="shared" si="182"/>
        <v>0</v>
      </c>
      <c r="AW70" s="59">
        <f t="shared" si="182"/>
        <v>0</v>
      </c>
      <c r="AX70" s="59">
        <f t="shared" si="182"/>
        <v>0</v>
      </c>
      <c r="AY70" s="59">
        <f t="shared" si="182"/>
        <v>0</v>
      </c>
      <c r="AZ70" s="59">
        <f t="shared" si="182"/>
        <v>0</v>
      </c>
      <c r="BA70" s="59">
        <f t="shared" si="182"/>
        <v>0</v>
      </c>
      <c r="BB70" s="59">
        <f t="shared" si="182"/>
        <v>0</v>
      </c>
      <c r="BC70" s="59">
        <f t="shared" si="182"/>
        <v>0</v>
      </c>
      <c r="BD70" s="59">
        <f t="shared" si="182"/>
        <v>0</v>
      </c>
      <c r="BE70" s="59">
        <f t="shared" si="182"/>
        <v>0</v>
      </c>
      <c r="BF70" s="59">
        <f t="shared" si="182"/>
        <v>0</v>
      </c>
      <c r="BG70" s="59">
        <f t="shared" si="182"/>
        <v>0</v>
      </c>
      <c r="BH70" s="59">
        <f t="shared" si="182"/>
        <v>0</v>
      </c>
      <c r="BI70" s="59">
        <f t="shared" si="182"/>
        <v>0</v>
      </c>
      <c r="BJ70" s="59">
        <f t="shared" si="182"/>
        <v>0</v>
      </c>
      <c r="BK70" s="59">
        <f t="shared" si="182"/>
        <v>0</v>
      </c>
      <c r="BL70" s="59">
        <f t="shared" si="182"/>
        <v>0</v>
      </c>
      <c r="BM70" s="59">
        <f t="shared" si="182"/>
        <v>0</v>
      </c>
      <c r="BN70" s="59">
        <f t="shared" si="182"/>
        <v>0</v>
      </c>
      <c r="BO70" s="59">
        <f t="shared" si="182"/>
        <v>0</v>
      </c>
      <c r="BP70" s="59">
        <f t="shared" si="182"/>
        <v>0</v>
      </c>
      <c r="BQ70" s="59">
        <f t="shared" si="182"/>
        <v>0</v>
      </c>
      <c r="BR70" s="59">
        <f t="shared" si="182"/>
        <v>0</v>
      </c>
      <c r="BS70" s="59">
        <f t="shared" si="182"/>
        <v>0</v>
      </c>
      <c r="BT70" s="59">
        <f t="shared" si="182"/>
        <v>0</v>
      </c>
      <c r="BU70" s="59">
        <f t="shared" si="182"/>
        <v>0</v>
      </c>
      <c r="BV70" s="59">
        <f t="shared" si="182"/>
        <v>0</v>
      </c>
      <c r="BW70" s="59">
        <f t="shared" si="182"/>
        <v>0</v>
      </c>
      <c r="BX70" s="59">
        <f t="shared" si="182"/>
        <v>0</v>
      </c>
      <c r="BY70" s="59">
        <f t="shared" si="182"/>
        <v>0</v>
      </c>
      <c r="BZ70" s="59">
        <f t="shared" si="182"/>
        <v>0</v>
      </c>
      <c r="CA70" s="59">
        <f t="shared" si="182"/>
        <v>0</v>
      </c>
      <c r="CB70" s="59">
        <f t="shared" si="182"/>
        <v>0</v>
      </c>
      <c r="CC70" s="59">
        <f t="shared" si="182"/>
        <v>0</v>
      </c>
      <c r="CD70" s="59">
        <f t="shared" si="182"/>
        <v>0</v>
      </c>
      <c r="CE70" s="59">
        <f t="shared" si="182"/>
        <v>0</v>
      </c>
      <c r="CF70" s="59">
        <f t="shared" si="182"/>
        <v>0</v>
      </c>
      <c r="CG70" s="59">
        <f t="shared" si="182"/>
        <v>0</v>
      </c>
      <c r="CH70" s="59">
        <f t="shared" si="182"/>
        <v>0</v>
      </c>
      <c r="CI70" s="59">
        <f t="shared" si="182"/>
        <v>0</v>
      </c>
      <c r="CJ70" s="59">
        <f t="shared" si="182"/>
        <v>0</v>
      </c>
      <c r="CK70" s="59">
        <f t="shared" si="182"/>
        <v>0</v>
      </c>
      <c r="CL70" s="59">
        <f t="shared" si="182"/>
        <v>0</v>
      </c>
      <c r="CM70" s="59">
        <f t="shared" si="182"/>
        <v>0</v>
      </c>
      <c r="CN70" s="59">
        <f t="shared" si="182"/>
        <v>0</v>
      </c>
      <c r="CO70" s="59">
        <f t="shared" si="182"/>
        <v>0</v>
      </c>
      <c r="CP70" s="59">
        <f t="shared" si="182"/>
        <v>0</v>
      </c>
      <c r="CQ70" s="59">
        <f t="shared" si="182"/>
        <v>0</v>
      </c>
      <c r="CR70" s="59">
        <f t="shared" si="182"/>
        <v>0</v>
      </c>
      <c r="CS70" s="59">
        <f t="shared" si="182"/>
        <v>0</v>
      </c>
      <c r="CT70" s="59">
        <f t="shared" ref="CT70:FE70" si="183">CT49</f>
        <v>0</v>
      </c>
      <c r="CU70" s="59">
        <f t="shared" si="183"/>
        <v>0</v>
      </c>
      <c r="CV70" s="59">
        <f t="shared" si="183"/>
        <v>0</v>
      </c>
      <c r="CW70" s="59">
        <f t="shared" si="183"/>
        <v>0</v>
      </c>
      <c r="CX70" s="59">
        <f t="shared" si="183"/>
        <v>0</v>
      </c>
      <c r="CY70" s="59">
        <f t="shared" si="183"/>
        <v>0</v>
      </c>
      <c r="CZ70" s="59">
        <f t="shared" si="183"/>
        <v>0</v>
      </c>
      <c r="DA70" s="59">
        <f t="shared" si="183"/>
        <v>0</v>
      </c>
      <c r="DB70" s="59">
        <f t="shared" si="183"/>
        <v>0</v>
      </c>
      <c r="DC70" s="59">
        <f t="shared" si="183"/>
        <v>0</v>
      </c>
      <c r="DD70" s="59">
        <f t="shared" si="183"/>
        <v>0</v>
      </c>
      <c r="DE70" s="59">
        <f t="shared" si="183"/>
        <v>0</v>
      </c>
      <c r="DF70" s="59">
        <f t="shared" si="183"/>
        <v>0</v>
      </c>
      <c r="DG70" s="59">
        <f t="shared" si="183"/>
        <v>0</v>
      </c>
      <c r="DH70" s="59">
        <f t="shared" si="183"/>
        <v>0</v>
      </c>
      <c r="DI70" s="59">
        <f t="shared" si="183"/>
        <v>0</v>
      </c>
      <c r="DJ70" s="59">
        <f t="shared" si="183"/>
        <v>0</v>
      </c>
      <c r="DK70" s="59">
        <f t="shared" si="183"/>
        <v>0</v>
      </c>
      <c r="DL70" s="59">
        <f t="shared" si="183"/>
        <v>0</v>
      </c>
      <c r="DM70" s="59">
        <f t="shared" si="183"/>
        <v>0</v>
      </c>
      <c r="DN70" s="59">
        <f t="shared" si="183"/>
        <v>0</v>
      </c>
      <c r="DO70" s="59">
        <f t="shared" si="183"/>
        <v>0</v>
      </c>
      <c r="DP70" s="59">
        <f t="shared" si="183"/>
        <v>0</v>
      </c>
      <c r="DQ70" s="59">
        <f t="shared" si="183"/>
        <v>0</v>
      </c>
      <c r="DR70" s="59">
        <f t="shared" si="183"/>
        <v>0</v>
      </c>
      <c r="DS70" s="59">
        <f t="shared" si="183"/>
        <v>0</v>
      </c>
      <c r="DT70" s="59">
        <f t="shared" si="183"/>
        <v>0</v>
      </c>
      <c r="DU70" s="59">
        <f t="shared" si="183"/>
        <v>0</v>
      </c>
      <c r="DV70" s="59">
        <f t="shared" si="183"/>
        <v>0</v>
      </c>
      <c r="DW70" s="59">
        <f t="shared" si="183"/>
        <v>0</v>
      </c>
      <c r="DX70" s="59">
        <f t="shared" si="183"/>
        <v>0</v>
      </c>
      <c r="DY70" s="59">
        <f t="shared" si="183"/>
        <v>0</v>
      </c>
      <c r="DZ70" s="59">
        <f t="shared" si="183"/>
        <v>0</v>
      </c>
      <c r="EA70" s="59">
        <f t="shared" si="183"/>
        <v>0</v>
      </c>
      <c r="EB70" s="59">
        <f t="shared" si="183"/>
        <v>0</v>
      </c>
      <c r="EC70" s="59">
        <f t="shared" si="183"/>
        <v>0</v>
      </c>
      <c r="ED70" s="59">
        <f t="shared" si="183"/>
        <v>0</v>
      </c>
      <c r="EE70" s="59">
        <f t="shared" si="183"/>
        <v>0</v>
      </c>
      <c r="EF70" s="59">
        <f t="shared" si="183"/>
        <v>0</v>
      </c>
      <c r="EG70" s="59">
        <f t="shared" si="183"/>
        <v>0</v>
      </c>
      <c r="EH70" s="59">
        <f t="shared" si="183"/>
        <v>0</v>
      </c>
      <c r="EI70" s="59">
        <f t="shared" si="183"/>
        <v>0</v>
      </c>
      <c r="EJ70" s="59">
        <f t="shared" si="183"/>
        <v>0</v>
      </c>
      <c r="EK70" s="59">
        <f t="shared" si="183"/>
        <v>0</v>
      </c>
      <c r="EL70" s="59">
        <f t="shared" si="183"/>
        <v>0</v>
      </c>
      <c r="EM70" s="59">
        <f t="shared" si="183"/>
        <v>0</v>
      </c>
      <c r="EN70" s="59">
        <f t="shared" si="183"/>
        <v>0</v>
      </c>
      <c r="EO70" s="59">
        <f t="shared" si="183"/>
        <v>0</v>
      </c>
      <c r="EP70" s="59">
        <f t="shared" si="183"/>
        <v>0</v>
      </c>
      <c r="EQ70" s="59">
        <f t="shared" si="183"/>
        <v>0</v>
      </c>
      <c r="ER70" s="59">
        <f t="shared" si="183"/>
        <v>0</v>
      </c>
      <c r="ES70" s="59">
        <f t="shared" si="183"/>
        <v>0</v>
      </c>
      <c r="ET70" s="59">
        <f t="shared" si="183"/>
        <v>0</v>
      </c>
      <c r="EU70" s="59">
        <f t="shared" si="183"/>
        <v>0</v>
      </c>
      <c r="EV70" s="59">
        <f t="shared" si="183"/>
        <v>0</v>
      </c>
      <c r="EW70" s="59">
        <f t="shared" si="183"/>
        <v>0</v>
      </c>
      <c r="EX70" s="59">
        <f t="shared" si="183"/>
        <v>0</v>
      </c>
      <c r="EY70" s="59">
        <f t="shared" si="183"/>
        <v>0</v>
      </c>
      <c r="EZ70" s="59">
        <f t="shared" si="183"/>
        <v>0</v>
      </c>
      <c r="FA70" s="59">
        <f t="shared" si="183"/>
        <v>0</v>
      </c>
      <c r="FB70" s="59">
        <f t="shared" si="183"/>
        <v>0</v>
      </c>
      <c r="FC70" s="59">
        <f t="shared" si="183"/>
        <v>0</v>
      </c>
      <c r="FD70" s="59">
        <f t="shared" si="183"/>
        <v>0</v>
      </c>
      <c r="FE70" s="59">
        <f t="shared" si="183"/>
        <v>0</v>
      </c>
      <c r="FF70" s="59">
        <f t="shared" ref="FF70:HQ70" si="184">FF49</f>
        <v>0</v>
      </c>
      <c r="FG70" s="59">
        <f t="shared" si="184"/>
        <v>0</v>
      </c>
      <c r="FH70" s="59">
        <f t="shared" si="184"/>
        <v>0</v>
      </c>
      <c r="FI70" s="59">
        <f t="shared" si="184"/>
        <v>0</v>
      </c>
      <c r="FJ70" s="59">
        <f t="shared" si="184"/>
        <v>0</v>
      </c>
      <c r="FK70" s="59">
        <f t="shared" si="184"/>
        <v>0</v>
      </c>
      <c r="FL70" s="59">
        <f t="shared" si="184"/>
        <v>0</v>
      </c>
      <c r="FM70" s="59">
        <f t="shared" si="184"/>
        <v>0</v>
      </c>
      <c r="FN70" s="59">
        <f t="shared" si="184"/>
        <v>0</v>
      </c>
      <c r="FO70" s="59">
        <f t="shared" si="184"/>
        <v>0</v>
      </c>
      <c r="FP70" s="59">
        <f t="shared" si="184"/>
        <v>0</v>
      </c>
      <c r="FQ70" s="59">
        <f t="shared" si="184"/>
        <v>0</v>
      </c>
      <c r="FR70" s="59">
        <f t="shared" si="184"/>
        <v>0</v>
      </c>
      <c r="FS70" s="59">
        <f t="shared" si="184"/>
        <v>0</v>
      </c>
      <c r="FT70" s="59">
        <f t="shared" si="184"/>
        <v>0</v>
      </c>
      <c r="FU70" s="59">
        <f t="shared" si="184"/>
        <v>0</v>
      </c>
      <c r="FV70" s="59">
        <f t="shared" si="184"/>
        <v>0</v>
      </c>
      <c r="FW70" s="59">
        <f t="shared" si="184"/>
        <v>0</v>
      </c>
      <c r="FX70" s="59">
        <f t="shared" si="184"/>
        <v>0</v>
      </c>
      <c r="FY70" s="59">
        <f t="shared" si="184"/>
        <v>0</v>
      </c>
      <c r="FZ70" s="59">
        <f t="shared" si="184"/>
        <v>0</v>
      </c>
      <c r="GA70" s="59">
        <f t="shared" si="184"/>
        <v>0</v>
      </c>
      <c r="GB70" s="59">
        <f t="shared" si="184"/>
        <v>0</v>
      </c>
      <c r="GC70" s="59">
        <f t="shared" si="184"/>
        <v>0</v>
      </c>
      <c r="GD70" s="59">
        <f t="shared" si="184"/>
        <v>0</v>
      </c>
      <c r="GE70" s="59">
        <f t="shared" si="184"/>
        <v>0</v>
      </c>
      <c r="GF70" s="59">
        <f t="shared" si="184"/>
        <v>0</v>
      </c>
      <c r="GG70" s="59">
        <f t="shared" si="184"/>
        <v>0</v>
      </c>
      <c r="GH70" s="59">
        <f t="shared" si="184"/>
        <v>0</v>
      </c>
      <c r="GI70" s="59">
        <f t="shared" si="184"/>
        <v>0</v>
      </c>
      <c r="GJ70" s="59">
        <f t="shared" si="184"/>
        <v>0</v>
      </c>
      <c r="GK70" s="59">
        <f t="shared" si="184"/>
        <v>0</v>
      </c>
      <c r="GL70" s="59">
        <f t="shared" si="184"/>
        <v>0</v>
      </c>
      <c r="GM70" s="59">
        <f t="shared" si="184"/>
        <v>0</v>
      </c>
      <c r="GN70" s="59">
        <f t="shared" si="184"/>
        <v>0</v>
      </c>
      <c r="GO70" s="59">
        <f t="shared" si="184"/>
        <v>0</v>
      </c>
      <c r="GP70" s="59">
        <f t="shared" si="184"/>
        <v>0</v>
      </c>
      <c r="GQ70" s="59">
        <f t="shared" si="184"/>
        <v>0</v>
      </c>
      <c r="GR70" s="59">
        <f t="shared" si="184"/>
        <v>0</v>
      </c>
      <c r="GS70" s="59">
        <f t="shared" si="184"/>
        <v>0</v>
      </c>
      <c r="GT70" s="59">
        <f t="shared" si="184"/>
        <v>0</v>
      </c>
      <c r="GU70" s="59">
        <f t="shared" si="184"/>
        <v>0</v>
      </c>
      <c r="GV70" s="59">
        <f t="shared" si="184"/>
        <v>0</v>
      </c>
      <c r="GW70" s="59">
        <f t="shared" si="184"/>
        <v>0</v>
      </c>
      <c r="GX70" s="59">
        <f t="shared" si="184"/>
        <v>0</v>
      </c>
      <c r="GY70" s="59">
        <f t="shared" si="184"/>
        <v>0</v>
      </c>
      <c r="GZ70" s="59">
        <f t="shared" si="184"/>
        <v>0</v>
      </c>
      <c r="HA70" s="59">
        <f t="shared" si="184"/>
        <v>0</v>
      </c>
      <c r="HB70" s="59">
        <f t="shared" si="184"/>
        <v>0</v>
      </c>
      <c r="HC70" s="59">
        <f t="shared" si="184"/>
        <v>0</v>
      </c>
      <c r="HD70" s="59">
        <f t="shared" si="184"/>
        <v>0</v>
      </c>
      <c r="HE70" s="59">
        <f t="shared" si="184"/>
        <v>0</v>
      </c>
      <c r="HF70" s="59">
        <f t="shared" si="184"/>
        <v>0</v>
      </c>
      <c r="HG70" s="59">
        <f t="shared" si="184"/>
        <v>0</v>
      </c>
      <c r="HH70" s="59">
        <f t="shared" si="184"/>
        <v>0</v>
      </c>
      <c r="HI70" s="59">
        <f t="shared" si="184"/>
        <v>0</v>
      </c>
      <c r="HJ70" s="59">
        <f t="shared" si="184"/>
        <v>0</v>
      </c>
      <c r="HK70" s="59">
        <f t="shared" si="184"/>
        <v>0</v>
      </c>
      <c r="HL70" s="59">
        <f t="shared" si="184"/>
        <v>0</v>
      </c>
      <c r="HM70" s="59">
        <f t="shared" si="184"/>
        <v>0</v>
      </c>
      <c r="HN70" s="59">
        <f t="shared" si="184"/>
        <v>0</v>
      </c>
      <c r="HO70" s="59">
        <f t="shared" si="184"/>
        <v>0</v>
      </c>
      <c r="HP70" s="59">
        <f t="shared" si="184"/>
        <v>0</v>
      </c>
      <c r="HQ70" s="59">
        <f t="shared" si="184"/>
        <v>0</v>
      </c>
      <c r="HR70" s="59">
        <f t="shared" ref="HR70:KC70" si="185">HR49</f>
        <v>0</v>
      </c>
      <c r="HS70" s="59">
        <f t="shared" si="185"/>
        <v>0</v>
      </c>
      <c r="HT70" s="59">
        <f t="shared" si="185"/>
        <v>0</v>
      </c>
      <c r="HU70" s="59">
        <f t="shared" si="185"/>
        <v>0</v>
      </c>
      <c r="HV70" s="59">
        <f t="shared" si="185"/>
        <v>0</v>
      </c>
      <c r="HW70" s="59">
        <f t="shared" si="185"/>
        <v>0</v>
      </c>
      <c r="HX70" s="59">
        <f t="shared" si="185"/>
        <v>0</v>
      </c>
      <c r="HY70" s="59">
        <f t="shared" si="185"/>
        <v>0</v>
      </c>
      <c r="HZ70" s="59">
        <f t="shared" si="185"/>
        <v>0</v>
      </c>
      <c r="IA70" s="59">
        <f t="shared" si="185"/>
        <v>0</v>
      </c>
      <c r="IB70" s="59">
        <f t="shared" si="185"/>
        <v>0</v>
      </c>
      <c r="IC70" s="59">
        <f t="shared" si="185"/>
        <v>0</v>
      </c>
      <c r="ID70" s="59">
        <f t="shared" si="185"/>
        <v>0</v>
      </c>
      <c r="IE70" s="59">
        <f t="shared" si="185"/>
        <v>0</v>
      </c>
      <c r="IF70" s="59">
        <f t="shared" si="185"/>
        <v>0</v>
      </c>
      <c r="IG70" s="59">
        <f t="shared" si="185"/>
        <v>0</v>
      </c>
      <c r="IH70" s="59">
        <f t="shared" si="185"/>
        <v>0</v>
      </c>
      <c r="II70" s="59">
        <f t="shared" si="185"/>
        <v>0</v>
      </c>
      <c r="IJ70" s="59">
        <f t="shared" si="185"/>
        <v>0</v>
      </c>
      <c r="IK70" s="59">
        <f t="shared" si="185"/>
        <v>0</v>
      </c>
      <c r="IL70" s="59">
        <f t="shared" si="185"/>
        <v>0</v>
      </c>
      <c r="IM70" s="59">
        <f t="shared" si="185"/>
        <v>0</v>
      </c>
      <c r="IN70" s="59">
        <f t="shared" si="185"/>
        <v>0</v>
      </c>
      <c r="IO70" s="59">
        <f t="shared" si="185"/>
        <v>0</v>
      </c>
      <c r="IP70" s="59">
        <f t="shared" si="185"/>
        <v>0</v>
      </c>
      <c r="IQ70" s="59">
        <f t="shared" si="185"/>
        <v>0</v>
      </c>
      <c r="IR70" s="59">
        <f t="shared" si="185"/>
        <v>0</v>
      </c>
      <c r="IS70" s="59">
        <f t="shared" si="185"/>
        <v>0</v>
      </c>
      <c r="IT70" s="59">
        <f t="shared" si="185"/>
        <v>0</v>
      </c>
      <c r="IU70" s="59">
        <f t="shared" si="185"/>
        <v>0</v>
      </c>
      <c r="IV70" s="59">
        <f t="shared" si="185"/>
        <v>0</v>
      </c>
      <c r="IW70" s="59">
        <f t="shared" si="185"/>
        <v>0</v>
      </c>
      <c r="IX70" s="59">
        <f t="shared" si="185"/>
        <v>0</v>
      </c>
      <c r="IY70" s="59">
        <f t="shared" si="185"/>
        <v>0</v>
      </c>
      <c r="IZ70" s="59">
        <f t="shared" si="185"/>
        <v>0</v>
      </c>
      <c r="JA70" s="59">
        <f t="shared" si="185"/>
        <v>0</v>
      </c>
      <c r="JB70" s="59">
        <f t="shared" si="185"/>
        <v>0</v>
      </c>
      <c r="JC70" s="59">
        <f t="shared" si="185"/>
        <v>0</v>
      </c>
      <c r="JD70" s="59">
        <f t="shared" si="185"/>
        <v>0</v>
      </c>
      <c r="JE70" s="59">
        <f t="shared" si="185"/>
        <v>0</v>
      </c>
      <c r="JF70" s="59">
        <f t="shared" si="185"/>
        <v>0</v>
      </c>
      <c r="JG70" s="59">
        <f t="shared" si="185"/>
        <v>0</v>
      </c>
      <c r="JH70" s="59">
        <f t="shared" si="185"/>
        <v>0</v>
      </c>
      <c r="JI70" s="59">
        <f t="shared" si="185"/>
        <v>0</v>
      </c>
      <c r="JJ70" s="59">
        <f t="shared" si="185"/>
        <v>0</v>
      </c>
      <c r="JK70" s="59">
        <f t="shared" si="185"/>
        <v>0</v>
      </c>
      <c r="JL70" s="59">
        <f t="shared" si="185"/>
        <v>0</v>
      </c>
      <c r="JM70" s="59">
        <f t="shared" si="185"/>
        <v>0</v>
      </c>
      <c r="JN70" s="59">
        <f t="shared" si="185"/>
        <v>0</v>
      </c>
      <c r="JO70" s="59">
        <f t="shared" si="185"/>
        <v>0</v>
      </c>
      <c r="JP70" s="59">
        <f t="shared" si="185"/>
        <v>0</v>
      </c>
      <c r="JQ70" s="59">
        <f t="shared" si="185"/>
        <v>0</v>
      </c>
      <c r="JR70" s="59">
        <f t="shared" si="185"/>
        <v>0</v>
      </c>
      <c r="JS70" s="59">
        <f t="shared" si="185"/>
        <v>0</v>
      </c>
      <c r="JT70" s="59">
        <f t="shared" si="185"/>
        <v>0</v>
      </c>
      <c r="JU70" s="59">
        <f t="shared" si="185"/>
        <v>0</v>
      </c>
      <c r="JV70" s="59">
        <f t="shared" si="185"/>
        <v>0</v>
      </c>
      <c r="JW70" s="59">
        <f t="shared" si="185"/>
        <v>0</v>
      </c>
      <c r="JX70" s="59">
        <f t="shared" si="185"/>
        <v>0</v>
      </c>
      <c r="JY70" s="59">
        <f t="shared" si="185"/>
        <v>0</v>
      </c>
      <c r="JZ70" s="59">
        <f t="shared" si="185"/>
        <v>0</v>
      </c>
      <c r="KA70" s="59">
        <f t="shared" si="185"/>
        <v>0</v>
      </c>
      <c r="KB70" s="59">
        <f t="shared" si="185"/>
        <v>0</v>
      </c>
      <c r="KC70" s="59">
        <f t="shared" si="185"/>
        <v>0</v>
      </c>
      <c r="KD70" s="59">
        <f t="shared" ref="KD70:LU70" si="186">KD49</f>
        <v>0</v>
      </c>
      <c r="KE70" s="59">
        <f t="shared" si="186"/>
        <v>0</v>
      </c>
      <c r="KF70" s="59">
        <f t="shared" si="186"/>
        <v>0</v>
      </c>
      <c r="KG70" s="59">
        <f t="shared" si="186"/>
        <v>0</v>
      </c>
      <c r="KH70" s="59">
        <f t="shared" si="186"/>
        <v>0</v>
      </c>
      <c r="KI70" s="59">
        <f t="shared" si="186"/>
        <v>0</v>
      </c>
      <c r="KJ70" s="59">
        <f t="shared" si="186"/>
        <v>0</v>
      </c>
      <c r="KK70" s="59">
        <f t="shared" si="186"/>
        <v>0</v>
      </c>
      <c r="KL70" s="59">
        <f t="shared" si="186"/>
        <v>0</v>
      </c>
      <c r="KM70" s="59">
        <f t="shared" si="186"/>
        <v>0</v>
      </c>
      <c r="KN70" s="59">
        <f t="shared" si="186"/>
        <v>0</v>
      </c>
      <c r="KO70" s="59">
        <f t="shared" si="186"/>
        <v>0</v>
      </c>
      <c r="KP70" s="59">
        <f t="shared" si="186"/>
        <v>0</v>
      </c>
      <c r="KQ70" s="59">
        <f t="shared" si="186"/>
        <v>0</v>
      </c>
      <c r="KR70" s="59">
        <f t="shared" si="186"/>
        <v>0</v>
      </c>
      <c r="KS70" s="59">
        <f t="shared" si="186"/>
        <v>0</v>
      </c>
      <c r="KT70" s="59">
        <f t="shared" si="186"/>
        <v>0</v>
      </c>
      <c r="KU70" s="59">
        <f t="shared" si="186"/>
        <v>0</v>
      </c>
      <c r="KV70" s="59">
        <f t="shared" si="186"/>
        <v>0</v>
      </c>
      <c r="KW70" s="59">
        <f t="shared" si="186"/>
        <v>0</v>
      </c>
      <c r="KX70" s="59">
        <f t="shared" si="186"/>
        <v>0</v>
      </c>
      <c r="KY70" s="59">
        <f t="shared" si="186"/>
        <v>0</v>
      </c>
      <c r="KZ70" s="59">
        <f t="shared" si="186"/>
        <v>0</v>
      </c>
      <c r="LA70" s="59">
        <f t="shared" si="186"/>
        <v>0</v>
      </c>
      <c r="LB70" s="59">
        <f t="shared" si="186"/>
        <v>0</v>
      </c>
      <c r="LC70" s="59">
        <f t="shared" si="186"/>
        <v>0</v>
      </c>
      <c r="LD70" s="59">
        <f t="shared" si="186"/>
        <v>0</v>
      </c>
      <c r="LE70" s="59">
        <f t="shared" si="186"/>
        <v>0</v>
      </c>
      <c r="LF70" s="59">
        <f t="shared" si="186"/>
        <v>0</v>
      </c>
      <c r="LG70" s="59">
        <f t="shared" si="186"/>
        <v>0</v>
      </c>
      <c r="LH70" s="59">
        <f t="shared" si="186"/>
        <v>0</v>
      </c>
      <c r="LI70" s="59">
        <f t="shared" si="186"/>
        <v>0</v>
      </c>
      <c r="LJ70" s="59">
        <f t="shared" si="186"/>
        <v>0</v>
      </c>
      <c r="LK70" s="59">
        <f t="shared" si="186"/>
        <v>0</v>
      </c>
      <c r="LL70" s="59">
        <f t="shared" si="186"/>
        <v>0</v>
      </c>
      <c r="LM70" s="59">
        <f t="shared" si="186"/>
        <v>0</v>
      </c>
      <c r="LN70" s="59">
        <f t="shared" si="186"/>
        <v>0</v>
      </c>
      <c r="LO70" s="59">
        <f t="shared" si="186"/>
        <v>0</v>
      </c>
      <c r="LP70" s="59">
        <f t="shared" si="186"/>
        <v>0</v>
      </c>
      <c r="LQ70" s="59">
        <f t="shared" si="186"/>
        <v>0</v>
      </c>
      <c r="LR70" s="59">
        <f t="shared" si="186"/>
        <v>0</v>
      </c>
      <c r="LS70" s="59">
        <f t="shared" si="186"/>
        <v>0</v>
      </c>
      <c r="LT70" s="59">
        <f t="shared" si="186"/>
        <v>0</v>
      </c>
      <c r="LU70" s="59">
        <f t="shared" si="186"/>
        <v>0</v>
      </c>
    </row>
    <row r="71" spans="4:333">
      <c r="E71" s="20" t="s">
        <v>341</v>
      </c>
      <c r="G71" s="60">
        <f t="shared" ref="G71:AE71" si="187">SUM(G66:G70)</f>
        <v>0</v>
      </c>
      <c r="H71" s="60">
        <f t="shared" si="187"/>
        <v>0</v>
      </c>
      <c r="I71" s="60">
        <f t="shared" si="187"/>
        <v>0</v>
      </c>
      <c r="J71" s="60">
        <f t="shared" si="187"/>
        <v>0</v>
      </c>
      <c r="K71" s="60">
        <f t="shared" si="187"/>
        <v>0</v>
      </c>
      <c r="L71" s="60">
        <f t="shared" si="187"/>
        <v>0</v>
      </c>
      <c r="M71" s="60">
        <f t="shared" si="187"/>
        <v>0</v>
      </c>
      <c r="N71" s="60">
        <f t="shared" si="187"/>
        <v>0</v>
      </c>
      <c r="O71" s="60">
        <f t="shared" si="187"/>
        <v>0</v>
      </c>
      <c r="P71" s="60">
        <f t="shared" si="187"/>
        <v>0</v>
      </c>
      <c r="Q71" s="60">
        <f t="shared" si="187"/>
        <v>0</v>
      </c>
      <c r="R71" s="60">
        <f t="shared" si="187"/>
        <v>0</v>
      </c>
      <c r="S71" s="60">
        <f t="shared" si="187"/>
        <v>0</v>
      </c>
      <c r="T71" s="60">
        <f t="shared" si="187"/>
        <v>0</v>
      </c>
      <c r="U71" s="60">
        <f t="shared" si="187"/>
        <v>0</v>
      </c>
      <c r="V71" s="60">
        <f t="shared" si="187"/>
        <v>0</v>
      </c>
      <c r="W71" s="60">
        <f t="shared" si="187"/>
        <v>0</v>
      </c>
      <c r="X71" s="60">
        <f t="shared" si="187"/>
        <v>0</v>
      </c>
      <c r="Y71" s="60">
        <f t="shared" si="187"/>
        <v>0</v>
      </c>
      <c r="Z71" s="60">
        <f t="shared" si="187"/>
        <v>0</v>
      </c>
      <c r="AA71" s="60">
        <f t="shared" si="187"/>
        <v>0</v>
      </c>
      <c r="AB71" s="60">
        <f t="shared" si="187"/>
        <v>0</v>
      </c>
      <c r="AC71" s="60">
        <f t="shared" si="187"/>
        <v>0</v>
      </c>
      <c r="AD71" s="60">
        <f t="shared" si="187"/>
        <v>0</v>
      </c>
      <c r="AE71" s="60">
        <f t="shared" si="187"/>
        <v>0</v>
      </c>
      <c r="AF71" s="54"/>
      <c r="AG71" s="54"/>
      <c r="AH71" s="60">
        <f t="shared" ref="AH71:CS71" si="188">SUM(AH66:AH70)</f>
        <v>0</v>
      </c>
      <c r="AI71" s="60">
        <f t="shared" si="188"/>
        <v>0</v>
      </c>
      <c r="AJ71" s="60">
        <f t="shared" si="188"/>
        <v>0</v>
      </c>
      <c r="AK71" s="60">
        <f t="shared" si="188"/>
        <v>0</v>
      </c>
      <c r="AL71" s="60">
        <f t="shared" si="188"/>
        <v>0</v>
      </c>
      <c r="AM71" s="60">
        <f t="shared" si="188"/>
        <v>0</v>
      </c>
      <c r="AN71" s="60">
        <f t="shared" si="188"/>
        <v>0</v>
      </c>
      <c r="AO71" s="60">
        <f t="shared" si="188"/>
        <v>0</v>
      </c>
      <c r="AP71" s="60">
        <f t="shared" si="188"/>
        <v>0</v>
      </c>
      <c r="AQ71" s="60">
        <f t="shared" si="188"/>
        <v>0</v>
      </c>
      <c r="AR71" s="60">
        <f t="shared" si="188"/>
        <v>0</v>
      </c>
      <c r="AS71" s="60">
        <f t="shared" si="188"/>
        <v>0</v>
      </c>
      <c r="AT71" s="60">
        <f t="shared" si="188"/>
        <v>0</v>
      </c>
      <c r="AU71" s="60">
        <f t="shared" si="188"/>
        <v>0</v>
      </c>
      <c r="AV71" s="60">
        <f t="shared" si="188"/>
        <v>0</v>
      </c>
      <c r="AW71" s="60">
        <f t="shared" si="188"/>
        <v>0</v>
      </c>
      <c r="AX71" s="60">
        <f t="shared" si="188"/>
        <v>0</v>
      </c>
      <c r="AY71" s="60">
        <f t="shared" si="188"/>
        <v>0</v>
      </c>
      <c r="AZ71" s="60">
        <f t="shared" si="188"/>
        <v>0</v>
      </c>
      <c r="BA71" s="60">
        <f t="shared" si="188"/>
        <v>0</v>
      </c>
      <c r="BB71" s="60">
        <f t="shared" si="188"/>
        <v>0</v>
      </c>
      <c r="BC71" s="60">
        <f t="shared" si="188"/>
        <v>0</v>
      </c>
      <c r="BD71" s="60">
        <f t="shared" si="188"/>
        <v>0</v>
      </c>
      <c r="BE71" s="60">
        <f t="shared" si="188"/>
        <v>0</v>
      </c>
      <c r="BF71" s="60">
        <f t="shared" si="188"/>
        <v>0</v>
      </c>
      <c r="BG71" s="60">
        <f t="shared" si="188"/>
        <v>0</v>
      </c>
      <c r="BH71" s="60">
        <f t="shared" si="188"/>
        <v>0</v>
      </c>
      <c r="BI71" s="60">
        <f t="shared" si="188"/>
        <v>0</v>
      </c>
      <c r="BJ71" s="60">
        <f t="shared" si="188"/>
        <v>0</v>
      </c>
      <c r="BK71" s="60">
        <f t="shared" si="188"/>
        <v>0</v>
      </c>
      <c r="BL71" s="60">
        <f t="shared" si="188"/>
        <v>0</v>
      </c>
      <c r="BM71" s="60">
        <f t="shared" si="188"/>
        <v>0</v>
      </c>
      <c r="BN71" s="60">
        <f t="shared" si="188"/>
        <v>0</v>
      </c>
      <c r="BO71" s="60">
        <f t="shared" si="188"/>
        <v>0</v>
      </c>
      <c r="BP71" s="60">
        <f t="shared" si="188"/>
        <v>0</v>
      </c>
      <c r="BQ71" s="60">
        <f t="shared" si="188"/>
        <v>0</v>
      </c>
      <c r="BR71" s="60">
        <f t="shared" si="188"/>
        <v>0</v>
      </c>
      <c r="BS71" s="60">
        <f t="shared" si="188"/>
        <v>0</v>
      </c>
      <c r="BT71" s="60">
        <f t="shared" si="188"/>
        <v>0</v>
      </c>
      <c r="BU71" s="60">
        <f t="shared" si="188"/>
        <v>0</v>
      </c>
      <c r="BV71" s="60">
        <f t="shared" si="188"/>
        <v>0</v>
      </c>
      <c r="BW71" s="60">
        <f t="shared" si="188"/>
        <v>0</v>
      </c>
      <c r="BX71" s="60">
        <f t="shared" si="188"/>
        <v>0</v>
      </c>
      <c r="BY71" s="60">
        <f t="shared" si="188"/>
        <v>0</v>
      </c>
      <c r="BZ71" s="60">
        <f t="shared" si="188"/>
        <v>0</v>
      </c>
      <c r="CA71" s="60">
        <f t="shared" si="188"/>
        <v>0</v>
      </c>
      <c r="CB71" s="60">
        <f t="shared" si="188"/>
        <v>0</v>
      </c>
      <c r="CC71" s="60">
        <f t="shared" si="188"/>
        <v>0</v>
      </c>
      <c r="CD71" s="60">
        <f t="shared" si="188"/>
        <v>0</v>
      </c>
      <c r="CE71" s="60">
        <f t="shared" si="188"/>
        <v>0</v>
      </c>
      <c r="CF71" s="60">
        <f t="shared" si="188"/>
        <v>0</v>
      </c>
      <c r="CG71" s="60">
        <f t="shared" si="188"/>
        <v>0</v>
      </c>
      <c r="CH71" s="60">
        <f t="shared" si="188"/>
        <v>0</v>
      </c>
      <c r="CI71" s="60">
        <f t="shared" si="188"/>
        <v>0</v>
      </c>
      <c r="CJ71" s="60">
        <f t="shared" si="188"/>
        <v>0</v>
      </c>
      <c r="CK71" s="60">
        <f t="shared" si="188"/>
        <v>0</v>
      </c>
      <c r="CL71" s="60">
        <f t="shared" si="188"/>
        <v>0</v>
      </c>
      <c r="CM71" s="60">
        <f t="shared" si="188"/>
        <v>0</v>
      </c>
      <c r="CN71" s="60">
        <f t="shared" si="188"/>
        <v>0</v>
      </c>
      <c r="CO71" s="60">
        <f t="shared" si="188"/>
        <v>0</v>
      </c>
      <c r="CP71" s="60">
        <f t="shared" si="188"/>
        <v>0</v>
      </c>
      <c r="CQ71" s="60">
        <f t="shared" si="188"/>
        <v>0</v>
      </c>
      <c r="CR71" s="60">
        <f t="shared" si="188"/>
        <v>0</v>
      </c>
      <c r="CS71" s="60">
        <f t="shared" si="188"/>
        <v>0</v>
      </c>
      <c r="CT71" s="60">
        <f t="shared" ref="CT71:FE71" si="189">SUM(CT66:CT70)</f>
        <v>0</v>
      </c>
      <c r="CU71" s="60">
        <f t="shared" si="189"/>
        <v>0</v>
      </c>
      <c r="CV71" s="60">
        <f t="shared" si="189"/>
        <v>0</v>
      </c>
      <c r="CW71" s="60">
        <f t="shared" si="189"/>
        <v>0</v>
      </c>
      <c r="CX71" s="60">
        <f t="shared" si="189"/>
        <v>0</v>
      </c>
      <c r="CY71" s="60">
        <f t="shared" si="189"/>
        <v>0</v>
      </c>
      <c r="CZ71" s="60">
        <f t="shared" si="189"/>
        <v>0</v>
      </c>
      <c r="DA71" s="60">
        <f t="shared" si="189"/>
        <v>0</v>
      </c>
      <c r="DB71" s="60">
        <f t="shared" si="189"/>
        <v>0</v>
      </c>
      <c r="DC71" s="60">
        <f t="shared" si="189"/>
        <v>0</v>
      </c>
      <c r="DD71" s="60">
        <f t="shared" si="189"/>
        <v>0</v>
      </c>
      <c r="DE71" s="60">
        <f t="shared" si="189"/>
        <v>0</v>
      </c>
      <c r="DF71" s="60">
        <f t="shared" si="189"/>
        <v>0</v>
      </c>
      <c r="DG71" s="60">
        <f t="shared" si="189"/>
        <v>0</v>
      </c>
      <c r="DH71" s="60">
        <f t="shared" si="189"/>
        <v>0</v>
      </c>
      <c r="DI71" s="60">
        <f t="shared" si="189"/>
        <v>0</v>
      </c>
      <c r="DJ71" s="60">
        <f t="shared" si="189"/>
        <v>0</v>
      </c>
      <c r="DK71" s="60">
        <f t="shared" si="189"/>
        <v>0</v>
      </c>
      <c r="DL71" s="60">
        <f t="shared" si="189"/>
        <v>0</v>
      </c>
      <c r="DM71" s="60">
        <f t="shared" si="189"/>
        <v>0</v>
      </c>
      <c r="DN71" s="60">
        <f t="shared" si="189"/>
        <v>0</v>
      </c>
      <c r="DO71" s="60">
        <f t="shared" si="189"/>
        <v>0</v>
      </c>
      <c r="DP71" s="60">
        <f t="shared" si="189"/>
        <v>0</v>
      </c>
      <c r="DQ71" s="60">
        <f t="shared" si="189"/>
        <v>0</v>
      </c>
      <c r="DR71" s="60">
        <f t="shared" si="189"/>
        <v>0</v>
      </c>
      <c r="DS71" s="60">
        <f t="shared" si="189"/>
        <v>0</v>
      </c>
      <c r="DT71" s="60">
        <f t="shared" si="189"/>
        <v>0</v>
      </c>
      <c r="DU71" s="60">
        <f t="shared" si="189"/>
        <v>0</v>
      </c>
      <c r="DV71" s="60">
        <f t="shared" si="189"/>
        <v>0</v>
      </c>
      <c r="DW71" s="60">
        <f t="shared" si="189"/>
        <v>0</v>
      </c>
      <c r="DX71" s="60">
        <f t="shared" si="189"/>
        <v>0</v>
      </c>
      <c r="DY71" s="60">
        <f t="shared" si="189"/>
        <v>0</v>
      </c>
      <c r="DZ71" s="60">
        <f t="shared" si="189"/>
        <v>0</v>
      </c>
      <c r="EA71" s="60">
        <f t="shared" si="189"/>
        <v>0</v>
      </c>
      <c r="EB71" s="60">
        <f t="shared" si="189"/>
        <v>0</v>
      </c>
      <c r="EC71" s="60">
        <f t="shared" si="189"/>
        <v>0</v>
      </c>
      <c r="ED71" s="60">
        <f t="shared" si="189"/>
        <v>0</v>
      </c>
      <c r="EE71" s="60">
        <f t="shared" si="189"/>
        <v>0</v>
      </c>
      <c r="EF71" s="60">
        <f t="shared" si="189"/>
        <v>0</v>
      </c>
      <c r="EG71" s="60">
        <f t="shared" si="189"/>
        <v>0</v>
      </c>
      <c r="EH71" s="60">
        <f t="shared" si="189"/>
        <v>0</v>
      </c>
      <c r="EI71" s="60">
        <f t="shared" si="189"/>
        <v>0</v>
      </c>
      <c r="EJ71" s="60">
        <f t="shared" si="189"/>
        <v>0</v>
      </c>
      <c r="EK71" s="60">
        <f t="shared" si="189"/>
        <v>0</v>
      </c>
      <c r="EL71" s="60">
        <f t="shared" si="189"/>
        <v>0</v>
      </c>
      <c r="EM71" s="60">
        <f t="shared" si="189"/>
        <v>0</v>
      </c>
      <c r="EN71" s="60">
        <f t="shared" si="189"/>
        <v>0</v>
      </c>
      <c r="EO71" s="60">
        <f t="shared" si="189"/>
        <v>0</v>
      </c>
      <c r="EP71" s="60">
        <f t="shared" si="189"/>
        <v>0</v>
      </c>
      <c r="EQ71" s="60">
        <f t="shared" si="189"/>
        <v>0</v>
      </c>
      <c r="ER71" s="60">
        <f t="shared" si="189"/>
        <v>0</v>
      </c>
      <c r="ES71" s="60">
        <f t="shared" si="189"/>
        <v>0</v>
      </c>
      <c r="ET71" s="60">
        <f t="shared" si="189"/>
        <v>0</v>
      </c>
      <c r="EU71" s="60">
        <f t="shared" si="189"/>
        <v>0</v>
      </c>
      <c r="EV71" s="60">
        <f t="shared" si="189"/>
        <v>0</v>
      </c>
      <c r="EW71" s="60">
        <f t="shared" si="189"/>
        <v>0</v>
      </c>
      <c r="EX71" s="60">
        <f t="shared" si="189"/>
        <v>0</v>
      </c>
      <c r="EY71" s="60">
        <f t="shared" si="189"/>
        <v>0</v>
      </c>
      <c r="EZ71" s="60">
        <f t="shared" si="189"/>
        <v>0</v>
      </c>
      <c r="FA71" s="60">
        <f t="shared" si="189"/>
        <v>0</v>
      </c>
      <c r="FB71" s="60">
        <f t="shared" si="189"/>
        <v>0</v>
      </c>
      <c r="FC71" s="60">
        <f t="shared" si="189"/>
        <v>0</v>
      </c>
      <c r="FD71" s="60">
        <f t="shared" si="189"/>
        <v>0</v>
      </c>
      <c r="FE71" s="60">
        <f t="shared" si="189"/>
        <v>0</v>
      </c>
      <c r="FF71" s="60">
        <f t="shared" ref="FF71:HQ71" si="190">SUM(FF66:FF70)</f>
        <v>0</v>
      </c>
      <c r="FG71" s="60">
        <f t="shared" si="190"/>
        <v>0</v>
      </c>
      <c r="FH71" s="60">
        <f t="shared" si="190"/>
        <v>0</v>
      </c>
      <c r="FI71" s="60">
        <f t="shared" si="190"/>
        <v>0</v>
      </c>
      <c r="FJ71" s="60">
        <f t="shared" si="190"/>
        <v>0</v>
      </c>
      <c r="FK71" s="60">
        <f t="shared" si="190"/>
        <v>0</v>
      </c>
      <c r="FL71" s="60">
        <f t="shared" si="190"/>
        <v>0</v>
      </c>
      <c r="FM71" s="60">
        <f t="shared" si="190"/>
        <v>0</v>
      </c>
      <c r="FN71" s="60">
        <f t="shared" si="190"/>
        <v>0</v>
      </c>
      <c r="FO71" s="60">
        <f t="shared" si="190"/>
        <v>0</v>
      </c>
      <c r="FP71" s="60">
        <f t="shared" si="190"/>
        <v>0</v>
      </c>
      <c r="FQ71" s="60">
        <f t="shared" si="190"/>
        <v>0</v>
      </c>
      <c r="FR71" s="60">
        <f t="shared" si="190"/>
        <v>0</v>
      </c>
      <c r="FS71" s="60">
        <f t="shared" si="190"/>
        <v>0</v>
      </c>
      <c r="FT71" s="60">
        <f t="shared" si="190"/>
        <v>0</v>
      </c>
      <c r="FU71" s="60">
        <f t="shared" si="190"/>
        <v>0</v>
      </c>
      <c r="FV71" s="60">
        <f t="shared" si="190"/>
        <v>0</v>
      </c>
      <c r="FW71" s="60">
        <f t="shared" si="190"/>
        <v>0</v>
      </c>
      <c r="FX71" s="60">
        <f t="shared" si="190"/>
        <v>0</v>
      </c>
      <c r="FY71" s="60">
        <f t="shared" si="190"/>
        <v>0</v>
      </c>
      <c r="FZ71" s="60">
        <f t="shared" si="190"/>
        <v>0</v>
      </c>
      <c r="GA71" s="60">
        <f t="shared" si="190"/>
        <v>0</v>
      </c>
      <c r="GB71" s="60">
        <f t="shared" si="190"/>
        <v>0</v>
      </c>
      <c r="GC71" s="60">
        <f t="shared" si="190"/>
        <v>0</v>
      </c>
      <c r="GD71" s="60">
        <f t="shared" si="190"/>
        <v>0</v>
      </c>
      <c r="GE71" s="60">
        <f t="shared" si="190"/>
        <v>0</v>
      </c>
      <c r="GF71" s="60">
        <f t="shared" si="190"/>
        <v>0</v>
      </c>
      <c r="GG71" s="60">
        <f t="shared" si="190"/>
        <v>0</v>
      </c>
      <c r="GH71" s="60">
        <f t="shared" si="190"/>
        <v>0</v>
      </c>
      <c r="GI71" s="60">
        <f t="shared" si="190"/>
        <v>0</v>
      </c>
      <c r="GJ71" s="60">
        <f t="shared" si="190"/>
        <v>0</v>
      </c>
      <c r="GK71" s="60">
        <f t="shared" si="190"/>
        <v>0</v>
      </c>
      <c r="GL71" s="60">
        <f t="shared" si="190"/>
        <v>0</v>
      </c>
      <c r="GM71" s="60">
        <f t="shared" si="190"/>
        <v>0</v>
      </c>
      <c r="GN71" s="60">
        <f t="shared" si="190"/>
        <v>0</v>
      </c>
      <c r="GO71" s="60">
        <f t="shared" si="190"/>
        <v>0</v>
      </c>
      <c r="GP71" s="60">
        <f t="shared" si="190"/>
        <v>0</v>
      </c>
      <c r="GQ71" s="60">
        <f t="shared" si="190"/>
        <v>0</v>
      </c>
      <c r="GR71" s="60">
        <f t="shared" si="190"/>
        <v>0</v>
      </c>
      <c r="GS71" s="60">
        <f t="shared" si="190"/>
        <v>0</v>
      </c>
      <c r="GT71" s="60">
        <f t="shared" si="190"/>
        <v>0</v>
      </c>
      <c r="GU71" s="60">
        <f t="shared" si="190"/>
        <v>0</v>
      </c>
      <c r="GV71" s="60">
        <f t="shared" si="190"/>
        <v>0</v>
      </c>
      <c r="GW71" s="60">
        <f t="shared" si="190"/>
        <v>0</v>
      </c>
      <c r="GX71" s="60">
        <f t="shared" si="190"/>
        <v>0</v>
      </c>
      <c r="GY71" s="60">
        <f t="shared" si="190"/>
        <v>0</v>
      </c>
      <c r="GZ71" s="60">
        <f t="shared" si="190"/>
        <v>0</v>
      </c>
      <c r="HA71" s="60">
        <f t="shared" si="190"/>
        <v>0</v>
      </c>
      <c r="HB71" s="60">
        <f t="shared" si="190"/>
        <v>0</v>
      </c>
      <c r="HC71" s="60">
        <f t="shared" si="190"/>
        <v>0</v>
      </c>
      <c r="HD71" s="60">
        <f t="shared" si="190"/>
        <v>0</v>
      </c>
      <c r="HE71" s="60">
        <f t="shared" si="190"/>
        <v>0</v>
      </c>
      <c r="HF71" s="60">
        <f t="shared" si="190"/>
        <v>0</v>
      </c>
      <c r="HG71" s="60">
        <f t="shared" si="190"/>
        <v>0</v>
      </c>
      <c r="HH71" s="60">
        <f t="shared" si="190"/>
        <v>0</v>
      </c>
      <c r="HI71" s="60">
        <f t="shared" si="190"/>
        <v>0</v>
      </c>
      <c r="HJ71" s="60">
        <f t="shared" si="190"/>
        <v>0</v>
      </c>
      <c r="HK71" s="60">
        <f t="shared" si="190"/>
        <v>0</v>
      </c>
      <c r="HL71" s="60">
        <f t="shared" si="190"/>
        <v>0</v>
      </c>
      <c r="HM71" s="60">
        <f t="shared" si="190"/>
        <v>0</v>
      </c>
      <c r="HN71" s="60">
        <f t="shared" si="190"/>
        <v>0</v>
      </c>
      <c r="HO71" s="60">
        <f t="shared" si="190"/>
        <v>0</v>
      </c>
      <c r="HP71" s="60">
        <f t="shared" si="190"/>
        <v>0</v>
      </c>
      <c r="HQ71" s="60">
        <f t="shared" si="190"/>
        <v>0</v>
      </c>
      <c r="HR71" s="60">
        <f t="shared" ref="HR71:KC71" si="191">SUM(HR66:HR70)</f>
        <v>0</v>
      </c>
      <c r="HS71" s="60">
        <f t="shared" si="191"/>
        <v>0</v>
      </c>
      <c r="HT71" s="60">
        <f t="shared" si="191"/>
        <v>0</v>
      </c>
      <c r="HU71" s="60">
        <f t="shared" si="191"/>
        <v>0</v>
      </c>
      <c r="HV71" s="60">
        <f t="shared" si="191"/>
        <v>0</v>
      </c>
      <c r="HW71" s="60">
        <f t="shared" si="191"/>
        <v>0</v>
      </c>
      <c r="HX71" s="60">
        <f t="shared" si="191"/>
        <v>0</v>
      </c>
      <c r="HY71" s="60">
        <f t="shared" si="191"/>
        <v>0</v>
      </c>
      <c r="HZ71" s="60">
        <f t="shared" si="191"/>
        <v>0</v>
      </c>
      <c r="IA71" s="60">
        <f t="shared" si="191"/>
        <v>0</v>
      </c>
      <c r="IB71" s="60">
        <f t="shared" si="191"/>
        <v>0</v>
      </c>
      <c r="IC71" s="60">
        <f t="shared" si="191"/>
        <v>0</v>
      </c>
      <c r="ID71" s="60">
        <f t="shared" si="191"/>
        <v>0</v>
      </c>
      <c r="IE71" s="60">
        <f t="shared" si="191"/>
        <v>0</v>
      </c>
      <c r="IF71" s="60">
        <f t="shared" si="191"/>
        <v>0</v>
      </c>
      <c r="IG71" s="60">
        <f t="shared" si="191"/>
        <v>0</v>
      </c>
      <c r="IH71" s="60">
        <f t="shared" si="191"/>
        <v>0</v>
      </c>
      <c r="II71" s="60">
        <f t="shared" si="191"/>
        <v>0</v>
      </c>
      <c r="IJ71" s="60">
        <f t="shared" si="191"/>
        <v>0</v>
      </c>
      <c r="IK71" s="60">
        <f t="shared" si="191"/>
        <v>0</v>
      </c>
      <c r="IL71" s="60">
        <f t="shared" si="191"/>
        <v>0</v>
      </c>
      <c r="IM71" s="60">
        <f t="shared" si="191"/>
        <v>0</v>
      </c>
      <c r="IN71" s="60">
        <f t="shared" si="191"/>
        <v>0</v>
      </c>
      <c r="IO71" s="60">
        <f t="shared" si="191"/>
        <v>0</v>
      </c>
      <c r="IP71" s="60">
        <f t="shared" si="191"/>
        <v>0</v>
      </c>
      <c r="IQ71" s="60">
        <f t="shared" si="191"/>
        <v>0</v>
      </c>
      <c r="IR71" s="60">
        <f t="shared" si="191"/>
        <v>0</v>
      </c>
      <c r="IS71" s="60">
        <f t="shared" si="191"/>
        <v>0</v>
      </c>
      <c r="IT71" s="60">
        <f t="shared" si="191"/>
        <v>0</v>
      </c>
      <c r="IU71" s="60">
        <f t="shared" si="191"/>
        <v>0</v>
      </c>
      <c r="IV71" s="60">
        <f t="shared" si="191"/>
        <v>0</v>
      </c>
      <c r="IW71" s="60">
        <f t="shared" si="191"/>
        <v>0</v>
      </c>
      <c r="IX71" s="60">
        <f t="shared" si="191"/>
        <v>0</v>
      </c>
      <c r="IY71" s="60">
        <f t="shared" si="191"/>
        <v>0</v>
      </c>
      <c r="IZ71" s="60">
        <f t="shared" si="191"/>
        <v>0</v>
      </c>
      <c r="JA71" s="60">
        <f t="shared" si="191"/>
        <v>0</v>
      </c>
      <c r="JB71" s="60">
        <f t="shared" si="191"/>
        <v>0</v>
      </c>
      <c r="JC71" s="60">
        <f t="shared" si="191"/>
        <v>0</v>
      </c>
      <c r="JD71" s="60">
        <f t="shared" si="191"/>
        <v>0</v>
      </c>
      <c r="JE71" s="60">
        <f t="shared" si="191"/>
        <v>0</v>
      </c>
      <c r="JF71" s="60">
        <f t="shared" si="191"/>
        <v>0</v>
      </c>
      <c r="JG71" s="60">
        <f t="shared" si="191"/>
        <v>0</v>
      </c>
      <c r="JH71" s="60">
        <f t="shared" si="191"/>
        <v>0</v>
      </c>
      <c r="JI71" s="60">
        <f t="shared" si="191"/>
        <v>0</v>
      </c>
      <c r="JJ71" s="60">
        <f t="shared" si="191"/>
        <v>0</v>
      </c>
      <c r="JK71" s="60">
        <f t="shared" si="191"/>
        <v>0</v>
      </c>
      <c r="JL71" s="60">
        <f t="shared" si="191"/>
        <v>0</v>
      </c>
      <c r="JM71" s="60">
        <f t="shared" si="191"/>
        <v>0</v>
      </c>
      <c r="JN71" s="60">
        <f t="shared" si="191"/>
        <v>0</v>
      </c>
      <c r="JO71" s="60">
        <f t="shared" si="191"/>
        <v>0</v>
      </c>
      <c r="JP71" s="60">
        <f t="shared" si="191"/>
        <v>0</v>
      </c>
      <c r="JQ71" s="60">
        <f t="shared" si="191"/>
        <v>0</v>
      </c>
      <c r="JR71" s="60">
        <f t="shared" si="191"/>
        <v>0</v>
      </c>
      <c r="JS71" s="60">
        <f t="shared" si="191"/>
        <v>0</v>
      </c>
      <c r="JT71" s="60">
        <f t="shared" si="191"/>
        <v>0</v>
      </c>
      <c r="JU71" s="60">
        <f t="shared" si="191"/>
        <v>0</v>
      </c>
      <c r="JV71" s="60">
        <f t="shared" si="191"/>
        <v>0</v>
      </c>
      <c r="JW71" s="60">
        <f t="shared" si="191"/>
        <v>0</v>
      </c>
      <c r="JX71" s="60">
        <f t="shared" si="191"/>
        <v>0</v>
      </c>
      <c r="JY71" s="60">
        <f t="shared" si="191"/>
        <v>0</v>
      </c>
      <c r="JZ71" s="60">
        <f t="shared" si="191"/>
        <v>0</v>
      </c>
      <c r="KA71" s="60">
        <f t="shared" si="191"/>
        <v>0</v>
      </c>
      <c r="KB71" s="60">
        <f t="shared" si="191"/>
        <v>0</v>
      </c>
      <c r="KC71" s="60">
        <f t="shared" si="191"/>
        <v>0</v>
      </c>
      <c r="KD71" s="60">
        <f t="shared" ref="KD71:LU71" si="192">SUM(KD66:KD70)</f>
        <v>0</v>
      </c>
      <c r="KE71" s="60">
        <f t="shared" si="192"/>
        <v>0</v>
      </c>
      <c r="KF71" s="60">
        <f t="shared" si="192"/>
        <v>0</v>
      </c>
      <c r="KG71" s="60">
        <f t="shared" si="192"/>
        <v>0</v>
      </c>
      <c r="KH71" s="60">
        <f t="shared" si="192"/>
        <v>0</v>
      </c>
      <c r="KI71" s="60">
        <f t="shared" si="192"/>
        <v>0</v>
      </c>
      <c r="KJ71" s="60">
        <f t="shared" si="192"/>
        <v>0</v>
      </c>
      <c r="KK71" s="60">
        <f t="shared" si="192"/>
        <v>0</v>
      </c>
      <c r="KL71" s="60">
        <f t="shared" si="192"/>
        <v>0</v>
      </c>
      <c r="KM71" s="60">
        <f t="shared" si="192"/>
        <v>0</v>
      </c>
      <c r="KN71" s="60">
        <f t="shared" si="192"/>
        <v>0</v>
      </c>
      <c r="KO71" s="60">
        <f t="shared" si="192"/>
        <v>0</v>
      </c>
      <c r="KP71" s="60">
        <f t="shared" si="192"/>
        <v>0</v>
      </c>
      <c r="KQ71" s="60">
        <f t="shared" si="192"/>
        <v>0</v>
      </c>
      <c r="KR71" s="60">
        <f t="shared" si="192"/>
        <v>0</v>
      </c>
      <c r="KS71" s="60">
        <f t="shared" si="192"/>
        <v>0</v>
      </c>
      <c r="KT71" s="60">
        <f t="shared" si="192"/>
        <v>0</v>
      </c>
      <c r="KU71" s="60">
        <f t="shared" si="192"/>
        <v>0</v>
      </c>
      <c r="KV71" s="60">
        <f t="shared" si="192"/>
        <v>0</v>
      </c>
      <c r="KW71" s="60">
        <f t="shared" si="192"/>
        <v>0</v>
      </c>
      <c r="KX71" s="60">
        <f t="shared" si="192"/>
        <v>0</v>
      </c>
      <c r="KY71" s="60">
        <f t="shared" si="192"/>
        <v>0</v>
      </c>
      <c r="KZ71" s="60">
        <f t="shared" si="192"/>
        <v>0</v>
      </c>
      <c r="LA71" s="60">
        <f t="shared" si="192"/>
        <v>0</v>
      </c>
      <c r="LB71" s="60">
        <f t="shared" si="192"/>
        <v>0</v>
      </c>
      <c r="LC71" s="60">
        <f t="shared" si="192"/>
        <v>0</v>
      </c>
      <c r="LD71" s="60">
        <f t="shared" si="192"/>
        <v>0</v>
      </c>
      <c r="LE71" s="60">
        <f t="shared" si="192"/>
        <v>0</v>
      </c>
      <c r="LF71" s="60">
        <f t="shared" si="192"/>
        <v>0</v>
      </c>
      <c r="LG71" s="60">
        <f t="shared" si="192"/>
        <v>0</v>
      </c>
      <c r="LH71" s="60">
        <f t="shared" si="192"/>
        <v>0</v>
      </c>
      <c r="LI71" s="60">
        <f t="shared" si="192"/>
        <v>0</v>
      </c>
      <c r="LJ71" s="60">
        <f t="shared" si="192"/>
        <v>0</v>
      </c>
      <c r="LK71" s="60">
        <f t="shared" si="192"/>
        <v>0</v>
      </c>
      <c r="LL71" s="60">
        <f t="shared" si="192"/>
        <v>0</v>
      </c>
      <c r="LM71" s="60">
        <f t="shared" si="192"/>
        <v>0</v>
      </c>
      <c r="LN71" s="60">
        <f t="shared" si="192"/>
        <v>0</v>
      </c>
      <c r="LO71" s="60">
        <f t="shared" si="192"/>
        <v>0</v>
      </c>
      <c r="LP71" s="60">
        <f t="shared" si="192"/>
        <v>0</v>
      </c>
      <c r="LQ71" s="60">
        <f t="shared" si="192"/>
        <v>0</v>
      </c>
      <c r="LR71" s="60">
        <f t="shared" si="192"/>
        <v>0</v>
      </c>
      <c r="LS71" s="60">
        <f t="shared" si="192"/>
        <v>0</v>
      </c>
      <c r="LT71" s="60">
        <f t="shared" si="192"/>
        <v>0</v>
      </c>
      <c r="LU71" s="60">
        <f t="shared" si="192"/>
        <v>0</v>
      </c>
    </row>
    <row r="72" spans="4:333"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4"/>
      <c r="AG72" s="54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  <c r="EN72" s="59"/>
      <c r="EO72" s="59"/>
      <c r="EP72" s="59"/>
      <c r="EQ72" s="59"/>
      <c r="ER72" s="59"/>
      <c r="ES72" s="59"/>
      <c r="ET72" s="59"/>
      <c r="EU72" s="59"/>
      <c r="EV72" s="59"/>
      <c r="EW72" s="59"/>
      <c r="EX72" s="59"/>
      <c r="EY72" s="59"/>
      <c r="EZ72" s="59"/>
      <c r="FA72" s="59"/>
      <c r="FB72" s="59"/>
      <c r="FC72" s="59"/>
      <c r="FD72" s="59"/>
      <c r="FE72" s="59"/>
      <c r="FF72" s="59"/>
      <c r="FG72" s="59"/>
      <c r="FH72" s="59"/>
      <c r="FI72" s="59"/>
      <c r="FJ72" s="59"/>
      <c r="FK72" s="59"/>
      <c r="FL72" s="59"/>
      <c r="FM72" s="59"/>
      <c r="FN72" s="59"/>
      <c r="FO72" s="59"/>
      <c r="FP72" s="59"/>
      <c r="FQ72" s="59"/>
      <c r="FR72" s="59"/>
      <c r="FS72" s="59"/>
      <c r="FT72" s="59"/>
      <c r="FU72" s="59"/>
      <c r="FV72" s="59"/>
      <c r="FW72" s="59"/>
      <c r="FX72" s="59"/>
      <c r="FY72" s="59"/>
      <c r="FZ72" s="59"/>
      <c r="GA72" s="59"/>
      <c r="GB72" s="59"/>
      <c r="GC72" s="59"/>
      <c r="GD72" s="59"/>
      <c r="GE72" s="59"/>
      <c r="GF72" s="59"/>
      <c r="GG72" s="59"/>
      <c r="GH72" s="59"/>
      <c r="GI72" s="59"/>
      <c r="GJ72" s="59"/>
      <c r="GK72" s="59"/>
      <c r="GL72" s="59"/>
      <c r="GM72" s="59"/>
      <c r="GN72" s="59"/>
      <c r="GO72" s="59"/>
      <c r="GP72" s="59"/>
      <c r="GQ72" s="59"/>
      <c r="GR72" s="59"/>
      <c r="GS72" s="59"/>
      <c r="GT72" s="59"/>
      <c r="GU72" s="59"/>
      <c r="GV72" s="59"/>
      <c r="GW72" s="59"/>
      <c r="GX72" s="59"/>
      <c r="GY72" s="59"/>
      <c r="GZ72" s="59"/>
      <c r="HA72" s="59"/>
      <c r="HB72" s="59"/>
      <c r="HC72" s="59"/>
      <c r="HD72" s="59"/>
      <c r="HE72" s="59"/>
      <c r="HF72" s="59"/>
      <c r="HG72" s="59"/>
      <c r="HH72" s="59"/>
      <c r="HI72" s="59"/>
      <c r="HJ72" s="59"/>
      <c r="HK72" s="59"/>
      <c r="HL72" s="59"/>
      <c r="HM72" s="59"/>
      <c r="HN72" s="59"/>
      <c r="HO72" s="59"/>
      <c r="HP72" s="59"/>
      <c r="HQ72" s="59"/>
      <c r="HR72" s="59"/>
      <c r="HS72" s="59"/>
      <c r="HT72" s="59"/>
      <c r="HU72" s="59"/>
      <c r="HV72" s="59"/>
      <c r="HW72" s="59"/>
      <c r="HX72" s="59"/>
      <c r="HY72" s="59"/>
      <c r="HZ72" s="59"/>
      <c r="IA72" s="59"/>
      <c r="IB72" s="59"/>
      <c r="IC72" s="59"/>
      <c r="ID72" s="59"/>
      <c r="IE72" s="59"/>
      <c r="IF72" s="59"/>
      <c r="IG72" s="59"/>
      <c r="IH72" s="59"/>
      <c r="II72" s="59"/>
      <c r="IJ72" s="59"/>
      <c r="IK72" s="59"/>
      <c r="IL72" s="59"/>
      <c r="IM72" s="59"/>
      <c r="IN72" s="59"/>
      <c r="IO72" s="59"/>
      <c r="IP72" s="59"/>
      <c r="IQ72" s="59"/>
      <c r="IR72" s="59"/>
      <c r="IS72" s="59"/>
      <c r="IT72" s="59"/>
      <c r="IU72" s="59"/>
      <c r="IV72" s="59"/>
      <c r="IW72" s="59"/>
      <c r="IX72" s="59"/>
      <c r="IY72" s="59"/>
      <c r="IZ72" s="59"/>
      <c r="JA72" s="59"/>
      <c r="JB72" s="59"/>
      <c r="JC72" s="59"/>
      <c r="JD72" s="59"/>
      <c r="JE72" s="59"/>
      <c r="JF72" s="59"/>
      <c r="JG72" s="59"/>
      <c r="JH72" s="59"/>
      <c r="JI72" s="59"/>
      <c r="JJ72" s="59"/>
      <c r="JK72" s="59"/>
      <c r="JL72" s="59"/>
      <c r="JM72" s="59"/>
      <c r="JN72" s="59"/>
      <c r="JO72" s="59"/>
      <c r="JP72" s="59"/>
      <c r="JQ72" s="59"/>
      <c r="JR72" s="59"/>
      <c r="JS72" s="59"/>
      <c r="JT72" s="59"/>
      <c r="JU72" s="59"/>
      <c r="JV72" s="59"/>
      <c r="JW72" s="59"/>
      <c r="JX72" s="59"/>
      <c r="JY72" s="59"/>
      <c r="JZ72" s="59"/>
      <c r="KA72" s="59"/>
      <c r="KB72" s="59"/>
      <c r="KC72" s="59"/>
      <c r="KD72" s="59"/>
      <c r="KE72" s="59"/>
      <c r="KF72" s="59"/>
      <c r="KG72" s="59"/>
      <c r="KH72" s="59"/>
      <c r="KI72" s="59"/>
      <c r="KJ72" s="59"/>
      <c r="KK72" s="59"/>
      <c r="KL72" s="59"/>
      <c r="KM72" s="59"/>
      <c r="KN72" s="59"/>
      <c r="KO72" s="59"/>
      <c r="KP72" s="59"/>
      <c r="KQ72" s="59"/>
      <c r="KR72" s="59"/>
      <c r="KS72" s="59"/>
      <c r="KT72" s="59"/>
      <c r="KU72" s="59"/>
      <c r="KV72" s="59"/>
      <c r="KW72" s="59"/>
      <c r="KX72" s="59"/>
      <c r="KY72" s="59"/>
      <c r="KZ72" s="59"/>
      <c r="LA72" s="59"/>
      <c r="LB72" s="59"/>
      <c r="LC72" s="59"/>
      <c r="LD72" s="59"/>
      <c r="LE72" s="59"/>
      <c r="LF72" s="59"/>
      <c r="LG72" s="59"/>
      <c r="LH72" s="59"/>
      <c r="LI72" s="59"/>
      <c r="LJ72" s="59"/>
      <c r="LK72" s="59"/>
      <c r="LL72" s="59"/>
      <c r="LM72" s="59"/>
      <c r="LN72" s="59"/>
      <c r="LO72" s="59"/>
      <c r="LP72" s="59"/>
      <c r="LQ72" s="59"/>
      <c r="LR72" s="59"/>
      <c r="LS72" s="59"/>
      <c r="LT72" s="59"/>
      <c r="LU72" s="59"/>
    </row>
    <row r="73" spans="4:333">
      <c r="D73" s="12" t="s">
        <v>342</v>
      </c>
      <c r="G73" s="59">
        <f t="shared" ref="G73:AE73" si="193">SUM(G63,G71)</f>
        <v>15525</v>
      </c>
      <c r="H73" s="59">
        <f t="shared" si="193"/>
        <v>15370.949999999997</v>
      </c>
      <c r="I73" s="59">
        <f t="shared" si="193"/>
        <v>15217.0087</v>
      </c>
      <c r="J73" s="59">
        <f t="shared" si="193"/>
        <v>15063.170590199994</v>
      </c>
      <c r="K73" s="59">
        <f t="shared" si="193"/>
        <v>14909.430132089197</v>
      </c>
      <c r="L73" s="59">
        <f t="shared" si="193"/>
        <v>14755.781758053343</v>
      </c>
      <c r="M73" s="59">
        <f t="shared" si="193"/>
        <v>14602.219870978555</v>
      </c>
      <c r="N73" s="59">
        <f t="shared" si="193"/>
        <v>14448.738843851643</v>
      </c>
      <c r="O73" s="59">
        <f t="shared" si="193"/>
        <v>14295.333019356802</v>
      </c>
      <c r="P73" s="59">
        <f t="shared" si="193"/>
        <v>14141.996709468753</v>
      </c>
      <c r="Q73" s="59">
        <f t="shared" si="193"/>
        <v>13988.724195042145</v>
      </c>
      <c r="R73" s="59">
        <f t="shared" si="193"/>
        <v>13835.509725397356</v>
      </c>
      <c r="S73" s="59">
        <f t="shared" si="193"/>
        <v>13682.347517902499</v>
      </c>
      <c r="T73" s="59">
        <f t="shared" si="193"/>
        <v>13529.231757551692</v>
      </c>
      <c r="U73" s="59">
        <f t="shared" si="193"/>
        <v>13376.156596539502</v>
      </c>
      <c r="V73" s="59">
        <f t="shared" si="193"/>
        <v>13223.116153831532</v>
      </c>
      <c r="W73" s="59">
        <f t="shared" si="193"/>
        <v>13070.104514731182</v>
      </c>
      <c r="X73" s="59">
        <f t="shared" si="193"/>
        <v>12917.115730442376</v>
      </c>
      <c r="Y73" s="59">
        <f t="shared" si="193"/>
        <v>12764.143817628432</v>
      </c>
      <c r="Z73" s="59">
        <f t="shared" si="193"/>
        <v>12611.182757966817</v>
      </c>
      <c r="AA73" s="59">
        <f t="shared" si="193"/>
        <v>22458.22649769994</v>
      </c>
      <c r="AB73" s="59">
        <f t="shared" si="193"/>
        <v>22305.268947181779</v>
      </c>
      <c r="AC73" s="59">
        <f t="shared" si="193"/>
        <v>22152.303980420424</v>
      </c>
      <c r="AD73" s="59">
        <f t="shared" si="193"/>
        <v>21999.325434616381</v>
      </c>
      <c r="AE73" s="59">
        <f t="shared" si="193"/>
        <v>21846.327109696729</v>
      </c>
      <c r="AF73" s="54"/>
      <c r="AG73" s="54"/>
      <c r="AH73" s="59">
        <f t="shared" ref="AH73:CS73" si="194">SUM(AH63,AH71)</f>
        <v>277.39219463557424</v>
      </c>
      <c r="AI73" s="59">
        <f t="shared" si="194"/>
        <v>559.50949849800486</v>
      </c>
      <c r="AJ73" s="59">
        <f t="shared" si="194"/>
        <v>1246.780406547068</v>
      </c>
      <c r="AK73" s="59">
        <f t="shared" si="194"/>
        <v>1785.3267907398579</v>
      </c>
      <c r="AL73" s="59">
        <f t="shared" si="194"/>
        <v>2081.4824585832757</v>
      </c>
      <c r="AM73" s="59">
        <f t="shared" si="194"/>
        <v>2169.6494264503363</v>
      </c>
      <c r="AN73" s="59">
        <f t="shared" si="194"/>
        <v>2318.3550688486666</v>
      </c>
      <c r="AO73" s="59">
        <f t="shared" si="194"/>
        <v>2043.1814211449357</v>
      </c>
      <c r="AP73" s="59">
        <f t="shared" si="194"/>
        <v>1497.5497698588558</v>
      </c>
      <c r="AQ73" s="59">
        <f t="shared" si="194"/>
        <v>910.69517551768399</v>
      </c>
      <c r="AR73" s="59">
        <f t="shared" si="194"/>
        <v>479.08864875225527</v>
      </c>
      <c r="AS73" s="59">
        <f t="shared" si="194"/>
        <v>155.98914042349702</v>
      </c>
      <c r="AT73" s="59">
        <f t="shared" si="194"/>
        <v>268.62012585701814</v>
      </c>
      <c r="AU73" s="59">
        <f t="shared" si="194"/>
        <v>549.60896050401266</v>
      </c>
      <c r="AV73" s="59">
        <f t="shared" si="194"/>
        <v>1234.1307849208795</v>
      </c>
      <c r="AW73" s="59">
        <f t="shared" si="194"/>
        <v>1770.5229835768985</v>
      </c>
      <c r="AX73" s="59">
        <f t="shared" si="194"/>
        <v>2065.4940287489426</v>
      </c>
      <c r="AY73" s="59">
        <f t="shared" si="194"/>
        <v>2153.3083287445352</v>
      </c>
      <c r="AZ73" s="59">
        <f t="shared" si="194"/>
        <v>2301.4191485732717</v>
      </c>
      <c r="BA73" s="59">
        <f t="shared" si="194"/>
        <v>2027.3461954603556</v>
      </c>
      <c r="BB73" s="59">
        <f t="shared" si="194"/>
        <v>1483.8970707794203</v>
      </c>
      <c r="BC73" s="59">
        <f t="shared" si="194"/>
        <v>899.38989481561316</v>
      </c>
      <c r="BD73" s="59">
        <f t="shared" si="194"/>
        <v>469.50979415724601</v>
      </c>
      <c r="BE73" s="59">
        <f t="shared" si="194"/>
        <v>147.70268386180283</v>
      </c>
      <c r="BF73" s="59">
        <f t="shared" si="194"/>
        <v>259.84085368692377</v>
      </c>
      <c r="BG73" s="59">
        <f t="shared" si="194"/>
        <v>539.70573299533021</v>
      </c>
      <c r="BH73" s="59">
        <f t="shared" si="194"/>
        <v>1221.4894701145295</v>
      </c>
      <c r="BI73" s="59">
        <f t="shared" si="194"/>
        <v>1755.7360999759244</v>
      </c>
      <c r="BJ73" s="59">
        <f t="shared" si="194"/>
        <v>2049.5272609672807</v>
      </c>
      <c r="BK73" s="59">
        <f t="shared" si="194"/>
        <v>2136.9903037628906</v>
      </c>
      <c r="BL73" s="59">
        <f t="shared" si="194"/>
        <v>2284.5086803123122</v>
      </c>
      <c r="BM73" s="59">
        <f t="shared" si="194"/>
        <v>2011.5320190118482</v>
      </c>
      <c r="BN73" s="59">
        <f t="shared" si="194"/>
        <v>1470.2566908296362</v>
      </c>
      <c r="BO73" s="59">
        <f t="shared" si="194"/>
        <v>888.08754356968439</v>
      </c>
      <c r="BP73" s="59">
        <f t="shared" si="194"/>
        <v>459.92696331395064</v>
      </c>
      <c r="BQ73" s="59">
        <f t="shared" si="194"/>
        <v>139.40708145968938</v>
      </c>
      <c r="BR73" s="59">
        <f t="shared" si="194"/>
        <v>251.05398402217588</v>
      </c>
      <c r="BS73" s="59">
        <f t="shared" si="194"/>
        <v>529.79940381334882</v>
      </c>
      <c r="BT73" s="59">
        <f t="shared" si="194"/>
        <v>1208.8560059840711</v>
      </c>
      <c r="BU73" s="59">
        <f t="shared" si="194"/>
        <v>1740.9656493260204</v>
      </c>
      <c r="BV73" s="59">
        <f t="shared" si="194"/>
        <v>2033.581645673411</v>
      </c>
      <c r="BW73" s="59">
        <f t="shared" si="194"/>
        <v>2120.6948362978387</v>
      </c>
      <c r="BX73" s="59">
        <f t="shared" si="194"/>
        <v>2267.6231393410626</v>
      </c>
      <c r="BY73" s="59">
        <f t="shared" si="194"/>
        <v>1995.7383846858002</v>
      </c>
      <c r="BZ73" s="59">
        <f t="shared" si="194"/>
        <v>1456.6281578163175</v>
      </c>
      <c r="CA73" s="59">
        <f t="shared" si="194"/>
        <v>876.78768714540524</v>
      </c>
      <c r="CB73" s="59">
        <f t="shared" si="194"/>
        <v>450.33974921069466</v>
      </c>
      <c r="CC73" s="59">
        <f t="shared" si="194"/>
        <v>131.10194688385036</v>
      </c>
      <c r="CD73" s="59">
        <f t="shared" si="194"/>
        <v>242.25912010692059</v>
      </c>
      <c r="CE73" s="59">
        <f t="shared" si="194"/>
        <v>519.88955821892887</v>
      </c>
      <c r="CF73" s="59">
        <f t="shared" si="194"/>
        <v>1196.2299339809683</v>
      </c>
      <c r="CG73" s="59">
        <f t="shared" si="194"/>
        <v>1726.2111387495497</v>
      </c>
      <c r="CH73" s="59">
        <f t="shared" si="194"/>
        <v>2017.6566711115511</v>
      </c>
      <c r="CI73" s="59">
        <f t="shared" si="194"/>
        <v>2104.421408973481</v>
      </c>
      <c r="CJ73" s="59">
        <f t="shared" si="194"/>
        <v>2250.7619988045317</v>
      </c>
      <c r="CK73" s="59">
        <f t="shared" si="194"/>
        <v>1979.9647831678908</v>
      </c>
      <c r="CL73" s="59">
        <f t="shared" si="194"/>
        <v>1443.0109972058858</v>
      </c>
      <c r="CM73" s="59">
        <f t="shared" si="194"/>
        <v>865.48988841765708</v>
      </c>
      <c r="CN73" s="59">
        <f t="shared" si="194"/>
        <v>440.74774223468535</v>
      </c>
      <c r="CO73" s="59">
        <f t="shared" si="194"/>
        <v>122.78689111714834</v>
      </c>
      <c r="CP73" s="59">
        <f t="shared" si="194"/>
        <v>233.45586250086785</v>
      </c>
      <c r="CQ73" s="59">
        <f t="shared" si="194"/>
        <v>509.97577886042814</v>
      </c>
      <c r="CR73" s="59">
        <f t="shared" si="194"/>
        <v>1183.6107931194197</v>
      </c>
      <c r="CS73" s="59">
        <f t="shared" si="194"/>
        <v>1711.4720730689264</v>
      </c>
      <c r="CT73" s="59">
        <f t="shared" ref="CT73:FE73" si="195">SUM(CT63,CT71)</f>
        <v>2001.7518233014798</v>
      </c>
      <c r="CU73" s="59">
        <f t="shared" si="195"/>
        <v>2088.1695022119616</v>
      </c>
      <c r="CV73" s="59">
        <f t="shared" si="195"/>
        <v>2233.9247296836888</v>
      </c>
      <c r="CW73" s="59">
        <f t="shared" si="195"/>
        <v>1964.2107029095941</v>
      </c>
      <c r="CX73" s="59">
        <f t="shared" si="195"/>
        <v>1429.4047320914369</v>
      </c>
      <c r="CY73" s="59">
        <f t="shared" si="195"/>
        <v>854.19370773836158</v>
      </c>
      <c r="CZ73" s="59">
        <f t="shared" si="195"/>
        <v>431.15053014012165</v>
      </c>
      <c r="DA73" s="59">
        <f t="shared" si="195"/>
        <v>114.46152242705489</v>
      </c>
      <c r="DB73" s="59">
        <f t="shared" si="195"/>
        <v>224.64380904731661</v>
      </c>
      <c r="DC73" s="59">
        <f t="shared" si="195"/>
        <v>500.05764574143859</v>
      </c>
      <c r="DD73" s="59">
        <f t="shared" si="195"/>
        <v>1170.9981199433942</v>
      </c>
      <c r="DE73" s="59">
        <f t="shared" si="195"/>
        <v>1696.7479547731032</v>
      </c>
      <c r="DF73" s="59">
        <f t="shared" si="195"/>
        <v>1985.8665860047263</v>
      </c>
      <c r="DG73" s="59">
        <f t="shared" si="195"/>
        <v>2071.9385941995661</v>
      </c>
      <c r="DH73" s="59">
        <f t="shared" si="195"/>
        <v>2217.1108007614062</v>
      </c>
      <c r="DI73" s="59">
        <f t="shared" si="195"/>
        <v>1948.4756300944082</v>
      </c>
      <c r="DJ73" s="59">
        <f t="shared" si="195"/>
        <v>1415.8088831595237</v>
      </c>
      <c r="DK73" s="59">
        <f t="shared" si="195"/>
        <v>842.89870290386034</v>
      </c>
      <c r="DL73" s="59">
        <f t="shared" si="195"/>
        <v>421.54769801601333</v>
      </c>
      <c r="DM73" s="59">
        <f t="shared" si="195"/>
        <v>106.12544633379866</v>
      </c>
      <c r="DN73" s="59">
        <f t="shared" si="195"/>
        <v>215.82255484087705</v>
      </c>
      <c r="DO73" s="59">
        <f t="shared" si="195"/>
        <v>490.1347361882224</v>
      </c>
      <c r="DP73" s="59">
        <f t="shared" si="195"/>
        <v>1158.39144849337</v>
      </c>
      <c r="DQ73" s="59">
        <f t="shared" si="195"/>
        <v>1682.0382839837605</v>
      </c>
      <c r="DR73" s="59">
        <f t="shared" si="195"/>
        <v>1970.000440690457</v>
      </c>
      <c r="DS73" s="59">
        <f t="shared" si="195"/>
        <v>2055.7281608525172</v>
      </c>
      <c r="DT73" s="59">
        <f t="shared" si="195"/>
        <v>2200.31967858811</v>
      </c>
      <c r="DU73" s="59">
        <f t="shared" si="195"/>
        <v>1932.75904860378</v>
      </c>
      <c r="DV73" s="59">
        <f t="shared" si="195"/>
        <v>1402.222968656635</v>
      </c>
      <c r="DW73" s="59">
        <f t="shared" si="195"/>
        <v>831.60442912199437</v>
      </c>
      <c r="DX73" s="59">
        <f t="shared" si="195"/>
        <v>411.93882825369906</v>
      </c>
      <c r="DY73" s="59">
        <f t="shared" si="195"/>
        <v>97.778265578213222</v>
      </c>
      <c r="DZ73" s="59">
        <f t="shared" si="195"/>
        <v>206.99169219489454</v>
      </c>
      <c r="EA73" s="59">
        <f t="shared" si="195"/>
        <v>480.20662481685054</v>
      </c>
      <c r="EB73" s="59">
        <f t="shared" si="195"/>
        <v>1145.7903102727776</v>
      </c>
      <c r="EC73" s="59">
        <f t="shared" si="195"/>
        <v>1667.3425584212061</v>
      </c>
      <c r="ED73" s="59">
        <f t="shared" si="195"/>
        <v>1954.1528665010758</v>
      </c>
      <c r="EE73" s="59">
        <f t="shared" si="195"/>
        <v>2039.5376757824886</v>
      </c>
      <c r="EF73" s="59">
        <f t="shared" si="195"/>
        <v>2183.5508274471385</v>
      </c>
      <c r="EG73" s="59">
        <f t="shared" si="195"/>
        <v>1917.0604399827459</v>
      </c>
      <c r="EH73" s="59">
        <f t="shared" si="195"/>
        <v>1388.6465043553897</v>
      </c>
      <c r="EI73" s="59">
        <f t="shared" si="195"/>
        <v>820.31043897888753</v>
      </c>
      <c r="EJ73" s="59">
        <f t="shared" si="195"/>
        <v>402.32350051406502</v>
      </c>
      <c r="EK73" s="59">
        <f t="shared" si="195"/>
        <v>89.419580089281226</v>
      </c>
      <c r="EL73" s="59">
        <f t="shared" si="195"/>
        <v>198.15081060856278</v>
      </c>
      <c r="EM73" s="59">
        <f t="shared" si="195"/>
        <v>470.27288350003096</v>
      </c>
      <c r="EN73" s="59">
        <f t="shared" si="195"/>
        <v>1133.1942342141342</v>
      </c>
      <c r="EO73" s="59">
        <f t="shared" si="195"/>
        <v>1652.6602733699692</v>
      </c>
      <c r="EP73" s="59">
        <f t="shared" si="195"/>
        <v>1938.3233402175197</v>
      </c>
      <c r="EQ73" s="59">
        <f t="shared" si="195"/>
        <v>2023.3666102618063</v>
      </c>
      <c r="ER73" s="59">
        <f t="shared" si="195"/>
        <v>2166.8037093197981</v>
      </c>
      <c r="ES73" s="59">
        <f t="shared" si="195"/>
        <v>1901.3792834052629</v>
      </c>
      <c r="ET73" s="59">
        <f t="shared" si="195"/>
        <v>1375.0790035204159</v>
      </c>
      <c r="EU73" s="59">
        <f t="shared" si="195"/>
        <v>809.01628240541982</v>
      </c>
      <c r="EV73" s="59">
        <f t="shared" si="195"/>
        <v>392.70129169445659</v>
      </c>
      <c r="EW73" s="59">
        <f t="shared" si="195"/>
        <v>81.048986951371944</v>
      </c>
      <c r="EX73" s="59">
        <f t="shared" si="195"/>
        <v>189.29949673373426</v>
      </c>
      <c r="EY73" s="59">
        <f t="shared" si="195"/>
        <v>460.33308133363653</v>
      </c>
      <c r="EZ73" s="59">
        <f t="shared" si="195"/>
        <v>1120.6027466448836</v>
      </c>
      <c r="FA73" s="59">
        <f t="shared" si="195"/>
        <v>1637.9909216440951</v>
      </c>
      <c r="FB73" s="59">
        <f t="shared" si="195"/>
        <v>1922.511336224255</v>
      </c>
      <c r="FC73" s="59">
        <f t="shared" si="195"/>
        <v>2007.2144331883651</v>
      </c>
      <c r="FD73" s="59">
        <f t="shared" si="195"/>
        <v>2150.0777838501249</v>
      </c>
      <c r="FE73" s="59">
        <f t="shared" si="195"/>
        <v>1885.7150556392476</v>
      </c>
      <c r="FF73" s="59">
        <f t="shared" ref="FF73:HQ73" si="196">SUM(FF63,FF71)</f>
        <v>1361.5199768739399</v>
      </c>
      <c r="FG73" s="59">
        <f t="shared" si="196"/>
        <v>797.72150664340393</v>
      </c>
      <c r="FH73" s="59">
        <f t="shared" si="196"/>
        <v>383.07177589528465</v>
      </c>
      <c r="FI73" s="59">
        <f t="shared" si="196"/>
        <v>72.666080371172256</v>
      </c>
      <c r="FJ73" s="59">
        <f t="shared" si="196"/>
        <v>180.43733434141427</v>
      </c>
      <c r="FK73" s="59">
        <f t="shared" si="196"/>
        <v>450.38678460291703</v>
      </c>
      <c r="FL73" s="59">
        <f t="shared" si="196"/>
        <v>1108.0153712529191</v>
      </c>
      <c r="FM73" s="59">
        <f t="shared" si="196"/>
        <v>1623.3339935521335</v>
      </c>
      <c r="FN73" s="59">
        <f t="shared" si="196"/>
        <v>1906.7163264739729</v>
      </c>
      <c r="FO73" s="59">
        <f t="shared" si="196"/>
        <v>1991.0806110502263</v>
      </c>
      <c r="FP73" s="59">
        <f t="shared" si="196"/>
        <v>2133.3725083093391</v>
      </c>
      <c r="FQ73" s="59">
        <f t="shared" si="196"/>
        <v>1870.067231011305</v>
      </c>
      <c r="FR73" s="59">
        <f t="shared" si="196"/>
        <v>1347.9689325610589</v>
      </c>
      <c r="FS73" s="59">
        <f t="shared" si="196"/>
        <v>786.42565621144513</v>
      </c>
      <c r="FT73" s="59">
        <f t="shared" si="196"/>
        <v>373.43452438631834</v>
      </c>
      <c r="FU73" s="59">
        <f t="shared" si="196"/>
        <v>64.270451644302511</v>
      </c>
      <c r="FV73" s="59">
        <f t="shared" si="196"/>
        <v>171.56390428794339</v>
      </c>
      <c r="FW73" s="59">
        <f t="shared" si="196"/>
        <v>440.43355674840018</v>
      </c>
      <c r="FX73" s="59">
        <f t="shared" si="196"/>
        <v>1095.4316290518022</v>
      </c>
      <c r="FY73" s="59">
        <f t="shared" si="196"/>
        <v>1608.6889768618198</v>
      </c>
      <c r="FZ73" s="59">
        <f t="shared" si="196"/>
        <v>1890.9377804519722</v>
      </c>
      <c r="GA73" s="59">
        <f t="shared" si="196"/>
        <v>1974.9646078899204</v>
      </c>
      <c r="GB73" s="59">
        <f t="shared" si="196"/>
        <v>2116.6873375599966</v>
      </c>
      <c r="GC73" s="59">
        <f t="shared" si="196"/>
        <v>1854.4352813711548</v>
      </c>
      <c r="GD73" s="59">
        <f t="shared" si="196"/>
        <v>1334.4253761147097</v>
      </c>
      <c r="GE73" s="59">
        <f t="shared" si="196"/>
        <v>775.12827287049436</v>
      </c>
      <c r="GF73" s="59">
        <f t="shared" si="196"/>
        <v>363.78910557266795</v>
      </c>
      <c r="GG73" s="59">
        <f t="shared" si="196"/>
        <v>55.861689121620202</v>
      </c>
      <c r="GH73" s="59">
        <f t="shared" si="196"/>
        <v>162.67878448085867</v>
      </c>
      <c r="GI73" s="59">
        <f t="shared" si="196"/>
        <v>430.47295833147359</v>
      </c>
      <c r="GJ73" s="59">
        <f t="shared" si="196"/>
        <v>1082.8510383456619</v>
      </c>
      <c r="GK73" s="59">
        <f t="shared" si="196"/>
        <v>1594.0553567644397</v>
      </c>
      <c r="GL73" s="59">
        <f t="shared" si="196"/>
        <v>1875.175165140231</v>
      </c>
      <c r="GM73" s="59">
        <f t="shared" si="196"/>
        <v>1958.8658852684275</v>
      </c>
      <c r="GN73" s="59">
        <f t="shared" si="196"/>
        <v>2100.0217240198235</v>
      </c>
      <c r="GO73" s="59">
        <f t="shared" si="196"/>
        <v>1838.8186760557373</v>
      </c>
      <c r="GP73" s="59">
        <f t="shared" si="196"/>
        <v>1320.8888104203179</v>
      </c>
      <c r="GQ73" s="59">
        <f t="shared" si="196"/>
        <v>763.82889558907914</v>
      </c>
      <c r="GR73" s="59">
        <f t="shared" si="196"/>
        <v>354.13508496044415</v>
      </c>
      <c r="GS73" s="59">
        <f t="shared" si="196"/>
        <v>47.439378175200545</v>
      </c>
      <c r="GT73" s="59">
        <f t="shared" si="196"/>
        <v>153.78154984443586</v>
      </c>
      <c r="GU73" s="59">
        <f t="shared" si="196"/>
        <v>420.50454699964848</v>
      </c>
      <c r="GV73" s="59">
        <f t="shared" si="196"/>
        <v>1070.2731146937801</v>
      </c>
      <c r="GW73" s="59">
        <f t="shared" si="196"/>
        <v>1579.4326158388828</v>
      </c>
      <c r="GX73" s="59">
        <f t="shared" si="196"/>
        <v>1859.4279449811709</v>
      </c>
      <c r="GY73" s="59">
        <f t="shared" si="196"/>
        <v>1942.7839022288547</v>
      </c>
      <c r="GZ73" s="59">
        <f t="shared" si="196"/>
        <v>2083.3751176252454</v>
      </c>
      <c r="HA73" s="59">
        <f t="shared" si="196"/>
        <v>1823.2168818530151</v>
      </c>
      <c r="HB73" s="59">
        <f t="shared" si="196"/>
        <v>1307.3587356801374</v>
      </c>
      <c r="HC73" s="59">
        <f t="shared" si="196"/>
        <v>752.52706050822371</v>
      </c>
      <c r="HD73" s="59">
        <f t="shared" si="196"/>
        <v>344.47202512210333</v>
      </c>
      <c r="HE73" s="59">
        <f t="shared" si="196"/>
        <v>39.003101164000554</v>
      </c>
      <c r="HF73" s="59">
        <f t="shared" si="196"/>
        <v>144.87177228490759</v>
      </c>
      <c r="HG73" s="59">
        <f t="shared" si="196"/>
        <v>410.52787745149931</v>
      </c>
      <c r="HH73" s="59">
        <f t="shared" si="196"/>
        <v>1057.6973708748546</v>
      </c>
      <c r="HI73" s="59">
        <f t="shared" si="196"/>
        <v>1564.8202340153766</v>
      </c>
      <c r="HJ73" s="59">
        <f t="shared" si="196"/>
        <v>1843.6955818410956</v>
      </c>
      <c r="HK73" s="59">
        <f t="shared" si="196"/>
        <v>1926.7181152597886</v>
      </c>
      <c r="HL73" s="59">
        <f t="shared" si="196"/>
        <v>2066.7469657945935</v>
      </c>
      <c r="HM73" s="59">
        <f t="shared" si="196"/>
        <v>1807.6293629654524</v>
      </c>
      <c r="HN73" s="59">
        <f t="shared" si="196"/>
        <v>1293.834649377266</v>
      </c>
      <c r="HO73" s="59">
        <f t="shared" si="196"/>
        <v>741.22230090604035</v>
      </c>
      <c r="HP73" s="59">
        <f t="shared" si="196"/>
        <v>334.79948566146436</v>
      </c>
      <c r="HQ73" s="59">
        <f t="shared" si="196"/>
        <v>30.552437399194105</v>
      </c>
      <c r="HR73" s="59">
        <f t="shared" ref="HR73:KC73" si="197">SUM(HR63,HR71)</f>
        <v>135.94902065534893</v>
      </c>
      <c r="HS73" s="59">
        <f t="shared" si="197"/>
        <v>400.54250140127419</v>
      </c>
      <c r="HT73" s="59">
        <f t="shared" si="197"/>
        <v>1045.1233168509359</v>
      </c>
      <c r="HU73" s="59">
        <f t="shared" si="197"/>
        <v>1550.217688538896</v>
      </c>
      <c r="HV73" s="59">
        <f t="shared" si="197"/>
        <v>1827.9775349733125</v>
      </c>
      <c r="HW73" s="59">
        <f t="shared" si="197"/>
        <v>1910.6679782583308</v>
      </c>
      <c r="HX73" s="59">
        <f t="shared" si="197"/>
        <v>2050.1367133909962</v>
      </c>
      <c r="HY73" s="59">
        <f t="shared" si="197"/>
        <v>1792.0555809731716</v>
      </c>
      <c r="HZ73" s="59">
        <f t="shared" si="197"/>
        <v>1280.3160462393382</v>
      </c>
      <c r="IA73" s="59">
        <f t="shared" si="197"/>
        <v>729.91414716199711</v>
      </c>
      <c r="IB73" s="59">
        <f t="shared" si="197"/>
        <v>325.11702317839945</v>
      </c>
      <c r="IC73" s="59">
        <f t="shared" si="197"/>
        <v>22.086963109178214</v>
      </c>
      <c r="ID73" s="59">
        <f t="shared" si="197"/>
        <v>127.01286072023777</v>
      </c>
      <c r="IE73" s="59">
        <f t="shared" si="197"/>
        <v>390.54796754317931</v>
      </c>
      <c r="IF73" s="59">
        <f t="shared" si="197"/>
        <v>1032.5504597310423</v>
      </c>
      <c r="IG73" s="59">
        <f t="shared" si="197"/>
        <v>1535.6244539322506</v>
      </c>
      <c r="IH73" s="59">
        <f t="shared" si="197"/>
        <v>1812.2732609809295</v>
      </c>
      <c r="II73" s="59">
        <f t="shared" si="197"/>
        <v>1894.6329424928076</v>
      </c>
      <c r="IJ73" s="59">
        <f t="shared" si="197"/>
        <v>2033.5438026849424</v>
      </c>
      <c r="IK73" s="59">
        <f t="shared" si="197"/>
        <v>1776.4949947967893</v>
      </c>
      <c r="IL73" s="59">
        <f t="shared" si="197"/>
        <v>1266.8024182018912</v>
      </c>
      <c r="IM73" s="59">
        <f t="shared" si="197"/>
        <v>718.60212672085936</v>
      </c>
      <c r="IN73" s="59">
        <f t="shared" si="197"/>
        <v>315.4241912331961</v>
      </c>
      <c r="IO73" s="59">
        <f t="shared" si="197"/>
        <v>13.60625140425168</v>
      </c>
      <c r="IP73" s="59">
        <f t="shared" si="197"/>
        <v>118.06285511967531</v>
      </c>
      <c r="IQ73" s="59">
        <f t="shared" si="197"/>
        <v>380.54382151532513</v>
      </c>
      <c r="IR73" s="59">
        <f t="shared" si="197"/>
        <v>1019.9783037344368</v>
      </c>
      <c r="IS73" s="59">
        <f t="shared" si="197"/>
        <v>1521.0400019588401</v>
      </c>
      <c r="IT73" s="59">
        <f t="shared" si="197"/>
        <v>1796.5822137793243</v>
      </c>
      <c r="IU73" s="59">
        <f t="shared" si="197"/>
        <v>1878.6124565651548</v>
      </c>
      <c r="IV73" s="59">
        <f t="shared" si="197"/>
        <v>2016.9676733165211</v>
      </c>
      <c r="IW73" s="59">
        <f t="shared" si="197"/>
        <v>1760.9470606599207</v>
      </c>
      <c r="IX73" s="59">
        <f t="shared" si="197"/>
        <v>1253.2932543714019</v>
      </c>
      <c r="IY73" s="59">
        <f t="shared" si="197"/>
        <v>707.28576405629428</v>
      </c>
      <c r="IZ73" s="59">
        <f t="shared" si="197"/>
        <v>305.72054031058178</v>
      </c>
      <c r="JA73" s="59">
        <f t="shared" si="197"/>
        <v>5.1098722409533366</v>
      </c>
      <c r="JB73" s="59">
        <f t="shared" si="197"/>
        <v>109.09856333327184</v>
      </c>
      <c r="JC73" s="59">
        <f t="shared" si="197"/>
        <v>370.52960586333893</v>
      </c>
      <c r="JD73" s="59">
        <f t="shared" si="197"/>
        <v>1007.4063501535741</v>
      </c>
      <c r="JE73" s="59">
        <f t="shared" si="197"/>
        <v>1506.4638015850799</v>
      </c>
      <c r="JF73" s="59">
        <f t="shared" si="197"/>
        <v>1780.9038445582817</v>
      </c>
      <c r="JG73" s="59">
        <f t="shared" si="197"/>
        <v>1862.6059663729691</v>
      </c>
      <c r="JH73" s="59">
        <f t="shared" si="197"/>
        <v>2000.4077622573298</v>
      </c>
      <c r="JI73" s="59">
        <f t="shared" si="197"/>
        <v>1745.4112320513557</v>
      </c>
      <c r="JJ73" s="59">
        <f t="shared" si="197"/>
        <v>1239.7880409879915</v>
      </c>
      <c r="JK73" s="59">
        <f t="shared" si="197"/>
        <v>695.96458063414411</v>
      </c>
      <c r="JL73" s="59">
        <f t="shared" si="197"/>
        <v>296.00561778341444</v>
      </c>
      <c r="JM73" s="59">
        <f t="shared" si="197"/>
        <v>-3.4026076139355155</v>
      </c>
      <c r="JN73" s="59">
        <f t="shared" si="197"/>
        <v>933.45287497702134</v>
      </c>
      <c r="JO73" s="59">
        <f t="shared" si="197"/>
        <v>1193.8381933369683</v>
      </c>
      <c r="JP73" s="59">
        <f t="shared" si="197"/>
        <v>1828.1674306500427</v>
      </c>
      <c r="JQ73" s="59">
        <f t="shared" si="197"/>
        <v>2325.2286522758222</v>
      </c>
      <c r="JR73" s="59">
        <f t="shared" si="197"/>
        <v>2598.5709350771317</v>
      </c>
      <c r="JS73" s="59">
        <f t="shared" si="197"/>
        <v>2679.9462484045603</v>
      </c>
      <c r="JT73" s="59">
        <f t="shared" si="197"/>
        <v>2817.1968371053836</v>
      </c>
      <c r="JU73" s="59">
        <f t="shared" si="197"/>
        <v>2563.2202930202334</v>
      </c>
      <c r="JV73" s="59">
        <f t="shared" si="197"/>
        <v>2059.6195947211222</v>
      </c>
      <c r="JW73" s="59">
        <f t="shared" si="197"/>
        <v>1517.9714282086904</v>
      </c>
      <c r="JX73" s="59">
        <f t="shared" si="197"/>
        <v>1119.6123012093635</v>
      </c>
      <c r="JY73" s="59">
        <f t="shared" si="197"/>
        <v>821.40170871360306</v>
      </c>
      <c r="JZ73" s="59">
        <f t="shared" si="197"/>
        <v>924.45867643316637</v>
      </c>
      <c r="KA73" s="59">
        <f t="shared" si="197"/>
        <v>1183.8024535196737</v>
      </c>
      <c r="KB73" s="59">
        <f t="shared" si="197"/>
        <v>1815.5943738834956</v>
      </c>
      <c r="KC73" s="59">
        <f t="shared" si="197"/>
        <v>2310.6673506227726</v>
      </c>
      <c r="KD73" s="59">
        <f t="shared" ref="KD73:LU73" si="198">SUM(KD63,KD71)</f>
        <v>2582.9162642928759</v>
      </c>
      <c r="KE73" s="59">
        <f t="shared" si="198"/>
        <v>2663.9660763669945</v>
      </c>
      <c r="KF73" s="59">
        <f t="shared" si="198"/>
        <v>2800.6676627130146</v>
      </c>
      <c r="KG73" s="59">
        <f t="shared" si="198"/>
        <v>2547.7070248042055</v>
      </c>
      <c r="KH73" s="59">
        <f t="shared" si="198"/>
        <v>2046.1207292982906</v>
      </c>
      <c r="KI73" s="59">
        <f t="shared" si="198"/>
        <v>1506.6391554519089</v>
      </c>
      <c r="KJ73" s="59">
        <f t="shared" si="198"/>
        <v>1109.8734649605792</v>
      </c>
      <c r="KK73" s="59">
        <f t="shared" si="198"/>
        <v>812.8557148348018</v>
      </c>
      <c r="KL73" s="59">
        <f t="shared" si="198"/>
        <v>915.4488508130479</v>
      </c>
      <c r="KM73" s="59">
        <f t="shared" si="198"/>
        <v>1173.7552527912089</v>
      </c>
      <c r="KN73" s="59">
        <f t="shared" si="198"/>
        <v>1803.0200054735756</v>
      </c>
      <c r="KO73" s="59">
        <f t="shared" si="198"/>
        <v>2296.1126903058953</v>
      </c>
      <c r="KP73" s="59">
        <f t="shared" si="198"/>
        <v>2567.2726083213188</v>
      </c>
      <c r="KQ73" s="59">
        <f t="shared" si="198"/>
        <v>2647.9982211471411</v>
      </c>
      <c r="KR73" s="59">
        <f t="shared" si="198"/>
        <v>2784.1530011477771</v>
      </c>
      <c r="KS73" s="59">
        <f t="shared" si="198"/>
        <v>2532.2042057906028</v>
      </c>
      <c r="KT73" s="59">
        <f t="shared" si="198"/>
        <v>2032.6242554667119</v>
      </c>
      <c r="KU73" s="59">
        <f t="shared" si="198"/>
        <v>1495.3006079157153</v>
      </c>
      <c r="KV73" s="59">
        <f t="shared" si="198"/>
        <v>1100.1219801863513</v>
      </c>
      <c r="KW73" s="59">
        <f t="shared" si="198"/>
        <v>804.29230106107673</v>
      </c>
      <c r="KX73" s="59">
        <f t="shared" si="198"/>
        <v>906.42294458626566</v>
      </c>
      <c r="KY73" s="59">
        <f t="shared" si="198"/>
        <v>1163.6961209565141</v>
      </c>
      <c r="KZ73" s="59">
        <f t="shared" si="198"/>
        <v>1790.4438146281514</v>
      </c>
      <c r="LA73" s="59">
        <f t="shared" si="198"/>
        <v>2281.5641287211415</v>
      </c>
      <c r="LB73" s="59">
        <f t="shared" si="198"/>
        <v>2551.6394070645033</v>
      </c>
      <c r="LC73" s="59">
        <f t="shared" si="198"/>
        <v>2632.0421174390226</v>
      </c>
      <c r="LD73" s="59">
        <f t="shared" si="198"/>
        <v>2767.652278319656</v>
      </c>
      <c r="LE73" s="59">
        <f t="shared" si="198"/>
        <v>2516.7112781439105</v>
      </c>
      <c r="LF73" s="59">
        <f t="shared" si="198"/>
        <v>2019.1296476213147</v>
      </c>
      <c r="LG73" s="59">
        <f t="shared" si="198"/>
        <v>1483.9552946605224</v>
      </c>
      <c r="LH73" s="59">
        <f t="shared" si="198"/>
        <v>1090.3573814420756</v>
      </c>
      <c r="LI73" s="59">
        <f t="shared" si="198"/>
        <v>795.71102103330236</v>
      </c>
      <c r="LJ73" s="59">
        <f t="shared" si="198"/>
        <v>897.38050087615522</v>
      </c>
      <c r="LK73" s="59">
        <f t="shared" si="198"/>
        <v>1153.6245845409226</v>
      </c>
      <c r="LL73" s="59">
        <f t="shared" si="198"/>
        <v>1777.8652874378736</v>
      </c>
      <c r="LM73" s="59">
        <f t="shared" si="198"/>
        <v>2267.0211202744918</v>
      </c>
      <c r="LN73" s="59">
        <f t="shared" si="198"/>
        <v>2536.0160975044801</v>
      </c>
      <c r="LO73" s="59">
        <f t="shared" si="198"/>
        <v>2616.0971970375012</v>
      </c>
      <c r="LP73" s="59">
        <f t="shared" si="198"/>
        <v>2751.164917274612</v>
      </c>
      <c r="LQ73" s="59">
        <f t="shared" si="198"/>
        <v>2501.2276810995695</v>
      </c>
      <c r="LR73" s="59">
        <f t="shared" si="198"/>
        <v>2005.6363770990642</v>
      </c>
      <c r="LS73" s="59">
        <f t="shared" si="198"/>
        <v>1472.6027215501149</v>
      </c>
      <c r="LT73" s="59">
        <f t="shared" si="198"/>
        <v>1080.5791999845419</v>
      </c>
      <c r="LU73" s="59">
        <f t="shared" si="198"/>
        <v>787.1114250174038</v>
      </c>
    </row>
    <row r="74" spans="4:333"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4"/>
      <c r="AG74" s="54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  <c r="ES74" s="59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  <c r="FK74" s="59"/>
      <c r="FL74" s="59"/>
      <c r="FM74" s="59"/>
      <c r="FN74" s="59"/>
      <c r="FO74" s="59"/>
      <c r="FP74" s="59"/>
      <c r="FQ74" s="59"/>
      <c r="FR74" s="59"/>
      <c r="FS74" s="59"/>
      <c r="FT74" s="59"/>
      <c r="FU74" s="59"/>
      <c r="FV74" s="59"/>
      <c r="FW74" s="59"/>
      <c r="FX74" s="59"/>
      <c r="FY74" s="59"/>
      <c r="FZ74" s="59"/>
      <c r="GA74" s="59"/>
      <c r="GB74" s="59"/>
      <c r="GC74" s="59"/>
      <c r="GD74" s="59"/>
      <c r="GE74" s="59"/>
      <c r="GF74" s="59"/>
      <c r="GG74" s="59"/>
      <c r="GH74" s="59"/>
      <c r="GI74" s="59"/>
      <c r="GJ74" s="59"/>
      <c r="GK74" s="59"/>
      <c r="GL74" s="59"/>
      <c r="GM74" s="59"/>
      <c r="GN74" s="59"/>
      <c r="GO74" s="59"/>
      <c r="GP74" s="59"/>
      <c r="GQ74" s="59"/>
      <c r="GR74" s="59"/>
      <c r="GS74" s="59"/>
      <c r="GT74" s="59"/>
      <c r="GU74" s="59"/>
      <c r="GV74" s="59"/>
      <c r="GW74" s="59"/>
      <c r="GX74" s="59"/>
      <c r="GY74" s="59"/>
      <c r="GZ74" s="59"/>
      <c r="HA74" s="59"/>
      <c r="HB74" s="59"/>
      <c r="HC74" s="59"/>
      <c r="HD74" s="59"/>
      <c r="HE74" s="59"/>
      <c r="HF74" s="59"/>
      <c r="HG74" s="59"/>
      <c r="HH74" s="59"/>
      <c r="HI74" s="59"/>
      <c r="HJ74" s="59"/>
      <c r="HK74" s="59"/>
      <c r="HL74" s="59"/>
      <c r="HM74" s="59"/>
      <c r="HN74" s="59"/>
      <c r="HO74" s="59"/>
      <c r="HP74" s="59"/>
      <c r="HQ74" s="59"/>
      <c r="HR74" s="59"/>
      <c r="HS74" s="59"/>
      <c r="HT74" s="59"/>
      <c r="HU74" s="59"/>
      <c r="HV74" s="59"/>
      <c r="HW74" s="59"/>
      <c r="HX74" s="59"/>
      <c r="HY74" s="59"/>
      <c r="HZ74" s="59"/>
      <c r="IA74" s="59"/>
      <c r="IB74" s="59"/>
      <c r="IC74" s="59"/>
      <c r="ID74" s="59"/>
      <c r="IE74" s="59"/>
      <c r="IF74" s="59"/>
      <c r="IG74" s="59"/>
      <c r="IH74" s="59"/>
      <c r="II74" s="59"/>
      <c r="IJ74" s="59"/>
      <c r="IK74" s="59"/>
      <c r="IL74" s="59"/>
      <c r="IM74" s="59"/>
      <c r="IN74" s="59"/>
      <c r="IO74" s="59"/>
      <c r="IP74" s="59"/>
      <c r="IQ74" s="59"/>
      <c r="IR74" s="59"/>
      <c r="IS74" s="59"/>
      <c r="IT74" s="59"/>
      <c r="IU74" s="59"/>
      <c r="IV74" s="59"/>
      <c r="IW74" s="59"/>
      <c r="IX74" s="59"/>
      <c r="IY74" s="59"/>
      <c r="IZ74" s="59"/>
      <c r="JA74" s="59"/>
      <c r="JB74" s="59"/>
      <c r="JC74" s="59"/>
      <c r="JD74" s="59"/>
      <c r="JE74" s="59"/>
      <c r="JF74" s="59"/>
      <c r="JG74" s="59"/>
      <c r="JH74" s="59"/>
      <c r="JI74" s="59"/>
      <c r="JJ74" s="59"/>
      <c r="JK74" s="59"/>
      <c r="JL74" s="59"/>
      <c r="JM74" s="59"/>
      <c r="JN74" s="59"/>
      <c r="JO74" s="59"/>
      <c r="JP74" s="59"/>
      <c r="JQ74" s="59"/>
      <c r="JR74" s="59"/>
      <c r="JS74" s="59"/>
      <c r="JT74" s="59"/>
      <c r="JU74" s="59"/>
      <c r="JV74" s="59"/>
      <c r="JW74" s="59"/>
      <c r="JX74" s="59"/>
      <c r="JY74" s="59"/>
      <c r="JZ74" s="59"/>
      <c r="KA74" s="59"/>
      <c r="KB74" s="59"/>
      <c r="KC74" s="59"/>
      <c r="KD74" s="59"/>
      <c r="KE74" s="59"/>
      <c r="KF74" s="59"/>
      <c r="KG74" s="59"/>
      <c r="KH74" s="59"/>
      <c r="KI74" s="59"/>
      <c r="KJ74" s="59"/>
      <c r="KK74" s="59"/>
      <c r="KL74" s="59"/>
      <c r="KM74" s="59"/>
      <c r="KN74" s="59"/>
      <c r="KO74" s="59"/>
      <c r="KP74" s="59"/>
      <c r="KQ74" s="59"/>
      <c r="KR74" s="59"/>
      <c r="KS74" s="59"/>
      <c r="KT74" s="59"/>
      <c r="KU74" s="59"/>
      <c r="KV74" s="59"/>
      <c r="KW74" s="59"/>
      <c r="KX74" s="59"/>
      <c r="KY74" s="59"/>
      <c r="KZ74" s="59"/>
      <c r="LA74" s="59"/>
      <c r="LB74" s="59"/>
      <c r="LC74" s="59"/>
      <c r="LD74" s="59"/>
      <c r="LE74" s="59"/>
      <c r="LF74" s="59"/>
      <c r="LG74" s="59"/>
      <c r="LH74" s="59"/>
      <c r="LI74" s="59"/>
      <c r="LJ74" s="59"/>
      <c r="LK74" s="59"/>
      <c r="LL74" s="59"/>
      <c r="LM74" s="59"/>
      <c r="LN74" s="59"/>
      <c r="LO74" s="59"/>
      <c r="LP74" s="59"/>
      <c r="LQ74" s="59"/>
      <c r="LR74" s="59"/>
      <c r="LS74" s="59"/>
      <c r="LT74" s="59"/>
      <c r="LU74" s="59"/>
    </row>
    <row r="75" spans="4:333">
      <c r="D75" s="12" t="s">
        <v>343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4"/>
      <c r="AG75" s="54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59"/>
      <c r="FF75" s="59"/>
      <c r="FG75" s="59"/>
      <c r="FH75" s="59"/>
      <c r="FI75" s="59"/>
      <c r="FJ75" s="59"/>
      <c r="FK75" s="59"/>
      <c r="FL75" s="59"/>
      <c r="FM75" s="59"/>
      <c r="FN75" s="59"/>
      <c r="FO75" s="59"/>
      <c r="FP75" s="59"/>
      <c r="FQ75" s="59"/>
      <c r="FR75" s="59"/>
      <c r="FS75" s="59"/>
      <c r="FT75" s="59"/>
      <c r="FU75" s="59"/>
      <c r="FV75" s="59"/>
      <c r="FW75" s="59"/>
      <c r="FX75" s="59"/>
      <c r="FY75" s="59"/>
      <c r="FZ75" s="59"/>
      <c r="GA75" s="59"/>
      <c r="GB75" s="59"/>
      <c r="GC75" s="59"/>
      <c r="GD75" s="59"/>
      <c r="GE75" s="59"/>
      <c r="GF75" s="59"/>
      <c r="GG75" s="59"/>
      <c r="GH75" s="59"/>
      <c r="GI75" s="59"/>
      <c r="GJ75" s="59"/>
      <c r="GK75" s="59"/>
      <c r="GL75" s="59"/>
      <c r="GM75" s="59"/>
      <c r="GN75" s="59"/>
      <c r="GO75" s="59"/>
      <c r="GP75" s="59"/>
      <c r="GQ75" s="59"/>
      <c r="GR75" s="59"/>
      <c r="GS75" s="59"/>
      <c r="GT75" s="59"/>
      <c r="GU75" s="59"/>
      <c r="GV75" s="59"/>
      <c r="GW75" s="59"/>
      <c r="GX75" s="59"/>
      <c r="GY75" s="59"/>
      <c r="GZ75" s="59"/>
      <c r="HA75" s="59"/>
      <c r="HB75" s="59"/>
      <c r="HC75" s="59"/>
      <c r="HD75" s="59"/>
      <c r="HE75" s="59"/>
      <c r="HF75" s="59"/>
      <c r="HG75" s="59"/>
      <c r="HH75" s="59"/>
      <c r="HI75" s="59"/>
      <c r="HJ75" s="59"/>
      <c r="HK75" s="59"/>
      <c r="HL75" s="59"/>
      <c r="HM75" s="59"/>
      <c r="HN75" s="59"/>
      <c r="HO75" s="59"/>
      <c r="HP75" s="59"/>
      <c r="HQ75" s="59"/>
      <c r="HR75" s="59"/>
      <c r="HS75" s="59"/>
      <c r="HT75" s="59"/>
      <c r="HU75" s="59"/>
      <c r="HV75" s="59"/>
      <c r="HW75" s="59"/>
      <c r="HX75" s="59"/>
      <c r="HY75" s="59"/>
      <c r="HZ75" s="59"/>
      <c r="IA75" s="59"/>
      <c r="IB75" s="59"/>
      <c r="IC75" s="59"/>
      <c r="ID75" s="59"/>
      <c r="IE75" s="59"/>
      <c r="IF75" s="59"/>
      <c r="IG75" s="59"/>
      <c r="IH75" s="59"/>
      <c r="II75" s="59"/>
      <c r="IJ75" s="59"/>
      <c r="IK75" s="59"/>
      <c r="IL75" s="59"/>
      <c r="IM75" s="59"/>
      <c r="IN75" s="59"/>
      <c r="IO75" s="59"/>
      <c r="IP75" s="59"/>
      <c r="IQ75" s="59"/>
      <c r="IR75" s="59"/>
      <c r="IS75" s="59"/>
      <c r="IT75" s="59"/>
      <c r="IU75" s="59"/>
      <c r="IV75" s="59"/>
      <c r="IW75" s="59"/>
      <c r="IX75" s="59"/>
      <c r="IY75" s="59"/>
      <c r="IZ75" s="59"/>
      <c r="JA75" s="59"/>
      <c r="JB75" s="59"/>
      <c r="JC75" s="59"/>
      <c r="JD75" s="59"/>
      <c r="JE75" s="59"/>
      <c r="JF75" s="59"/>
      <c r="JG75" s="59"/>
      <c r="JH75" s="59"/>
      <c r="JI75" s="59"/>
      <c r="JJ75" s="59"/>
      <c r="JK75" s="59"/>
      <c r="JL75" s="59"/>
      <c r="JM75" s="59"/>
      <c r="JN75" s="59"/>
      <c r="JO75" s="59"/>
      <c r="JP75" s="59"/>
      <c r="JQ75" s="59"/>
      <c r="JR75" s="59"/>
      <c r="JS75" s="59"/>
      <c r="JT75" s="59"/>
      <c r="JU75" s="59"/>
      <c r="JV75" s="59"/>
      <c r="JW75" s="59"/>
      <c r="JX75" s="59"/>
      <c r="JY75" s="59"/>
      <c r="JZ75" s="59"/>
      <c r="KA75" s="59"/>
      <c r="KB75" s="59"/>
      <c r="KC75" s="59"/>
      <c r="KD75" s="59"/>
      <c r="KE75" s="59"/>
      <c r="KF75" s="59"/>
      <c r="KG75" s="59"/>
      <c r="KH75" s="59"/>
      <c r="KI75" s="59"/>
      <c r="KJ75" s="59"/>
      <c r="KK75" s="59"/>
      <c r="KL75" s="59"/>
      <c r="KM75" s="59"/>
      <c r="KN75" s="59"/>
      <c r="KO75" s="59"/>
      <c r="KP75" s="59"/>
      <c r="KQ75" s="59"/>
      <c r="KR75" s="59"/>
      <c r="KS75" s="59"/>
      <c r="KT75" s="59"/>
      <c r="KU75" s="59"/>
      <c r="KV75" s="59"/>
      <c r="KW75" s="59"/>
      <c r="KX75" s="59"/>
      <c r="KY75" s="59"/>
      <c r="KZ75" s="59"/>
      <c r="LA75" s="59"/>
      <c r="LB75" s="59"/>
      <c r="LC75" s="59"/>
      <c r="LD75" s="59"/>
      <c r="LE75" s="59"/>
      <c r="LF75" s="59"/>
      <c r="LG75" s="59"/>
      <c r="LH75" s="59"/>
      <c r="LI75" s="59"/>
      <c r="LJ75" s="59"/>
      <c r="LK75" s="59"/>
      <c r="LL75" s="59"/>
      <c r="LM75" s="59"/>
      <c r="LN75" s="59"/>
      <c r="LO75" s="59"/>
      <c r="LP75" s="59"/>
      <c r="LQ75" s="59"/>
      <c r="LR75" s="59"/>
      <c r="LS75" s="59"/>
      <c r="LT75" s="59"/>
      <c r="LU75" s="59"/>
    </row>
    <row r="76" spans="4:333">
      <c r="E76" s="12" t="s">
        <v>344</v>
      </c>
      <c r="G76" s="59">
        <f>+SUM(AH76:AS76)</f>
        <v>64.687500000000057</v>
      </c>
      <c r="H76" s="59">
        <f>+SUM(AT76:BE76)</f>
        <v>64.045624999999987</v>
      </c>
      <c r="I76" s="59">
        <f>+SUM(BF76:BQ76)</f>
        <v>63.404202916666669</v>
      </c>
      <c r="J76" s="59">
        <f>+SUM(BR76:CC76)</f>
        <v>62.763210792499983</v>
      </c>
      <c r="K76" s="59">
        <f>+SUM(CD76:CO76)</f>
        <v>62.122625550371666</v>
      </c>
      <c r="L76" s="59">
        <f>+SUM(CP76:DA76)</f>
        <v>61.482423991888929</v>
      </c>
      <c r="M76" s="59">
        <f>+SUM(DB76:DM76)</f>
        <v>60.842582795743986</v>
      </c>
      <c r="N76" s="59">
        <f>+SUM(DN76:DY76)</f>
        <v>0</v>
      </c>
      <c r="O76" s="59">
        <f>+SUM(DZ76:EK76)</f>
        <v>0</v>
      </c>
      <c r="P76" s="59">
        <f>+SUM(EL76:EW76)</f>
        <v>0</v>
      </c>
      <c r="Q76" s="59">
        <f>+SUM(EX76:FI76)</f>
        <v>0</v>
      </c>
      <c r="R76" s="59">
        <f>+SUM(FJ76:FU76)</f>
        <v>0</v>
      </c>
      <c r="S76" s="59">
        <f>+SUM(FV76:GG76)</f>
        <v>0</v>
      </c>
      <c r="T76" s="59">
        <f>+SUM(GH76:GS76)</f>
        <v>0</v>
      </c>
      <c r="U76" s="59">
        <f>+SUM(GT76:HE76)</f>
        <v>0</v>
      </c>
      <c r="V76" s="59">
        <f>+SUM(HF76:HQ76)</f>
        <v>0</v>
      </c>
      <c r="W76" s="59">
        <f>+SUM(HR76:IC76)</f>
        <v>0</v>
      </c>
      <c r="X76" s="59">
        <f>+SUM(ID76:IO76)</f>
        <v>0</v>
      </c>
      <c r="Y76" s="59">
        <f>+SUM(IP76:JA76)</f>
        <v>0</v>
      </c>
      <c r="Z76" s="59">
        <f>+SUM(JB76:JM76)</f>
        <v>0</v>
      </c>
      <c r="AA76" s="59">
        <f>+SUM(JN76:JY76)</f>
        <v>0</v>
      </c>
      <c r="AB76" s="59">
        <f>+SUM(JZ76:KK76)</f>
        <v>0</v>
      </c>
      <c r="AC76" s="59">
        <f>+SUM(KL76:KW76)</f>
        <v>0</v>
      </c>
      <c r="AD76" s="59">
        <f>+SUM(KX76:LI76)</f>
        <v>0</v>
      </c>
      <c r="AE76" s="59">
        <f>+SUM(LJ76:LU76)</f>
        <v>0</v>
      </c>
      <c r="AF76" s="54"/>
      <c r="AG76" s="54"/>
      <c r="AH76" s="59">
        <f>IF(Inputs!$M$46&gt;=Financials!AH6,Financials!AH73*Inputs!$M$48,0)/12</f>
        <v>1.1558008109815594</v>
      </c>
      <c r="AI76" s="59">
        <f>IF(Inputs!$M$46&gt;=Financials!AI6,Financials!AI73*Inputs!$M$48,0)/12</f>
        <v>2.3312895770750202</v>
      </c>
      <c r="AJ76" s="59">
        <f>IF(Inputs!$M$46&gt;=Financials!AJ6,Financials!AJ73*Inputs!$M$48,0)/12</f>
        <v>5.1949183606127836</v>
      </c>
      <c r="AK76" s="59">
        <f>IF(Inputs!$M$46&gt;=Financials!AK6,Financials!AK73*Inputs!$M$48,0)/12</f>
        <v>7.4388616280827415</v>
      </c>
      <c r="AL76" s="59">
        <f>IF(Inputs!$M$46&gt;=Financials!AL6,Financials!AL73*Inputs!$M$48,0)/12</f>
        <v>8.6728435774303154</v>
      </c>
      <c r="AM76" s="59">
        <f>IF(Inputs!$M$46&gt;=Financials!AM6,Financials!AM73*Inputs!$M$48,0)/12</f>
        <v>9.0402059435430679</v>
      </c>
      <c r="AN76" s="59">
        <f>IF(Inputs!$M$46&gt;=Financials!AN6,Financials!AN73*Inputs!$M$48,0)/12</f>
        <v>9.6598127868694448</v>
      </c>
      <c r="AO76" s="59">
        <f>IF(Inputs!$M$46&gt;=Financials!AO6,Financials!AO73*Inputs!$M$48,0)/12</f>
        <v>8.5132559214372332</v>
      </c>
      <c r="AP76" s="59">
        <f>IF(Inputs!$M$46&gt;=Financials!AP6,Financials!AP73*Inputs!$M$48,0)/12</f>
        <v>6.2397907077452324</v>
      </c>
      <c r="AQ76" s="59">
        <f>IF(Inputs!$M$46&gt;=Financials!AQ6,Financials!AQ73*Inputs!$M$48,0)/12</f>
        <v>3.7945632313236834</v>
      </c>
      <c r="AR76" s="59">
        <f>IF(Inputs!$M$46&gt;=Financials!AR6,Financials!AR73*Inputs!$M$48,0)/12</f>
        <v>1.9962027031343972</v>
      </c>
      <c r="AS76" s="59">
        <f>IF(Inputs!$M$46&gt;=Financials!AS6,Financials!AS73*Inputs!$M$48,0)/12</f>
        <v>0.64995475176457096</v>
      </c>
      <c r="AT76" s="59">
        <f>IF(Inputs!$M$46&gt;=Financials!AT6,Financials!AT73*Inputs!$M$48,0)/12</f>
        <v>1.1192505244042423</v>
      </c>
      <c r="AU76" s="59">
        <f>IF(Inputs!$M$46&gt;=Financials!AU6,Financials!AU73*Inputs!$M$48,0)/12</f>
        <v>2.2900373354333863</v>
      </c>
      <c r="AV76" s="59">
        <f>IF(Inputs!$M$46&gt;=Financials!AV6,Financials!AV73*Inputs!$M$48,0)/12</f>
        <v>5.1422116038369978</v>
      </c>
      <c r="AW76" s="59">
        <f>IF(Inputs!$M$46&gt;=Financials!AW6,Financials!AW73*Inputs!$M$48,0)/12</f>
        <v>7.377179098237078</v>
      </c>
      <c r="AX76" s="59">
        <f>IF(Inputs!$M$46&gt;=Financials!AX6,Financials!AX73*Inputs!$M$48,0)/12</f>
        <v>8.6062251197872612</v>
      </c>
      <c r="AY76" s="59">
        <f>IF(Inputs!$M$46&gt;=Financials!AY6,Financials!AY73*Inputs!$M$48,0)/12</f>
        <v>8.9721180364355639</v>
      </c>
      <c r="AZ76" s="59">
        <f>IF(Inputs!$M$46&gt;=Financials!AZ6,Financials!AZ73*Inputs!$M$48,0)/12</f>
        <v>9.5892464523886325</v>
      </c>
      <c r="BA76" s="59">
        <f>IF(Inputs!$M$46&gt;=Financials!BA6,Financials!BA73*Inputs!$M$48,0)/12</f>
        <v>8.4472758144181483</v>
      </c>
      <c r="BB76" s="59">
        <f>IF(Inputs!$M$46&gt;=Financials!BB6,Financials!BB73*Inputs!$M$48,0)/12</f>
        <v>6.1829044615809181</v>
      </c>
      <c r="BC76" s="59">
        <f>IF(Inputs!$M$46&gt;=Financials!BC6,Financials!BC73*Inputs!$M$48,0)/12</f>
        <v>3.7474578950650552</v>
      </c>
      <c r="BD76" s="59">
        <f>IF(Inputs!$M$46&gt;=Financials!BD6,Financials!BD73*Inputs!$M$48,0)/12</f>
        <v>1.9562908089885251</v>
      </c>
      <c r="BE76" s="59">
        <f>IF(Inputs!$M$46&gt;=Financials!BE6,Financials!BE73*Inputs!$M$48,0)/12</f>
        <v>0.6154278494241785</v>
      </c>
      <c r="BF76" s="59">
        <f>IF(Inputs!$M$46&gt;=Financials!BF6,Financials!BF73*Inputs!$M$48,0)/12</f>
        <v>1.0826702236955157</v>
      </c>
      <c r="BG76" s="59">
        <f>IF(Inputs!$M$46&gt;=Financials!BG6,Financials!BG73*Inputs!$M$48,0)/12</f>
        <v>2.2487738874805427</v>
      </c>
      <c r="BH76" s="59">
        <f>IF(Inputs!$M$46&gt;=Financials!BH6,Financials!BH73*Inputs!$M$48,0)/12</f>
        <v>5.0895394588105392</v>
      </c>
      <c r="BI76" s="59">
        <f>IF(Inputs!$M$46&gt;=Financials!BI6,Financials!BI73*Inputs!$M$48,0)/12</f>
        <v>7.3155670832330193</v>
      </c>
      <c r="BJ76" s="59">
        <f>IF(Inputs!$M$46&gt;=Financials!BJ6,Financials!BJ73*Inputs!$M$48,0)/12</f>
        <v>8.5396969206970024</v>
      </c>
      <c r="BK76" s="59">
        <f>IF(Inputs!$M$46&gt;=Financials!BK6,Financials!BK73*Inputs!$M$48,0)/12</f>
        <v>8.9041262656787108</v>
      </c>
      <c r="BL76" s="59">
        <f>IF(Inputs!$M$46&gt;=Financials!BL6,Financials!BL73*Inputs!$M$48,0)/12</f>
        <v>9.5187861679679688</v>
      </c>
      <c r="BM76" s="59">
        <f>IF(Inputs!$M$46&gt;=Financials!BM6,Financials!BM73*Inputs!$M$48,0)/12</f>
        <v>8.3813834125493685</v>
      </c>
      <c r="BN76" s="59">
        <f>IF(Inputs!$M$46&gt;=Financials!BN6,Financials!BN73*Inputs!$M$48,0)/12</f>
        <v>6.1260695451234843</v>
      </c>
      <c r="BO76" s="59">
        <f>IF(Inputs!$M$46&gt;=Financials!BO6,Financials!BO73*Inputs!$M$48,0)/12</f>
        <v>3.7003647648736853</v>
      </c>
      <c r="BP76" s="59">
        <f>IF(Inputs!$M$46&gt;=Financials!BP6,Financials!BP73*Inputs!$M$48,0)/12</f>
        <v>1.916362347141461</v>
      </c>
      <c r="BQ76" s="59">
        <f>IF(Inputs!$M$46&gt;=Financials!BQ6,Financials!BQ73*Inputs!$M$48,0)/12</f>
        <v>0.58086283941537242</v>
      </c>
      <c r="BR76" s="59">
        <f>IF(Inputs!$M$46&gt;=Financials!BR6,Financials!BR73*Inputs!$M$48,0)/12</f>
        <v>1.0460582667590661</v>
      </c>
      <c r="BS76" s="59">
        <f>IF(Inputs!$M$46&gt;=Financials!BS6,Financials!BS73*Inputs!$M$48,0)/12</f>
        <v>2.2074975158889534</v>
      </c>
      <c r="BT76" s="59">
        <f>IF(Inputs!$M$46&gt;=Financials!BT6,Financials!BT73*Inputs!$M$48,0)/12</f>
        <v>5.0369000249336295</v>
      </c>
      <c r="BU76" s="59">
        <f>IF(Inputs!$M$46&gt;=Financials!BU6,Financials!BU73*Inputs!$M$48,0)/12</f>
        <v>7.2540235388584193</v>
      </c>
      <c r="BV76" s="59">
        <f>IF(Inputs!$M$46&gt;=Financials!BV6,Financials!BV73*Inputs!$M$48,0)/12</f>
        <v>8.4732568569725455</v>
      </c>
      <c r="BW76" s="59">
        <f>IF(Inputs!$M$46&gt;=Financials!BW6,Financials!BW73*Inputs!$M$48,0)/12</f>
        <v>8.8362284845743293</v>
      </c>
      <c r="BX76" s="59">
        <f>IF(Inputs!$M$46&gt;=Financials!BX6,Financials!BX73*Inputs!$M$48,0)/12</f>
        <v>9.4484297472544281</v>
      </c>
      <c r="BY76" s="59">
        <f>IF(Inputs!$M$46&gt;=Financials!BY6,Financials!BY73*Inputs!$M$48,0)/12</f>
        <v>8.3155766028575009</v>
      </c>
      <c r="BZ76" s="59">
        <f>IF(Inputs!$M$46&gt;=Financials!BZ6,Financials!BZ73*Inputs!$M$48,0)/12</f>
        <v>6.0692839909013232</v>
      </c>
      <c r="CA76" s="59">
        <f>IF(Inputs!$M$46&gt;=Financials!CA6,Financials!CA73*Inputs!$M$48,0)/12</f>
        <v>3.6532820297725217</v>
      </c>
      <c r="CB76" s="59">
        <f>IF(Inputs!$M$46&gt;=Financials!CB6,Financials!CB73*Inputs!$M$48,0)/12</f>
        <v>1.876415621711228</v>
      </c>
      <c r="CC76" s="59">
        <f>IF(Inputs!$M$46&gt;=Financials!CC6,Financials!CC73*Inputs!$M$48,0)/12</f>
        <v>0.54625811201604313</v>
      </c>
      <c r="CD76" s="59">
        <f>IF(Inputs!$M$46&gt;=Financials!CD6,Financials!CD73*Inputs!$M$48,0)/12</f>
        <v>1.0094130004455024</v>
      </c>
      <c r="CE76" s="59">
        <f>IF(Inputs!$M$46&gt;=Financials!CE6,Financials!CE73*Inputs!$M$48,0)/12</f>
        <v>2.1662064925788704</v>
      </c>
      <c r="CF76" s="59">
        <f>IF(Inputs!$M$46&gt;=Financials!CF6,Financials!CF73*Inputs!$M$48,0)/12</f>
        <v>4.9842913915873686</v>
      </c>
      <c r="CG76" s="59">
        <f>IF(Inputs!$M$46&gt;=Financials!CG6,Financials!CG73*Inputs!$M$48,0)/12</f>
        <v>7.1925464114564575</v>
      </c>
      <c r="CH76" s="59">
        <f>IF(Inputs!$M$46&gt;=Financials!CH6,Financials!CH73*Inputs!$M$48,0)/12</f>
        <v>8.4069027962981302</v>
      </c>
      <c r="CI76" s="59">
        <f>IF(Inputs!$M$46&gt;=Financials!CI6,Financials!CI73*Inputs!$M$48,0)/12</f>
        <v>8.7684225373895046</v>
      </c>
      <c r="CJ76" s="59">
        <f>IF(Inputs!$M$46&gt;=Financials!CJ6,Financials!CJ73*Inputs!$M$48,0)/12</f>
        <v>9.3781749950188829</v>
      </c>
      <c r="CK76" s="59">
        <f>IF(Inputs!$M$46&gt;=Financials!CK6,Financials!CK73*Inputs!$M$48,0)/12</f>
        <v>8.2498532631995456</v>
      </c>
      <c r="CL76" s="59">
        <f>IF(Inputs!$M$46&gt;=Financials!CL6,Financials!CL73*Inputs!$M$48,0)/12</f>
        <v>6.0125458216911909</v>
      </c>
      <c r="CM76" s="59">
        <f>IF(Inputs!$M$46&gt;=Financials!CM6,Financials!CM73*Inputs!$M$48,0)/12</f>
        <v>3.606207868406905</v>
      </c>
      <c r="CN76" s="59">
        <f>IF(Inputs!$M$46&gt;=Financials!CN6,Financials!CN73*Inputs!$M$48,0)/12</f>
        <v>1.8364489259778558</v>
      </c>
      <c r="CO76" s="59">
        <f>IF(Inputs!$M$46&gt;=Financials!CO6,Financials!CO73*Inputs!$M$48,0)/12</f>
        <v>0.51161204632145141</v>
      </c>
      <c r="CP76" s="59">
        <f>IF(Inputs!$M$46&gt;=Financials!CP6,Financials!CP73*Inputs!$M$48,0)/12</f>
        <v>0.97273276042028278</v>
      </c>
      <c r="CQ76" s="59">
        <f>IF(Inputs!$M$46&gt;=Financials!CQ6,Financials!CQ73*Inputs!$M$48,0)/12</f>
        <v>2.1248990785851176</v>
      </c>
      <c r="CR76" s="59">
        <f>IF(Inputs!$M$46&gt;=Financials!CR6,Financials!CR73*Inputs!$M$48,0)/12</f>
        <v>4.9317116379975827</v>
      </c>
      <c r="CS76" s="59">
        <f>IF(Inputs!$M$46&gt;=Financials!CS6,Financials!CS73*Inputs!$M$48,0)/12</f>
        <v>7.1311336377871939</v>
      </c>
      <c r="CT76" s="59">
        <f>IF(Inputs!$M$46&gt;=Financials!CT6,Financials!CT73*Inputs!$M$48,0)/12</f>
        <v>8.3406325970895008</v>
      </c>
      <c r="CU76" s="59">
        <f>IF(Inputs!$M$46&gt;=Financials!CU6,Financials!CU73*Inputs!$M$48,0)/12</f>
        <v>8.7007062592165081</v>
      </c>
      <c r="CV76" s="59">
        <f>IF(Inputs!$M$46&gt;=Financials!CV6,Financials!CV73*Inputs!$M$48,0)/12</f>
        <v>9.3080197070153705</v>
      </c>
      <c r="CW76" s="59">
        <f>IF(Inputs!$M$46&gt;=Financials!CW6,Financials!CW73*Inputs!$M$48,0)/12</f>
        <v>8.1842112621233092</v>
      </c>
      <c r="CX76" s="59">
        <f>IF(Inputs!$M$46&gt;=Financials!CX6,Financials!CX73*Inputs!$M$48,0)/12</f>
        <v>5.9558530503809877</v>
      </c>
      <c r="CY76" s="59">
        <f>IF(Inputs!$M$46&gt;=Financials!CY6,Financials!CY73*Inputs!$M$48,0)/12</f>
        <v>3.5591404489098402</v>
      </c>
      <c r="CZ76" s="59">
        <f>IF(Inputs!$M$46&gt;=Financials!CZ6,Financials!CZ73*Inputs!$M$48,0)/12</f>
        <v>1.7964605422505071</v>
      </c>
      <c r="DA76" s="59">
        <f>IF(Inputs!$M$46&gt;=Financials!DA6,Financials!DA73*Inputs!$M$48,0)/12</f>
        <v>0.4769230101127287</v>
      </c>
      <c r="DB76" s="59">
        <f>IF(Inputs!$M$46&gt;=Financials!DB6,Financials!DB73*Inputs!$M$48,0)/12</f>
        <v>0.93601587103048589</v>
      </c>
      <c r="DC76" s="59">
        <f>IF(Inputs!$M$46&gt;=Financials!DC6,Financials!DC73*Inputs!$M$48,0)/12</f>
        <v>2.0835735239226607</v>
      </c>
      <c r="DD76" s="59">
        <f>IF(Inputs!$M$46&gt;=Financials!DD6,Financials!DD73*Inputs!$M$48,0)/12</f>
        <v>4.8791588330974758</v>
      </c>
      <c r="DE76" s="59">
        <f>IF(Inputs!$M$46&gt;=Financials!DE6,Financials!DE73*Inputs!$M$48,0)/12</f>
        <v>7.0697831448879311</v>
      </c>
      <c r="DF76" s="59">
        <f>IF(Inputs!$M$46&gt;=Financials!DF6,Financials!DF73*Inputs!$M$48,0)/12</f>
        <v>8.2744441083530269</v>
      </c>
      <c r="DG76" s="59">
        <f>IF(Inputs!$M$46&gt;=Financials!DG6,Financials!DG73*Inputs!$M$48,0)/12</f>
        <v>8.6330774758315254</v>
      </c>
      <c r="DH76" s="59">
        <f>IF(Inputs!$M$46&gt;=Financials!DH6,Financials!DH73*Inputs!$M$48,0)/12</f>
        <v>9.2379616698391924</v>
      </c>
      <c r="DI76" s="59">
        <f>IF(Inputs!$M$46&gt;=Financials!DI6,Financials!DI73*Inputs!$M$48,0)/12</f>
        <v>8.1186484587267014</v>
      </c>
      <c r="DJ76" s="59">
        <f>IF(Inputs!$M$46&gt;=Financials!DJ6,Financials!DJ73*Inputs!$M$48,0)/12</f>
        <v>5.8992036798313485</v>
      </c>
      <c r="DK76" s="59">
        <f>IF(Inputs!$M$46&gt;=Financials!DK6,Financials!DK73*Inputs!$M$48,0)/12</f>
        <v>3.5120779287660846</v>
      </c>
      <c r="DL76" s="59">
        <f>IF(Inputs!$M$46&gt;=Financials!DL6,Financials!DL73*Inputs!$M$48,0)/12</f>
        <v>1.7564487417333889</v>
      </c>
      <c r="DM76" s="59">
        <f>IF(Inputs!$M$46&gt;=Financials!DM6,Financials!DM73*Inputs!$M$48,0)/12</f>
        <v>0.44218935972416112</v>
      </c>
      <c r="DN76" s="59">
        <f>IF(Inputs!$M$46&gt;=Financials!DN6,Financials!DN73*Inputs!$M$48,0)/12</f>
        <v>0</v>
      </c>
      <c r="DO76" s="59">
        <f>IF(Inputs!$M$46&gt;=Financials!DO6,Financials!DO73*Inputs!$M$48,0)/12</f>
        <v>0</v>
      </c>
      <c r="DP76" s="59">
        <f>IF(Inputs!$M$46&gt;=Financials!DP6,Financials!DP73*Inputs!$M$48,0)/12</f>
        <v>0</v>
      </c>
      <c r="DQ76" s="59">
        <f>IF(Inputs!$M$46&gt;=Financials!DQ6,Financials!DQ73*Inputs!$M$48,0)/12</f>
        <v>0</v>
      </c>
      <c r="DR76" s="59">
        <f>IF(Inputs!$M$46&gt;=Financials!DR6,Financials!DR73*Inputs!$M$48,0)/12</f>
        <v>0</v>
      </c>
      <c r="DS76" s="59">
        <f>IF(Inputs!$M$46&gt;=Financials!DS6,Financials!DS73*Inputs!$M$48,0)/12</f>
        <v>0</v>
      </c>
      <c r="DT76" s="59">
        <f>IF(Inputs!$M$46&gt;=Financials!DT6,Financials!DT73*Inputs!$M$48,0)/12</f>
        <v>0</v>
      </c>
      <c r="DU76" s="59">
        <f>IF(Inputs!$M$46&gt;=Financials!DU6,Financials!DU73*Inputs!$M$48,0)/12</f>
        <v>0</v>
      </c>
      <c r="DV76" s="59">
        <f>IF(Inputs!$M$46&gt;=Financials!DV6,Financials!DV73*Inputs!$M$48,0)/12</f>
        <v>0</v>
      </c>
      <c r="DW76" s="59">
        <f>IF(Inputs!$M$46&gt;=Financials!DW6,Financials!DW73*Inputs!$M$48,0)/12</f>
        <v>0</v>
      </c>
      <c r="DX76" s="59">
        <f>IF(Inputs!$M$46&gt;=Financials!DX6,Financials!DX73*Inputs!$M$48,0)/12</f>
        <v>0</v>
      </c>
      <c r="DY76" s="59">
        <f>IF(Inputs!$M$46&gt;=Financials!DY6,Financials!DY73*Inputs!$M$48,0)/12</f>
        <v>0</v>
      </c>
      <c r="DZ76" s="59">
        <f>IF(Inputs!$M$46&gt;=Financials!DZ6,Financials!DZ73*Inputs!$M$48,0)/12</f>
        <v>0</v>
      </c>
      <c r="EA76" s="59">
        <f>IF(Inputs!$M$46&gt;=Financials!EA6,Financials!EA73*Inputs!$M$48,0)/12</f>
        <v>0</v>
      </c>
      <c r="EB76" s="59">
        <f>IF(Inputs!$M$46&gt;=Financials!EB6,Financials!EB73*Inputs!$M$48,0)/12</f>
        <v>0</v>
      </c>
      <c r="EC76" s="59">
        <f>IF(Inputs!$M$46&gt;=Financials!EC6,Financials!EC73*Inputs!$M$48,0)/12</f>
        <v>0</v>
      </c>
      <c r="ED76" s="59">
        <f>IF(Inputs!$M$46&gt;=Financials!ED6,Financials!ED73*Inputs!$M$48,0)/12</f>
        <v>0</v>
      </c>
      <c r="EE76" s="59">
        <f>IF(Inputs!$M$46&gt;=Financials!EE6,Financials!EE73*Inputs!$M$48,0)/12</f>
        <v>0</v>
      </c>
      <c r="EF76" s="59">
        <f>IF(Inputs!$M$46&gt;=Financials!EF6,Financials!EF73*Inputs!$M$48,0)/12</f>
        <v>0</v>
      </c>
      <c r="EG76" s="59">
        <f>IF(Inputs!$M$46&gt;=Financials!EG6,Financials!EG73*Inputs!$M$48,0)/12</f>
        <v>0</v>
      </c>
      <c r="EH76" s="59">
        <f>IF(Inputs!$M$46&gt;=Financials!EH6,Financials!EH73*Inputs!$M$48,0)/12</f>
        <v>0</v>
      </c>
      <c r="EI76" s="59">
        <f>IF(Inputs!$M$46&gt;=Financials!EI6,Financials!EI73*Inputs!$M$48,0)/12</f>
        <v>0</v>
      </c>
      <c r="EJ76" s="59">
        <f>IF(Inputs!$M$46&gt;=Financials!EJ6,Financials!EJ73*Inputs!$M$48,0)/12</f>
        <v>0</v>
      </c>
      <c r="EK76" s="59">
        <f>IF(Inputs!$M$46&gt;=Financials!EK6,Financials!EK73*Inputs!$M$48,0)/12</f>
        <v>0</v>
      </c>
      <c r="EL76" s="59">
        <f>IF(Inputs!$M$46&gt;=Financials!EL6,Financials!EL73*Inputs!$M$48,0)/12</f>
        <v>0</v>
      </c>
      <c r="EM76" s="59">
        <f>IF(Inputs!$M$46&gt;=Financials!EM6,Financials!EM73*Inputs!$M$48,0)/12</f>
        <v>0</v>
      </c>
      <c r="EN76" s="59">
        <f>IF(Inputs!$M$46&gt;=Financials!EN6,Financials!EN73*Inputs!$M$48,0)/12</f>
        <v>0</v>
      </c>
      <c r="EO76" s="59">
        <f>IF(Inputs!$M$46&gt;=Financials!EO6,Financials!EO73*Inputs!$M$48,0)/12</f>
        <v>0</v>
      </c>
      <c r="EP76" s="59">
        <f>IF(Inputs!$M$46&gt;=Financials!EP6,Financials!EP73*Inputs!$M$48,0)/12</f>
        <v>0</v>
      </c>
      <c r="EQ76" s="59">
        <f>IF(Inputs!$M$46&gt;=Financials!EQ6,Financials!EQ73*Inputs!$M$48,0)/12</f>
        <v>0</v>
      </c>
      <c r="ER76" s="59">
        <f>IF(Inputs!$M$46&gt;=Financials!ER6,Financials!ER73*Inputs!$M$48,0)/12</f>
        <v>0</v>
      </c>
      <c r="ES76" s="59">
        <f>IF(Inputs!$M$46&gt;=Financials!ES6,Financials!ES73*Inputs!$M$48,0)/12</f>
        <v>0</v>
      </c>
      <c r="ET76" s="59">
        <f>IF(Inputs!$M$46&gt;=Financials!ET6,Financials!ET73*Inputs!$M$48,0)/12</f>
        <v>0</v>
      </c>
      <c r="EU76" s="59">
        <f>IF(Inputs!$M$46&gt;=Financials!EU6,Financials!EU73*Inputs!$M$48,0)/12</f>
        <v>0</v>
      </c>
      <c r="EV76" s="59">
        <f>IF(Inputs!$M$46&gt;=Financials!EV6,Financials!EV73*Inputs!$M$48,0)/12</f>
        <v>0</v>
      </c>
      <c r="EW76" s="59">
        <f>IF(Inputs!$M$46&gt;=Financials!EW6,Financials!EW73*Inputs!$M$48,0)/12</f>
        <v>0</v>
      </c>
      <c r="EX76" s="59">
        <f>IF(Inputs!$M$46&gt;=Financials!EX6,Financials!EX73*Inputs!$M$48,0)/12</f>
        <v>0</v>
      </c>
      <c r="EY76" s="59">
        <f>IF(Inputs!$M$46&gt;=Financials!EY6,Financials!EY73*Inputs!$M$48,0)/12</f>
        <v>0</v>
      </c>
      <c r="EZ76" s="59">
        <f>IF(Inputs!$M$46&gt;=Financials!EZ6,Financials!EZ73*Inputs!$M$48,0)/12</f>
        <v>0</v>
      </c>
      <c r="FA76" s="59">
        <f>IF(Inputs!$M$46&gt;=Financials!FA6,Financials!FA73*Inputs!$M$48,0)/12</f>
        <v>0</v>
      </c>
      <c r="FB76" s="59">
        <f>IF(Inputs!$M$46&gt;=Financials!FB6,Financials!FB73*Inputs!$M$48,0)/12</f>
        <v>0</v>
      </c>
      <c r="FC76" s="59">
        <f>IF(Inputs!$M$46&gt;=Financials!FC6,Financials!FC73*Inputs!$M$48,0)/12</f>
        <v>0</v>
      </c>
      <c r="FD76" s="59">
        <f>IF(Inputs!$M$46&gt;=Financials!FD6,Financials!FD73*Inputs!$M$48,0)/12</f>
        <v>0</v>
      </c>
      <c r="FE76" s="59">
        <f>IF(Inputs!$M$46&gt;=Financials!FE6,Financials!FE73*Inputs!$M$48,0)/12</f>
        <v>0</v>
      </c>
      <c r="FF76" s="59">
        <f>IF(Inputs!$M$46&gt;=Financials!FF6,Financials!FF73*Inputs!$M$48,0)/12</f>
        <v>0</v>
      </c>
      <c r="FG76" s="59">
        <f>IF(Inputs!$M$46&gt;=Financials!FG6,Financials!FG73*Inputs!$M$48,0)/12</f>
        <v>0</v>
      </c>
      <c r="FH76" s="59">
        <f>IF(Inputs!$M$46&gt;=Financials!FH6,Financials!FH73*Inputs!$M$48,0)/12</f>
        <v>0</v>
      </c>
      <c r="FI76" s="59">
        <f>IF(Inputs!$M$46&gt;=Financials!FI6,Financials!FI73*Inputs!$M$48,0)/12</f>
        <v>0</v>
      </c>
      <c r="FJ76" s="59">
        <f>IF(Inputs!$M$46&gt;=Financials!FJ6,Financials!FJ73*Inputs!$M$48,0)/12</f>
        <v>0</v>
      </c>
      <c r="FK76" s="59">
        <f>IF(Inputs!$M$46&gt;=Financials!FK6,Financials!FK73*Inputs!$M$48,0)/12</f>
        <v>0</v>
      </c>
      <c r="FL76" s="59">
        <f>IF(Inputs!$M$46&gt;=Financials!FL6,Financials!FL73*Inputs!$M$48,0)/12</f>
        <v>0</v>
      </c>
      <c r="FM76" s="59">
        <f>IF(Inputs!$M$46&gt;=Financials!FM6,Financials!FM73*Inputs!$M$48,0)/12</f>
        <v>0</v>
      </c>
      <c r="FN76" s="59">
        <f>IF(Inputs!$M$46&gt;=Financials!FN6,Financials!FN73*Inputs!$M$48,0)/12</f>
        <v>0</v>
      </c>
      <c r="FO76" s="59">
        <f>IF(Inputs!$M$46&gt;=Financials!FO6,Financials!FO73*Inputs!$M$48,0)/12</f>
        <v>0</v>
      </c>
      <c r="FP76" s="59">
        <f>IF(Inputs!$M$46&gt;=Financials!FP6,Financials!FP73*Inputs!$M$48,0)/12</f>
        <v>0</v>
      </c>
      <c r="FQ76" s="59">
        <f>IF(Inputs!$M$46&gt;=Financials!FQ6,Financials!FQ73*Inputs!$M$48,0)/12</f>
        <v>0</v>
      </c>
      <c r="FR76" s="59">
        <f>IF(Inputs!$M$46&gt;=Financials!FR6,Financials!FR73*Inputs!$M$48,0)/12</f>
        <v>0</v>
      </c>
      <c r="FS76" s="59">
        <f>IF(Inputs!$M$46&gt;=Financials!FS6,Financials!FS73*Inputs!$M$48,0)/12</f>
        <v>0</v>
      </c>
      <c r="FT76" s="59">
        <f>IF(Inputs!$M$46&gt;=Financials!FT6,Financials!FT73*Inputs!$M$48,0)/12</f>
        <v>0</v>
      </c>
      <c r="FU76" s="59">
        <f>IF(Inputs!$M$46&gt;=Financials!FU6,Financials!FU73*Inputs!$M$48,0)/12</f>
        <v>0</v>
      </c>
      <c r="FV76" s="59">
        <f>IF(Inputs!$M$46&gt;=Financials!FV6,Financials!FV73*Inputs!$M$48,0)/12</f>
        <v>0</v>
      </c>
      <c r="FW76" s="59">
        <f>IF(Inputs!$M$46&gt;=Financials!FW6,Financials!FW73*Inputs!$M$48,0)/12</f>
        <v>0</v>
      </c>
      <c r="FX76" s="59">
        <f>IF(Inputs!$M$46&gt;=Financials!FX6,Financials!FX73*Inputs!$M$48,0)/12</f>
        <v>0</v>
      </c>
      <c r="FY76" s="59">
        <f>IF(Inputs!$M$46&gt;=Financials!FY6,Financials!FY73*Inputs!$M$48,0)/12</f>
        <v>0</v>
      </c>
      <c r="FZ76" s="59">
        <f>IF(Inputs!$M$46&gt;=Financials!FZ6,Financials!FZ73*Inputs!$M$48,0)/12</f>
        <v>0</v>
      </c>
      <c r="GA76" s="59">
        <f>IF(Inputs!$M$46&gt;=Financials!GA6,Financials!GA73*Inputs!$M$48,0)/12</f>
        <v>0</v>
      </c>
      <c r="GB76" s="59">
        <f>IF(Inputs!$M$46&gt;=Financials!GB6,Financials!GB73*Inputs!$M$48,0)/12</f>
        <v>0</v>
      </c>
      <c r="GC76" s="59">
        <f>IF(Inputs!$M$46&gt;=Financials!GC6,Financials!GC73*Inputs!$M$48,0)/12</f>
        <v>0</v>
      </c>
      <c r="GD76" s="59">
        <f>IF(Inputs!$M$46&gt;=Financials!GD6,Financials!GD73*Inputs!$M$48,0)/12</f>
        <v>0</v>
      </c>
      <c r="GE76" s="59">
        <f>IF(Inputs!$M$46&gt;=Financials!GE6,Financials!GE73*Inputs!$M$48,0)/12</f>
        <v>0</v>
      </c>
      <c r="GF76" s="59">
        <f>IF(Inputs!$M$46&gt;=Financials!GF6,Financials!GF73*Inputs!$M$48,0)/12</f>
        <v>0</v>
      </c>
      <c r="GG76" s="59">
        <f>IF(Inputs!$M$46&gt;=Financials!GG6,Financials!GG73*Inputs!$M$48,0)/12</f>
        <v>0</v>
      </c>
      <c r="GH76" s="59">
        <f>IF(Inputs!$M$46&gt;=Financials!GH6,Financials!GH73*Inputs!$M$48,0)/12</f>
        <v>0</v>
      </c>
      <c r="GI76" s="59">
        <f>IF(Inputs!$M$46&gt;=Financials!GI6,Financials!GI73*Inputs!$M$48,0)/12</f>
        <v>0</v>
      </c>
      <c r="GJ76" s="59">
        <f>IF(Inputs!$M$46&gt;=Financials!GJ6,Financials!GJ73*Inputs!$M$48,0)/12</f>
        <v>0</v>
      </c>
      <c r="GK76" s="59">
        <f>IF(Inputs!$M$46&gt;=Financials!GK6,Financials!GK73*Inputs!$M$48,0)/12</f>
        <v>0</v>
      </c>
      <c r="GL76" s="59">
        <f>IF(Inputs!$M$46&gt;=Financials!GL6,Financials!GL73*Inputs!$M$48,0)/12</f>
        <v>0</v>
      </c>
      <c r="GM76" s="59">
        <f>IF(Inputs!$M$46&gt;=Financials!GM6,Financials!GM73*Inputs!$M$48,0)/12</f>
        <v>0</v>
      </c>
      <c r="GN76" s="59">
        <f>IF(Inputs!$M$46&gt;=Financials!GN6,Financials!GN73*Inputs!$M$48,0)/12</f>
        <v>0</v>
      </c>
      <c r="GO76" s="59">
        <f>IF(Inputs!$M$46&gt;=Financials!GO6,Financials!GO73*Inputs!$M$48,0)/12</f>
        <v>0</v>
      </c>
      <c r="GP76" s="59">
        <f>IF(Inputs!$M$46&gt;=Financials!GP6,Financials!GP73*Inputs!$M$48,0)/12</f>
        <v>0</v>
      </c>
      <c r="GQ76" s="59">
        <f>IF(Inputs!$M$46&gt;=Financials!GQ6,Financials!GQ73*Inputs!$M$48,0)/12</f>
        <v>0</v>
      </c>
      <c r="GR76" s="59">
        <f>IF(Inputs!$M$46&gt;=Financials!GR6,Financials!GR73*Inputs!$M$48,0)/12</f>
        <v>0</v>
      </c>
      <c r="GS76" s="59">
        <f>IF(Inputs!$M$46&gt;=Financials!GS6,Financials!GS73*Inputs!$M$48,0)/12</f>
        <v>0</v>
      </c>
      <c r="GT76" s="59">
        <f>IF(Inputs!$M$46&gt;=Financials!GT6,Financials!GT73*Inputs!$M$48,0)/12</f>
        <v>0</v>
      </c>
      <c r="GU76" s="59">
        <f>IF(Inputs!$M$46&gt;=Financials!GU6,Financials!GU73*Inputs!$M$48,0)/12</f>
        <v>0</v>
      </c>
      <c r="GV76" s="59">
        <f>IF(Inputs!$M$46&gt;=Financials!GV6,Financials!GV73*Inputs!$M$48,0)/12</f>
        <v>0</v>
      </c>
      <c r="GW76" s="59">
        <f>IF(Inputs!$M$46&gt;=Financials!GW6,Financials!GW73*Inputs!$M$48,0)/12</f>
        <v>0</v>
      </c>
      <c r="GX76" s="59">
        <f>IF(Inputs!$M$46&gt;=Financials!GX6,Financials!GX73*Inputs!$M$48,0)/12</f>
        <v>0</v>
      </c>
      <c r="GY76" s="59">
        <f>IF(Inputs!$M$46&gt;=Financials!GY6,Financials!GY73*Inputs!$M$48,0)/12</f>
        <v>0</v>
      </c>
      <c r="GZ76" s="59">
        <f>IF(Inputs!$M$46&gt;=Financials!GZ6,Financials!GZ73*Inputs!$M$48,0)/12</f>
        <v>0</v>
      </c>
      <c r="HA76" s="59">
        <f>IF(Inputs!$M$46&gt;=Financials!HA6,Financials!HA73*Inputs!$M$48,0)/12</f>
        <v>0</v>
      </c>
      <c r="HB76" s="59">
        <f>IF(Inputs!$M$46&gt;=Financials!HB6,Financials!HB73*Inputs!$M$48,0)/12</f>
        <v>0</v>
      </c>
      <c r="HC76" s="59">
        <f>IF(Inputs!$M$46&gt;=Financials!HC6,Financials!HC73*Inputs!$M$48,0)/12</f>
        <v>0</v>
      </c>
      <c r="HD76" s="59">
        <f>IF(Inputs!$M$46&gt;=Financials!HD6,Financials!HD73*Inputs!$M$48,0)/12</f>
        <v>0</v>
      </c>
      <c r="HE76" s="59">
        <f>IF(Inputs!$M$46&gt;=Financials!HE6,Financials!HE73*Inputs!$M$48,0)/12</f>
        <v>0</v>
      </c>
      <c r="HF76" s="59">
        <f>IF(Inputs!$M$46&gt;=Financials!HF6,Financials!HF73*Inputs!$M$48,0)/12</f>
        <v>0</v>
      </c>
      <c r="HG76" s="59">
        <f>IF(Inputs!$M$46&gt;=Financials!HG6,Financials!HG73*Inputs!$M$48,0)/12</f>
        <v>0</v>
      </c>
      <c r="HH76" s="59">
        <f>IF(Inputs!$M$46&gt;=Financials!HH6,Financials!HH73*Inputs!$M$48,0)/12</f>
        <v>0</v>
      </c>
      <c r="HI76" s="59">
        <f>IF(Inputs!$M$46&gt;=Financials!HI6,Financials!HI73*Inputs!$M$48,0)/12</f>
        <v>0</v>
      </c>
      <c r="HJ76" s="59">
        <f>IF(Inputs!$M$46&gt;=Financials!HJ6,Financials!HJ73*Inputs!$M$48,0)/12</f>
        <v>0</v>
      </c>
      <c r="HK76" s="59">
        <f>IF(Inputs!$M$46&gt;=Financials!HK6,Financials!HK73*Inputs!$M$48,0)/12</f>
        <v>0</v>
      </c>
      <c r="HL76" s="59">
        <f>IF(Inputs!$M$46&gt;=Financials!HL6,Financials!HL73*Inputs!$M$48,0)/12</f>
        <v>0</v>
      </c>
      <c r="HM76" s="59">
        <f>IF(Inputs!$M$46&gt;=Financials!HM6,Financials!HM73*Inputs!$M$48,0)/12</f>
        <v>0</v>
      </c>
      <c r="HN76" s="59">
        <f>IF(Inputs!$M$46&gt;=Financials!HN6,Financials!HN73*Inputs!$M$48,0)/12</f>
        <v>0</v>
      </c>
      <c r="HO76" s="59">
        <f>IF(Inputs!$M$46&gt;=Financials!HO6,Financials!HO73*Inputs!$M$48,0)/12</f>
        <v>0</v>
      </c>
      <c r="HP76" s="59">
        <f>IF(Inputs!$M$46&gt;=Financials!HP6,Financials!HP73*Inputs!$M$48,0)/12</f>
        <v>0</v>
      </c>
      <c r="HQ76" s="59">
        <f>IF(Inputs!$M$46&gt;=Financials!HQ6,Financials!HQ73*Inputs!$M$48,0)/12</f>
        <v>0</v>
      </c>
      <c r="HR76" s="59">
        <f>IF(Inputs!$M$46&gt;=Financials!HR6,Financials!HR73*Inputs!$M$48,0)/12</f>
        <v>0</v>
      </c>
      <c r="HS76" s="59">
        <f>IF(Inputs!$M$46&gt;=Financials!HS6,Financials!HS73*Inputs!$M$48,0)/12</f>
        <v>0</v>
      </c>
      <c r="HT76" s="59">
        <f>IF(Inputs!$M$46&gt;=Financials!HT6,Financials!HT73*Inputs!$M$48,0)/12</f>
        <v>0</v>
      </c>
      <c r="HU76" s="59">
        <f>IF(Inputs!$M$46&gt;=Financials!HU6,Financials!HU73*Inputs!$M$48,0)/12</f>
        <v>0</v>
      </c>
      <c r="HV76" s="59">
        <f>IF(Inputs!$M$46&gt;=Financials!HV6,Financials!HV73*Inputs!$M$48,0)/12</f>
        <v>0</v>
      </c>
      <c r="HW76" s="59">
        <f>IF(Inputs!$M$46&gt;=Financials!HW6,Financials!HW73*Inputs!$M$48,0)/12</f>
        <v>0</v>
      </c>
      <c r="HX76" s="59">
        <f>IF(Inputs!$M$46&gt;=Financials!HX6,Financials!HX73*Inputs!$M$48,0)/12</f>
        <v>0</v>
      </c>
      <c r="HY76" s="59">
        <f>IF(Inputs!$M$46&gt;=Financials!HY6,Financials!HY73*Inputs!$M$48,0)/12</f>
        <v>0</v>
      </c>
      <c r="HZ76" s="59">
        <f>IF(Inputs!$M$46&gt;=Financials!HZ6,Financials!HZ73*Inputs!$M$48,0)/12</f>
        <v>0</v>
      </c>
      <c r="IA76" s="59">
        <f>IF(Inputs!$M$46&gt;=Financials!IA6,Financials!IA73*Inputs!$M$48,0)/12</f>
        <v>0</v>
      </c>
      <c r="IB76" s="59">
        <f>IF(Inputs!$M$46&gt;=Financials!IB6,Financials!IB73*Inputs!$M$48,0)/12</f>
        <v>0</v>
      </c>
      <c r="IC76" s="59">
        <f>IF(Inputs!$M$46&gt;=Financials!IC6,Financials!IC73*Inputs!$M$48,0)/12</f>
        <v>0</v>
      </c>
      <c r="ID76" s="59">
        <f>IF(Inputs!$M$46&gt;=Financials!ID6,Financials!ID73*Inputs!$M$48,0)/12</f>
        <v>0</v>
      </c>
      <c r="IE76" s="59">
        <f>IF(Inputs!$M$46&gt;=Financials!IE6,Financials!IE73*Inputs!$M$48,0)/12</f>
        <v>0</v>
      </c>
      <c r="IF76" s="59">
        <f>IF(Inputs!$M$46&gt;=Financials!IF6,Financials!IF73*Inputs!$M$48,0)/12</f>
        <v>0</v>
      </c>
      <c r="IG76" s="59">
        <f>IF(Inputs!$M$46&gt;=Financials!IG6,Financials!IG73*Inputs!$M$48,0)/12</f>
        <v>0</v>
      </c>
      <c r="IH76" s="59">
        <f>IF(Inputs!$M$46&gt;=Financials!IH6,Financials!IH73*Inputs!$M$48,0)/12</f>
        <v>0</v>
      </c>
      <c r="II76" s="59">
        <f>IF(Inputs!$M$46&gt;=Financials!II6,Financials!II73*Inputs!$M$48,0)/12</f>
        <v>0</v>
      </c>
      <c r="IJ76" s="59">
        <f>IF(Inputs!$M$46&gt;=Financials!IJ6,Financials!IJ73*Inputs!$M$48,0)/12</f>
        <v>0</v>
      </c>
      <c r="IK76" s="59">
        <f>IF(Inputs!$M$46&gt;=Financials!IK6,Financials!IK73*Inputs!$M$48,0)/12</f>
        <v>0</v>
      </c>
      <c r="IL76" s="59">
        <f>IF(Inputs!$M$46&gt;=Financials!IL6,Financials!IL73*Inputs!$M$48,0)/12</f>
        <v>0</v>
      </c>
      <c r="IM76" s="59">
        <f>IF(Inputs!$M$46&gt;=Financials!IM6,Financials!IM73*Inputs!$M$48,0)/12</f>
        <v>0</v>
      </c>
      <c r="IN76" s="59">
        <f>IF(Inputs!$M$46&gt;=Financials!IN6,Financials!IN73*Inputs!$M$48,0)/12</f>
        <v>0</v>
      </c>
      <c r="IO76" s="59">
        <f>IF(Inputs!$M$46&gt;=Financials!IO6,Financials!IO73*Inputs!$M$48,0)/12</f>
        <v>0</v>
      </c>
      <c r="IP76" s="59">
        <f>IF(Inputs!$M$46&gt;=Financials!IP6,Financials!IP73*Inputs!$M$48,0)/12</f>
        <v>0</v>
      </c>
      <c r="IQ76" s="59">
        <f>IF(Inputs!$M$46&gt;=Financials!IQ6,Financials!IQ73*Inputs!$M$48,0)/12</f>
        <v>0</v>
      </c>
      <c r="IR76" s="59">
        <f>IF(Inputs!$M$46&gt;=Financials!IR6,Financials!IR73*Inputs!$M$48,0)/12</f>
        <v>0</v>
      </c>
      <c r="IS76" s="59">
        <f>IF(Inputs!$M$46&gt;=Financials!IS6,Financials!IS73*Inputs!$M$48,0)/12</f>
        <v>0</v>
      </c>
      <c r="IT76" s="59">
        <f>IF(Inputs!$M$46&gt;=Financials!IT6,Financials!IT73*Inputs!$M$48,0)/12</f>
        <v>0</v>
      </c>
      <c r="IU76" s="59">
        <f>IF(Inputs!$M$46&gt;=Financials!IU6,Financials!IU73*Inputs!$M$48,0)/12</f>
        <v>0</v>
      </c>
      <c r="IV76" s="59">
        <f>IF(Inputs!$M$46&gt;=Financials!IV6,Financials!IV73*Inputs!$M$48,0)/12</f>
        <v>0</v>
      </c>
      <c r="IW76" s="59">
        <f>IF(Inputs!$M$46&gt;=Financials!IW6,Financials!IW73*Inputs!$M$48,0)/12</f>
        <v>0</v>
      </c>
      <c r="IX76" s="59">
        <f>IF(Inputs!$M$46&gt;=Financials!IX6,Financials!IX73*Inputs!$M$48,0)/12</f>
        <v>0</v>
      </c>
      <c r="IY76" s="59">
        <f>IF(Inputs!$M$46&gt;=Financials!IY6,Financials!IY73*Inputs!$M$48,0)/12</f>
        <v>0</v>
      </c>
      <c r="IZ76" s="59">
        <f>IF(Inputs!$M$46&gt;=Financials!IZ6,Financials!IZ73*Inputs!$M$48,0)/12</f>
        <v>0</v>
      </c>
      <c r="JA76" s="59">
        <f>IF(Inputs!$M$46&gt;=Financials!JA6,Financials!JA73*Inputs!$M$48,0)/12</f>
        <v>0</v>
      </c>
      <c r="JB76" s="59">
        <f>IF(Inputs!$M$46&gt;=Financials!JB6,Financials!JB73*Inputs!$M$48,0)/12</f>
        <v>0</v>
      </c>
      <c r="JC76" s="59">
        <f>IF(Inputs!$M$46&gt;=Financials!JC6,Financials!JC73*Inputs!$M$48,0)/12</f>
        <v>0</v>
      </c>
      <c r="JD76" s="59">
        <f>IF(Inputs!$M$46&gt;=Financials!JD6,Financials!JD73*Inputs!$M$48,0)/12</f>
        <v>0</v>
      </c>
      <c r="JE76" s="59">
        <f>IF(Inputs!$M$46&gt;=Financials!JE6,Financials!JE73*Inputs!$M$48,0)/12</f>
        <v>0</v>
      </c>
      <c r="JF76" s="59">
        <f>IF(Inputs!$M$46&gt;=Financials!JF6,Financials!JF73*Inputs!$M$48,0)/12</f>
        <v>0</v>
      </c>
      <c r="JG76" s="59">
        <f>IF(Inputs!$M$46&gt;=Financials!JG6,Financials!JG73*Inputs!$M$48,0)/12</f>
        <v>0</v>
      </c>
      <c r="JH76" s="59">
        <f>IF(Inputs!$M$46&gt;=Financials!JH6,Financials!JH73*Inputs!$M$48,0)/12</f>
        <v>0</v>
      </c>
      <c r="JI76" s="59">
        <f>IF(Inputs!$M$46&gt;=Financials!JI6,Financials!JI73*Inputs!$M$48,0)/12</f>
        <v>0</v>
      </c>
      <c r="JJ76" s="59">
        <f>IF(Inputs!$M$46&gt;=Financials!JJ6,Financials!JJ73*Inputs!$M$48,0)/12</f>
        <v>0</v>
      </c>
      <c r="JK76" s="59">
        <f>IF(Inputs!$M$46&gt;=Financials!JK6,Financials!JK73*Inputs!$M$48,0)/12</f>
        <v>0</v>
      </c>
      <c r="JL76" s="59">
        <f>IF(Inputs!$M$46&gt;=Financials!JL6,Financials!JL73*Inputs!$M$48,0)/12</f>
        <v>0</v>
      </c>
      <c r="JM76" s="59">
        <f>IF(Inputs!$M$46&gt;=Financials!JM6,Financials!JM73*Inputs!$M$48,0)/12</f>
        <v>0</v>
      </c>
      <c r="JN76" s="59">
        <f>IF(Inputs!$M$46&gt;=Financials!JN6,Financials!JN73*Inputs!$M$48,0)/12</f>
        <v>0</v>
      </c>
      <c r="JO76" s="59">
        <f>IF(Inputs!$M$46&gt;=Financials!JO6,Financials!JO73*Inputs!$M$48,0)/12</f>
        <v>0</v>
      </c>
      <c r="JP76" s="59">
        <f>IF(Inputs!$M$46&gt;=Financials!JP6,Financials!JP73*Inputs!$M$48,0)/12</f>
        <v>0</v>
      </c>
      <c r="JQ76" s="59">
        <f>IF(Inputs!$M$46&gt;=Financials!JQ6,Financials!JQ73*Inputs!$M$48,0)/12</f>
        <v>0</v>
      </c>
      <c r="JR76" s="59">
        <f>IF(Inputs!$M$46&gt;=Financials!JR6,Financials!JR73*Inputs!$M$48,0)/12</f>
        <v>0</v>
      </c>
      <c r="JS76" s="59">
        <f>IF(Inputs!$M$46&gt;=Financials!JS6,Financials!JS73*Inputs!$M$48,0)/12</f>
        <v>0</v>
      </c>
      <c r="JT76" s="59">
        <f>IF(Inputs!$M$46&gt;=Financials!JT6,Financials!JT73*Inputs!$M$48,0)/12</f>
        <v>0</v>
      </c>
      <c r="JU76" s="59">
        <f>IF(Inputs!$M$46&gt;=Financials!JU6,Financials!JU73*Inputs!$M$48,0)/12</f>
        <v>0</v>
      </c>
      <c r="JV76" s="59">
        <f>IF(Inputs!$M$46&gt;=Financials!JV6,Financials!JV73*Inputs!$M$48,0)/12</f>
        <v>0</v>
      </c>
      <c r="JW76" s="59">
        <f>IF(Inputs!$M$46&gt;=Financials!JW6,Financials!JW73*Inputs!$M$48,0)/12</f>
        <v>0</v>
      </c>
      <c r="JX76" s="59">
        <f>IF(Inputs!$M$46&gt;=Financials!JX6,Financials!JX73*Inputs!$M$48,0)/12</f>
        <v>0</v>
      </c>
      <c r="JY76" s="59">
        <f>IF(Inputs!$M$46&gt;=Financials!JY6,Financials!JY73*Inputs!$M$48,0)/12</f>
        <v>0</v>
      </c>
      <c r="JZ76" s="59">
        <f>IF(Inputs!$M$46&gt;=Financials!JZ6,Financials!JZ73*Inputs!$M$48,0)/12</f>
        <v>0</v>
      </c>
      <c r="KA76" s="59">
        <f>IF(Inputs!$M$46&gt;=Financials!KA6,Financials!KA73*Inputs!$M$48,0)/12</f>
        <v>0</v>
      </c>
      <c r="KB76" s="59">
        <f>IF(Inputs!$M$46&gt;=Financials!KB6,Financials!KB73*Inputs!$M$48,0)/12</f>
        <v>0</v>
      </c>
      <c r="KC76" s="59">
        <f>IF(Inputs!$M$46&gt;=Financials!KC6,Financials!KC73*Inputs!$M$48,0)/12</f>
        <v>0</v>
      </c>
      <c r="KD76" s="59">
        <f>IF(Inputs!$M$46&gt;=Financials!KD6,Financials!KD73*Inputs!$M$48,0)/12</f>
        <v>0</v>
      </c>
      <c r="KE76" s="59">
        <f>IF(Inputs!$M$46&gt;=Financials!KE6,Financials!KE73*Inputs!$M$48,0)/12</f>
        <v>0</v>
      </c>
      <c r="KF76" s="59">
        <f>IF(Inputs!$M$46&gt;=Financials!KF6,Financials!KF73*Inputs!$M$48,0)/12</f>
        <v>0</v>
      </c>
      <c r="KG76" s="59">
        <f>IF(Inputs!$M$46&gt;=Financials!KG6,Financials!KG73*Inputs!$M$48,0)/12</f>
        <v>0</v>
      </c>
      <c r="KH76" s="59">
        <f>IF(Inputs!$M$46&gt;=Financials!KH6,Financials!KH73*Inputs!$M$48,0)/12</f>
        <v>0</v>
      </c>
      <c r="KI76" s="59">
        <f>IF(Inputs!$M$46&gt;=Financials!KI6,Financials!KI73*Inputs!$M$48,0)/12</f>
        <v>0</v>
      </c>
      <c r="KJ76" s="59">
        <f>IF(Inputs!$M$46&gt;=Financials!KJ6,Financials!KJ73*Inputs!$M$48,0)/12</f>
        <v>0</v>
      </c>
      <c r="KK76" s="59">
        <f>IF(Inputs!$M$46&gt;=Financials!KK6,Financials!KK73*Inputs!$M$48,0)/12</f>
        <v>0</v>
      </c>
      <c r="KL76" s="59">
        <f>IF(Inputs!$M$46&gt;=Financials!KL6,Financials!KL73*Inputs!$M$48,0)/12</f>
        <v>0</v>
      </c>
      <c r="KM76" s="59">
        <f>IF(Inputs!$M$46&gt;=Financials!KM6,Financials!KM73*Inputs!$M$48,0)/12</f>
        <v>0</v>
      </c>
      <c r="KN76" s="59">
        <f>IF(Inputs!$M$46&gt;=Financials!KN6,Financials!KN73*Inputs!$M$48,0)/12</f>
        <v>0</v>
      </c>
      <c r="KO76" s="59">
        <f>IF(Inputs!$M$46&gt;=Financials!KO6,Financials!KO73*Inputs!$M$48,0)/12</f>
        <v>0</v>
      </c>
      <c r="KP76" s="59">
        <f>IF(Inputs!$M$46&gt;=Financials!KP6,Financials!KP73*Inputs!$M$48,0)/12</f>
        <v>0</v>
      </c>
      <c r="KQ76" s="59">
        <f>IF(Inputs!$M$46&gt;=Financials!KQ6,Financials!KQ73*Inputs!$M$48,0)/12</f>
        <v>0</v>
      </c>
      <c r="KR76" s="59">
        <f>IF(Inputs!$M$46&gt;=Financials!KR6,Financials!KR73*Inputs!$M$48,0)/12</f>
        <v>0</v>
      </c>
      <c r="KS76" s="59">
        <f>IF(Inputs!$M$46&gt;=Financials!KS6,Financials!KS73*Inputs!$M$48,0)/12</f>
        <v>0</v>
      </c>
      <c r="KT76" s="59">
        <f>IF(Inputs!$M$46&gt;=Financials!KT6,Financials!KT73*Inputs!$M$48,0)/12</f>
        <v>0</v>
      </c>
      <c r="KU76" s="59">
        <f>IF(Inputs!$M$46&gt;=Financials!KU6,Financials!KU73*Inputs!$M$48,0)/12</f>
        <v>0</v>
      </c>
      <c r="KV76" s="59">
        <f>IF(Inputs!$M$46&gt;=Financials!KV6,Financials!KV73*Inputs!$M$48,0)/12</f>
        <v>0</v>
      </c>
      <c r="KW76" s="59">
        <f>IF(Inputs!$M$46&gt;=Financials!KW6,Financials!KW73*Inputs!$M$48,0)/12</f>
        <v>0</v>
      </c>
      <c r="KX76" s="59">
        <f>IF(Inputs!$M$46&gt;=Financials!KX6,Financials!KX73*Inputs!$M$48,0)/12</f>
        <v>0</v>
      </c>
      <c r="KY76" s="59">
        <f>IF(Inputs!$M$46&gt;=Financials!KY6,Financials!KY73*Inputs!$M$48,0)/12</f>
        <v>0</v>
      </c>
      <c r="KZ76" s="59">
        <f>IF(Inputs!$M$46&gt;=Financials!KZ6,Financials!KZ73*Inputs!$M$48,0)/12</f>
        <v>0</v>
      </c>
      <c r="LA76" s="59">
        <f>IF(Inputs!$M$46&gt;=Financials!LA6,Financials!LA73*Inputs!$M$48,0)/12</f>
        <v>0</v>
      </c>
      <c r="LB76" s="59">
        <f>IF(Inputs!$M$46&gt;=Financials!LB6,Financials!LB73*Inputs!$M$48,0)/12</f>
        <v>0</v>
      </c>
      <c r="LC76" s="59">
        <f>IF(Inputs!$M$46&gt;=Financials!LC6,Financials!LC73*Inputs!$M$48,0)/12</f>
        <v>0</v>
      </c>
      <c r="LD76" s="59">
        <f>IF(Inputs!$M$46&gt;=Financials!LD6,Financials!LD73*Inputs!$M$48,0)/12</f>
        <v>0</v>
      </c>
      <c r="LE76" s="59">
        <f>IF(Inputs!$M$46&gt;=Financials!LE6,Financials!LE73*Inputs!$M$48,0)/12</f>
        <v>0</v>
      </c>
      <c r="LF76" s="59">
        <f>IF(Inputs!$M$46&gt;=Financials!LF6,Financials!LF73*Inputs!$M$48,0)/12</f>
        <v>0</v>
      </c>
      <c r="LG76" s="59">
        <f>IF(Inputs!$M$46&gt;=Financials!LG6,Financials!LG73*Inputs!$M$48,0)/12</f>
        <v>0</v>
      </c>
      <c r="LH76" s="59">
        <f>IF(Inputs!$M$46&gt;=Financials!LH6,Financials!LH73*Inputs!$M$48,0)/12</f>
        <v>0</v>
      </c>
      <c r="LI76" s="59">
        <f>IF(Inputs!$M$46&gt;=Financials!LI6,Financials!LI73*Inputs!$M$48,0)/12</f>
        <v>0</v>
      </c>
      <c r="LJ76" s="59">
        <f>IF(Inputs!$M$46&gt;=Financials!LJ6,Financials!LJ73*Inputs!$M$48,0)/12</f>
        <v>0</v>
      </c>
      <c r="LK76" s="59">
        <f>IF(Inputs!$M$46&gt;=Financials!LK6,Financials!LK73*Inputs!$M$48,0)/12</f>
        <v>0</v>
      </c>
      <c r="LL76" s="59">
        <f>IF(Inputs!$M$46&gt;=Financials!LL6,Financials!LL73*Inputs!$M$48,0)/12</f>
        <v>0</v>
      </c>
      <c r="LM76" s="59">
        <f>IF(Inputs!$M$46&gt;=Financials!LM6,Financials!LM73*Inputs!$M$48,0)/12</f>
        <v>0</v>
      </c>
      <c r="LN76" s="59">
        <f>IF(Inputs!$M$46&gt;=Financials!LN6,Financials!LN73*Inputs!$M$48,0)/12</f>
        <v>0</v>
      </c>
      <c r="LO76" s="59">
        <f>IF(Inputs!$M$46&gt;=Financials!LO6,Financials!LO73*Inputs!$M$48,0)/12</f>
        <v>0</v>
      </c>
      <c r="LP76" s="59">
        <f>IF(Inputs!$M$46&gt;=Financials!LP6,Financials!LP73*Inputs!$M$48,0)/12</f>
        <v>0</v>
      </c>
      <c r="LQ76" s="59">
        <f>IF(Inputs!$M$46&gt;=Financials!LQ6,Financials!LQ73*Inputs!$M$48,0)/12</f>
        <v>0</v>
      </c>
      <c r="LR76" s="59">
        <f>IF(Inputs!$M$46&gt;=Financials!LR6,Financials!LR73*Inputs!$M$48,0)/12</f>
        <v>0</v>
      </c>
      <c r="LS76" s="59">
        <f>IF(Inputs!$M$46&gt;=Financials!LS6,Financials!LS73*Inputs!$M$48,0)/12</f>
        <v>0</v>
      </c>
      <c r="LT76" s="59">
        <f>IF(Inputs!$M$46&gt;=Financials!LT6,Financials!LT73*Inputs!$M$48,0)/12</f>
        <v>0</v>
      </c>
      <c r="LU76" s="59">
        <f>IF(Inputs!$M$46&gt;=Financials!LU6,Financials!LU73*Inputs!$M$48,0)/12</f>
        <v>0</v>
      </c>
    </row>
    <row r="77" spans="4:333"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4"/>
      <c r="AG77" s="54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59"/>
      <c r="ER77" s="59"/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59"/>
      <c r="FF77" s="59"/>
      <c r="FG77" s="59"/>
      <c r="FH77" s="59"/>
      <c r="FI77" s="59"/>
      <c r="FJ77" s="59"/>
      <c r="FK77" s="59"/>
      <c r="FL77" s="59"/>
      <c r="FM77" s="59"/>
      <c r="FN77" s="59"/>
      <c r="FO77" s="59"/>
      <c r="FP77" s="59"/>
      <c r="FQ77" s="59"/>
      <c r="FR77" s="59"/>
      <c r="FS77" s="59"/>
      <c r="FT77" s="59"/>
      <c r="FU77" s="59"/>
      <c r="FV77" s="59"/>
      <c r="FW77" s="59"/>
      <c r="FX77" s="59"/>
      <c r="FY77" s="59"/>
      <c r="FZ77" s="59"/>
      <c r="GA77" s="59"/>
      <c r="GB77" s="59"/>
      <c r="GC77" s="59"/>
      <c r="GD77" s="59"/>
      <c r="GE77" s="59"/>
      <c r="GF77" s="59"/>
      <c r="GG77" s="59"/>
      <c r="GH77" s="59"/>
      <c r="GI77" s="59"/>
      <c r="GJ77" s="59"/>
      <c r="GK77" s="59"/>
      <c r="GL77" s="59"/>
      <c r="GM77" s="59"/>
      <c r="GN77" s="59"/>
      <c r="GO77" s="59"/>
      <c r="GP77" s="59"/>
      <c r="GQ77" s="59"/>
      <c r="GR77" s="59"/>
      <c r="GS77" s="59"/>
      <c r="GT77" s="59"/>
      <c r="GU77" s="59"/>
      <c r="GV77" s="59"/>
      <c r="GW77" s="59"/>
      <c r="GX77" s="59"/>
      <c r="GY77" s="59"/>
      <c r="GZ77" s="59"/>
      <c r="HA77" s="59"/>
      <c r="HB77" s="59"/>
      <c r="HC77" s="59"/>
      <c r="HD77" s="59"/>
      <c r="HE77" s="59"/>
      <c r="HF77" s="59"/>
      <c r="HG77" s="59"/>
      <c r="HH77" s="59"/>
      <c r="HI77" s="59"/>
      <c r="HJ77" s="59"/>
      <c r="HK77" s="59"/>
      <c r="HL77" s="59"/>
      <c r="HM77" s="59"/>
      <c r="HN77" s="59"/>
      <c r="HO77" s="59"/>
      <c r="HP77" s="59"/>
      <c r="HQ77" s="59"/>
      <c r="HR77" s="59"/>
      <c r="HS77" s="59"/>
      <c r="HT77" s="59"/>
      <c r="HU77" s="59"/>
      <c r="HV77" s="59"/>
      <c r="HW77" s="59"/>
      <c r="HX77" s="59"/>
      <c r="HY77" s="59"/>
      <c r="HZ77" s="59"/>
      <c r="IA77" s="59"/>
      <c r="IB77" s="59"/>
      <c r="IC77" s="59"/>
      <c r="ID77" s="59"/>
      <c r="IE77" s="59"/>
      <c r="IF77" s="59"/>
      <c r="IG77" s="59"/>
      <c r="IH77" s="59"/>
      <c r="II77" s="59"/>
      <c r="IJ77" s="59"/>
      <c r="IK77" s="59"/>
      <c r="IL77" s="59"/>
      <c r="IM77" s="59"/>
      <c r="IN77" s="59"/>
      <c r="IO77" s="59"/>
      <c r="IP77" s="59"/>
      <c r="IQ77" s="59"/>
      <c r="IR77" s="59"/>
      <c r="IS77" s="59"/>
      <c r="IT77" s="59"/>
      <c r="IU77" s="59"/>
      <c r="IV77" s="59"/>
      <c r="IW77" s="59"/>
      <c r="IX77" s="59"/>
      <c r="IY77" s="59"/>
      <c r="IZ77" s="59"/>
      <c r="JA77" s="59"/>
      <c r="JB77" s="59"/>
      <c r="JC77" s="59"/>
      <c r="JD77" s="59"/>
      <c r="JE77" s="59"/>
      <c r="JF77" s="59"/>
      <c r="JG77" s="59"/>
      <c r="JH77" s="59"/>
      <c r="JI77" s="59"/>
      <c r="JJ77" s="59"/>
      <c r="JK77" s="59"/>
      <c r="JL77" s="59"/>
      <c r="JM77" s="59"/>
      <c r="JN77" s="59"/>
      <c r="JO77" s="59"/>
      <c r="JP77" s="59"/>
      <c r="JQ77" s="59"/>
      <c r="JR77" s="59"/>
      <c r="JS77" s="59"/>
      <c r="JT77" s="59"/>
      <c r="JU77" s="59"/>
      <c r="JV77" s="59"/>
      <c r="JW77" s="59"/>
      <c r="JX77" s="59"/>
      <c r="JY77" s="59"/>
      <c r="JZ77" s="59"/>
      <c r="KA77" s="59"/>
      <c r="KB77" s="59"/>
      <c r="KC77" s="59"/>
      <c r="KD77" s="59"/>
      <c r="KE77" s="59"/>
      <c r="KF77" s="59"/>
      <c r="KG77" s="59"/>
      <c r="KH77" s="59"/>
      <c r="KI77" s="59"/>
      <c r="KJ77" s="59"/>
      <c r="KK77" s="59"/>
      <c r="KL77" s="59"/>
      <c r="KM77" s="59"/>
      <c r="KN77" s="59"/>
      <c r="KO77" s="59"/>
      <c r="KP77" s="59"/>
      <c r="KQ77" s="59"/>
      <c r="KR77" s="59"/>
      <c r="KS77" s="59"/>
      <c r="KT77" s="59"/>
      <c r="KU77" s="59"/>
      <c r="KV77" s="59"/>
      <c r="KW77" s="59"/>
      <c r="KX77" s="59"/>
      <c r="KY77" s="59"/>
      <c r="KZ77" s="59"/>
      <c r="LA77" s="59"/>
      <c r="LB77" s="59"/>
      <c r="LC77" s="59"/>
      <c r="LD77" s="59"/>
      <c r="LE77" s="59"/>
      <c r="LF77" s="59"/>
      <c r="LG77" s="59"/>
      <c r="LH77" s="59"/>
      <c r="LI77" s="59"/>
      <c r="LJ77" s="59"/>
      <c r="LK77" s="59"/>
      <c r="LL77" s="59"/>
      <c r="LM77" s="59"/>
      <c r="LN77" s="59"/>
      <c r="LO77" s="59"/>
      <c r="LP77" s="59"/>
      <c r="LQ77" s="59"/>
      <c r="LR77" s="59"/>
      <c r="LS77" s="59"/>
      <c r="LT77" s="59"/>
      <c r="LU77" s="59"/>
    </row>
    <row r="78" spans="4:333">
      <c r="E78" s="12" t="s">
        <v>345</v>
      </c>
      <c r="G78" s="59">
        <f>+SUM(AH78:AS78)</f>
        <v>1183.7929375918602</v>
      </c>
      <c r="H78" s="59">
        <f>+SUM(AT78:BE78)</f>
        <v>1307.7515273024469</v>
      </c>
      <c r="I78" s="59">
        <f>+SUM(BF78:BQ78)</f>
        <v>1444.6902011773268</v>
      </c>
      <c r="J78" s="59">
        <f>+SUM(BR78:CC78)</f>
        <v>1595.9681436449914</v>
      </c>
      <c r="K78" s="59">
        <f>+SUM(CD78:CO78)</f>
        <v>1763.0868635046522</v>
      </c>
      <c r="L78" s="59">
        <f>+SUM(CP78:DA78)</f>
        <v>1947.7050971476788</v>
      </c>
      <c r="M78" s="59">
        <f>+SUM(DB78:DM78)</f>
        <v>2151.6552723410641</v>
      </c>
      <c r="N78" s="59">
        <f>+SUM(DN78:DY78)</f>
        <v>2376.9616959841387</v>
      </c>
      <c r="O78" s="59">
        <f>+SUM(DZ78:EK78)</f>
        <v>2625.8606463611054</v>
      </c>
      <c r="P78" s="59">
        <f>+SUM(EL78:EW78)</f>
        <v>2900.8225693149648</v>
      </c>
      <c r="Q78" s="59">
        <f>+SUM(EX78:FI78)</f>
        <v>3204.5765986508791</v>
      </c>
      <c r="R78" s="59">
        <f>+SUM(FJ78:FU78)</f>
        <v>3540.1376441462107</v>
      </c>
      <c r="S78" s="59">
        <f>+SUM(FV78:GG78)</f>
        <v>3910.8363160291683</v>
      </c>
      <c r="T78" s="59">
        <f>+SUM(GH78:GS78)</f>
        <v>4320.3519829414072</v>
      </c>
      <c r="U78" s="59">
        <f>+SUM(GT78:HE78)</f>
        <v>4772.7492915012945</v>
      </c>
      <c r="V78" s="59">
        <f>+SUM(HF78:HQ78)</f>
        <v>5272.5185099426726</v>
      </c>
      <c r="W78" s="59">
        <f>+SUM(HR78:IC78)</f>
        <v>5824.6200962597877</v>
      </c>
      <c r="X78" s="59">
        <f>+SUM(ID78:IO78)</f>
        <v>6434.5339332193716</v>
      </c>
      <c r="Y78" s="59">
        <f>+SUM(IP78:JA78)</f>
        <v>7108.3137189218905</v>
      </c>
      <c r="Z78" s="59">
        <f>+SUM(JB78:JM78)</f>
        <v>7852.6470527652564</v>
      </c>
      <c r="AA78" s="59">
        <f>+SUM(JN78:JY78)</f>
        <v>8674.9218131941689</v>
      </c>
      <c r="AB78" s="59">
        <f>+SUM(JZ78:KK78)</f>
        <v>9583.2994860671515</v>
      </c>
      <c r="AC78" s="59">
        <f>+SUM(KL78:KW78)</f>
        <v>10586.796171461849</v>
      </c>
      <c r="AD78" s="59">
        <f>+SUM(KX78:LI78)</f>
        <v>11695.372072951403</v>
      </c>
      <c r="AE78" s="59">
        <f>+SUM(LJ78:LU78)</f>
        <v>12920.030357577427</v>
      </c>
      <c r="AF78" s="54"/>
      <c r="AG78" s="54"/>
      <c r="AH78" s="59">
        <f>'Sponsor Return'!AH23</f>
        <v>94.209265258408777</v>
      </c>
      <c r="AI78" s="59">
        <f>'Sponsor Return'!AI23</f>
        <v>94.994342468895638</v>
      </c>
      <c r="AJ78" s="59">
        <f>'Sponsor Return'!AJ23</f>
        <v>95.785961989469797</v>
      </c>
      <c r="AK78" s="59">
        <f>'Sponsor Return'!AK23</f>
        <v>96.584178339382106</v>
      </c>
      <c r="AL78" s="59">
        <f>'Sponsor Return'!AL23</f>
        <v>97.389046492210355</v>
      </c>
      <c r="AM78" s="59">
        <f>'Sponsor Return'!AM23</f>
        <v>98.200621879645269</v>
      </c>
      <c r="AN78" s="59">
        <f>'Sponsor Return'!AN23</f>
        <v>99.018960395309023</v>
      </c>
      <c r="AO78" s="59">
        <f>'Sponsor Return'!AO23</f>
        <v>99.844118398603314</v>
      </c>
      <c r="AP78" s="59">
        <f>'Sponsor Return'!AP23</f>
        <v>100.67615271859154</v>
      </c>
      <c r="AQ78" s="59">
        <f>'Sponsor Return'!AQ23</f>
        <v>101.51512065791326</v>
      </c>
      <c r="AR78" s="59">
        <f>'Sponsor Return'!AR23</f>
        <v>102.36107999672913</v>
      </c>
      <c r="AS78" s="59">
        <f>'Sponsor Return'!AS23</f>
        <v>103.214088996702</v>
      </c>
      <c r="AT78" s="59">
        <f>'Sponsor Return'!AT23</f>
        <v>104.07420640500777</v>
      </c>
      <c r="AU78" s="59">
        <f>'Sponsor Return'!AU23</f>
        <v>104.94149145838287</v>
      </c>
      <c r="AV78" s="59">
        <f>'Sponsor Return'!AV23</f>
        <v>105.81600388720267</v>
      </c>
      <c r="AW78" s="59">
        <f>'Sponsor Return'!AW23</f>
        <v>106.69780391959603</v>
      </c>
      <c r="AX78" s="59">
        <f>'Sponsor Return'!AX23</f>
        <v>107.58695228559259</v>
      </c>
      <c r="AY78" s="59">
        <f>'Sponsor Return'!AY23</f>
        <v>108.48351022130578</v>
      </c>
      <c r="AZ78" s="59">
        <f>'Sponsor Return'!AZ23</f>
        <v>109.38753947315013</v>
      </c>
      <c r="BA78" s="59">
        <f>'Sponsor Return'!BA23</f>
        <v>110.29910230209293</v>
      </c>
      <c r="BB78" s="59">
        <f>'Sponsor Return'!BB23</f>
        <v>111.21826148794366</v>
      </c>
      <c r="BC78" s="59">
        <f>'Sponsor Return'!BC23</f>
        <v>112.14508033367656</v>
      </c>
      <c r="BD78" s="59">
        <f>'Sponsor Return'!BD23</f>
        <v>113.07962266979052</v>
      </c>
      <c r="BE78" s="59">
        <f>'Sponsor Return'!BE23</f>
        <v>114.0219528587055</v>
      </c>
      <c r="BF78" s="59">
        <f>'Sponsor Return'!BF23</f>
        <v>114.97213579919469</v>
      </c>
      <c r="BG78" s="59">
        <f>'Sponsor Return'!BG23</f>
        <v>115.93023693085456</v>
      </c>
      <c r="BH78" s="59">
        <f>'Sponsor Return'!BH23</f>
        <v>116.89632223861179</v>
      </c>
      <c r="BI78" s="59">
        <f>'Sponsor Return'!BI23</f>
        <v>117.87045825726682</v>
      </c>
      <c r="BJ78" s="59">
        <f>'Sponsor Return'!BJ23</f>
        <v>118.85271207607741</v>
      </c>
      <c r="BK78" s="59">
        <f>'Sponsor Return'!BK23</f>
        <v>119.84315134337805</v>
      </c>
      <c r="BL78" s="59">
        <f>'Sponsor Return'!BL23</f>
        <v>120.84184427123955</v>
      </c>
      <c r="BM78" s="59">
        <f>'Sponsor Return'!BM23</f>
        <v>121.84885964016655</v>
      </c>
      <c r="BN78" s="59">
        <f>'Sponsor Return'!BN23</f>
        <v>122.86426680383465</v>
      </c>
      <c r="BO78" s="59">
        <f>'Sponsor Return'!BO23</f>
        <v>123.88813569386662</v>
      </c>
      <c r="BP78" s="59">
        <f>'Sponsor Return'!BP23</f>
        <v>124.92053682464882</v>
      </c>
      <c r="BQ78" s="59">
        <f>'Sponsor Return'!BQ23</f>
        <v>125.96154129818763</v>
      </c>
      <c r="BR78" s="59">
        <f>'Sponsor Return'!BR23</f>
        <v>127.01122080900586</v>
      </c>
      <c r="BS78" s="59">
        <f>'Sponsor Return'!BS23</f>
        <v>128.06964764908093</v>
      </c>
      <c r="BT78" s="59">
        <f>'Sponsor Return'!BT23</f>
        <v>129.13689471282328</v>
      </c>
      <c r="BU78" s="59">
        <f>'Sponsor Return'!BU23</f>
        <v>130.21303550209677</v>
      </c>
      <c r="BV78" s="59">
        <f>'Sponsor Return'!BV23</f>
        <v>131.29814413128088</v>
      </c>
      <c r="BW78" s="59">
        <f>'Sponsor Return'!BW23</f>
        <v>132.39229533237494</v>
      </c>
      <c r="BX78" s="59">
        <f>'Sponsor Return'!BX23</f>
        <v>133.49556446014481</v>
      </c>
      <c r="BY78" s="59">
        <f>'Sponsor Return'!BY23</f>
        <v>134.60802749731261</v>
      </c>
      <c r="BZ78" s="59">
        <f>'Sponsor Return'!BZ23</f>
        <v>135.72976105979012</v>
      </c>
      <c r="CA78" s="59">
        <f>'Sponsor Return'!CA23</f>
        <v>136.8608424019551</v>
      </c>
      <c r="CB78" s="59">
        <f>'Sponsor Return'!CB23</f>
        <v>138.00134942197144</v>
      </c>
      <c r="CC78" s="59">
        <f>'Sponsor Return'!CC23</f>
        <v>139.15136066715456</v>
      </c>
      <c r="CD78" s="59">
        <f>'Sponsor Return'!CD23</f>
        <v>140.31095533938083</v>
      </c>
      <c r="CE78" s="59">
        <f>'Sponsor Return'!CE23</f>
        <v>141.48021330054235</v>
      </c>
      <c r="CF78" s="59">
        <f>'Sponsor Return'!CF23</f>
        <v>142.65921507804694</v>
      </c>
      <c r="CG78" s="59">
        <f>'Sponsor Return'!CG23</f>
        <v>143.848041870364</v>
      </c>
      <c r="CH78" s="59">
        <f>'Sponsor Return'!CH23</f>
        <v>145.04677555261708</v>
      </c>
      <c r="CI78" s="59">
        <f>'Sponsor Return'!CI23</f>
        <v>146.2554986822222</v>
      </c>
      <c r="CJ78" s="59">
        <f>'Sponsor Return'!CJ23</f>
        <v>147.474294504574</v>
      </c>
      <c r="CK78" s="59">
        <f>'Sponsor Return'!CK23</f>
        <v>148.70324695877878</v>
      </c>
      <c r="CL78" s="59">
        <f>'Sponsor Return'!CL23</f>
        <v>149.94244068343528</v>
      </c>
      <c r="CM78" s="59">
        <f>'Sponsor Return'!CM23</f>
        <v>151.19196102246383</v>
      </c>
      <c r="CN78" s="59">
        <f>'Sponsor Return'!CN23</f>
        <v>152.45189403098436</v>
      </c>
      <c r="CO78" s="59">
        <f>'Sponsor Return'!CO23</f>
        <v>153.72232648124248</v>
      </c>
      <c r="CP78" s="59">
        <f>'Sponsor Return'!CP23</f>
        <v>155.00334586858628</v>
      </c>
      <c r="CQ78" s="59">
        <f>'Sponsor Return'!CQ23</f>
        <v>156.29504041749101</v>
      </c>
      <c r="CR78" s="59">
        <f>'Sponsor Return'!CR23</f>
        <v>157.59749908763683</v>
      </c>
      <c r="CS78" s="59">
        <f>'Sponsor Return'!CS23</f>
        <v>158.91081158003385</v>
      </c>
      <c r="CT78" s="59">
        <f>'Sponsor Return'!CT23</f>
        <v>160.23506834320074</v>
      </c>
      <c r="CU78" s="59">
        <f>'Sponsor Return'!CU23</f>
        <v>161.57036057939411</v>
      </c>
      <c r="CV78" s="59">
        <f>'Sponsor Return'!CV23</f>
        <v>162.91678025088913</v>
      </c>
      <c r="CW78" s="59">
        <f>'Sponsor Return'!CW23</f>
        <v>164.27442008631317</v>
      </c>
      <c r="CX78" s="59">
        <f>'Sponsor Return'!CX23</f>
        <v>165.64337358703244</v>
      </c>
      <c r="CY78" s="59">
        <f>'Sponsor Return'!CY23</f>
        <v>167.02373503359104</v>
      </c>
      <c r="CZ78" s="59">
        <f>'Sponsor Return'!CZ23</f>
        <v>168.41559949220436</v>
      </c>
      <c r="DA78" s="59">
        <f>'Sponsor Return'!DA23</f>
        <v>169.81906282130603</v>
      </c>
      <c r="DB78" s="59">
        <f>'Sponsor Return'!DB23</f>
        <v>171.23422167815022</v>
      </c>
      <c r="DC78" s="59">
        <f>'Sponsor Return'!DC23</f>
        <v>172.66117352546826</v>
      </c>
      <c r="DD78" s="59">
        <f>'Sponsor Return'!DD23</f>
        <v>174.10001663818048</v>
      </c>
      <c r="DE78" s="59">
        <f>'Sponsor Return'!DE23</f>
        <v>175.55085011016536</v>
      </c>
      <c r="DF78" s="59">
        <f>'Sponsor Return'!DF23</f>
        <v>177.01377386108345</v>
      </c>
      <c r="DG78" s="59">
        <f>'Sponsor Return'!DG23</f>
        <v>178.48888864325909</v>
      </c>
      <c r="DH78" s="59">
        <f>'Sponsor Return'!DH23</f>
        <v>179.97629604861959</v>
      </c>
      <c r="DI78" s="59">
        <f>'Sponsor Return'!DI23</f>
        <v>181.47609851569155</v>
      </c>
      <c r="DJ78" s="59">
        <f>'Sponsor Return'!DJ23</f>
        <v>182.98839933665556</v>
      </c>
      <c r="DK78" s="59">
        <f>'Sponsor Return'!DK23</f>
        <v>184.51330266446098</v>
      </c>
      <c r="DL78" s="59">
        <f>'Sponsor Return'!DL23</f>
        <v>186.05091351999818</v>
      </c>
      <c r="DM78" s="59">
        <f>'Sponsor Return'!DM23</f>
        <v>187.60133779933153</v>
      </c>
      <c r="DN78" s="59">
        <f>'Sponsor Return'!DN23</f>
        <v>189.16468228099268</v>
      </c>
      <c r="DO78" s="59">
        <f>'Sponsor Return'!DO23</f>
        <v>190.74105463333433</v>
      </c>
      <c r="DP78" s="59">
        <f>'Sponsor Return'!DP23</f>
        <v>192.3305634219455</v>
      </c>
      <c r="DQ78" s="59">
        <f>'Sponsor Return'!DQ23</f>
        <v>193.93331811712835</v>
      </c>
      <c r="DR78" s="59">
        <f>'Sponsor Return'!DR23</f>
        <v>195.54942910143768</v>
      </c>
      <c r="DS78" s="59">
        <f>'Sponsor Return'!DS23</f>
        <v>197.17900767728304</v>
      </c>
      <c r="DT78" s="59">
        <f>'Sponsor Return'!DT23</f>
        <v>198.82216607459372</v>
      </c>
      <c r="DU78" s="59">
        <f>'Sponsor Return'!DU23</f>
        <v>200.4790174585487</v>
      </c>
      <c r="DV78" s="59">
        <f>'Sponsor Return'!DV23</f>
        <v>202.14967593736992</v>
      </c>
      <c r="DW78" s="59">
        <f>'Sponsor Return'!DW23</f>
        <v>203.83425657018131</v>
      </c>
      <c r="DX78" s="59">
        <f>'Sponsor Return'!DX23</f>
        <v>205.53287537493281</v>
      </c>
      <c r="DY78" s="59">
        <f>'Sponsor Return'!DY23</f>
        <v>207.24564933639056</v>
      </c>
      <c r="DZ78" s="59">
        <f>'Sponsor Return'!DZ23</f>
        <v>208.97269641419382</v>
      </c>
      <c r="EA78" s="59">
        <f>'Sponsor Return'!EA23</f>
        <v>210.71413555097865</v>
      </c>
      <c r="EB78" s="59">
        <f>'Sponsor Return'!EB23</f>
        <v>212.47008668057026</v>
      </c>
      <c r="EC78" s="59">
        <f>'Sponsor Return'!EC23</f>
        <v>214.24067073624155</v>
      </c>
      <c r="ED78" s="59">
        <f>'Sponsor Return'!ED23</f>
        <v>216.02600965904355</v>
      </c>
      <c r="EE78" s="59">
        <f>'Sponsor Return'!EE23</f>
        <v>217.8262264062023</v>
      </c>
      <c r="EF78" s="59">
        <f>'Sponsor Return'!EF23</f>
        <v>219.64144495958737</v>
      </c>
      <c r="EG78" s="59">
        <f>'Sponsor Return'!EG23</f>
        <v>221.47179033425061</v>
      </c>
      <c r="EH78" s="59">
        <f>'Sponsor Return'!EH23</f>
        <v>223.31738858703613</v>
      </c>
      <c r="EI78" s="59">
        <f>'Sponsor Return'!EI23</f>
        <v>225.17836682526138</v>
      </c>
      <c r="EJ78" s="59">
        <f>'Sponsor Return'!EJ23</f>
        <v>227.05485321547189</v>
      </c>
      <c r="EK78" s="59">
        <f>'Sponsor Return'!EK23</f>
        <v>228.94697699226754</v>
      </c>
      <c r="EL78" s="59">
        <f>'Sponsor Return'!EL23</f>
        <v>230.85486846720312</v>
      </c>
      <c r="EM78" s="59">
        <f>'Sponsor Return'!EM23</f>
        <v>232.77865903776308</v>
      </c>
      <c r="EN78" s="59">
        <f>'Sponsor Return'!EN23</f>
        <v>234.71848119641118</v>
      </c>
      <c r="EO78" s="59">
        <f>'Sponsor Return'!EO23</f>
        <v>236.67446853971455</v>
      </c>
      <c r="EP78" s="59">
        <f>'Sponsor Return'!EP23</f>
        <v>238.64675577754554</v>
      </c>
      <c r="EQ78" s="59">
        <f>'Sponsor Return'!EQ23</f>
        <v>240.63547874235849</v>
      </c>
      <c r="ER78" s="59">
        <f>'Sponsor Return'!ER23</f>
        <v>242.64077439854475</v>
      </c>
      <c r="ES78" s="59">
        <f>'Sponsor Return'!ES23</f>
        <v>244.66278085186605</v>
      </c>
      <c r="ET78" s="59">
        <f>'Sponsor Return'!ET23</f>
        <v>246.70163735896494</v>
      </c>
      <c r="EU78" s="59">
        <f>'Sponsor Return'!EU23</f>
        <v>248.75748433695628</v>
      </c>
      <c r="EV78" s="59">
        <f>'Sponsor Return'!EV23</f>
        <v>250.83046337309747</v>
      </c>
      <c r="EW78" s="59">
        <f>'Sponsor Return'!EW23</f>
        <v>252.92071723454001</v>
      </c>
      <c r="EX78" s="59">
        <f>'Sponsor Return'!EX23</f>
        <v>255.02838987816108</v>
      </c>
      <c r="EY78" s="59">
        <f>'Sponsor Return'!EY23</f>
        <v>257.15362646047913</v>
      </c>
      <c r="EZ78" s="59">
        <f>'Sponsor Return'!EZ23</f>
        <v>259.29657334764977</v>
      </c>
      <c r="FA78" s="59">
        <f>'Sponsor Return'!FA23</f>
        <v>261.45737812554682</v>
      </c>
      <c r="FB78" s="59">
        <f>'Sponsor Return'!FB23</f>
        <v>263.63618960992642</v>
      </c>
      <c r="FC78" s="59">
        <f>'Sponsor Return'!FC23</f>
        <v>265.83315785667583</v>
      </c>
      <c r="FD78" s="59">
        <f>'Sponsor Return'!FD23</f>
        <v>268.04843417214806</v>
      </c>
      <c r="FE78" s="59">
        <f>'Sponsor Return'!FE23</f>
        <v>270.28217112358266</v>
      </c>
      <c r="FF78" s="59">
        <f>'Sponsor Return'!FF23</f>
        <v>272.53452254961246</v>
      </c>
      <c r="FG78" s="59">
        <f>'Sponsor Return'!FG23</f>
        <v>274.80564357085927</v>
      </c>
      <c r="FH78" s="59">
        <f>'Sponsor Return'!FH23</f>
        <v>277.09569060061642</v>
      </c>
      <c r="FI78" s="59">
        <f>'Sponsor Return'!FI23</f>
        <v>279.40482135562161</v>
      </c>
      <c r="FJ78" s="59">
        <f>'Sponsor Return'!FJ23</f>
        <v>281.73319486691844</v>
      </c>
      <c r="FK78" s="59">
        <f>'Sponsor Return'!FK23</f>
        <v>284.08097149080936</v>
      </c>
      <c r="FL78" s="59">
        <f>'Sponsor Return'!FL23</f>
        <v>286.44831291989954</v>
      </c>
      <c r="FM78" s="59">
        <f>'Sponsor Return'!FM23</f>
        <v>288.8353821942319</v>
      </c>
      <c r="FN78" s="59">
        <f>'Sponsor Return'!FN23</f>
        <v>291.24234371251714</v>
      </c>
      <c r="FO78" s="59">
        <f>'Sponsor Return'!FO23</f>
        <v>293.66936324345477</v>
      </c>
      <c r="FP78" s="59">
        <f>'Sponsor Return'!FP23</f>
        <v>296.11660793715032</v>
      </c>
      <c r="FQ78" s="59">
        <f>'Sponsor Return'!FQ23</f>
        <v>298.58424633662651</v>
      </c>
      <c r="FR78" s="59">
        <f>'Sponsor Return'!FR23</f>
        <v>301.07244838943177</v>
      </c>
      <c r="FS78" s="59">
        <f>'Sponsor Return'!FS23</f>
        <v>303.58138545934366</v>
      </c>
      <c r="FT78" s="59">
        <f>'Sponsor Return'!FT23</f>
        <v>306.11123033817148</v>
      </c>
      <c r="FU78" s="59">
        <f>'Sponsor Return'!FU23</f>
        <v>308.66215725765619</v>
      </c>
      <c r="FV78" s="59">
        <f>'Sponsor Return'!FV23</f>
        <v>311.23434190146997</v>
      </c>
      <c r="FW78" s="59">
        <f>'Sponsor Return'!FW23</f>
        <v>313.82796141731558</v>
      </c>
      <c r="FX78" s="59">
        <f>'Sponsor Return'!FX23</f>
        <v>316.44319442912661</v>
      </c>
      <c r="FY78" s="59">
        <f>'Sponsor Return'!FY23</f>
        <v>319.08022104936936</v>
      </c>
      <c r="FZ78" s="59">
        <f>'Sponsor Return'!FZ23</f>
        <v>321.73922289144741</v>
      </c>
      <c r="GA78" s="59">
        <f>'Sponsor Return'!GA23</f>
        <v>324.42038308220958</v>
      </c>
      <c r="GB78" s="59">
        <f>'Sponsor Return'!GB23</f>
        <v>327.1238862745613</v>
      </c>
      <c r="GC78" s="59">
        <f>'Sponsor Return'!GC23</f>
        <v>329.84991866018265</v>
      </c>
      <c r="GD78" s="59">
        <f>'Sponsor Return'!GD23</f>
        <v>332.59866798235089</v>
      </c>
      <c r="GE78" s="59">
        <f>'Sponsor Return'!GE23</f>
        <v>335.37032354887049</v>
      </c>
      <c r="GF78" s="59">
        <f>'Sponsor Return'!GF23</f>
        <v>338.16507624511098</v>
      </c>
      <c r="GG78" s="59">
        <f>'Sponsor Return'!GG23</f>
        <v>340.98311854715371</v>
      </c>
      <c r="GH78" s="59">
        <f>'Sponsor Return'!GH23</f>
        <v>343.82464453504667</v>
      </c>
      <c r="GI78" s="59">
        <f>'Sponsor Return'!GI23</f>
        <v>346.68984990617207</v>
      </c>
      <c r="GJ78" s="59">
        <f>'Sponsor Return'!GJ23</f>
        <v>349.57893198872353</v>
      </c>
      <c r="GK78" s="59">
        <f>'Sponsor Return'!GK23</f>
        <v>352.49208975529632</v>
      </c>
      <c r="GL78" s="59">
        <f>'Sponsor Return'!GL23</f>
        <v>355.42952383659042</v>
      </c>
      <c r="GM78" s="59">
        <f>'Sponsor Return'!GM23</f>
        <v>358.39143653522865</v>
      </c>
      <c r="GN78" s="59">
        <f>'Sponsor Return'!GN23</f>
        <v>361.37803183968879</v>
      </c>
      <c r="GO78" s="59">
        <f>'Sponsor Return'!GO23</f>
        <v>364.38951543835287</v>
      </c>
      <c r="GP78" s="59">
        <f>'Sponsor Return'!GP23</f>
        <v>367.42609473367247</v>
      </c>
      <c r="GQ78" s="59">
        <f>'Sponsor Return'!GQ23</f>
        <v>370.48797885645308</v>
      </c>
      <c r="GR78" s="59">
        <f>'Sponsor Return'!GR23</f>
        <v>373.5753786802569</v>
      </c>
      <c r="GS78" s="59">
        <f>'Sponsor Return'!GS23</f>
        <v>376.68850683592564</v>
      </c>
      <c r="GT78" s="59">
        <f>'Sponsor Return'!GT23</f>
        <v>379.82757772622506</v>
      </c>
      <c r="GU78" s="59">
        <f>'Sponsor Return'!GU23</f>
        <v>382.99280754061033</v>
      </c>
      <c r="GV78" s="59">
        <f>'Sponsor Return'!GV23</f>
        <v>386.18441427011544</v>
      </c>
      <c r="GW78" s="59">
        <f>'Sponsor Return'!GW23</f>
        <v>389.40261772236636</v>
      </c>
      <c r="GX78" s="59">
        <f>'Sponsor Return'!GX23</f>
        <v>392.64763953671945</v>
      </c>
      <c r="GY78" s="59">
        <f>'Sponsor Return'!GY23</f>
        <v>395.91970319952543</v>
      </c>
      <c r="GZ78" s="59">
        <f>'Sponsor Return'!GZ23</f>
        <v>399.2190340595215</v>
      </c>
      <c r="HA78" s="59">
        <f>'Sponsor Return'!HA23</f>
        <v>402.54585934335091</v>
      </c>
      <c r="HB78" s="59">
        <f>'Sponsor Return'!HB23</f>
        <v>405.90040817121223</v>
      </c>
      <c r="HC78" s="59">
        <f>'Sponsor Return'!HC23</f>
        <v>409.28291157263902</v>
      </c>
      <c r="HD78" s="59">
        <f>'Sponsor Return'!HD23</f>
        <v>412.69360250241095</v>
      </c>
      <c r="HE78" s="59">
        <f>'Sponsor Return'!HE23</f>
        <v>416.13271585659766</v>
      </c>
      <c r="HF78" s="59">
        <f>'Sponsor Return'!HF23</f>
        <v>419.600488488736</v>
      </c>
      <c r="HG78" s="59">
        <f>'Sponsor Return'!HG23</f>
        <v>423.09715922614214</v>
      </c>
      <c r="HH78" s="59">
        <f>'Sponsor Return'!HH23</f>
        <v>426.62296888636001</v>
      </c>
      <c r="HI78" s="59">
        <f>'Sponsor Return'!HI23</f>
        <v>430.17816029374637</v>
      </c>
      <c r="HJ78" s="59">
        <f>'Sponsor Return'!HJ23</f>
        <v>433.76297829619421</v>
      </c>
      <c r="HK78" s="59">
        <f>'Sponsor Return'!HK23</f>
        <v>437.37766978199579</v>
      </c>
      <c r="HL78" s="59">
        <f>'Sponsor Return'!HL23</f>
        <v>441.02248369684571</v>
      </c>
      <c r="HM78" s="59">
        <f>'Sponsor Return'!HM23</f>
        <v>444.69767106098607</v>
      </c>
      <c r="HN78" s="59">
        <f>'Sponsor Return'!HN23</f>
        <v>448.40348498649428</v>
      </c>
      <c r="HO78" s="59">
        <f>'Sponsor Return'!HO23</f>
        <v>452.14018069471513</v>
      </c>
      <c r="HP78" s="59">
        <f>'Sponsor Return'!HP23</f>
        <v>455.90801553383778</v>
      </c>
      <c r="HQ78" s="59">
        <f>'Sponsor Return'!HQ23</f>
        <v>459.70724899661968</v>
      </c>
      <c r="HR78" s="59">
        <f>'Sponsor Return'!HR23</f>
        <v>463.53814273825822</v>
      </c>
      <c r="HS78" s="59">
        <f>'Sponsor Return'!HS23</f>
        <v>467.40096059441032</v>
      </c>
      <c r="HT78" s="59">
        <f>'Sponsor Return'!HT23</f>
        <v>471.29596859936373</v>
      </c>
      <c r="HU78" s="59">
        <f>'Sponsor Return'!HU23</f>
        <v>475.22343500435852</v>
      </c>
      <c r="HV78" s="59">
        <f>'Sponsor Return'!HV23</f>
        <v>479.18363029606144</v>
      </c>
      <c r="HW78" s="59">
        <f>'Sponsor Return'!HW23</f>
        <v>483.17682721519532</v>
      </c>
      <c r="HX78" s="59">
        <f>'Sponsor Return'!HX23</f>
        <v>487.20330077532196</v>
      </c>
      <c r="HY78" s="59">
        <f>'Sponsor Return'!HY23</f>
        <v>491.26332828178295</v>
      </c>
      <c r="HZ78" s="59">
        <f>'Sponsor Return'!HZ23</f>
        <v>495.35718935079785</v>
      </c>
      <c r="IA78" s="59">
        <f>'Sponsor Return'!IA23</f>
        <v>499.48516592872102</v>
      </c>
      <c r="IB78" s="59">
        <f>'Sponsor Return'!IB23</f>
        <v>503.64754231146048</v>
      </c>
      <c r="IC78" s="59">
        <f>'Sponsor Return'!IC23</f>
        <v>507.84460516405591</v>
      </c>
      <c r="ID78" s="59">
        <f>'Sponsor Return'!ID23</f>
        <v>512.07664354042299</v>
      </c>
      <c r="IE78" s="59">
        <f>'Sponsor Return'!IE23</f>
        <v>516.34394890325984</v>
      </c>
      <c r="IF78" s="59">
        <f>'Sponsor Return'!IF23</f>
        <v>520.64681514412041</v>
      </c>
      <c r="IG78" s="59">
        <f>'Sponsor Return'!IG23</f>
        <v>524.98553860365473</v>
      </c>
      <c r="IH78" s="59">
        <f>'Sponsor Return'!IH23</f>
        <v>529.36041809201845</v>
      </c>
      <c r="II78" s="59">
        <f>'Sponsor Return'!II23</f>
        <v>533.77175490945206</v>
      </c>
      <c r="IJ78" s="59">
        <f>'Sponsor Return'!IJ23</f>
        <v>538.2198528670308</v>
      </c>
      <c r="IK78" s="59">
        <f>'Sponsor Return'!IK23</f>
        <v>542.70501830758928</v>
      </c>
      <c r="IL78" s="59">
        <f>'Sponsor Return'!IL23</f>
        <v>547.2275601268193</v>
      </c>
      <c r="IM78" s="59">
        <f>'Sponsor Return'!IM23</f>
        <v>551.78778979454273</v>
      </c>
      <c r="IN78" s="59">
        <f>'Sponsor Return'!IN23</f>
        <v>556.38602137616397</v>
      </c>
      <c r="IO78" s="59">
        <f>'Sponsor Return'!IO23</f>
        <v>561.02257155429868</v>
      </c>
      <c r="IP78" s="59">
        <f>'Sponsor Return'!IP23</f>
        <v>565.69775965058454</v>
      </c>
      <c r="IQ78" s="59">
        <f>'Sponsor Return'!IQ23</f>
        <v>570.41190764767282</v>
      </c>
      <c r="IR78" s="59">
        <f>'Sponsor Return'!IR23</f>
        <v>575.16534021140342</v>
      </c>
      <c r="IS78" s="59">
        <f>'Sponsor Return'!IS23</f>
        <v>579.95838471316517</v>
      </c>
      <c r="IT78" s="59">
        <f>'Sponsor Return'!IT23</f>
        <v>584.79137125244142</v>
      </c>
      <c r="IU78" s="59">
        <f>'Sponsor Return'!IU23</f>
        <v>589.66463267954521</v>
      </c>
      <c r="IV78" s="59">
        <f>'Sponsor Return'!IV23</f>
        <v>594.57850461854139</v>
      </c>
      <c r="IW78" s="59">
        <f>'Sponsor Return'!IW23</f>
        <v>599.53332549036259</v>
      </c>
      <c r="IX78" s="59">
        <f>'Sponsor Return'!IX23</f>
        <v>604.52943653611555</v>
      </c>
      <c r="IY78" s="59">
        <f>'Sponsor Return'!IY23</f>
        <v>609.5671818405832</v>
      </c>
      <c r="IZ78" s="59">
        <f>'Sponsor Return'!IZ23</f>
        <v>614.64690835592137</v>
      </c>
      <c r="JA78" s="59">
        <f>'Sponsor Return'!JA23</f>
        <v>619.76896592555408</v>
      </c>
      <c r="JB78" s="59">
        <f>'Sponsor Return'!JB23</f>
        <v>624.933707308267</v>
      </c>
      <c r="JC78" s="59">
        <f>'Sponsor Return'!JC23</f>
        <v>630.14148820250261</v>
      </c>
      <c r="JD78" s="59">
        <f>'Sponsor Return'!JD23</f>
        <v>635.39266727085669</v>
      </c>
      <c r="JE78" s="59">
        <f>'Sponsor Return'!JE23</f>
        <v>640.68760616478062</v>
      </c>
      <c r="JF78" s="59">
        <f>'Sponsor Return'!JF23</f>
        <v>646.026669549487</v>
      </c>
      <c r="JG78" s="59">
        <f>'Sponsor Return'!JG23</f>
        <v>651.41022512906602</v>
      </c>
      <c r="JH78" s="59">
        <f>'Sponsor Return'!JH23</f>
        <v>656.83864367180831</v>
      </c>
      <c r="JI78" s="59">
        <f>'Sponsor Return'!JI23</f>
        <v>662.31229903574012</v>
      </c>
      <c r="JJ78" s="59">
        <f>'Sponsor Return'!JJ23</f>
        <v>667.83156819437113</v>
      </c>
      <c r="JK78" s="59">
        <f>'Sponsor Return'!JK23</f>
        <v>673.39683126265754</v>
      </c>
      <c r="JL78" s="59">
        <f>'Sponsor Return'!JL23</f>
        <v>679.00847152317988</v>
      </c>
      <c r="JM78" s="59">
        <f>'Sponsor Return'!JM23</f>
        <v>684.66687545253967</v>
      </c>
      <c r="JN78" s="59">
        <f>'Sponsor Return'!JN23</f>
        <v>690.37243274797743</v>
      </c>
      <c r="JO78" s="59">
        <f>'Sponsor Return'!JO23</f>
        <v>696.12553635421068</v>
      </c>
      <c r="JP78" s="59">
        <f>'Sponsor Return'!JP23</f>
        <v>701.92658249049566</v>
      </c>
      <c r="JQ78" s="59">
        <f>'Sponsor Return'!JQ23</f>
        <v>707.77597067791646</v>
      </c>
      <c r="JR78" s="59">
        <f>'Sponsor Return'!JR23</f>
        <v>713.67410376689918</v>
      </c>
      <c r="JS78" s="59">
        <f>'Sponsor Return'!JS23</f>
        <v>719.62138796495651</v>
      </c>
      <c r="JT78" s="59">
        <f>'Sponsor Return'!JT23</f>
        <v>725.61823286466461</v>
      </c>
      <c r="JU78" s="59">
        <f>'Sponsor Return'!JU23</f>
        <v>731.66505147187013</v>
      </c>
      <c r="JV78" s="59">
        <f>'Sponsor Return'!JV23</f>
        <v>737.76226023413574</v>
      </c>
      <c r="JW78" s="59">
        <f>'Sponsor Return'!JW23</f>
        <v>743.9102790694202</v>
      </c>
      <c r="JX78" s="59">
        <f>'Sponsor Return'!JX23</f>
        <v>750.10953139499873</v>
      </c>
      <c r="JY78" s="59">
        <f>'Sponsor Return'!JY23</f>
        <v>756.36044415662377</v>
      </c>
      <c r="JZ78" s="59">
        <f>'Sponsor Return'!JZ23</f>
        <v>762.66344785792887</v>
      </c>
      <c r="KA78" s="59">
        <f>'Sponsor Return'!KA23</f>
        <v>769.0189765900783</v>
      </c>
      <c r="KB78" s="59">
        <f>'Sponsor Return'!KB23</f>
        <v>775.42746806166224</v>
      </c>
      <c r="KC78" s="59">
        <f>'Sponsor Return'!KC23</f>
        <v>781.88936362884283</v>
      </c>
      <c r="KD78" s="59">
        <f>'Sponsor Return'!KD23</f>
        <v>788.40510832574978</v>
      </c>
      <c r="KE78" s="59">
        <f>'Sponsor Return'!KE23</f>
        <v>794.97515089513104</v>
      </c>
      <c r="KF78" s="59">
        <f>'Sponsor Return'!KF23</f>
        <v>801.59994381925719</v>
      </c>
      <c r="KG78" s="59">
        <f>'Sponsor Return'!KG23</f>
        <v>808.27994335108428</v>
      </c>
      <c r="KH78" s="59">
        <f>'Sponsor Return'!KH23</f>
        <v>815.01560954567663</v>
      </c>
      <c r="KI78" s="59">
        <f>'Sponsor Return'!KI23</f>
        <v>821.80740629189063</v>
      </c>
      <c r="KJ78" s="59">
        <f>'Sponsor Return'!KJ23</f>
        <v>828.65580134432309</v>
      </c>
      <c r="KK78" s="59">
        <f>'Sponsor Return'!KK23</f>
        <v>835.56126635552573</v>
      </c>
      <c r="KL78" s="59">
        <f>'Sponsor Return'!KL23</f>
        <v>842.52427690848845</v>
      </c>
      <c r="KM78" s="59">
        <f>'Sponsor Return'!KM23</f>
        <v>849.54531254939252</v>
      </c>
      <c r="KN78" s="59">
        <f>'Sponsor Return'!KN23</f>
        <v>856.62485682063743</v>
      </c>
      <c r="KO78" s="59">
        <f>'Sponsor Return'!KO23</f>
        <v>863.76339729414281</v>
      </c>
      <c r="KP78" s="59">
        <f>'Sponsor Return'!KP23</f>
        <v>870.9614256049274</v>
      </c>
      <c r="KQ78" s="59">
        <f>'Sponsor Return'!KQ23</f>
        <v>878.21943748496847</v>
      </c>
      <c r="KR78" s="59">
        <f>'Sponsor Return'!KR23</f>
        <v>885.53793279734316</v>
      </c>
      <c r="KS78" s="59">
        <f>'Sponsor Return'!KS23</f>
        <v>892.91741557065438</v>
      </c>
      <c r="KT78" s="59">
        <f>'Sponsor Return'!KT23</f>
        <v>900.35839403374314</v>
      </c>
      <c r="KU78" s="59">
        <f>'Sponsor Return'!KU23</f>
        <v>907.86138065069099</v>
      </c>
      <c r="KV78" s="59">
        <f>'Sponsor Return'!KV23</f>
        <v>915.42689215611335</v>
      </c>
      <c r="KW78" s="59">
        <f>'Sponsor Return'!KW23</f>
        <v>923.05544959074768</v>
      </c>
      <c r="KX78" s="59">
        <f>'Sponsor Return'!KX23</f>
        <v>930.74757833733725</v>
      </c>
      <c r="KY78" s="59">
        <f>'Sponsor Return'!KY23</f>
        <v>938.50380815681501</v>
      </c>
      <c r="KZ78" s="59">
        <f>'Sponsor Return'!KZ23</f>
        <v>946.32467322478851</v>
      </c>
      <c r="LA78" s="59">
        <f>'Sponsor Return'!LA23</f>
        <v>954.21071216832843</v>
      </c>
      <c r="LB78" s="59">
        <f>'Sponsor Return'!LB23</f>
        <v>962.1624681030645</v>
      </c>
      <c r="LC78" s="59">
        <f>'Sponsor Return'!LC23</f>
        <v>970.18048867059008</v>
      </c>
      <c r="LD78" s="59">
        <f>'Sponsor Return'!LD23</f>
        <v>978.26532607617833</v>
      </c>
      <c r="LE78" s="59">
        <f>'Sponsor Return'!LE23</f>
        <v>986.41753712681316</v>
      </c>
      <c r="LF78" s="59">
        <f>'Sponsor Return'!LF23</f>
        <v>994.63768326953664</v>
      </c>
      <c r="LG78" s="59">
        <f>'Sponsor Return'!LG23</f>
        <v>1002.9263306301161</v>
      </c>
      <c r="LH78" s="59">
        <f>'Sponsor Return'!LH23</f>
        <v>1011.2840500520338</v>
      </c>
      <c r="LI78" s="59">
        <f>'Sponsor Return'!LI23</f>
        <v>1019.7114171358007</v>
      </c>
      <c r="LJ78" s="59">
        <f>'Sponsor Return'!LJ23</f>
        <v>1028.2090122785989</v>
      </c>
      <c r="LK78" s="59">
        <f>'Sponsor Return'!LK23</f>
        <v>1036.777420714254</v>
      </c>
      <c r="LL78" s="59">
        <f>'Sponsor Return'!LL23</f>
        <v>1045.4172325535394</v>
      </c>
      <c r="LM78" s="59">
        <f>'Sponsor Return'!LM23</f>
        <v>1054.129042824819</v>
      </c>
      <c r="LN78" s="59">
        <f>'Sponsor Return'!LN23</f>
        <v>1062.9134515150258</v>
      </c>
      <c r="LO78" s="59">
        <f>'Sponsor Return'!LO23</f>
        <v>1071.7710636109844</v>
      </c>
      <c r="LP78" s="59">
        <f>'Sponsor Return'!LP23</f>
        <v>1080.7024891410758</v>
      </c>
      <c r="LQ78" s="59">
        <f>'Sponsor Return'!LQ23</f>
        <v>1089.7083432172515</v>
      </c>
      <c r="LR78" s="59">
        <f>'Sponsor Return'!LR23</f>
        <v>1098.7892460773953</v>
      </c>
      <c r="LS78" s="59">
        <f>'Sponsor Return'!LS23</f>
        <v>1107.9458231280403</v>
      </c>
      <c r="LT78" s="59">
        <f>'Sponsor Return'!LT23</f>
        <v>1117.1787049874406</v>
      </c>
      <c r="LU78" s="59">
        <f>'Sponsor Return'!LU23</f>
        <v>1126.4885275290026</v>
      </c>
    </row>
    <row r="79" spans="4:333">
      <c r="E79" s="12" t="s">
        <v>346</v>
      </c>
      <c r="G79" s="59">
        <f>+SUM(AH79:AS79)</f>
        <v>12446.718245509046</v>
      </c>
      <c r="H79" s="59">
        <f>+SUM(AT79:BE79)</f>
        <v>12322.75965579846</v>
      </c>
      <c r="I79" s="59">
        <f>+SUM(BF79:BQ79)</f>
        <v>12185.82098192358</v>
      </c>
      <c r="J79" s="59">
        <f>+SUM(BR79:CC79)</f>
        <v>12034.543039455913</v>
      </c>
      <c r="K79" s="59">
        <f>+SUM(CD79:CO79)</f>
        <v>11867.424319596252</v>
      </c>
      <c r="L79" s="59">
        <f>+SUM(CP79:DA79)</f>
        <v>11682.806085953227</v>
      </c>
      <c r="M79" s="59">
        <f>+SUM(DB79:DM79)</f>
        <v>11478.855910759841</v>
      </c>
      <c r="N79" s="59">
        <f>+SUM(DN79:DY79)</f>
        <v>11253.549487116767</v>
      </c>
      <c r="O79" s="59">
        <f>+SUM(DZ79:EK79)</f>
        <v>11004.6505367398</v>
      </c>
      <c r="P79" s="59">
        <f>+SUM(EL79:EW79)</f>
        <v>10729.688613785942</v>
      </c>
      <c r="Q79" s="59">
        <f>+SUM(EX79:FI79)</f>
        <v>10425.934584450026</v>
      </c>
      <c r="R79" s="59">
        <f>+SUM(FJ79:FU79)</f>
        <v>10090.373538954696</v>
      </c>
      <c r="S79" s="59">
        <f>+SUM(FV79:GG79)</f>
        <v>9719.6748670717388</v>
      </c>
      <c r="T79" s="59">
        <f>+SUM(GH79:GS79)</f>
        <v>9310.1592001595</v>
      </c>
      <c r="U79" s="59">
        <f>+SUM(GT79:HE79)</f>
        <v>8857.7618915996118</v>
      </c>
      <c r="V79" s="59">
        <f>+SUM(HF79:HQ79)</f>
        <v>8357.9926731582327</v>
      </c>
      <c r="W79" s="59">
        <f>+SUM(HR79:IC79)</f>
        <v>7805.8910868411185</v>
      </c>
      <c r="X79" s="59">
        <f>+SUM(ID79:IO79)</f>
        <v>7195.9772498815328</v>
      </c>
      <c r="Y79" s="59">
        <f>+SUM(IP79:JA79)</f>
        <v>6522.1974641790148</v>
      </c>
      <c r="Z79" s="59">
        <f>+SUM(JB79:JM79)</f>
        <v>5777.8641303356499</v>
      </c>
      <c r="AA79" s="59">
        <f>+SUM(JN79:JY79)</f>
        <v>4955.5893699067374</v>
      </c>
      <c r="AB79" s="59">
        <f>+SUM(JZ79:KK79)</f>
        <v>4047.2116970337556</v>
      </c>
      <c r="AC79" s="59">
        <f>+SUM(KL79:KW79)</f>
        <v>3043.7150116390567</v>
      </c>
      <c r="AD79" s="59">
        <f>+SUM(KX79:LI79)</f>
        <v>1935.1391101495037</v>
      </c>
      <c r="AE79" s="59">
        <f>+SUM(LJ79:LU79)</f>
        <v>710.48082552347887</v>
      </c>
      <c r="AF79" s="54"/>
      <c r="AG79" s="54"/>
      <c r="AH79" s="59">
        <f>'Sponsor Return'!AH22</f>
        <v>1041.6666666666667</v>
      </c>
      <c r="AI79" s="59">
        <f>'Sponsor Return'!AI22</f>
        <v>1040.8815894561799</v>
      </c>
      <c r="AJ79" s="59">
        <f>'Sponsor Return'!AJ22</f>
        <v>1040.0899699356057</v>
      </c>
      <c r="AK79" s="59">
        <f>'Sponsor Return'!AK22</f>
        <v>1039.2917535856934</v>
      </c>
      <c r="AL79" s="59">
        <f>'Sponsor Return'!AL22</f>
        <v>1038.4868854328652</v>
      </c>
      <c r="AM79" s="59">
        <f>'Sponsor Return'!AM22</f>
        <v>1037.6753100454303</v>
      </c>
      <c r="AN79" s="59">
        <f>'Sponsor Return'!AN22</f>
        <v>1036.8569715297665</v>
      </c>
      <c r="AO79" s="59">
        <f>'Sponsor Return'!AO22</f>
        <v>1036.0318135264722</v>
      </c>
      <c r="AP79" s="59">
        <f>'Sponsor Return'!AP22</f>
        <v>1035.199779206484</v>
      </c>
      <c r="AQ79" s="59">
        <f>'Sponsor Return'!AQ22</f>
        <v>1034.3608112671623</v>
      </c>
      <c r="AR79" s="59">
        <f>'Sponsor Return'!AR22</f>
        <v>1033.5148519283464</v>
      </c>
      <c r="AS79" s="59">
        <f>'Sponsor Return'!AS22</f>
        <v>1032.6618429283735</v>
      </c>
      <c r="AT79" s="59">
        <f>'Sponsor Return'!AT22</f>
        <v>1031.8017255200677</v>
      </c>
      <c r="AU79" s="59">
        <f>'Sponsor Return'!AU22</f>
        <v>1030.9344404666926</v>
      </c>
      <c r="AV79" s="59">
        <f>'Sponsor Return'!AV22</f>
        <v>1030.0599280378729</v>
      </c>
      <c r="AW79" s="59">
        <f>'Sponsor Return'!AW22</f>
        <v>1029.1781280054795</v>
      </c>
      <c r="AX79" s="59">
        <f>'Sponsor Return'!AX22</f>
        <v>1028.2889796394829</v>
      </c>
      <c r="AY79" s="59">
        <f>'Sponsor Return'!AY22</f>
        <v>1027.3924217037697</v>
      </c>
      <c r="AZ79" s="59">
        <f>'Sponsor Return'!AZ22</f>
        <v>1026.4883924519254</v>
      </c>
      <c r="BA79" s="59">
        <f>'Sponsor Return'!BA22</f>
        <v>1025.5768296229826</v>
      </c>
      <c r="BB79" s="59">
        <f>'Sponsor Return'!BB22</f>
        <v>1024.6576704371319</v>
      </c>
      <c r="BC79" s="59">
        <f>'Sponsor Return'!BC22</f>
        <v>1023.730851591399</v>
      </c>
      <c r="BD79" s="59">
        <f>'Sponsor Return'!BD22</f>
        <v>1022.796309255285</v>
      </c>
      <c r="BE79" s="59">
        <f>'Sponsor Return'!BE22</f>
        <v>1021.85397906637</v>
      </c>
      <c r="BF79" s="59">
        <f>'Sponsor Return'!BF22</f>
        <v>1020.9037961258808</v>
      </c>
      <c r="BG79" s="59">
        <f>'Sponsor Return'!BG22</f>
        <v>1019.945694994221</v>
      </c>
      <c r="BH79" s="59">
        <f>'Sponsor Return'!BH22</f>
        <v>1018.9796096864637</v>
      </c>
      <c r="BI79" s="59">
        <f>'Sponsor Return'!BI22</f>
        <v>1018.0054736678087</v>
      </c>
      <c r="BJ79" s="59">
        <f>'Sponsor Return'!BJ22</f>
        <v>1017.0232198489981</v>
      </c>
      <c r="BK79" s="59">
        <f>'Sponsor Return'!BK22</f>
        <v>1016.0327805816975</v>
      </c>
      <c r="BL79" s="59">
        <f>'Sponsor Return'!BL22</f>
        <v>1015.034087653836</v>
      </c>
      <c r="BM79" s="59">
        <f>'Sponsor Return'!BM22</f>
        <v>1014.027072284909</v>
      </c>
      <c r="BN79" s="59">
        <f>'Sponsor Return'!BN22</f>
        <v>1013.0116651212409</v>
      </c>
      <c r="BO79" s="59">
        <f>'Sponsor Return'!BO22</f>
        <v>1011.9877962312089</v>
      </c>
      <c r="BP79" s="59">
        <f>'Sponsor Return'!BP22</f>
        <v>1010.9553951004267</v>
      </c>
      <c r="BQ79" s="59">
        <f>'Sponsor Return'!BQ22</f>
        <v>1009.9143906268879</v>
      </c>
      <c r="BR79" s="59">
        <f>'Sponsor Return'!BR22</f>
        <v>1008.8647111160697</v>
      </c>
      <c r="BS79" s="59">
        <f>'Sponsor Return'!BS22</f>
        <v>1007.8062842759946</v>
      </c>
      <c r="BT79" s="59">
        <f>'Sponsor Return'!BT22</f>
        <v>1006.7390372122522</v>
      </c>
      <c r="BU79" s="59">
        <f>'Sponsor Return'!BU22</f>
        <v>1005.6628964229787</v>
      </c>
      <c r="BV79" s="59">
        <f>'Sponsor Return'!BV22</f>
        <v>1004.5777877937946</v>
      </c>
      <c r="BW79" s="59">
        <f>'Sponsor Return'!BW22</f>
        <v>1003.4836365927006</v>
      </c>
      <c r="BX79" s="59">
        <f>'Sponsor Return'!BX22</f>
        <v>1002.3803674649307</v>
      </c>
      <c r="BY79" s="59">
        <f>'Sponsor Return'!BY22</f>
        <v>1001.2679044277629</v>
      </c>
      <c r="BZ79" s="59">
        <f>'Sponsor Return'!BZ22</f>
        <v>1000.1461708652854</v>
      </c>
      <c r="CA79" s="59">
        <f>'Sponsor Return'!CA22</f>
        <v>999.01508952312042</v>
      </c>
      <c r="CB79" s="59">
        <f>'Sponsor Return'!CB22</f>
        <v>997.87458250310408</v>
      </c>
      <c r="CC79" s="59">
        <f>'Sponsor Return'!CC22</f>
        <v>996.72457125792096</v>
      </c>
      <c r="CD79" s="59">
        <f>'Sponsor Return'!CD22</f>
        <v>995.56497658569469</v>
      </c>
      <c r="CE79" s="59">
        <f>'Sponsor Return'!CE22</f>
        <v>994.39571862453317</v>
      </c>
      <c r="CF79" s="59">
        <f>'Sponsor Return'!CF22</f>
        <v>993.21671684702858</v>
      </c>
      <c r="CG79" s="59">
        <f>'Sponsor Return'!CG22</f>
        <v>992.02789005471152</v>
      </c>
      <c r="CH79" s="59">
        <f>'Sponsor Return'!CH22</f>
        <v>990.82915637245844</v>
      </c>
      <c r="CI79" s="59">
        <f>'Sponsor Return'!CI22</f>
        <v>989.62043324285332</v>
      </c>
      <c r="CJ79" s="59">
        <f>'Sponsor Return'!CJ22</f>
        <v>988.40163742050152</v>
      </c>
      <c r="CK79" s="59">
        <f>'Sponsor Return'!CK22</f>
        <v>987.17268496629674</v>
      </c>
      <c r="CL79" s="59">
        <f>'Sponsor Return'!CL22</f>
        <v>985.93349124164024</v>
      </c>
      <c r="CM79" s="59">
        <f>'Sponsor Return'!CM22</f>
        <v>984.68397090261169</v>
      </c>
      <c r="CN79" s="59">
        <f>'Sponsor Return'!CN22</f>
        <v>983.42403789409116</v>
      </c>
      <c r="CO79" s="59">
        <f>'Sponsor Return'!CO22</f>
        <v>982.15360544383304</v>
      </c>
      <c r="CP79" s="59">
        <f>'Sponsor Return'!CP22</f>
        <v>980.87258605648924</v>
      </c>
      <c r="CQ79" s="59">
        <f>'Sponsor Return'!CQ22</f>
        <v>979.58089150758451</v>
      </c>
      <c r="CR79" s="59">
        <f>'Sponsor Return'!CR22</f>
        <v>978.27843283743869</v>
      </c>
      <c r="CS79" s="59">
        <f>'Sponsor Return'!CS22</f>
        <v>976.96512034504167</v>
      </c>
      <c r="CT79" s="59">
        <f>'Sponsor Return'!CT22</f>
        <v>975.64086358187478</v>
      </c>
      <c r="CU79" s="59">
        <f>'Sponsor Return'!CU22</f>
        <v>974.30557134568141</v>
      </c>
      <c r="CV79" s="59">
        <f>'Sponsor Return'!CV22</f>
        <v>972.95915167418639</v>
      </c>
      <c r="CW79" s="59">
        <f>'Sponsor Return'!CW22</f>
        <v>971.60151183876235</v>
      </c>
      <c r="CX79" s="59">
        <f>'Sponsor Return'!CX22</f>
        <v>970.23255833804308</v>
      </c>
      <c r="CY79" s="59">
        <f>'Sponsor Return'!CY22</f>
        <v>968.85219689148448</v>
      </c>
      <c r="CZ79" s="59">
        <f>'Sponsor Return'!CZ22</f>
        <v>967.46033243287116</v>
      </c>
      <c r="DA79" s="59">
        <f>'Sponsor Return'!DA22</f>
        <v>966.05686910376949</v>
      </c>
      <c r="DB79" s="59">
        <f>'Sponsor Return'!DB22</f>
        <v>964.6417102469253</v>
      </c>
      <c r="DC79" s="59">
        <f>'Sponsor Return'!DC22</f>
        <v>963.21475839960726</v>
      </c>
      <c r="DD79" s="59">
        <f>'Sponsor Return'!DD22</f>
        <v>961.77591528689504</v>
      </c>
      <c r="DE79" s="59">
        <f>'Sponsor Return'!DE22</f>
        <v>960.32508181491016</v>
      </c>
      <c r="DF79" s="59">
        <f>'Sponsor Return'!DF22</f>
        <v>958.86215806399207</v>
      </c>
      <c r="DG79" s="59">
        <f>'Sponsor Return'!DG22</f>
        <v>957.38704328181643</v>
      </c>
      <c r="DH79" s="59">
        <f>'Sponsor Return'!DH22</f>
        <v>955.89963587645593</v>
      </c>
      <c r="DI79" s="59">
        <f>'Sponsor Return'!DI22</f>
        <v>954.39983340938397</v>
      </c>
      <c r="DJ79" s="59">
        <f>'Sponsor Return'!DJ22</f>
        <v>952.88753258841996</v>
      </c>
      <c r="DK79" s="59">
        <f>'Sponsor Return'!DK22</f>
        <v>951.36262926061454</v>
      </c>
      <c r="DL79" s="59">
        <f>'Sponsor Return'!DL22</f>
        <v>949.82501840507734</v>
      </c>
      <c r="DM79" s="59">
        <f>'Sponsor Return'!DM22</f>
        <v>948.27459412574399</v>
      </c>
      <c r="DN79" s="59">
        <f>'Sponsor Return'!DN22</f>
        <v>946.71124964408284</v>
      </c>
      <c r="DO79" s="59">
        <f>'Sponsor Return'!DO22</f>
        <v>945.13487729174119</v>
      </c>
      <c r="DP79" s="59">
        <f>'Sponsor Return'!DP22</f>
        <v>943.54536850313002</v>
      </c>
      <c r="DQ79" s="59">
        <f>'Sponsor Return'!DQ22</f>
        <v>941.94261380794717</v>
      </c>
      <c r="DR79" s="59">
        <f>'Sponsor Return'!DR22</f>
        <v>940.32650282363784</v>
      </c>
      <c r="DS79" s="59">
        <f>'Sponsor Return'!DS22</f>
        <v>938.69692424779248</v>
      </c>
      <c r="DT79" s="59">
        <f>'Sponsor Return'!DT22</f>
        <v>937.0537658504818</v>
      </c>
      <c r="DU79" s="59">
        <f>'Sponsor Return'!DU22</f>
        <v>935.39691446652682</v>
      </c>
      <c r="DV79" s="59">
        <f>'Sponsor Return'!DV22</f>
        <v>933.7262559877056</v>
      </c>
      <c r="DW79" s="59">
        <f>'Sponsor Return'!DW22</f>
        <v>932.04167535489421</v>
      </c>
      <c r="DX79" s="59">
        <f>'Sponsor Return'!DX22</f>
        <v>930.34305655014271</v>
      </c>
      <c r="DY79" s="59">
        <f>'Sponsor Return'!DY22</f>
        <v>928.63028258868496</v>
      </c>
      <c r="DZ79" s="59">
        <f>'Sponsor Return'!DZ22</f>
        <v>926.9032355108817</v>
      </c>
      <c r="EA79" s="59">
        <f>'Sponsor Return'!EA22</f>
        <v>925.16179637409687</v>
      </c>
      <c r="EB79" s="59">
        <f>'Sponsor Return'!EB22</f>
        <v>923.40584524450526</v>
      </c>
      <c r="EC79" s="59">
        <f>'Sponsor Return'!EC22</f>
        <v>921.63526118883397</v>
      </c>
      <c r="ED79" s="59">
        <f>'Sponsor Return'!ED22</f>
        <v>919.84992226603197</v>
      </c>
      <c r="EE79" s="59">
        <f>'Sponsor Return'!EE22</f>
        <v>918.04970551887322</v>
      </c>
      <c r="EF79" s="59">
        <f>'Sponsor Return'!EF22</f>
        <v>916.23448696548814</v>
      </c>
      <c r="EG79" s="59">
        <f>'Sponsor Return'!EG22</f>
        <v>914.40414159082491</v>
      </c>
      <c r="EH79" s="59">
        <f>'Sponsor Return'!EH22</f>
        <v>912.55854333803939</v>
      </c>
      <c r="EI79" s="59">
        <f>'Sponsor Return'!EI22</f>
        <v>910.69756509981414</v>
      </c>
      <c r="EJ79" s="59">
        <f>'Sponsor Return'!EJ22</f>
        <v>908.82107870960363</v>
      </c>
      <c r="EK79" s="59">
        <f>'Sponsor Return'!EK22</f>
        <v>906.92895493280798</v>
      </c>
      <c r="EL79" s="59">
        <f>'Sponsor Return'!EL22</f>
        <v>905.0210634578724</v>
      </c>
      <c r="EM79" s="59">
        <f>'Sponsor Return'!EM22</f>
        <v>903.09727288731244</v>
      </c>
      <c r="EN79" s="59">
        <f>'Sponsor Return'!EN22</f>
        <v>901.15745072866434</v>
      </c>
      <c r="EO79" s="59">
        <f>'Sponsor Return'!EO22</f>
        <v>899.20146338536097</v>
      </c>
      <c r="EP79" s="59">
        <f>'Sponsor Return'!EP22</f>
        <v>897.22917614752998</v>
      </c>
      <c r="EQ79" s="59">
        <f>'Sponsor Return'!EQ22</f>
        <v>895.24045318271703</v>
      </c>
      <c r="ER79" s="59">
        <f>'Sponsor Return'!ER22</f>
        <v>893.23515752653077</v>
      </c>
      <c r="ES79" s="59">
        <f>'Sponsor Return'!ES22</f>
        <v>891.21315107320947</v>
      </c>
      <c r="ET79" s="59">
        <f>'Sponsor Return'!ET22</f>
        <v>889.17429456611058</v>
      </c>
      <c r="EU79" s="59">
        <f>'Sponsor Return'!EU22</f>
        <v>887.11844758811924</v>
      </c>
      <c r="EV79" s="59">
        <f>'Sponsor Return'!EV22</f>
        <v>885.04546855197805</v>
      </c>
      <c r="EW79" s="59">
        <f>'Sponsor Return'!EW22</f>
        <v>882.95521469053551</v>
      </c>
      <c r="EX79" s="59">
        <f>'Sponsor Return'!EX22</f>
        <v>880.84754204691444</v>
      </c>
      <c r="EY79" s="59">
        <f>'Sponsor Return'!EY22</f>
        <v>878.72230546459639</v>
      </c>
      <c r="EZ79" s="59">
        <f>'Sponsor Return'!EZ22</f>
        <v>876.57935857742575</v>
      </c>
      <c r="FA79" s="59">
        <f>'Sponsor Return'!FA22</f>
        <v>874.41855379952869</v>
      </c>
      <c r="FB79" s="59">
        <f>'Sponsor Return'!FB22</f>
        <v>872.2397423151491</v>
      </c>
      <c r="FC79" s="59">
        <f>'Sponsor Return'!FC22</f>
        <v>870.04277406839969</v>
      </c>
      <c r="FD79" s="59">
        <f>'Sponsor Return'!FD22</f>
        <v>867.82749775292746</v>
      </c>
      <c r="FE79" s="59">
        <f>'Sponsor Return'!FE22</f>
        <v>865.59376080149286</v>
      </c>
      <c r="FF79" s="59">
        <f>'Sponsor Return'!FF22</f>
        <v>863.34140937546306</v>
      </c>
      <c r="FG79" s="59">
        <f>'Sponsor Return'!FG22</f>
        <v>861.07028835421625</v>
      </c>
      <c r="FH79" s="59">
        <f>'Sponsor Return'!FH22</f>
        <v>858.7802413244591</v>
      </c>
      <c r="FI79" s="59">
        <f>'Sponsor Return'!FI22</f>
        <v>856.47111056945391</v>
      </c>
      <c r="FJ79" s="59">
        <f>'Sponsor Return'!FJ22</f>
        <v>854.14273705815708</v>
      </c>
      <c r="FK79" s="59">
        <f>'Sponsor Return'!FK22</f>
        <v>851.79496043426616</v>
      </c>
      <c r="FL79" s="59">
        <f>'Sponsor Return'!FL22</f>
        <v>849.42761900517598</v>
      </c>
      <c r="FM79" s="59">
        <f>'Sponsor Return'!FM22</f>
        <v>847.04054973084362</v>
      </c>
      <c r="FN79" s="59">
        <f>'Sponsor Return'!FN22</f>
        <v>844.63358821255838</v>
      </c>
      <c r="FO79" s="59">
        <f>'Sponsor Return'!FO22</f>
        <v>842.20656868162075</v>
      </c>
      <c r="FP79" s="59">
        <f>'Sponsor Return'!FP22</f>
        <v>839.7593239879252</v>
      </c>
      <c r="FQ79" s="59">
        <f>'Sponsor Return'!FQ22</f>
        <v>837.29168558844901</v>
      </c>
      <c r="FR79" s="59">
        <f>'Sponsor Return'!FR22</f>
        <v>834.80348353564375</v>
      </c>
      <c r="FS79" s="59">
        <f>'Sponsor Return'!FS22</f>
        <v>832.29454646573186</v>
      </c>
      <c r="FT79" s="59">
        <f>'Sponsor Return'!FT22</f>
        <v>829.76470158690404</v>
      </c>
      <c r="FU79" s="59">
        <f>'Sponsor Return'!FU22</f>
        <v>827.21377466741933</v>
      </c>
      <c r="FV79" s="59">
        <f>'Sponsor Return'!FV22</f>
        <v>824.64159002360554</v>
      </c>
      <c r="FW79" s="59">
        <f>'Sponsor Return'!FW22</f>
        <v>822.04797050775994</v>
      </c>
      <c r="FX79" s="59">
        <f>'Sponsor Return'!FX22</f>
        <v>819.43273749594891</v>
      </c>
      <c r="FY79" s="59">
        <f>'Sponsor Return'!FY22</f>
        <v>816.79571087570616</v>
      </c>
      <c r="FZ79" s="59">
        <f>'Sponsor Return'!FZ22</f>
        <v>814.13670903362811</v>
      </c>
      <c r="GA79" s="59">
        <f>'Sponsor Return'!GA22</f>
        <v>811.45554884286594</v>
      </c>
      <c r="GB79" s="59">
        <f>'Sponsor Return'!GB22</f>
        <v>808.75204565051422</v>
      </c>
      <c r="GC79" s="59">
        <f>'Sponsor Return'!GC22</f>
        <v>806.02601326489287</v>
      </c>
      <c r="GD79" s="59">
        <f>'Sponsor Return'!GD22</f>
        <v>803.27726394272463</v>
      </c>
      <c r="GE79" s="59">
        <f>'Sponsor Return'!GE22</f>
        <v>800.50560837620503</v>
      </c>
      <c r="GF79" s="59">
        <f>'Sponsor Return'!GF22</f>
        <v>797.71085567996454</v>
      </c>
      <c r="GG79" s="59">
        <f>'Sponsor Return'!GG22</f>
        <v>794.89281337792181</v>
      </c>
      <c r="GH79" s="59">
        <f>'Sponsor Return'!GH22</f>
        <v>792.05128739002885</v>
      </c>
      <c r="GI79" s="59">
        <f>'Sponsor Return'!GI22</f>
        <v>789.18608201890345</v>
      </c>
      <c r="GJ79" s="59">
        <f>'Sponsor Return'!GJ22</f>
        <v>786.29699993635199</v>
      </c>
      <c r="GK79" s="59">
        <f>'Sponsor Return'!GK22</f>
        <v>783.3838421697792</v>
      </c>
      <c r="GL79" s="59">
        <f>'Sponsor Return'!GL22</f>
        <v>780.4464080884851</v>
      </c>
      <c r="GM79" s="59">
        <f>'Sponsor Return'!GM22</f>
        <v>777.48449538984687</v>
      </c>
      <c r="GN79" s="59">
        <f>'Sponsor Return'!GN22</f>
        <v>774.49790008538673</v>
      </c>
      <c r="GO79" s="59">
        <f>'Sponsor Return'!GO22</f>
        <v>771.48641648672265</v>
      </c>
      <c r="GP79" s="59">
        <f>'Sponsor Return'!GP22</f>
        <v>768.44983719140305</v>
      </c>
      <c r="GQ79" s="59">
        <f>'Sponsor Return'!GQ22</f>
        <v>765.38795306862244</v>
      </c>
      <c r="GR79" s="59">
        <f>'Sponsor Return'!GR22</f>
        <v>762.30055324481862</v>
      </c>
      <c r="GS79" s="59">
        <f>'Sponsor Return'!GS22</f>
        <v>759.18742508914988</v>
      </c>
      <c r="GT79" s="59">
        <f>'Sponsor Return'!GT22</f>
        <v>756.04835419885046</v>
      </c>
      <c r="GU79" s="59">
        <f>'Sponsor Return'!GU22</f>
        <v>752.88312438446519</v>
      </c>
      <c r="GV79" s="59">
        <f>'Sponsor Return'!GV22</f>
        <v>749.69151765496008</v>
      </c>
      <c r="GW79" s="59">
        <f>'Sponsor Return'!GW22</f>
        <v>746.47331420270916</v>
      </c>
      <c r="GX79" s="59">
        <f>'Sponsor Return'!GX22</f>
        <v>743.22829238835607</v>
      </c>
      <c r="GY79" s="59">
        <f>'Sponsor Return'!GY22</f>
        <v>739.95622872555009</v>
      </c>
      <c r="GZ79" s="59">
        <f>'Sponsor Return'!GZ22</f>
        <v>736.65689786555401</v>
      </c>
      <c r="HA79" s="59">
        <f>'Sponsor Return'!HA22</f>
        <v>733.33007258172461</v>
      </c>
      <c r="HB79" s="59">
        <f>'Sponsor Return'!HB22</f>
        <v>729.97552375386329</v>
      </c>
      <c r="HC79" s="59">
        <f>'Sponsor Return'!HC22</f>
        <v>726.5930203524365</v>
      </c>
      <c r="HD79" s="59">
        <f>'Sponsor Return'!HD22</f>
        <v>723.18232942266457</v>
      </c>
      <c r="HE79" s="59">
        <f>'Sponsor Return'!HE22</f>
        <v>719.74321606847786</v>
      </c>
      <c r="HF79" s="59">
        <f>'Sponsor Return'!HF22</f>
        <v>716.27544343633951</v>
      </c>
      <c r="HG79" s="59">
        <f>'Sponsor Return'!HG22</f>
        <v>712.77877269893338</v>
      </c>
      <c r="HH79" s="59">
        <f>'Sponsor Return'!HH22</f>
        <v>709.25296303871551</v>
      </c>
      <c r="HI79" s="59">
        <f>'Sponsor Return'!HI22</f>
        <v>705.69777163132915</v>
      </c>
      <c r="HJ79" s="59">
        <f>'Sponsor Return'!HJ22</f>
        <v>702.11295362888131</v>
      </c>
      <c r="HK79" s="59">
        <f>'Sponsor Return'!HK22</f>
        <v>698.49826214307973</v>
      </c>
      <c r="HL79" s="59">
        <f>'Sponsor Return'!HL22</f>
        <v>694.85344822822981</v>
      </c>
      <c r="HM79" s="59">
        <f>'Sponsor Return'!HM22</f>
        <v>691.17826086408945</v>
      </c>
      <c r="HN79" s="59">
        <f>'Sponsor Return'!HN22</f>
        <v>687.47244693858124</v>
      </c>
      <c r="HO79" s="59">
        <f>'Sponsor Return'!HO22</f>
        <v>683.73575123036039</v>
      </c>
      <c r="HP79" s="59">
        <f>'Sponsor Return'!HP22</f>
        <v>679.96791639123774</v>
      </c>
      <c r="HQ79" s="59">
        <f>'Sponsor Return'!HQ22</f>
        <v>676.16868292845584</v>
      </c>
      <c r="HR79" s="59">
        <f>'Sponsor Return'!HR22</f>
        <v>672.3377891868173</v>
      </c>
      <c r="HS79" s="59">
        <f>'Sponsor Return'!HS22</f>
        <v>668.4749713306652</v>
      </c>
      <c r="HT79" s="59">
        <f>'Sponsor Return'!HT22</f>
        <v>664.57996332571179</v>
      </c>
      <c r="HU79" s="59">
        <f>'Sponsor Return'!HU22</f>
        <v>660.652496920717</v>
      </c>
      <c r="HV79" s="59">
        <f>'Sponsor Return'!HV22</f>
        <v>656.69230162901408</v>
      </c>
      <c r="HW79" s="59">
        <f>'Sponsor Return'!HW22</f>
        <v>652.6991047098802</v>
      </c>
      <c r="HX79" s="59">
        <f>'Sponsor Return'!HX22</f>
        <v>648.67263114975356</v>
      </c>
      <c r="HY79" s="59">
        <f>'Sponsor Return'!HY22</f>
        <v>644.61260364329257</v>
      </c>
      <c r="HZ79" s="59">
        <f>'Sponsor Return'!HZ22</f>
        <v>640.51874257427767</v>
      </c>
      <c r="IA79" s="59">
        <f>'Sponsor Return'!IA22</f>
        <v>636.3907659963545</v>
      </c>
      <c r="IB79" s="59">
        <f>'Sponsor Return'!IB22</f>
        <v>632.22838961361504</v>
      </c>
      <c r="IC79" s="59">
        <f>'Sponsor Return'!IC22</f>
        <v>628.03132676101961</v>
      </c>
      <c r="ID79" s="59">
        <f>'Sponsor Return'!ID22</f>
        <v>623.79928838465253</v>
      </c>
      <c r="IE79" s="59">
        <f>'Sponsor Return'!IE22</f>
        <v>619.53198302181568</v>
      </c>
      <c r="IF79" s="59">
        <f>'Sponsor Return'!IF22</f>
        <v>615.22911678095511</v>
      </c>
      <c r="IG79" s="59">
        <f>'Sponsor Return'!IG22</f>
        <v>610.89039332142079</v>
      </c>
      <c r="IH79" s="59">
        <f>'Sponsor Return'!IH22</f>
        <v>606.51551383305707</v>
      </c>
      <c r="II79" s="59">
        <f>'Sponsor Return'!II22</f>
        <v>602.10417701562346</v>
      </c>
      <c r="IJ79" s="59">
        <f>'Sponsor Return'!IJ22</f>
        <v>597.65607905804472</v>
      </c>
      <c r="IK79" s="59">
        <f>'Sponsor Return'!IK22</f>
        <v>593.17091361748624</v>
      </c>
      <c r="IL79" s="59">
        <f>'Sponsor Return'!IL22</f>
        <v>588.64837179825622</v>
      </c>
      <c r="IM79" s="59">
        <f>'Sponsor Return'!IM22</f>
        <v>584.08814213053279</v>
      </c>
      <c r="IN79" s="59">
        <f>'Sponsor Return'!IN22</f>
        <v>579.48991054891155</v>
      </c>
      <c r="IO79" s="59">
        <f>'Sponsor Return'!IO22</f>
        <v>574.85336037077684</v>
      </c>
      <c r="IP79" s="59">
        <f>'Sponsor Return'!IP22</f>
        <v>570.17817227449098</v>
      </c>
      <c r="IQ79" s="59">
        <f>'Sponsor Return'!IQ22</f>
        <v>565.4640242774027</v>
      </c>
      <c r="IR79" s="59">
        <f>'Sponsor Return'!IR22</f>
        <v>560.7105917136721</v>
      </c>
      <c r="IS79" s="59">
        <f>'Sponsor Return'!IS22</f>
        <v>555.91754721191035</v>
      </c>
      <c r="IT79" s="59">
        <f>'Sponsor Return'!IT22</f>
        <v>551.0845606726341</v>
      </c>
      <c r="IU79" s="59">
        <f>'Sponsor Return'!IU22</f>
        <v>546.21129924553031</v>
      </c>
      <c r="IV79" s="59">
        <f>'Sponsor Return'!IV22</f>
        <v>541.29742730653413</v>
      </c>
      <c r="IW79" s="59">
        <f>'Sponsor Return'!IW22</f>
        <v>536.34260643471293</v>
      </c>
      <c r="IX79" s="59">
        <f>'Sponsor Return'!IX22</f>
        <v>531.34649538895997</v>
      </c>
      <c r="IY79" s="59">
        <f>'Sponsor Return'!IY22</f>
        <v>526.30875008449232</v>
      </c>
      <c r="IZ79" s="59">
        <f>'Sponsor Return'!IZ22</f>
        <v>521.22902356915415</v>
      </c>
      <c r="JA79" s="59">
        <f>'Sponsor Return'!JA22</f>
        <v>516.10696599952144</v>
      </c>
      <c r="JB79" s="59">
        <f>'Sponsor Return'!JB22</f>
        <v>510.94222461680852</v>
      </c>
      <c r="JC79" s="59">
        <f>'Sponsor Return'!JC22</f>
        <v>505.73444372257296</v>
      </c>
      <c r="JD79" s="59">
        <f>'Sponsor Return'!JD22</f>
        <v>500.48326465421877</v>
      </c>
      <c r="JE79" s="59">
        <f>'Sponsor Return'!JE22</f>
        <v>495.18832576029496</v>
      </c>
      <c r="JF79" s="59">
        <f>'Sponsor Return'!JF22</f>
        <v>489.84926237558847</v>
      </c>
      <c r="JG79" s="59">
        <f>'Sponsor Return'!JG22</f>
        <v>484.46570679600944</v>
      </c>
      <c r="JH79" s="59">
        <f>'Sponsor Return'!JH22</f>
        <v>479.03728825326721</v>
      </c>
      <c r="JI79" s="59">
        <f>'Sponsor Return'!JI22</f>
        <v>473.56363288933545</v>
      </c>
      <c r="JJ79" s="59">
        <f>'Sponsor Return'!JJ22</f>
        <v>468.04436373070433</v>
      </c>
      <c r="JK79" s="59">
        <f>'Sponsor Return'!JK22</f>
        <v>462.47910066241792</v>
      </c>
      <c r="JL79" s="59">
        <f>'Sponsor Return'!JL22</f>
        <v>456.8674604018957</v>
      </c>
      <c r="JM79" s="59">
        <f>'Sponsor Return'!JM22</f>
        <v>451.20905647253591</v>
      </c>
      <c r="JN79" s="59">
        <f>'Sponsor Return'!JN22</f>
        <v>445.50349917709809</v>
      </c>
      <c r="JO79" s="59">
        <f>'Sponsor Return'!JO22</f>
        <v>439.7503955708649</v>
      </c>
      <c r="JP79" s="59">
        <f>'Sponsor Return'!JP22</f>
        <v>433.94934943457986</v>
      </c>
      <c r="JQ79" s="59">
        <f>'Sponsor Return'!JQ22</f>
        <v>428.09996124715906</v>
      </c>
      <c r="JR79" s="59">
        <f>'Sponsor Return'!JR22</f>
        <v>422.2018281581764</v>
      </c>
      <c r="JS79" s="59">
        <f>'Sponsor Return'!JS22</f>
        <v>416.25454396011895</v>
      </c>
      <c r="JT79" s="59">
        <f>'Sponsor Return'!JT22</f>
        <v>410.25769906041097</v>
      </c>
      <c r="JU79" s="59">
        <f>'Sponsor Return'!JU22</f>
        <v>404.21088045320539</v>
      </c>
      <c r="JV79" s="59">
        <f>'Sponsor Return'!JV22</f>
        <v>398.11367169093978</v>
      </c>
      <c r="JW79" s="59">
        <f>'Sponsor Return'!JW22</f>
        <v>391.96565285565532</v>
      </c>
      <c r="JX79" s="59">
        <f>'Sponsor Return'!JX22</f>
        <v>385.76640053007679</v>
      </c>
      <c r="JY79" s="59">
        <f>'Sponsor Return'!JY22</f>
        <v>379.51548776845181</v>
      </c>
      <c r="JZ79" s="59">
        <f>'Sponsor Return'!JZ22</f>
        <v>373.21248406714665</v>
      </c>
      <c r="KA79" s="59">
        <f>'Sponsor Return'!KA22</f>
        <v>366.85695533499722</v>
      </c>
      <c r="KB79" s="59">
        <f>'Sponsor Return'!KB22</f>
        <v>360.44846386341322</v>
      </c>
      <c r="KC79" s="59">
        <f>'Sponsor Return'!KC22</f>
        <v>353.98656829623269</v>
      </c>
      <c r="KD79" s="59">
        <f>'Sponsor Return'!KD22</f>
        <v>347.47082359932568</v>
      </c>
      <c r="KE79" s="59">
        <f>'Sponsor Return'!KE22</f>
        <v>340.90078102994443</v>
      </c>
      <c r="KF79" s="59">
        <f>'Sponsor Return'!KF22</f>
        <v>334.27598810581833</v>
      </c>
      <c r="KG79" s="59">
        <f>'Sponsor Return'!KG22</f>
        <v>327.59598857399118</v>
      </c>
      <c r="KH79" s="59">
        <f>'Sponsor Return'!KH22</f>
        <v>320.86032237939884</v>
      </c>
      <c r="KI79" s="59">
        <f>'Sponsor Return'!KI22</f>
        <v>314.06852563318483</v>
      </c>
      <c r="KJ79" s="59">
        <f>'Sponsor Return'!KJ22</f>
        <v>307.22013058075242</v>
      </c>
      <c r="KK79" s="59">
        <f>'Sponsor Return'!KK22</f>
        <v>300.31466556954979</v>
      </c>
      <c r="KL79" s="59">
        <f>'Sponsor Return'!KL22</f>
        <v>293.35165501658702</v>
      </c>
      <c r="KM79" s="59">
        <f>'Sponsor Return'!KM22</f>
        <v>286.33061937568294</v>
      </c>
      <c r="KN79" s="59">
        <f>'Sponsor Return'!KN22</f>
        <v>279.25107510443803</v>
      </c>
      <c r="KO79" s="59">
        <f>'Sponsor Return'!KO22</f>
        <v>272.11253463093271</v>
      </c>
      <c r="KP79" s="59">
        <f>'Sponsor Return'!KP22</f>
        <v>264.91450632014818</v>
      </c>
      <c r="KQ79" s="59">
        <f>'Sponsor Return'!KQ22</f>
        <v>257.65649444010711</v>
      </c>
      <c r="KR79" s="59">
        <f>'Sponsor Return'!KR22</f>
        <v>250.33799912773239</v>
      </c>
      <c r="KS79" s="59">
        <f>'Sponsor Return'!KS22</f>
        <v>242.95851635442119</v>
      </c>
      <c r="KT79" s="59">
        <f>'Sponsor Return'!KT22</f>
        <v>235.51753789133241</v>
      </c>
      <c r="KU79" s="59">
        <f>'Sponsor Return'!KU22</f>
        <v>228.01455127438453</v>
      </c>
      <c r="KV79" s="59">
        <f>'Sponsor Return'!KV22</f>
        <v>220.44903976896211</v>
      </c>
      <c r="KW79" s="59">
        <f>'Sponsor Return'!KW22</f>
        <v>212.82048233432783</v>
      </c>
      <c r="KX79" s="59">
        <f>'Sponsor Return'!KX22</f>
        <v>205.12835358773827</v>
      </c>
      <c r="KY79" s="59">
        <f>'Sponsor Return'!KY22</f>
        <v>197.37212376826045</v>
      </c>
      <c r="KZ79" s="59">
        <f>'Sponsor Return'!KZ22</f>
        <v>189.55125870028698</v>
      </c>
      <c r="LA79" s="59">
        <f>'Sponsor Return'!LA22</f>
        <v>181.66521975674706</v>
      </c>
      <c r="LB79" s="59">
        <f>'Sponsor Return'!LB22</f>
        <v>173.71346382201099</v>
      </c>
      <c r="LC79" s="59">
        <f>'Sponsor Return'!LC22</f>
        <v>165.69544325448544</v>
      </c>
      <c r="LD79" s="59">
        <f>'Sponsor Return'!LD22</f>
        <v>157.61060584889719</v>
      </c>
      <c r="LE79" s="59">
        <f>'Sponsor Return'!LE22</f>
        <v>149.45839479826236</v>
      </c>
      <c r="LF79" s="59">
        <f>'Sponsor Return'!LF22</f>
        <v>141.23824865553891</v>
      </c>
      <c r="LG79" s="59">
        <f>'Sponsor Return'!LG22</f>
        <v>132.94960129495945</v>
      </c>
      <c r="LH79" s="59">
        <f>'Sponsor Return'!LH22</f>
        <v>124.5918818730418</v>
      </c>
      <c r="LI79" s="59">
        <f>'Sponsor Return'!LI22</f>
        <v>116.16451478927485</v>
      </c>
      <c r="LJ79" s="59">
        <f>'Sponsor Return'!LJ22</f>
        <v>107.66691964647652</v>
      </c>
      <c r="LK79" s="59">
        <f>'Sponsor Return'!LK22</f>
        <v>99.098511210821513</v>
      </c>
      <c r="LL79" s="59">
        <f>'Sponsor Return'!LL22</f>
        <v>90.458699371536071</v>
      </c>
      <c r="LM79" s="59">
        <f>'Sponsor Return'!LM22</f>
        <v>81.746889100256567</v>
      </c>
      <c r="LN79" s="59">
        <f>'Sponsor Return'!LN22</f>
        <v>72.962480410049736</v>
      </c>
      <c r="LO79" s="59">
        <f>'Sponsor Return'!LO22</f>
        <v>64.104868314091192</v>
      </c>
      <c r="LP79" s="59">
        <f>'Sponsor Return'!LP22</f>
        <v>55.173442783999661</v>
      </c>
      <c r="LQ79" s="59">
        <f>'Sponsor Return'!LQ22</f>
        <v>46.167588707824031</v>
      </c>
      <c r="LR79" s="59">
        <f>'Sponsor Return'!LR22</f>
        <v>37.086685847680272</v>
      </c>
      <c r="LS79" s="59">
        <f>'Sponsor Return'!LS22</f>
        <v>27.930108797035306</v>
      </c>
      <c r="LT79" s="59">
        <f>'Sponsor Return'!LT22</f>
        <v>18.697226937634969</v>
      </c>
      <c r="LU79" s="59">
        <f>'Sponsor Return'!LU22</f>
        <v>9.387404396072963</v>
      </c>
    </row>
    <row r="80" spans="4:333"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4"/>
      <c r="AG80" s="54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  <c r="EN80" s="59"/>
      <c r="EO80" s="59"/>
      <c r="EP80" s="59"/>
      <c r="EQ80" s="59"/>
      <c r="ER80" s="59"/>
      <c r="ES80" s="59"/>
      <c r="ET80" s="59"/>
      <c r="EU80" s="59"/>
      <c r="EV80" s="59"/>
      <c r="EW80" s="59"/>
      <c r="EX80" s="59"/>
      <c r="EY80" s="59"/>
      <c r="EZ80" s="59"/>
      <c r="FA80" s="59"/>
      <c r="FB80" s="59"/>
      <c r="FC80" s="59"/>
      <c r="FD80" s="59"/>
      <c r="FE80" s="59"/>
      <c r="FF80" s="59"/>
      <c r="FG80" s="59"/>
      <c r="FH80" s="59"/>
      <c r="FI80" s="59"/>
      <c r="FJ80" s="59"/>
      <c r="FK80" s="59"/>
      <c r="FL80" s="59"/>
      <c r="FM80" s="59"/>
      <c r="FN80" s="59"/>
      <c r="FO80" s="59"/>
      <c r="FP80" s="59"/>
      <c r="FQ80" s="59"/>
      <c r="FR80" s="59"/>
      <c r="FS80" s="59"/>
      <c r="FT80" s="59"/>
      <c r="FU80" s="59"/>
      <c r="FV80" s="59"/>
      <c r="FW80" s="59"/>
      <c r="FX80" s="59"/>
      <c r="FY80" s="59"/>
      <c r="FZ80" s="59"/>
      <c r="GA80" s="59"/>
      <c r="GB80" s="59"/>
      <c r="GC80" s="59"/>
      <c r="GD80" s="59"/>
      <c r="GE80" s="59"/>
      <c r="GF80" s="59"/>
      <c r="GG80" s="59"/>
      <c r="GH80" s="59"/>
      <c r="GI80" s="59"/>
      <c r="GJ80" s="59"/>
      <c r="GK80" s="59"/>
      <c r="GL80" s="59"/>
      <c r="GM80" s="59"/>
      <c r="GN80" s="59"/>
      <c r="GO80" s="59"/>
      <c r="GP80" s="59"/>
      <c r="GQ80" s="59"/>
      <c r="GR80" s="59"/>
      <c r="GS80" s="59"/>
      <c r="GT80" s="59"/>
      <c r="GU80" s="59"/>
      <c r="GV80" s="59"/>
      <c r="GW80" s="59"/>
      <c r="GX80" s="59"/>
      <c r="GY80" s="59"/>
      <c r="GZ80" s="59"/>
      <c r="HA80" s="59"/>
      <c r="HB80" s="59"/>
      <c r="HC80" s="59"/>
      <c r="HD80" s="59"/>
      <c r="HE80" s="59"/>
      <c r="HF80" s="59"/>
      <c r="HG80" s="59"/>
      <c r="HH80" s="59"/>
      <c r="HI80" s="59"/>
      <c r="HJ80" s="59"/>
      <c r="HK80" s="59"/>
      <c r="HL80" s="59"/>
      <c r="HM80" s="59"/>
      <c r="HN80" s="59"/>
      <c r="HO80" s="59"/>
      <c r="HP80" s="59"/>
      <c r="HQ80" s="59"/>
      <c r="HR80" s="59"/>
      <c r="HS80" s="59"/>
      <c r="HT80" s="59"/>
      <c r="HU80" s="59"/>
      <c r="HV80" s="59"/>
      <c r="HW80" s="59"/>
      <c r="HX80" s="59"/>
      <c r="HY80" s="59"/>
      <c r="HZ80" s="59"/>
      <c r="IA80" s="59"/>
      <c r="IB80" s="59"/>
      <c r="IC80" s="59"/>
      <c r="ID80" s="59"/>
      <c r="IE80" s="59"/>
      <c r="IF80" s="59"/>
      <c r="IG80" s="59"/>
      <c r="IH80" s="59"/>
      <c r="II80" s="59"/>
      <c r="IJ80" s="59"/>
      <c r="IK80" s="59"/>
      <c r="IL80" s="59"/>
      <c r="IM80" s="59"/>
      <c r="IN80" s="59"/>
      <c r="IO80" s="59"/>
      <c r="IP80" s="59"/>
      <c r="IQ80" s="59"/>
      <c r="IR80" s="59"/>
      <c r="IS80" s="59"/>
      <c r="IT80" s="59"/>
      <c r="IU80" s="59"/>
      <c r="IV80" s="59"/>
      <c r="IW80" s="59"/>
      <c r="IX80" s="59"/>
      <c r="IY80" s="59"/>
      <c r="IZ80" s="59"/>
      <c r="JA80" s="59"/>
      <c r="JB80" s="59"/>
      <c r="JC80" s="59"/>
      <c r="JD80" s="59"/>
      <c r="JE80" s="59"/>
      <c r="JF80" s="59"/>
      <c r="JG80" s="59"/>
      <c r="JH80" s="59"/>
      <c r="JI80" s="59"/>
      <c r="JJ80" s="59"/>
      <c r="JK80" s="59"/>
      <c r="JL80" s="59"/>
      <c r="JM80" s="59"/>
      <c r="JN80" s="59"/>
      <c r="JO80" s="59"/>
      <c r="JP80" s="59"/>
      <c r="JQ80" s="59"/>
      <c r="JR80" s="59"/>
      <c r="JS80" s="59"/>
      <c r="JT80" s="59"/>
      <c r="JU80" s="59"/>
      <c r="JV80" s="59"/>
      <c r="JW80" s="59"/>
      <c r="JX80" s="59"/>
      <c r="JY80" s="59"/>
      <c r="JZ80" s="59"/>
      <c r="KA80" s="59"/>
      <c r="KB80" s="59"/>
      <c r="KC80" s="59"/>
      <c r="KD80" s="59"/>
      <c r="KE80" s="59"/>
      <c r="KF80" s="59"/>
      <c r="KG80" s="59"/>
      <c r="KH80" s="59"/>
      <c r="KI80" s="59"/>
      <c r="KJ80" s="59"/>
      <c r="KK80" s="59"/>
      <c r="KL80" s="59"/>
      <c r="KM80" s="59"/>
      <c r="KN80" s="59"/>
      <c r="KO80" s="59"/>
      <c r="KP80" s="59"/>
      <c r="KQ80" s="59"/>
      <c r="KR80" s="59"/>
      <c r="KS80" s="59"/>
      <c r="KT80" s="59"/>
      <c r="KU80" s="59"/>
      <c r="KV80" s="59"/>
      <c r="KW80" s="59"/>
      <c r="KX80" s="59"/>
      <c r="KY80" s="59"/>
      <c r="KZ80" s="59"/>
      <c r="LA80" s="59"/>
      <c r="LB80" s="59"/>
      <c r="LC80" s="59"/>
      <c r="LD80" s="59"/>
      <c r="LE80" s="59"/>
      <c r="LF80" s="59"/>
      <c r="LG80" s="59"/>
      <c r="LH80" s="59"/>
      <c r="LI80" s="59"/>
      <c r="LJ80" s="59"/>
      <c r="LK80" s="59"/>
      <c r="LL80" s="59"/>
      <c r="LM80" s="59"/>
      <c r="LN80" s="59"/>
      <c r="LO80" s="59"/>
      <c r="LP80" s="59"/>
      <c r="LQ80" s="59"/>
      <c r="LR80" s="59"/>
      <c r="LS80" s="59"/>
      <c r="LT80" s="59"/>
      <c r="LU80" s="59"/>
    </row>
    <row r="81" spans="3:333">
      <c r="E81" s="12" t="s">
        <v>347</v>
      </c>
      <c r="G81" s="59">
        <f>+SUM(AH81:AS81)</f>
        <v>272.61022366201809</v>
      </c>
      <c r="H81" s="59">
        <f>+SUM(AT81:BE81)</f>
        <v>272.61022366201809</v>
      </c>
      <c r="I81" s="59">
        <f>+SUM(BF81:BQ81)</f>
        <v>272.61022366201809</v>
      </c>
      <c r="J81" s="59">
        <f>+SUM(BR81:CC81)</f>
        <v>272.61022366201809</v>
      </c>
      <c r="K81" s="59">
        <f>+SUM(CD81:CO81)</f>
        <v>272.61022366201809</v>
      </c>
      <c r="L81" s="59">
        <f>+SUM(CP81:DA81)</f>
        <v>272.61022366201809</v>
      </c>
      <c r="M81" s="59">
        <f>+SUM(DB81:DM81)</f>
        <v>272.61022366201809</v>
      </c>
      <c r="N81" s="59">
        <f>+SUM(DN81:DY81)</f>
        <v>272.61022366201809</v>
      </c>
      <c r="O81" s="59">
        <f>+SUM(DZ81:EK81)</f>
        <v>272.61022366201809</v>
      </c>
      <c r="P81" s="59">
        <f>+SUM(EL81:EW81)</f>
        <v>272.61022366201809</v>
      </c>
      <c r="Q81" s="59">
        <f>+SUM(EX81:FI81)</f>
        <v>272.61022366201809</v>
      </c>
      <c r="R81" s="59">
        <f>+SUM(FJ81:FU81)</f>
        <v>272.61022366201809</v>
      </c>
      <c r="S81" s="59">
        <f>+SUM(FV81:GG81)</f>
        <v>272.61022366201809</v>
      </c>
      <c r="T81" s="59">
        <f>+SUM(GH81:GS81)</f>
        <v>272.61022366201809</v>
      </c>
      <c r="U81" s="59">
        <f>+SUM(GT81:HE81)</f>
        <v>272.61022366201809</v>
      </c>
      <c r="V81" s="59">
        <f>+SUM(HF81:HQ81)</f>
        <v>272.61022366201809</v>
      </c>
      <c r="W81" s="59">
        <f>+SUM(HR81:IC81)</f>
        <v>272.61022366201809</v>
      </c>
      <c r="X81" s="59">
        <f>+SUM(ID81:IO81)</f>
        <v>272.61022366201809</v>
      </c>
      <c r="Y81" s="59">
        <f>+SUM(IP81:JA81)</f>
        <v>272.61022366201809</v>
      </c>
      <c r="Z81" s="59">
        <f>+SUM(JB81:JM81)</f>
        <v>272.61022366201809</v>
      </c>
      <c r="AA81" s="59">
        <f>+SUM(JN81:JY81)</f>
        <v>272.61022366201809</v>
      </c>
      <c r="AB81" s="59">
        <f>+SUM(JZ81:KK81)</f>
        <v>272.61022366201809</v>
      </c>
      <c r="AC81" s="59">
        <f>+SUM(KL81:KW81)</f>
        <v>272.61022366201809</v>
      </c>
      <c r="AD81" s="59">
        <f>+SUM(KX81:LI81)</f>
        <v>272.61022366201809</v>
      </c>
      <c r="AE81" s="59">
        <f>+SUM(LJ81:LU81)</f>
        <v>272.61022366201809</v>
      </c>
      <c r="AF81" s="54"/>
      <c r="AG81" s="54"/>
      <c r="AH81" s="59">
        <f>'Wiser Return'!AH21</f>
        <v>22.717518638501513</v>
      </c>
      <c r="AI81" s="59">
        <f>'Wiser Return'!AI21</f>
        <v>22.717518638501513</v>
      </c>
      <c r="AJ81" s="59">
        <f>'Wiser Return'!AJ21</f>
        <v>22.717518638501513</v>
      </c>
      <c r="AK81" s="59">
        <f>'Wiser Return'!AK21</f>
        <v>22.717518638501513</v>
      </c>
      <c r="AL81" s="59">
        <f>'Wiser Return'!AL21</f>
        <v>22.717518638501513</v>
      </c>
      <c r="AM81" s="59">
        <f>'Wiser Return'!AM21</f>
        <v>22.717518638501513</v>
      </c>
      <c r="AN81" s="59">
        <f>'Wiser Return'!AN21</f>
        <v>22.717518638501513</v>
      </c>
      <c r="AO81" s="59">
        <f>'Wiser Return'!AO21</f>
        <v>22.717518638501513</v>
      </c>
      <c r="AP81" s="59">
        <f>'Wiser Return'!AP21</f>
        <v>22.717518638501513</v>
      </c>
      <c r="AQ81" s="59">
        <f>'Wiser Return'!AQ21</f>
        <v>22.717518638501513</v>
      </c>
      <c r="AR81" s="59">
        <f>'Wiser Return'!AR21</f>
        <v>22.717518638501513</v>
      </c>
      <c r="AS81" s="59">
        <f>'Wiser Return'!AS21</f>
        <v>22.717518638501513</v>
      </c>
      <c r="AT81" s="59">
        <f>'Wiser Return'!AT21</f>
        <v>22.717518638501513</v>
      </c>
      <c r="AU81" s="59">
        <f>'Wiser Return'!AU21</f>
        <v>22.717518638501513</v>
      </c>
      <c r="AV81" s="59">
        <f>'Wiser Return'!AV21</f>
        <v>22.717518638501513</v>
      </c>
      <c r="AW81" s="59">
        <f>'Wiser Return'!AW21</f>
        <v>22.717518638501513</v>
      </c>
      <c r="AX81" s="59">
        <f>'Wiser Return'!AX21</f>
        <v>22.717518638501513</v>
      </c>
      <c r="AY81" s="59">
        <f>'Wiser Return'!AY21</f>
        <v>22.717518638501513</v>
      </c>
      <c r="AZ81" s="59">
        <f>'Wiser Return'!AZ21</f>
        <v>22.717518638501513</v>
      </c>
      <c r="BA81" s="59">
        <f>'Wiser Return'!BA21</f>
        <v>22.717518638501513</v>
      </c>
      <c r="BB81" s="59">
        <f>'Wiser Return'!BB21</f>
        <v>22.717518638501513</v>
      </c>
      <c r="BC81" s="59">
        <f>'Wiser Return'!BC21</f>
        <v>22.717518638501513</v>
      </c>
      <c r="BD81" s="59">
        <f>'Wiser Return'!BD21</f>
        <v>22.717518638501513</v>
      </c>
      <c r="BE81" s="59">
        <f>'Wiser Return'!BE21</f>
        <v>22.717518638501513</v>
      </c>
      <c r="BF81" s="59">
        <f>'Wiser Return'!BF21</f>
        <v>22.717518638501513</v>
      </c>
      <c r="BG81" s="59">
        <f>'Wiser Return'!BG21</f>
        <v>22.717518638501513</v>
      </c>
      <c r="BH81" s="59">
        <f>'Wiser Return'!BH21</f>
        <v>22.717518638501513</v>
      </c>
      <c r="BI81" s="59">
        <f>'Wiser Return'!BI21</f>
        <v>22.717518638501513</v>
      </c>
      <c r="BJ81" s="59">
        <f>'Wiser Return'!BJ21</f>
        <v>22.717518638501513</v>
      </c>
      <c r="BK81" s="59">
        <f>'Wiser Return'!BK21</f>
        <v>22.717518638501513</v>
      </c>
      <c r="BL81" s="59">
        <f>'Wiser Return'!BL21</f>
        <v>22.717518638501513</v>
      </c>
      <c r="BM81" s="59">
        <f>'Wiser Return'!BM21</f>
        <v>22.717518638501513</v>
      </c>
      <c r="BN81" s="59">
        <f>'Wiser Return'!BN21</f>
        <v>22.717518638501513</v>
      </c>
      <c r="BO81" s="59">
        <f>'Wiser Return'!BO21</f>
        <v>22.717518638501513</v>
      </c>
      <c r="BP81" s="59">
        <f>'Wiser Return'!BP21</f>
        <v>22.717518638501513</v>
      </c>
      <c r="BQ81" s="59">
        <f>'Wiser Return'!BQ21</f>
        <v>22.717518638501513</v>
      </c>
      <c r="BR81" s="59">
        <f>'Wiser Return'!BR21</f>
        <v>22.717518638501513</v>
      </c>
      <c r="BS81" s="59">
        <f>'Wiser Return'!BS21</f>
        <v>22.717518638501513</v>
      </c>
      <c r="BT81" s="59">
        <f>'Wiser Return'!BT21</f>
        <v>22.717518638501513</v>
      </c>
      <c r="BU81" s="59">
        <f>'Wiser Return'!BU21</f>
        <v>22.717518638501513</v>
      </c>
      <c r="BV81" s="59">
        <f>'Wiser Return'!BV21</f>
        <v>22.717518638501513</v>
      </c>
      <c r="BW81" s="59">
        <f>'Wiser Return'!BW21</f>
        <v>22.717518638501513</v>
      </c>
      <c r="BX81" s="59">
        <f>'Wiser Return'!BX21</f>
        <v>22.717518638501513</v>
      </c>
      <c r="BY81" s="59">
        <f>'Wiser Return'!BY21</f>
        <v>22.717518638501513</v>
      </c>
      <c r="BZ81" s="59">
        <f>'Wiser Return'!BZ21</f>
        <v>22.717518638501513</v>
      </c>
      <c r="CA81" s="59">
        <f>'Wiser Return'!CA21</f>
        <v>22.717518638501513</v>
      </c>
      <c r="CB81" s="59">
        <f>'Wiser Return'!CB21</f>
        <v>22.717518638501513</v>
      </c>
      <c r="CC81" s="59">
        <f>'Wiser Return'!CC21</f>
        <v>22.717518638501513</v>
      </c>
      <c r="CD81" s="59">
        <f>'Wiser Return'!CD21</f>
        <v>22.717518638501513</v>
      </c>
      <c r="CE81" s="59">
        <f>'Wiser Return'!CE21</f>
        <v>22.717518638501513</v>
      </c>
      <c r="CF81" s="59">
        <f>'Wiser Return'!CF21</f>
        <v>22.717518638501513</v>
      </c>
      <c r="CG81" s="59">
        <f>'Wiser Return'!CG21</f>
        <v>22.717518638501513</v>
      </c>
      <c r="CH81" s="59">
        <f>'Wiser Return'!CH21</f>
        <v>22.717518638501513</v>
      </c>
      <c r="CI81" s="59">
        <f>'Wiser Return'!CI21</f>
        <v>22.717518638501513</v>
      </c>
      <c r="CJ81" s="59">
        <f>'Wiser Return'!CJ21</f>
        <v>22.717518638501513</v>
      </c>
      <c r="CK81" s="59">
        <f>'Wiser Return'!CK21</f>
        <v>22.717518638501513</v>
      </c>
      <c r="CL81" s="59">
        <f>'Wiser Return'!CL21</f>
        <v>22.717518638501513</v>
      </c>
      <c r="CM81" s="59">
        <f>'Wiser Return'!CM21</f>
        <v>22.717518638501513</v>
      </c>
      <c r="CN81" s="59">
        <f>'Wiser Return'!CN21</f>
        <v>22.717518638501513</v>
      </c>
      <c r="CO81" s="59">
        <f>'Wiser Return'!CO21</f>
        <v>22.717518638501513</v>
      </c>
      <c r="CP81" s="59">
        <f>'Wiser Return'!CP21</f>
        <v>22.717518638501513</v>
      </c>
      <c r="CQ81" s="59">
        <f>'Wiser Return'!CQ21</f>
        <v>22.717518638501513</v>
      </c>
      <c r="CR81" s="59">
        <f>'Wiser Return'!CR21</f>
        <v>22.717518638501513</v>
      </c>
      <c r="CS81" s="59">
        <f>'Wiser Return'!CS21</f>
        <v>22.717518638501513</v>
      </c>
      <c r="CT81" s="59">
        <f>'Wiser Return'!CT21</f>
        <v>22.717518638501513</v>
      </c>
      <c r="CU81" s="59">
        <f>'Wiser Return'!CU21</f>
        <v>22.717518638501513</v>
      </c>
      <c r="CV81" s="59">
        <f>'Wiser Return'!CV21</f>
        <v>22.717518638501513</v>
      </c>
      <c r="CW81" s="59">
        <f>'Wiser Return'!CW21</f>
        <v>22.717518638501513</v>
      </c>
      <c r="CX81" s="59">
        <f>'Wiser Return'!CX21</f>
        <v>22.717518638501513</v>
      </c>
      <c r="CY81" s="59">
        <f>'Wiser Return'!CY21</f>
        <v>22.717518638501513</v>
      </c>
      <c r="CZ81" s="59">
        <f>'Wiser Return'!CZ21</f>
        <v>22.717518638501513</v>
      </c>
      <c r="DA81" s="59">
        <f>'Wiser Return'!DA21</f>
        <v>22.717518638501513</v>
      </c>
      <c r="DB81" s="59">
        <f>'Wiser Return'!DB21</f>
        <v>22.717518638501513</v>
      </c>
      <c r="DC81" s="59">
        <f>'Wiser Return'!DC21</f>
        <v>22.717518638501513</v>
      </c>
      <c r="DD81" s="59">
        <f>'Wiser Return'!DD21</f>
        <v>22.717518638501513</v>
      </c>
      <c r="DE81" s="59">
        <f>'Wiser Return'!DE21</f>
        <v>22.717518638501513</v>
      </c>
      <c r="DF81" s="59">
        <f>'Wiser Return'!DF21</f>
        <v>22.717518638501513</v>
      </c>
      <c r="DG81" s="59">
        <f>'Wiser Return'!DG21</f>
        <v>22.717518638501513</v>
      </c>
      <c r="DH81" s="59">
        <f>'Wiser Return'!DH21</f>
        <v>22.717518638501513</v>
      </c>
      <c r="DI81" s="59">
        <f>'Wiser Return'!DI21</f>
        <v>22.717518638501513</v>
      </c>
      <c r="DJ81" s="59">
        <f>'Wiser Return'!DJ21</f>
        <v>22.717518638501513</v>
      </c>
      <c r="DK81" s="59">
        <f>'Wiser Return'!DK21</f>
        <v>22.717518638501513</v>
      </c>
      <c r="DL81" s="59">
        <f>'Wiser Return'!DL21</f>
        <v>22.717518638501513</v>
      </c>
      <c r="DM81" s="59">
        <f>'Wiser Return'!DM21</f>
        <v>22.717518638501513</v>
      </c>
      <c r="DN81" s="59">
        <f>'Wiser Return'!DN21</f>
        <v>22.717518638501513</v>
      </c>
      <c r="DO81" s="59">
        <f>'Wiser Return'!DO21</f>
        <v>22.717518638501513</v>
      </c>
      <c r="DP81" s="59">
        <f>'Wiser Return'!DP21</f>
        <v>22.717518638501513</v>
      </c>
      <c r="DQ81" s="59">
        <f>'Wiser Return'!DQ21</f>
        <v>22.717518638501513</v>
      </c>
      <c r="DR81" s="59">
        <f>'Wiser Return'!DR21</f>
        <v>22.717518638501513</v>
      </c>
      <c r="DS81" s="59">
        <f>'Wiser Return'!DS21</f>
        <v>22.717518638501513</v>
      </c>
      <c r="DT81" s="59">
        <f>'Wiser Return'!DT21</f>
        <v>22.717518638501513</v>
      </c>
      <c r="DU81" s="59">
        <f>'Wiser Return'!DU21</f>
        <v>22.717518638501513</v>
      </c>
      <c r="DV81" s="59">
        <f>'Wiser Return'!DV21</f>
        <v>22.717518638501513</v>
      </c>
      <c r="DW81" s="59">
        <f>'Wiser Return'!DW21</f>
        <v>22.717518638501513</v>
      </c>
      <c r="DX81" s="59">
        <f>'Wiser Return'!DX21</f>
        <v>22.717518638501513</v>
      </c>
      <c r="DY81" s="59">
        <f>'Wiser Return'!DY21</f>
        <v>22.717518638501513</v>
      </c>
      <c r="DZ81" s="59">
        <f>'Wiser Return'!DZ21</f>
        <v>22.717518638501513</v>
      </c>
      <c r="EA81" s="59">
        <f>'Wiser Return'!EA21</f>
        <v>22.717518638501513</v>
      </c>
      <c r="EB81" s="59">
        <f>'Wiser Return'!EB21</f>
        <v>22.717518638501513</v>
      </c>
      <c r="EC81" s="59">
        <f>'Wiser Return'!EC21</f>
        <v>22.717518638501513</v>
      </c>
      <c r="ED81" s="59">
        <f>'Wiser Return'!ED21</f>
        <v>22.717518638501513</v>
      </c>
      <c r="EE81" s="59">
        <f>'Wiser Return'!EE21</f>
        <v>22.717518638501513</v>
      </c>
      <c r="EF81" s="59">
        <f>'Wiser Return'!EF21</f>
        <v>22.717518638501513</v>
      </c>
      <c r="EG81" s="59">
        <f>'Wiser Return'!EG21</f>
        <v>22.717518638501513</v>
      </c>
      <c r="EH81" s="59">
        <f>'Wiser Return'!EH21</f>
        <v>22.717518638501513</v>
      </c>
      <c r="EI81" s="59">
        <f>'Wiser Return'!EI21</f>
        <v>22.717518638501513</v>
      </c>
      <c r="EJ81" s="59">
        <f>'Wiser Return'!EJ21</f>
        <v>22.717518638501513</v>
      </c>
      <c r="EK81" s="59">
        <f>'Wiser Return'!EK21</f>
        <v>22.717518638501513</v>
      </c>
      <c r="EL81" s="59">
        <f>'Wiser Return'!EL21</f>
        <v>22.717518638501513</v>
      </c>
      <c r="EM81" s="59">
        <f>'Wiser Return'!EM21</f>
        <v>22.717518638501513</v>
      </c>
      <c r="EN81" s="59">
        <f>'Wiser Return'!EN21</f>
        <v>22.717518638501513</v>
      </c>
      <c r="EO81" s="59">
        <f>'Wiser Return'!EO21</f>
        <v>22.717518638501513</v>
      </c>
      <c r="EP81" s="59">
        <f>'Wiser Return'!EP21</f>
        <v>22.717518638501513</v>
      </c>
      <c r="EQ81" s="59">
        <f>'Wiser Return'!EQ21</f>
        <v>22.717518638501513</v>
      </c>
      <c r="ER81" s="59">
        <f>'Wiser Return'!ER21</f>
        <v>22.717518638501513</v>
      </c>
      <c r="ES81" s="59">
        <f>'Wiser Return'!ES21</f>
        <v>22.717518638501513</v>
      </c>
      <c r="ET81" s="59">
        <f>'Wiser Return'!ET21</f>
        <v>22.717518638501513</v>
      </c>
      <c r="EU81" s="59">
        <f>'Wiser Return'!EU21</f>
        <v>22.717518638501513</v>
      </c>
      <c r="EV81" s="59">
        <f>'Wiser Return'!EV21</f>
        <v>22.717518638501513</v>
      </c>
      <c r="EW81" s="59">
        <f>'Wiser Return'!EW21</f>
        <v>22.717518638501513</v>
      </c>
      <c r="EX81" s="59">
        <f>'Wiser Return'!EX21</f>
        <v>22.717518638501513</v>
      </c>
      <c r="EY81" s="59">
        <f>'Wiser Return'!EY21</f>
        <v>22.717518638501513</v>
      </c>
      <c r="EZ81" s="59">
        <f>'Wiser Return'!EZ21</f>
        <v>22.717518638501513</v>
      </c>
      <c r="FA81" s="59">
        <f>'Wiser Return'!FA21</f>
        <v>22.717518638501513</v>
      </c>
      <c r="FB81" s="59">
        <f>'Wiser Return'!FB21</f>
        <v>22.717518638501513</v>
      </c>
      <c r="FC81" s="59">
        <f>'Wiser Return'!FC21</f>
        <v>22.717518638501513</v>
      </c>
      <c r="FD81" s="59">
        <f>'Wiser Return'!FD21</f>
        <v>22.717518638501513</v>
      </c>
      <c r="FE81" s="59">
        <f>'Wiser Return'!FE21</f>
        <v>22.717518638501513</v>
      </c>
      <c r="FF81" s="59">
        <f>'Wiser Return'!FF21</f>
        <v>22.717518638501513</v>
      </c>
      <c r="FG81" s="59">
        <f>'Wiser Return'!FG21</f>
        <v>22.717518638501513</v>
      </c>
      <c r="FH81" s="59">
        <f>'Wiser Return'!FH21</f>
        <v>22.717518638501513</v>
      </c>
      <c r="FI81" s="59">
        <f>'Wiser Return'!FI21</f>
        <v>22.717518638501513</v>
      </c>
      <c r="FJ81" s="59">
        <f>'Wiser Return'!FJ21</f>
        <v>22.717518638501513</v>
      </c>
      <c r="FK81" s="59">
        <f>'Wiser Return'!FK21</f>
        <v>22.717518638501513</v>
      </c>
      <c r="FL81" s="59">
        <f>'Wiser Return'!FL21</f>
        <v>22.717518638501513</v>
      </c>
      <c r="FM81" s="59">
        <f>'Wiser Return'!FM21</f>
        <v>22.717518638501513</v>
      </c>
      <c r="FN81" s="59">
        <f>'Wiser Return'!FN21</f>
        <v>22.717518638501513</v>
      </c>
      <c r="FO81" s="59">
        <f>'Wiser Return'!FO21</f>
        <v>22.717518638501513</v>
      </c>
      <c r="FP81" s="59">
        <f>'Wiser Return'!FP21</f>
        <v>22.717518638501513</v>
      </c>
      <c r="FQ81" s="59">
        <f>'Wiser Return'!FQ21</f>
        <v>22.717518638501513</v>
      </c>
      <c r="FR81" s="59">
        <f>'Wiser Return'!FR21</f>
        <v>22.717518638501513</v>
      </c>
      <c r="FS81" s="59">
        <f>'Wiser Return'!FS21</f>
        <v>22.717518638501513</v>
      </c>
      <c r="FT81" s="59">
        <f>'Wiser Return'!FT21</f>
        <v>22.717518638501513</v>
      </c>
      <c r="FU81" s="59">
        <f>'Wiser Return'!FU21</f>
        <v>22.717518638501513</v>
      </c>
      <c r="FV81" s="59">
        <f>'Wiser Return'!FV21</f>
        <v>22.717518638501513</v>
      </c>
      <c r="FW81" s="59">
        <f>'Wiser Return'!FW21</f>
        <v>22.717518638501513</v>
      </c>
      <c r="FX81" s="59">
        <f>'Wiser Return'!FX21</f>
        <v>22.717518638501513</v>
      </c>
      <c r="FY81" s="59">
        <f>'Wiser Return'!FY21</f>
        <v>22.717518638501513</v>
      </c>
      <c r="FZ81" s="59">
        <f>'Wiser Return'!FZ21</f>
        <v>22.717518638501513</v>
      </c>
      <c r="GA81" s="59">
        <f>'Wiser Return'!GA21</f>
        <v>22.717518638501513</v>
      </c>
      <c r="GB81" s="59">
        <f>'Wiser Return'!GB21</f>
        <v>22.717518638501513</v>
      </c>
      <c r="GC81" s="59">
        <f>'Wiser Return'!GC21</f>
        <v>22.717518638501513</v>
      </c>
      <c r="GD81" s="59">
        <f>'Wiser Return'!GD21</f>
        <v>22.717518638501513</v>
      </c>
      <c r="GE81" s="59">
        <f>'Wiser Return'!GE21</f>
        <v>22.717518638501513</v>
      </c>
      <c r="GF81" s="59">
        <f>'Wiser Return'!GF21</f>
        <v>22.717518638501513</v>
      </c>
      <c r="GG81" s="59">
        <f>'Wiser Return'!GG21</f>
        <v>22.717518638501513</v>
      </c>
      <c r="GH81" s="59">
        <f>'Wiser Return'!GH21</f>
        <v>22.717518638501513</v>
      </c>
      <c r="GI81" s="59">
        <f>'Wiser Return'!GI21</f>
        <v>22.717518638501513</v>
      </c>
      <c r="GJ81" s="59">
        <f>'Wiser Return'!GJ21</f>
        <v>22.717518638501513</v>
      </c>
      <c r="GK81" s="59">
        <f>'Wiser Return'!GK21</f>
        <v>22.717518638501513</v>
      </c>
      <c r="GL81" s="59">
        <f>'Wiser Return'!GL21</f>
        <v>22.717518638501513</v>
      </c>
      <c r="GM81" s="59">
        <f>'Wiser Return'!GM21</f>
        <v>22.717518638501513</v>
      </c>
      <c r="GN81" s="59">
        <f>'Wiser Return'!GN21</f>
        <v>22.717518638501513</v>
      </c>
      <c r="GO81" s="59">
        <f>'Wiser Return'!GO21</f>
        <v>22.717518638501513</v>
      </c>
      <c r="GP81" s="59">
        <f>'Wiser Return'!GP21</f>
        <v>22.717518638501513</v>
      </c>
      <c r="GQ81" s="59">
        <f>'Wiser Return'!GQ21</f>
        <v>22.717518638501513</v>
      </c>
      <c r="GR81" s="59">
        <f>'Wiser Return'!GR21</f>
        <v>22.717518638501513</v>
      </c>
      <c r="GS81" s="59">
        <f>'Wiser Return'!GS21</f>
        <v>22.717518638501513</v>
      </c>
      <c r="GT81" s="59">
        <f>'Wiser Return'!GT21</f>
        <v>22.717518638501513</v>
      </c>
      <c r="GU81" s="59">
        <f>'Wiser Return'!GU21</f>
        <v>22.717518638501513</v>
      </c>
      <c r="GV81" s="59">
        <f>'Wiser Return'!GV21</f>
        <v>22.717518638501513</v>
      </c>
      <c r="GW81" s="59">
        <f>'Wiser Return'!GW21</f>
        <v>22.717518638501513</v>
      </c>
      <c r="GX81" s="59">
        <f>'Wiser Return'!GX21</f>
        <v>22.717518638501513</v>
      </c>
      <c r="GY81" s="59">
        <f>'Wiser Return'!GY21</f>
        <v>22.717518638501513</v>
      </c>
      <c r="GZ81" s="59">
        <f>'Wiser Return'!GZ21</f>
        <v>22.717518638501513</v>
      </c>
      <c r="HA81" s="59">
        <f>'Wiser Return'!HA21</f>
        <v>22.717518638501513</v>
      </c>
      <c r="HB81" s="59">
        <f>'Wiser Return'!HB21</f>
        <v>22.717518638501513</v>
      </c>
      <c r="HC81" s="59">
        <f>'Wiser Return'!HC21</f>
        <v>22.717518638501513</v>
      </c>
      <c r="HD81" s="59">
        <f>'Wiser Return'!HD21</f>
        <v>22.717518638501513</v>
      </c>
      <c r="HE81" s="59">
        <f>'Wiser Return'!HE21</f>
        <v>22.717518638501513</v>
      </c>
      <c r="HF81" s="59">
        <f>'Wiser Return'!HF21</f>
        <v>22.717518638501513</v>
      </c>
      <c r="HG81" s="59">
        <f>'Wiser Return'!HG21</f>
        <v>22.717518638501513</v>
      </c>
      <c r="HH81" s="59">
        <f>'Wiser Return'!HH21</f>
        <v>22.717518638501513</v>
      </c>
      <c r="HI81" s="59">
        <f>'Wiser Return'!HI21</f>
        <v>22.717518638501513</v>
      </c>
      <c r="HJ81" s="59">
        <f>'Wiser Return'!HJ21</f>
        <v>22.717518638501513</v>
      </c>
      <c r="HK81" s="59">
        <f>'Wiser Return'!HK21</f>
        <v>22.717518638501513</v>
      </c>
      <c r="HL81" s="59">
        <f>'Wiser Return'!HL21</f>
        <v>22.717518638501513</v>
      </c>
      <c r="HM81" s="59">
        <f>'Wiser Return'!HM21</f>
        <v>22.717518638501513</v>
      </c>
      <c r="HN81" s="59">
        <f>'Wiser Return'!HN21</f>
        <v>22.717518638501513</v>
      </c>
      <c r="HO81" s="59">
        <f>'Wiser Return'!HO21</f>
        <v>22.717518638501513</v>
      </c>
      <c r="HP81" s="59">
        <f>'Wiser Return'!HP21</f>
        <v>22.717518638501513</v>
      </c>
      <c r="HQ81" s="59">
        <f>'Wiser Return'!HQ21</f>
        <v>22.717518638501513</v>
      </c>
      <c r="HR81" s="59">
        <f>'Wiser Return'!HR21</f>
        <v>22.717518638501513</v>
      </c>
      <c r="HS81" s="59">
        <f>'Wiser Return'!HS21</f>
        <v>22.717518638501513</v>
      </c>
      <c r="HT81" s="59">
        <f>'Wiser Return'!HT21</f>
        <v>22.717518638501513</v>
      </c>
      <c r="HU81" s="59">
        <f>'Wiser Return'!HU21</f>
        <v>22.717518638501513</v>
      </c>
      <c r="HV81" s="59">
        <f>'Wiser Return'!HV21</f>
        <v>22.717518638501513</v>
      </c>
      <c r="HW81" s="59">
        <f>'Wiser Return'!HW21</f>
        <v>22.717518638501513</v>
      </c>
      <c r="HX81" s="59">
        <f>'Wiser Return'!HX21</f>
        <v>22.717518638501513</v>
      </c>
      <c r="HY81" s="59">
        <f>'Wiser Return'!HY21</f>
        <v>22.717518638501513</v>
      </c>
      <c r="HZ81" s="59">
        <f>'Wiser Return'!HZ21</f>
        <v>22.717518638501513</v>
      </c>
      <c r="IA81" s="59">
        <f>'Wiser Return'!IA21</f>
        <v>22.717518638501513</v>
      </c>
      <c r="IB81" s="59">
        <f>'Wiser Return'!IB21</f>
        <v>22.717518638501513</v>
      </c>
      <c r="IC81" s="59">
        <f>'Wiser Return'!IC21</f>
        <v>22.717518638501513</v>
      </c>
      <c r="ID81" s="59">
        <f>'Wiser Return'!ID21</f>
        <v>22.717518638501513</v>
      </c>
      <c r="IE81" s="59">
        <f>'Wiser Return'!IE21</f>
        <v>22.717518638501513</v>
      </c>
      <c r="IF81" s="59">
        <f>'Wiser Return'!IF21</f>
        <v>22.717518638501513</v>
      </c>
      <c r="IG81" s="59">
        <f>'Wiser Return'!IG21</f>
        <v>22.717518638501513</v>
      </c>
      <c r="IH81" s="59">
        <f>'Wiser Return'!IH21</f>
        <v>22.717518638501513</v>
      </c>
      <c r="II81" s="59">
        <f>'Wiser Return'!II21</f>
        <v>22.717518638501513</v>
      </c>
      <c r="IJ81" s="59">
        <f>'Wiser Return'!IJ21</f>
        <v>22.717518638501513</v>
      </c>
      <c r="IK81" s="59">
        <f>'Wiser Return'!IK21</f>
        <v>22.717518638501513</v>
      </c>
      <c r="IL81" s="59">
        <f>'Wiser Return'!IL21</f>
        <v>22.717518638501513</v>
      </c>
      <c r="IM81" s="59">
        <f>'Wiser Return'!IM21</f>
        <v>22.717518638501513</v>
      </c>
      <c r="IN81" s="59">
        <f>'Wiser Return'!IN21</f>
        <v>22.717518638501513</v>
      </c>
      <c r="IO81" s="59">
        <f>'Wiser Return'!IO21</f>
        <v>22.717518638501513</v>
      </c>
      <c r="IP81" s="59">
        <f>'Wiser Return'!IP21</f>
        <v>22.717518638501513</v>
      </c>
      <c r="IQ81" s="59">
        <f>'Wiser Return'!IQ21</f>
        <v>22.717518638501513</v>
      </c>
      <c r="IR81" s="59">
        <f>'Wiser Return'!IR21</f>
        <v>22.717518638501513</v>
      </c>
      <c r="IS81" s="59">
        <f>'Wiser Return'!IS21</f>
        <v>22.717518638501513</v>
      </c>
      <c r="IT81" s="59">
        <f>'Wiser Return'!IT21</f>
        <v>22.717518638501513</v>
      </c>
      <c r="IU81" s="59">
        <f>'Wiser Return'!IU21</f>
        <v>22.717518638501513</v>
      </c>
      <c r="IV81" s="59">
        <f>'Wiser Return'!IV21</f>
        <v>22.717518638501513</v>
      </c>
      <c r="IW81" s="59">
        <f>'Wiser Return'!IW21</f>
        <v>22.717518638501513</v>
      </c>
      <c r="IX81" s="59">
        <f>'Wiser Return'!IX21</f>
        <v>22.717518638501513</v>
      </c>
      <c r="IY81" s="59">
        <f>'Wiser Return'!IY21</f>
        <v>22.717518638501513</v>
      </c>
      <c r="IZ81" s="59">
        <f>'Wiser Return'!IZ21</f>
        <v>22.717518638501513</v>
      </c>
      <c r="JA81" s="59">
        <f>'Wiser Return'!JA21</f>
        <v>22.717518638501513</v>
      </c>
      <c r="JB81" s="59">
        <f>'Wiser Return'!JB21</f>
        <v>22.717518638501513</v>
      </c>
      <c r="JC81" s="59">
        <f>'Wiser Return'!JC21</f>
        <v>22.717518638501513</v>
      </c>
      <c r="JD81" s="59">
        <f>'Wiser Return'!JD21</f>
        <v>22.717518638501513</v>
      </c>
      <c r="JE81" s="59">
        <f>'Wiser Return'!JE21</f>
        <v>22.717518638501513</v>
      </c>
      <c r="JF81" s="59">
        <f>'Wiser Return'!JF21</f>
        <v>22.717518638501513</v>
      </c>
      <c r="JG81" s="59">
        <f>'Wiser Return'!JG21</f>
        <v>22.717518638501513</v>
      </c>
      <c r="JH81" s="59">
        <f>'Wiser Return'!JH21</f>
        <v>22.717518638501513</v>
      </c>
      <c r="JI81" s="59">
        <f>'Wiser Return'!JI21</f>
        <v>22.717518638501513</v>
      </c>
      <c r="JJ81" s="59">
        <f>'Wiser Return'!JJ21</f>
        <v>22.717518638501513</v>
      </c>
      <c r="JK81" s="59">
        <f>'Wiser Return'!JK21</f>
        <v>22.717518638501513</v>
      </c>
      <c r="JL81" s="59">
        <f>'Wiser Return'!JL21</f>
        <v>22.717518638501513</v>
      </c>
      <c r="JM81" s="59">
        <f>'Wiser Return'!JM21</f>
        <v>22.717518638501513</v>
      </c>
      <c r="JN81" s="59">
        <f>'Wiser Return'!JN21</f>
        <v>22.717518638501513</v>
      </c>
      <c r="JO81" s="59">
        <f>'Wiser Return'!JO21</f>
        <v>22.717518638501513</v>
      </c>
      <c r="JP81" s="59">
        <f>'Wiser Return'!JP21</f>
        <v>22.717518638501513</v>
      </c>
      <c r="JQ81" s="59">
        <f>'Wiser Return'!JQ21</f>
        <v>22.717518638501513</v>
      </c>
      <c r="JR81" s="59">
        <f>'Wiser Return'!JR21</f>
        <v>22.717518638501513</v>
      </c>
      <c r="JS81" s="59">
        <f>'Wiser Return'!JS21</f>
        <v>22.717518638501513</v>
      </c>
      <c r="JT81" s="59">
        <f>'Wiser Return'!JT21</f>
        <v>22.717518638501513</v>
      </c>
      <c r="JU81" s="59">
        <f>'Wiser Return'!JU21</f>
        <v>22.717518638501513</v>
      </c>
      <c r="JV81" s="59">
        <f>'Wiser Return'!JV21</f>
        <v>22.717518638501513</v>
      </c>
      <c r="JW81" s="59">
        <f>'Wiser Return'!JW21</f>
        <v>22.717518638501513</v>
      </c>
      <c r="JX81" s="59">
        <f>'Wiser Return'!JX21</f>
        <v>22.717518638501513</v>
      </c>
      <c r="JY81" s="59">
        <f>'Wiser Return'!JY21</f>
        <v>22.717518638501513</v>
      </c>
      <c r="JZ81" s="59">
        <f>'Wiser Return'!JZ21</f>
        <v>22.717518638501513</v>
      </c>
      <c r="KA81" s="59">
        <f>'Wiser Return'!KA21</f>
        <v>22.717518638501513</v>
      </c>
      <c r="KB81" s="59">
        <f>'Wiser Return'!KB21</f>
        <v>22.717518638501513</v>
      </c>
      <c r="KC81" s="59">
        <f>'Wiser Return'!KC21</f>
        <v>22.717518638501513</v>
      </c>
      <c r="KD81" s="59">
        <f>'Wiser Return'!KD21</f>
        <v>22.717518638501513</v>
      </c>
      <c r="KE81" s="59">
        <f>'Wiser Return'!KE21</f>
        <v>22.717518638501513</v>
      </c>
      <c r="KF81" s="59">
        <f>'Wiser Return'!KF21</f>
        <v>22.717518638501513</v>
      </c>
      <c r="KG81" s="59">
        <f>'Wiser Return'!KG21</f>
        <v>22.717518638501513</v>
      </c>
      <c r="KH81" s="59">
        <f>'Wiser Return'!KH21</f>
        <v>22.717518638501513</v>
      </c>
      <c r="KI81" s="59">
        <f>'Wiser Return'!KI21</f>
        <v>22.717518638501513</v>
      </c>
      <c r="KJ81" s="59">
        <f>'Wiser Return'!KJ21</f>
        <v>22.717518638501513</v>
      </c>
      <c r="KK81" s="59">
        <f>'Wiser Return'!KK21</f>
        <v>22.717518638501513</v>
      </c>
      <c r="KL81" s="59">
        <f>'Wiser Return'!KL21</f>
        <v>22.717518638501513</v>
      </c>
      <c r="KM81" s="59">
        <f>'Wiser Return'!KM21</f>
        <v>22.717518638501513</v>
      </c>
      <c r="KN81" s="59">
        <f>'Wiser Return'!KN21</f>
        <v>22.717518638501513</v>
      </c>
      <c r="KO81" s="59">
        <f>'Wiser Return'!KO21</f>
        <v>22.717518638501513</v>
      </c>
      <c r="KP81" s="59">
        <f>'Wiser Return'!KP21</f>
        <v>22.717518638501513</v>
      </c>
      <c r="KQ81" s="59">
        <f>'Wiser Return'!KQ21</f>
        <v>22.717518638501513</v>
      </c>
      <c r="KR81" s="59">
        <f>'Wiser Return'!KR21</f>
        <v>22.717518638501513</v>
      </c>
      <c r="KS81" s="59">
        <f>'Wiser Return'!KS21</f>
        <v>22.717518638501513</v>
      </c>
      <c r="KT81" s="59">
        <f>'Wiser Return'!KT21</f>
        <v>22.717518638501513</v>
      </c>
      <c r="KU81" s="59">
        <f>'Wiser Return'!KU21</f>
        <v>22.717518638501513</v>
      </c>
      <c r="KV81" s="59">
        <f>'Wiser Return'!KV21</f>
        <v>22.717518638501513</v>
      </c>
      <c r="KW81" s="59">
        <f>'Wiser Return'!KW21</f>
        <v>22.717518638501513</v>
      </c>
      <c r="KX81" s="59">
        <f>'Wiser Return'!KX21</f>
        <v>22.717518638501513</v>
      </c>
      <c r="KY81" s="59">
        <f>'Wiser Return'!KY21</f>
        <v>22.717518638501513</v>
      </c>
      <c r="KZ81" s="59">
        <f>'Wiser Return'!KZ21</f>
        <v>22.717518638501513</v>
      </c>
      <c r="LA81" s="59">
        <f>'Wiser Return'!LA21</f>
        <v>22.717518638501513</v>
      </c>
      <c r="LB81" s="59">
        <f>'Wiser Return'!LB21</f>
        <v>22.717518638501513</v>
      </c>
      <c r="LC81" s="59">
        <f>'Wiser Return'!LC21</f>
        <v>22.717518638501513</v>
      </c>
      <c r="LD81" s="59">
        <f>'Wiser Return'!LD21</f>
        <v>22.717518638501513</v>
      </c>
      <c r="LE81" s="59">
        <f>'Wiser Return'!LE21</f>
        <v>22.717518638501513</v>
      </c>
      <c r="LF81" s="59">
        <f>'Wiser Return'!LF21</f>
        <v>22.717518638501513</v>
      </c>
      <c r="LG81" s="59">
        <f>'Wiser Return'!LG21</f>
        <v>22.717518638501513</v>
      </c>
      <c r="LH81" s="59">
        <f>'Wiser Return'!LH21</f>
        <v>22.717518638501513</v>
      </c>
      <c r="LI81" s="59">
        <f>'Wiser Return'!LI21</f>
        <v>22.717518638501513</v>
      </c>
      <c r="LJ81" s="59">
        <f>'Wiser Return'!LJ21</f>
        <v>22.717518638501513</v>
      </c>
      <c r="LK81" s="59">
        <f>'Wiser Return'!LK21</f>
        <v>22.717518638501513</v>
      </c>
      <c r="LL81" s="59">
        <f>'Wiser Return'!LL21</f>
        <v>22.717518638501513</v>
      </c>
      <c r="LM81" s="59">
        <f>'Wiser Return'!LM21</f>
        <v>22.717518638501513</v>
      </c>
      <c r="LN81" s="59">
        <f>'Wiser Return'!LN21</f>
        <v>22.717518638501513</v>
      </c>
      <c r="LO81" s="59">
        <f>'Wiser Return'!LO21</f>
        <v>22.717518638501513</v>
      </c>
      <c r="LP81" s="59">
        <f>'Wiser Return'!LP21</f>
        <v>22.717518638501513</v>
      </c>
      <c r="LQ81" s="59">
        <f>'Wiser Return'!LQ21</f>
        <v>22.717518638501513</v>
      </c>
      <c r="LR81" s="59">
        <f>'Wiser Return'!LR21</f>
        <v>22.717518638501513</v>
      </c>
      <c r="LS81" s="59">
        <f>'Wiser Return'!LS21</f>
        <v>22.717518638501513</v>
      </c>
      <c r="LT81" s="59">
        <f>'Wiser Return'!LT21</f>
        <v>22.717518638501513</v>
      </c>
      <c r="LU81" s="59">
        <f>'Wiser Return'!LU21</f>
        <v>22.717518638501513</v>
      </c>
    </row>
    <row r="82" spans="3:333"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4"/>
      <c r="AG82" s="54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  <c r="EN82" s="59"/>
      <c r="EO82" s="59"/>
      <c r="EP82" s="59"/>
      <c r="EQ82" s="59"/>
      <c r="ER82" s="59"/>
      <c r="ES82" s="59"/>
      <c r="ET82" s="59"/>
      <c r="EU82" s="59"/>
      <c r="EV82" s="59"/>
      <c r="EW82" s="59"/>
      <c r="EX82" s="59"/>
      <c r="EY82" s="59"/>
      <c r="EZ82" s="59"/>
      <c r="FA82" s="59"/>
      <c r="FB82" s="59"/>
      <c r="FC82" s="59"/>
      <c r="FD82" s="59"/>
      <c r="FE82" s="59"/>
      <c r="FF82" s="59"/>
      <c r="FG82" s="59"/>
      <c r="FH82" s="59"/>
      <c r="FI82" s="59"/>
      <c r="FJ82" s="59"/>
      <c r="FK82" s="59"/>
      <c r="FL82" s="59"/>
      <c r="FM82" s="59"/>
      <c r="FN82" s="59"/>
      <c r="FO82" s="59"/>
      <c r="FP82" s="59"/>
      <c r="FQ82" s="59"/>
      <c r="FR82" s="59"/>
      <c r="FS82" s="59"/>
      <c r="FT82" s="59"/>
      <c r="FU82" s="59"/>
      <c r="FV82" s="59"/>
      <c r="FW82" s="59"/>
      <c r="FX82" s="59"/>
      <c r="FY82" s="59"/>
      <c r="FZ82" s="59"/>
      <c r="GA82" s="59"/>
      <c r="GB82" s="59"/>
      <c r="GC82" s="59"/>
      <c r="GD82" s="59"/>
      <c r="GE82" s="59"/>
      <c r="GF82" s="59"/>
      <c r="GG82" s="59"/>
      <c r="GH82" s="59"/>
      <c r="GI82" s="59"/>
      <c r="GJ82" s="59"/>
      <c r="GK82" s="59"/>
      <c r="GL82" s="59"/>
      <c r="GM82" s="59"/>
      <c r="GN82" s="59"/>
      <c r="GO82" s="59"/>
      <c r="GP82" s="59"/>
      <c r="GQ82" s="59"/>
      <c r="GR82" s="59"/>
      <c r="GS82" s="59"/>
      <c r="GT82" s="59"/>
      <c r="GU82" s="59"/>
      <c r="GV82" s="59"/>
      <c r="GW82" s="59"/>
      <c r="GX82" s="59"/>
      <c r="GY82" s="59"/>
      <c r="GZ82" s="59"/>
      <c r="HA82" s="59"/>
      <c r="HB82" s="59"/>
      <c r="HC82" s="59"/>
      <c r="HD82" s="59"/>
      <c r="HE82" s="59"/>
      <c r="HF82" s="59"/>
      <c r="HG82" s="59"/>
      <c r="HH82" s="59"/>
      <c r="HI82" s="59"/>
      <c r="HJ82" s="59"/>
      <c r="HK82" s="59"/>
      <c r="HL82" s="59"/>
      <c r="HM82" s="59"/>
      <c r="HN82" s="59"/>
      <c r="HO82" s="59"/>
      <c r="HP82" s="59"/>
      <c r="HQ82" s="59"/>
      <c r="HR82" s="59"/>
      <c r="HS82" s="59"/>
      <c r="HT82" s="59"/>
      <c r="HU82" s="59"/>
      <c r="HV82" s="59"/>
      <c r="HW82" s="59"/>
      <c r="HX82" s="59"/>
      <c r="HY82" s="59"/>
      <c r="HZ82" s="59"/>
      <c r="IA82" s="59"/>
      <c r="IB82" s="59"/>
      <c r="IC82" s="59"/>
      <c r="ID82" s="59"/>
      <c r="IE82" s="59"/>
      <c r="IF82" s="59"/>
      <c r="IG82" s="59"/>
      <c r="IH82" s="59"/>
      <c r="II82" s="59"/>
      <c r="IJ82" s="59"/>
      <c r="IK82" s="59"/>
      <c r="IL82" s="59"/>
      <c r="IM82" s="59"/>
      <c r="IN82" s="59"/>
      <c r="IO82" s="59"/>
      <c r="IP82" s="59"/>
      <c r="IQ82" s="59"/>
      <c r="IR82" s="59"/>
      <c r="IS82" s="59"/>
      <c r="IT82" s="59"/>
      <c r="IU82" s="59"/>
      <c r="IV82" s="59"/>
      <c r="IW82" s="59"/>
      <c r="IX82" s="59"/>
      <c r="IY82" s="59"/>
      <c r="IZ82" s="59"/>
      <c r="JA82" s="59"/>
      <c r="JB82" s="59"/>
      <c r="JC82" s="59"/>
      <c r="JD82" s="59"/>
      <c r="JE82" s="59"/>
      <c r="JF82" s="59"/>
      <c r="JG82" s="59"/>
      <c r="JH82" s="59"/>
      <c r="JI82" s="59"/>
      <c r="JJ82" s="59"/>
      <c r="JK82" s="59"/>
      <c r="JL82" s="59"/>
      <c r="JM82" s="59"/>
      <c r="JN82" s="59"/>
      <c r="JO82" s="59"/>
      <c r="JP82" s="59"/>
      <c r="JQ82" s="59"/>
      <c r="JR82" s="59"/>
      <c r="JS82" s="59"/>
      <c r="JT82" s="59"/>
      <c r="JU82" s="59"/>
      <c r="JV82" s="59"/>
      <c r="JW82" s="59"/>
      <c r="JX82" s="59"/>
      <c r="JY82" s="59"/>
      <c r="JZ82" s="59"/>
      <c r="KA82" s="59"/>
      <c r="KB82" s="59"/>
      <c r="KC82" s="59"/>
      <c r="KD82" s="59"/>
      <c r="KE82" s="59"/>
      <c r="KF82" s="59"/>
      <c r="KG82" s="59"/>
      <c r="KH82" s="59"/>
      <c r="KI82" s="59"/>
      <c r="KJ82" s="59"/>
      <c r="KK82" s="59"/>
      <c r="KL82" s="59"/>
      <c r="KM82" s="59"/>
      <c r="KN82" s="59"/>
      <c r="KO82" s="59"/>
      <c r="KP82" s="59"/>
      <c r="KQ82" s="59"/>
      <c r="KR82" s="59"/>
      <c r="KS82" s="59"/>
      <c r="KT82" s="59"/>
      <c r="KU82" s="59"/>
      <c r="KV82" s="59"/>
      <c r="KW82" s="59"/>
      <c r="KX82" s="59"/>
      <c r="KY82" s="59"/>
      <c r="KZ82" s="59"/>
      <c r="LA82" s="59"/>
      <c r="LB82" s="59"/>
      <c r="LC82" s="59"/>
      <c r="LD82" s="59"/>
      <c r="LE82" s="59"/>
      <c r="LF82" s="59"/>
      <c r="LG82" s="59"/>
      <c r="LH82" s="59"/>
      <c r="LI82" s="59"/>
      <c r="LJ82" s="59"/>
      <c r="LK82" s="59"/>
      <c r="LL82" s="59"/>
      <c r="LM82" s="59"/>
      <c r="LN82" s="59"/>
      <c r="LO82" s="59"/>
      <c r="LP82" s="59"/>
      <c r="LQ82" s="59"/>
      <c r="LR82" s="59"/>
      <c r="LS82" s="59"/>
      <c r="LT82" s="59"/>
      <c r="LU82" s="59"/>
    </row>
    <row r="83" spans="3:333">
      <c r="E83" s="12" t="s">
        <v>348</v>
      </c>
      <c r="G83" s="59">
        <f>+SUM(AH83:AS83)</f>
        <v>1557.1910932370861</v>
      </c>
      <c r="H83" s="59">
        <f>+SUM(AT83:BE83)</f>
        <v>1403.7829682370707</v>
      </c>
      <c r="I83" s="59">
        <f>+SUM(BF83:BQ83)</f>
        <v>1250.4830903204074</v>
      </c>
      <c r="J83" s="59">
        <f>+SUM(BR83:CC83)</f>
        <v>1097.2859726445715</v>
      </c>
      <c r="K83" s="59">
        <f>+SUM(CD83:CO83)</f>
        <v>944.18609977590154</v>
      </c>
      <c r="L83" s="59">
        <f>+SUM(CP83:DA83)</f>
        <v>791.17792729852795</v>
      </c>
      <c r="M83" s="59">
        <f>+SUM(DB83:DM83)</f>
        <v>638.25588141988578</v>
      </c>
      <c r="N83" s="59">
        <f>+SUM(DN83:DY83)</f>
        <v>545.61743708871063</v>
      </c>
      <c r="O83" s="59">
        <f>+SUM(DZ83:EK83)</f>
        <v>392.211612593876</v>
      </c>
      <c r="P83" s="59">
        <f>+SUM(EL83:EW83)</f>
        <v>238.87530270582283</v>
      </c>
      <c r="Q83" s="59">
        <f>+SUM(EX83:FI83)</f>
        <v>85.602788279217066</v>
      </c>
      <c r="R83" s="59">
        <f>+SUM(FJ83:FU83)</f>
        <v>-67.611681365573304</v>
      </c>
      <c r="S83" s="59">
        <f>+SUM(FV83:GG83)</f>
        <v>-220.77388886042331</v>
      </c>
      <c r="T83" s="59">
        <f>+SUM(GH83:GS83)</f>
        <v>-373.88964921123033</v>
      </c>
      <c r="U83" s="59">
        <f>+SUM(GT83:HE83)</f>
        <v>-526.96481022342687</v>
      </c>
      <c r="V83" s="59">
        <f>+SUM(HF83:HQ83)</f>
        <v>-680.00525293139208</v>
      </c>
      <c r="W83" s="59">
        <f>+SUM(HR83:IC83)</f>
        <v>-833.01689203174624</v>
      </c>
      <c r="X83" s="59">
        <f>+SUM(ID83:IO83)</f>
        <v>-986.00567632054799</v>
      </c>
      <c r="Y83" s="59">
        <f>+SUM(IP83:JA83)</f>
        <v>-1138.9775891344957</v>
      </c>
      <c r="Z83" s="59">
        <f>+SUM(JB83:JM83)</f>
        <v>-1291.9386487961099</v>
      </c>
      <c r="AA83" s="59">
        <f>+SUM(JN83:JY83)</f>
        <v>8555.1050909370188</v>
      </c>
      <c r="AB83" s="59">
        <f>+SUM(JZ83:KK83)</f>
        <v>8402.147540418855</v>
      </c>
      <c r="AC83" s="59">
        <f>+SUM(KL83:KW83)</f>
        <v>8249.1825736574992</v>
      </c>
      <c r="AD83" s="59">
        <f>+SUM(KX83:LI83)</f>
        <v>8096.204027853455</v>
      </c>
      <c r="AE83" s="59">
        <f>+SUM(LJ83:LU83)</f>
        <v>7943.2057029338057</v>
      </c>
      <c r="AF83" s="54"/>
      <c r="AG83" s="54"/>
      <c r="AH83" s="59">
        <f t="shared" ref="AH83:CS83" si="199">AH73-SUM(AH76:AH81)</f>
        <v>-882.35705673898451</v>
      </c>
      <c r="AI83" s="59">
        <f t="shared" si="199"/>
        <v>-601.41524164264729</v>
      </c>
      <c r="AJ83" s="59">
        <f t="shared" si="199"/>
        <v>82.992037622878115</v>
      </c>
      <c r="AK83" s="59">
        <f t="shared" si="199"/>
        <v>619.29447854819796</v>
      </c>
      <c r="AL83" s="59">
        <f t="shared" si="199"/>
        <v>914.21616444226834</v>
      </c>
      <c r="AM83" s="59">
        <f t="shared" si="199"/>
        <v>1002.0157699432161</v>
      </c>
      <c r="AN83" s="59">
        <f t="shared" si="199"/>
        <v>1150.1018054982201</v>
      </c>
      <c r="AO83" s="59">
        <f t="shared" si="199"/>
        <v>876.07471465992126</v>
      </c>
      <c r="AP83" s="59">
        <f t="shared" si="199"/>
        <v>332.7165285875335</v>
      </c>
      <c r="AQ83" s="59">
        <f t="shared" si="199"/>
        <v>-251.69283827721688</v>
      </c>
      <c r="AR83" s="59">
        <f t="shared" si="199"/>
        <v>-681.50100451445633</v>
      </c>
      <c r="AS83" s="59">
        <f t="shared" si="199"/>
        <v>-1003.2542648918447</v>
      </c>
      <c r="AT83" s="59">
        <f t="shared" si="199"/>
        <v>-891.09257523096312</v>
      </c>
      <c r="AU83" s="59">
        <f t="shared" si="199"/>
        <v>-611.2745273949979</v>
      </c>
      <c r="AV83" s="59">
        <f t="shared" si="199"/>
        <v>70.39512275346533</v>
      </c>
      <c r="AW83" s="59">
        <f t="shared" si="199"/>
        <v>604.55235391508427</v>
      </c>
      <c r="AX83" s="59">
        <f t="shared" si="199"/>
        <v>898.29435306557821</v>
      </c>
      <c r="AY83" s="59">
        <f t="shared" si="199"/>
        <v>985.74276014452244</v>
      </c>
      <c r="AZ83" s="59">
        <f t="shared" si="199"/>
        <v>1133.2364515573061</v>
      </c>
      <c r="BA83" s="59">
        <f t="shared" si="199"/>
        <v>860.30546908236033</v>
      </c>
      <c r="BB83" s="59">
        <f t="shared" si="199"/>
        <v>319.12071575426239</v>
      </c>
      <c r="BC83" s="59">
        <f t="shared" si="199"/>
        <v>-262.951013643029</v>
      </c>
      <c r="BD83" s="59">
        <f t="shared" si="199"/>
        <v>-691.03994721531967</v>
      </c>
      <c r="BE83" s="59">
        <f t="shared" si="199"/>
        <v>-1011.5061945511984</v>
      </c>
      <c r="BF83" s="59">
        <f t="shared" si="199"/>
        <v>-899.8352671003488</v>
      </c>
      <c r="BG83" s="59">
        <f t="shared" si="199"/>
        <v>-621.13649145572754</v>
      </c>
      <c r="BH83" s="59">
        <f t="shared" si="199"/>
        <v>57.806480092141783</v>
      </c>
      <c r="BI83" s="59">
        <f t="shared" si="199"/>
        <v>589.82708232911432</v>
      </c>
      <c r="BJ83" s="59">
        <f t="shared" si="199"/>
        <v>882.39411348300655</v>
      </c>
      <c r="BK83" s="59">
        <f t="shared" si="199"/>
        <v>969.49272693363469</v>
      </c>
      <c r="BL83" s="59">
        <f t="shared" si="199"/>
        <v>1116.396443580767</v>
      </c>
      <c r="BM83" s="59">
        <f t="shared" si="199"/>
        <v>844.55718503572166</v>
      </c>
      <c r="BN83" s="59">
        <f t="shared" si="199"/>
        <v>305.53717072093559</v>
      </c>
      <c r="BO83" s="59">
        <f t="shared" si="199"/>
        <v>-274.20627175876643</v>
      </c>
      <c r="BP83" s="59">
        <f t="shared" si="199"/>
        <v>-700.58284959676803</v>
      </c>
      <c r="BQ83" s="59">
        <f t="shared" si="199"/>
        <v>-1019.7672319433032</v>
      </c>
      <c r="BR83" s="59">
        <f t="shared" si="199"/>
        <v>-908.58552480816024</v>
      </c>
      <c r="BS83" s="59">
        <f t="shared" si="199"/>
        <v>-631.00154426611721</v>
      </c>
      <c r="BT83" s="59">
        <f t="shared" si="199"/>
        <v>45.225655395560352</v>
      </c>
      <c r="BU83" s="59">
        <f t="shared" si="199"/>
        <v>575.11817522358479</v>
      </c>
      <c r="BV83" s="59">
        <f t="shared" si="199"/>
        <v>866.51493825286138</v>
      </c>
      <c r="BW83" s="59">
        <f t="shared" si="199"/>
        <v>953.26515724968726</v>
      </c>
      <c r="BX83" s="59">
        <f t="shared" si="199"/>
        <v>1099.581259030231</v>
      </c>
      <c r="BY83" s="59">
        <f t="shared" si="199"/>
        <v>828.82935751936566</v>
      </c>
      <c r="BZ83" s="59">
        <f t="shared" si="199"/>
        <v>291.96542326183908</v>
      </c>
      <c r="CA83" s="59">
        <f t="shared" si="199"/>
        <v>-285.45904544794439</v>
      </c>
      <c r="CB83" s="59">
        <f t="shared" si="199"/>
        <v>-710.13011697459365</v>
      </c>
      <c r="CC83" s="59">
        <f t="shared" si="199"/>
        <v>-1028.0377617917427</v>
      </c>
      <c r="CD83" s="59">
        <f t="shared" si="199"/>
        <v>-917.34374345710194</v>
      </c>
      <c r="CE83" s="59">
        <f t="shared" si="199"/>
        <v>-640.87009883722703</v>
      </c>
      <c r="CF83" s="59">
        <f t="shared" si="199"/>
        <v>32.652192025803743</v>
      </c>
      <c r="CG83" s="59">
        <f t="shared" si="199"/>
        <v>560.42514177451608</v>
      </c>
      <c r="CH83" s="59">
        <f t="shared" si="199"/>
        <v>850.65631775167594</v>
      </c>
      <c r="CI83" s="59">
        <f t="shared" si="199"/>
        <v>937.05953587251429</v>
      </c>
      <c r="CJ83" s="59">
        <f t="shared" si="199"/>
        <v>1082.7903732459356</v>
      </c>
      <c r="CK83" s="59">
        <f t="shared" si="199"/>
        <v>813.12147934111408</v>
      </c>
      <c r="CL83" s="59">
        <f t="shared" si="199"/>
        <v>278.40500082061749</v>
      </c>
      <c r="CM83" s="59">
        <f t="shared" si="199"/>
        <v>-296.70977001432698</v>
      </c>
      <c r="CN83" s="59">
        <f t="shared" si="199"/>
        <v>-719.68215725486971</v>
      </c>
      <c r="CO83" s="59">
        <f t="shared" si="199"/>
        <v>-1036.3181714927503</v>
      </c>
      <c r="CP83" s="59">
        <f t="shared" si="199"/>
        <v>-926.11032082312954</v>
      </c>
      <c r="CQ83" s="59">
        <f t="shared" si="199"/>
        <v>-650.742570781734</v>
      </c>
      <c r="CR83" s="59">
        <f t="shared" si="199"/>
        <v>20.085630917845037</v>
      </c>
      <c r="CS83" s="59">
        <f t="shared" si="199"/>
        <v>545.7474888675622</v>
      </c>
      <c r="CT83" s="59">
        <f t="shared" ref="CT83:FE83" si="200">CT73-SUM(CT76:CT81)</f>
        <v>834.81774014081316</v>
      </c>
      <c r="CU83" s="59">
        <f t="shared" si="200"/>
        <v>920.87534538916793</v>
      </c>
      <c r="CV83" s="59">
        <f t="shared" si="200"/>
        <v>1066.0232594130964</v>
      </c>
      <c r="CW83" s="59">
        <f t="shared" si="200"/>
        <v>797.43304108389384</v>
      </c>
      <c r="CX83" s="59">
        <f t="shared" si="200"/>
        <v>264.85542847747888</v>
      </c>
      <c r="CY83" s="59">
        <f t="shared" si="200"/>
        <v>-307.95888327412536</v>
      </c>
      <c r="CZ83" s="59">
        <f t="shared" si="200"/>
        <v>-729.239380965706</v>
      </c>
      <c r="DA83" s="59">
        <f t="shared" si="200"/>
        <v>-1044.6088511466348</v>
      </c>
      <c r="DB83" s="59">
        <f t="shared" si="200"/>
        <v>-934.88565738729108</v>
      </c>
      <c r="DC83" s="59">
        <f t="shared" si="200"/>
        <v>-660.61937834606124</v>
      </c>
      <c r="DD83" s="59">
        <f t="shared" si="200"/>
        <v>7.525510546719488</v>
      </c>
      <c r="DE83" s="59">
        <f t="shared" si="200"/>
        <v>531.08472106463819</v>
      </c>
      <c r="DF83" s="59">
        <f t="shared" si="200"/>
        <v>818.99869133279617</v>
      </c>
      <c r="DG83" s="59">
        <f t="shared" si="200"/>
        <v>904.71206616015752</v>
      </c>
      <c r="DH83" s="59">
        <f t="shared" si="200"/>
        <v>1049.2793885279898</v>
      </c>
      <c r="DI83" s="59">
        <f t="shared" si="200"/>
        <v>781.76353107210434</v>
      </c>
      <c r="DJ83" s="59">
        <f t="shared" si="200"/>
        <v>251.31622891611528</v>
      </c>
      <c r="DK83" s="59">
        <f t="shared" si="200"/>
        <v>-319.20682558848284</v>
      </c>
      <c r="DL83" s="59">
        <f t="shared" si="200"/>
        <v>-738.80220128929705</v>
      </c>
      <c r="DM83" s="59">
        <f t="shared" si="200"/>
        <v>-1052.9101935895026</v>
      </c>
      <c r="DN83" s="59">
        <f t="shared" si="200"/>
        <v>-942.77089572270006</v>
      </c>
      <c r="DO83" s="59">
        <f t="shared" si="200"/>
        <v>-668.4587143753547</v>
      </c>
      <c r="DP83" s="59">
        <f t="shared" si="200"/>
        <v>-0.20200207020707239</v>
      </c>
      <c r="DQ83" s="59">
        <f t="shared" si="200"/>
        <v>523.44483342018339</v>
      </c>
      <c r="DR83" s="59">
        <f t="shared" si="200"/>
        <v>811.40699012687992</v>
      </c>
      <c r="DS83" s="59">
        <f t="shared" si="200"/>
        <v>897.13471028894014</v>
      </c>
      <c r="DT83" s="59">
        <f t="shared" si="200"/>
        <v>1041.7262280245329</v>
      </c>
      <c r="DU83" s="59">
        <f t="shared" si="200"/>
        <v>774.16559804020289</v>
      </c>
      <c r="DV83" s="59">
        <f t="shared" si="200"/>
        <v>243.62951809305787</v>
      </c>
      <c r="DW83" s="59">
        <f t="shared" si="200"/>
        <v>-326.98902144158274</v>
      </c>
      <c r="DX83" s="59">
        <f t="shared" si="200"/>
        <v>-746.65462230987805</v>
      </c>
      <c r="DY83" s="59">
        <f t="shared" si="200"/>
        <v>-1060.8151849853639</v>
      </c>
      <c r="DZ83" s="59">
        <f t="shared" si="200"/>
        <v>-951.60175836868257</v>
      </c>
      <c r="EA83" s="59">
        <f t="shared" si="200"/>
        <v>-678.38682574672657</v>
      </c>
      <c r="EB83" s="59">
        <f t="shared" si="200"/>
        <v>-12.803140290799547</v>
      </c>
      <c r="EC83" s="59">
        <f t="shared" si="200"/>
        <v>508.74910785762904</v>
      </c>
      <c r="ED83" s="59">
        <f t="shared" si="200"/>
        <v>795.55941593749867</v>
      </c>
      <c r="EE83" s="59">
        <f t="shared" si="200"/>
        <v>880.94422521891147</v>
      </c>
      <c r="EF83" s="59">
        <f t="shared" si="200"/>
        <v>1024.9573768835614</v>
      </c>
      <c r="EG83" s="59">
        <f t="shared" si="200"/>
        <v>758.46698941916884</v>
      </c>
      <c r="EH83" s="59">
        <f t="shared" si="200"/>
        <v>230.05305379181254</v>
      </c>
      <c r="EI83" s="59">
        <f t="shared" si="200"/>
        <v>-338.28301158468958</v>
      </c>
      <c r="EJ83" s="59">
        <f t="shared" si="200"/>
        <v>-756.26995004951209</v>
      </c>
      <c r="EK83" s="59">
        <f t="shared" si="200"/>
        <v>-1069.1738704742959</v>
      </c>
      <c r="EL83" s="59">
        <f t="shared" si="200"/>
        <v>-960.44263995501433</v>
      </c>
      <c r="EM83" s="59">
        <f t="shared" si="200"/>
        <v>-688.32056706354615</v>
      </c>
      <c r="EN83" s="59">
        <f t="shared" si="200"/>
        <v>-25.399216349442895</v>
      </c>
      <c r="EO83" s="59">
        <f t="shared" si="200"/>
        <v>494.06682280639211</v>
      </c>
      <c r="EP83" s="59">
        <f t="shared" si="200"/>
        <v>779.72988965394256</v>
      </c>
      <c r="EQ83" s="59">
        <f t="shared" si="200"/>
        <v>864.77315969822916</v>
      </c>
      <c r="ER83" s="59">
        <f t="shared" si="200"/>
        <v>1008.210258756221</v>
      </c>
      <c r="ES83" s="59">
        <f t="shared" si="200"/>
        <v>742.78583284168576</v>
      </c>
      <c r="ET83" s="59">
        <f t="shared" si="200"/>
        <v>216.48555295683877</v>
      </c>
      <c r="EU83" s="59">
        <f t="shared" si="200"/>
        <v>-349.57716815815729</v>
      </c>
      <c r="EV83" s="59">
        <f t="shared" si="200"/>
        <v>-765.89215886912052</v>
      </c>
      <c r="EW83" s="59">
        <f t="shared" si="200"/>
        <v>-1077.5444636122052</v>
      </c>
      <c r="EX83" s="59">
        <f t="shared" si="200"/>
        <v>-969.29395382984285</v>
      </c>
      <c r="EY83" s="59">
        <f t="shared" si="200"/>
        <v>-698.26036922994058</v>
      </c>
      <c r="EZ83" s="59">
        <f t="shared" si="200"/>
        <v>-37.990703918693498</v>
      </c>
      <c r="FA83" s="59">
        <f t="shared" si="200"/>
        <v>479.39747108051802</v>
      </c>
      <c r="FB83" s="59">
        <f t="shared" si="200"/>
        <v>763.91788566067794</v>
      </c>
      <c r="FC83" s="59">
        <f t="shared" si="200"/>
        <v>848.62098262478798</v>
      </c>
      <c r="FD83" s="59">
        <f t="shared" si="200"/>
        <v>991.48433328654778</v>
      </c>
      <c r="FE83" s="59">
        <f t="shared" si="200"/>
        <v>727.12160507567046</v>
      </c>
      <c r="FF83" s="59">
        <f t="shared" ref="FF83:HQ83" si="201">FF73-SUM(FF76:FF81)</f>
        <v>202.92652631036276</v>
      </c>
      <c r="FG83" s="59">
        <f t="shared" si="201"/>
        <v>-360.87194392017318</v>
      </c>
      <c r="FH83" s="59">
        <f t="shared" si="201"/>
        <v>-775.52167466829246</v>
      </c>
      <c r="FI83" s="59">
        <f t="shared" si="201"/>
        <v>-1085.9273701924049</v>
      </c>
      <c r="FJ83" s="59">
        <f t="shared" si="201"/>
        <v>-978.15611622216284</v>
      </c>
      <c r="FK83" s="59">
        <f t="shared" si="201"/>
        <v>-708.20666596066008</v>
      </c>
      <c r="FL83" s="59">
        <f t="shared" si="201"/>
        <v>-50.57807931065804</v>
      </c>
      <c r="FM83" s="59">
        <f t="shared" si="201"/>
        <v>464.7405429885564</v>
      </c>
      <c r="FN83" s="59">
        <f t="shared" si="201"/>
        <v>748.12287591039581</v>
      </c>
      <c r="FO83" s="59">
        <f t="shared" si="201"/>
        <v>832.48716048664915</v>
      </c>
      <c r="FP83" s="59">
        <f t="shared" si="201"/>
        <v>974.77905774576197</v>
      </c>
      <c r="FQ83" s="59">
        <f t="shared" si="201"/>
        <v>711.4737804477279</v>
      </c>
      <c r="FR83" s="59">
        <f t="shared" si="201"/>
        <v>189.37548199748176</v>
      </c>
      <c r="FS83" s="59">
        <f t="shared" si="201"/>
        <v>-372.16779435213198</v>
      </c>
      <c r="FT83" s="59">
        <f t="shared" si="201"/>
        <v>-785.15892617725876</v>
      </c>
      <c r="FU83" s="59">
        <f t="shared" si="201"/>
        <v>-1094.3229989192746</v>
      </c>
      <c r="FV83" s="59">
        <f t="shared" si="201"/>
        <v>-987.02954627563372</v>
      </c>
      <c r="FW83" s="59">
        <f t="shared" si="201"/>
        <v>-718.15989381517693</v>
      </c>
      <c r="FX83" s="59">
        <f t="shared" si="201"/>
        <v>-63.16182151177486</v>
      </c>
      <c r="FY83" s="59">
        <f t="shared" si="201"/>
        <v>450.0955262982427</v>
      </c>
      <c r="FZ83" s="59">
        <f t="shared" si="201"/>
        <v>732.34432988839512</v>
      </c>
      <c r="GA83" s="59">
        <f t="shared" si="201"/>
        <v>816.37115732634334</v>
      </c>
      <c r="GB83" s="59">
        <f t="shared" si="201"/>
        <v>958.09388699641954</v>
      </c>
      <c r="GC83" s="59">
        <f t="shared" si="201"/>
        <v>695.84183080757771</v>
      </c>
      <c r="GD83" s="59">
        <f t="shared" si="201"/>
        <v>175.8319255511326</v>
      </c>
      <c r="GE83" s="59">
        <f t="shared" si="201"/>
        <v>-383.46517769308275</v>
      </c>
      <c r="GF83" s="59">
        <f t="shared" si="201"/>
        <v>-794.80434499090916</v>
      </c>
      <c r="GG83" s="59">
        <f t="shared" si="201"/>
        <v>-1102.7317614419569</v>
      </c>
      <c r="GH83" s="59">
        <f t="shared" si="201"/>
        <v>-995.91466608271844</v>
      </c>
      <c r="GI83" s="59">
        <f t="shared" si="201"/>
        <v>-728.12049223210352</v>
      </c>
      <c r="GJ83" s="59">
        <f t="shared" si="201"/>
        <v>-75.742412217915216</v>
      </c>
      <c r="GK83" s="59">
        <f t="shared" si="201"/>
        <v>435.46190620086259</v>
      </c>
      <c r="GL83" s="59">
        <f t="shared" si="201"/>
        <v>716.58171457665389</v>
      </c>
      <c r="GM83" s="59">
        <f t="shared" si="201"/>
        <v>800.27243470485041</v>
      </c>
      <c r="GN83" s="59">
        <f t="shared" si="201"/>
        <v>941.42827345624642</v>
      </c>
      <c r="GO83" s="59">
        <f t="shared" si="201"/>
        <v>680.22522549216023</v>
      </c>
      <c r="GP83" s="59">
        <f t="shared" si="201"/>
        <v>162.29535985674079</v>
      </c>
      <c r="GQ83" s="59">
        <f t="shared" si="201"/>
        <v>-394.76455497449797</v>
      </c>
      <c r="GR83" s="59">
        <f t="shared" si="201"/>
        <v>-804.45836560313296</v>
      </c>
      <c r="GS83" s="59">
        <f t="shared" si="201"/>
        <v>-1111.1540723883766</v>
      </c>
      <c r="GT83" s="59">
        <f t="shared" si="201"/>
        <v>-1004.8119007191412</v>
      </c>
      <c r="GU83" s="59">
        <f t="shared" si="201"/>
        <v>-738.08890356392862</v>
      </c>
      <c r="GV83" s="59">
        <f t="shared" si="201"/>
        <v>-88.320335869796963</v>
      </c>
      <c r="GW83" s="59">
        <f t="shared" si="201"/>
        <v>420.83916527530573</v>
      </c>
      <c r="GX83" s="59">
        <f t="shared" si="201"/>
        <v>700.83449441759376</v>
      </c>
      <c r="GY83" s="59">
        <f t="shared" si="201"/>
        <v>784.19045166527758</v>
      </c>
      <c r="GZ83" s="59">
        <f t="shared" si="201"/>
        <v>924.78166706166826</v>
      </c>
      <c r="HA83" s="59">
        <f t="shared" si="201"/>
        <v>664.62343128943803</v>
      </c>
      <c r="HB83" s="59">
        <f t="shared" si="201"/>
        <v>148.76528511656034</v>
      </c>
      <c r="HC83" s="59">
        <f t="shared" si="201"/>
        <v>-406.06639005535339</v>
      </c>
      <c r="HD83" s="59">
        <f t="shared" si="201"/>
        <v>-814.12142544147378</v>
      </c>
      <c r="HE83" s="59">
        <f t="shared" si="201"/>
        <v>-1119.5903493995766</v>
      </c>
      <c r="HF83" s="59">
        <f t="shared" si="201"/>
        <v>-1013.7216782786695</v>
      </c>
      <c r="HG83" s="59">
        <f t="shared" si="201"/>
        <v>-748.0655731120778</v>
      </c>
      <c r="HH83" s="59">
        <f t="shared" si="201"/>
        <v>-100.89607968872247</v>
      </c>
      <c r="HI83" s="59">
        <f t="shared" si="201"/>
        <v>406.22678345179952</v>
      </c>
      <c r="HJ83" s="59">
        <f t="shared" si="201"/>
        <v>685.10213127751854</v>
      </c>
      <c r="HK83" s="59">
        <f t="shared" si="201"/>
        <v>768.12466469621154</v>
      </c>
      <c r="HL83" s="59">
        <f t="shared" si="201"/>
        <v>908.1535152310164</v>
      </c>
      <c r="HM83" s="59">
        <f t="shared" si="201"/>
        <v>649.03591240187529</v>
      </c>
      <c r="HN83" s="59">
        <f t="shared" si="201"/>
        <v>135.24119881368892</v>
      </c>
      <c r="HO83" s="59">
        <f t="shared" si="201"/>
        <v>-417.37114965753676</v>
      </c>
      <c r="HP83" s="59">
        <f t="shared" si="201"/>
        <v>-823.79396490211275</v>
      </c>
      <c r="HQ83" s="59">
        <f t="shared" si="201"/>
        <v>-1128.041013164383</v>
      </c>
      <c r="HR83" s="59">
        <f t="shared" ref="HR83:KC83" si="202">HR73-SUM(HR76:HR81)</f>
        <v>-1022.6444299082282</v>
      </c>
      <c r="HS83" s="59">
        <f t="shared" si="202"/>
        <v>-758.05094916230291</v>
      </c>
      <c r="HT83" s="59">
        <f t="shared" si="202"/>
        <v>-113.4701337126412</v>
      </c>
      <c r="HU83" s="59">
        <f t="shared" si="202"/>
        <v>391.62423797531892</v>
      </c>
      <c r="HV83" s="59">
        <f t="shared" si="202"/>
        <v>669.38408440973535</v>
      </c>
      <c r="HW83" s="59">
        <f t="shared" si="202"/>
        <v>752.07452769475367</v>
      </c>
      <c r="HX83" s="59">
        <f t="shared" si="202"/>
        <v>891.54326282741908</v>
      </c>
      <c r="HY83" s="59">
        <f t="shared" si="202"/>
        <v>633.46213040959447</v>
      </c>
      <c r="HZ83" s="59">
        <f t="shared" si="202"/>
        <v>121.72259567576111</v>
      </c>
      <c r="IA83" s="59">
        <f t="shared" si="202"/>
        <v>-428.67930340158</v>
      </c>
      <c r="IB83" s="59">
        <f t="shared" si="202"/>
        <v>-833.47642738517766</v>
      </c>
      <c r="IC83" s="59">
        <f t="shared" si="202"/>
        <v>-1136.5064874543989</v>
      </c>
      <c r="ID83" s="59">
        <f t="shared" si="202"/>
        <v>-1031.5805898433393</v>
      </c>
      <c r="IE83" s="59">
        <f t="shared" si="202"/>
        <v>-768.0454830203978</v>
      </c>
      <c r="IF83" s="59">
        <f t="shared" si="202"/>
        <v>-126.04299083253477</v>
      </c>
      <c r="IG83" s="59">
        <f t="shared" si="202"/>
        <v>377.03100336867351</v>
      </c>
      <c r="IH83" s="59">
        <f t="shared" si="202"/>
        <v>653.67981041735243</v>
      </c>
      <c r="II83" s="59">
        <f t="shared" si="202"/>
        <v>736.03949192923051</v>
      </c>
      <c r="IJ83" s="59">
        <f t="shared" si="202"/>
        <v>874.95035212136531</v>
      </c>
      <c r="IK83" s="59">
        <f t="shared" si="202"/>
        <v>617.90154423321223</v>
      </c>
      <c r="IL83" s="59">
        <f t="shared" si="202"/>
        <v>108.20896763831411</v>
      </c>
      <c r="IM83" s="59">
        <f t="shared" si="202"/>
        <v>-439.99132384271775</v>
      </c>
      <c r="IN83" s="59">
        <f t="shared" si="202"/>
        <v>-843.16925933038101</v>
      </c>
      <c r="IO83" s="59">
        <f t="shared" si="202"/>
        <v>-1144.9871991593254</v>
      </c>
      <c r="IP83" s="59">
        <f t="shared" si="202"/>
        <v>-1040.5305954439018</v>
      </c>
      <c r="IQ83" s="59">
        <f t="shared" si="202"/>
        <v>-778.04962904825197</v>
      </c>
      <c r="IR83" s="59">
        <f t="shared" si="202"/>
        <v>-138.61514682914026</v>
      </c>
      <c r="IS83" s="59">
        <f t="shared" si="202"/>
        <v>362.44655139526299</v>
      </c>
      <c r="IT83" s="59">
        <f t="shared" si="202"/>
        <v>637.98876321574721</v>
      </c>
      <c r="IU83" s="59">
        <f t="shared" si="202"/>
        <v>720.01900600157774</v>
      </c>
      <c r="IV83" s="59">
        <f t="shared" si="202"/>
        <v>858.37422275294398</v>
      </c>
      <c r="IW83" s="59">
        <f t="shared" si="202"/>
        <v>602.35361009634357</v>
      </c>
      <c r="IX83" s="59">
        <f t="shared" si="202"/>
        <v>94.699803807824765</v>
      </c>
      <c r="IY83" s="59">
        <f t="shared" si="202"/>
        <v>-451.30768650728282</v>
      </c>
      <c r="IZ83" s="59">
        <f t="shared" si="202"/>
        <v>-852.87291025299533</v>
      </c>
      <c r="JA83" s="59">
        <f t="shared" si="202"/>
        <v>-1153.4835783226238</v>
      </c>
      <c r="JB83" s="59">
        <f t="shared" si="202"/>
        <v>-1049.4948872303053</v>
      </c>
      <c r="JC83" s="59">
        <f t="shared" si="202"/>
        <v>-788.06384470023818</v>
      </c>
      <c r="JD83" s="59">
        <f t="shared" si="202"/>
        <v>-151.18710041000304</v>
      </c>
      <c r="JE83" s="59">
        <f t="shared" si="202"/>
        <v>347.87035102150276</v>
      </c>
      <c r="JF83" s="59">
        <f t="shared" si="202"/>
        <v>622.31039399470455</v>
      </c>
      <c r="JG83" s="59">
        <f t="shared" si="202"/>
        <v>704.01251580939197</v>
      </c>
      <c r="JH83" s="59">
        <f t="shared" si="202"/>
        <v>841.81431169375264</v>
      </c>
      <c r="JI83" s="59">
        <f t="shared" si="202"/>
        <v>586.81778148777857</v>
      </c>
      <c r="JJ83" s="59">
        <f t="shared" si="202"/>
        <v>81.1945904244144</v>
      </c>
      <c r="JK83" s="59">
        <f t="shared" si="202"/>
        <v>-462.62886992943299</v>
      </c>
      <c r="JL83" s="59">
        <f t="shared" si="202"/>
        <v>-862.58783278016267</v>
      </c>
      <c r="JM83" s="59">
        <f t="shared" si="202"/>
        <v>-1161.9960581775126</v>
      </c>
      <c r="JN83" s="59">
        <f t="shared" si="202"/>
        <v>-225.14057558655577</v>
      </c>
      <c r="JO83" s="59">
        <f t="shared" si="202"/>
        <v>35.244742773391181</v>
      </c>
      <c r="JP83" s="59">
        <f t="shared" si="202"/>
        <v>669.57398008646555</v>
      </c>
      <c r="JQ83" s="59">
        <f t="shared" si="202"/>
        <v>1166.6352017122451</v>
      </c>
      <c r="JR83" s="59">
        <f t="shared" si="202"/>
        <v>1439.9774845135546</v>
      </c>
      <c r="JS83" s="59">
        <f t="shared" si="202"/>
        <v>1521.3527978409832</v>
      </c>
      <c r="JT83" s="59">
        <f t="shared" si="202"/>
        <v>1658.6033865418065</v>
      </c>
      <c r="JU83" s="59">
        <f t="shared" si="202"/>
        <v>1404.6268424566563</v>
      </c>
      <c r="JV83" s="59">
        <f t="shared" si="202"/>
        <v>901.0261441575451</v>
      </c>
      <c r="JW83" s="59">
        <f t="shared" si="202"/>
        <v>359.37797764511333</v>
      </c>
      <c r="JX83" s="59">
        <f t="shared" si="202"/>
        <v>-38.981149354213585</v>
      </c>
      <c r="JY83" s="59">
        <f t="shared" si="202"/>
        <v>-337.19174184997405</v>
      </c>
      <c r="JZ83" s="59">
        <f t="shared" si="202"/>
        <v>-234.13477413041073</v>
      </c>
      <c r="KA83" s="59">
        <f t="shared" si="202"/>
        <v>25.209002956096583</v>
      </c>
      <c r="KB83" s="59">
        <f t="shared" si="202"/>
        <v>657.00092331991846</v>
      </c>
      <c r="KC83" s="59">
        <f t="shared" si="202"/>
        <v>1152.0739000591955</v>
      </c>
      <c r="KD83" s="59">
        <f t="shared" ref="KD83:LU83" si="203">KD73-SUM(KD76:KD81)</f>
        <v>1424.3228137292988</v>
      </c>
      <c r="KE83" s="59">
        <f t="shared" si="203"/>
        <v>1505.3726258034173</v>
      </c>
      <c r="KF83" s="59">
        <f t="shared" si="203"/>
        <v>1642.0742121494375</v>
      </c>
      <c r="KG83" s="59">
        <f t="shared" si="203"/>
        <v>1389.1135742406284</v>
      </c>
      <c r="KH83" s="59">
        <f t="shared" si="203"/>
        <v>887.52727873471349</v>
      </c>
      <c r="KI83" s="59">
        <f t="shared" si="203"/>
        <v>348.04570488833178</v>
      </c>
      <c r="KJ83" s="59">
        <f t="shared" si="203"/>
        <v>-48.719985602997895</v>
      </c>
      <c r="KK83" s="59">
        <f t="shared" si="203"/>
        <v>-345.73773572877531</v>
      </c>
      <c r="KL83" s="59">
        <f t="shared" si="203"/>
        <v>-243.14459975052921</v>
      </c>
      <c r="KM83" s="59">
        <f t="shared" si="203"/>
        <v>15.161802227631824</v>
      </c>
      <c r="KN83" s="59">
        <f t="shared" si="203"/>
        <v>644.42655490999846</v>
      </c>
      <c r="KO83" s="59">
        <f t="shared" si="203"/>
        <v>1137.5192397423182</v>
      </c>
      <c r="KP83" s="59">
        <f t="shared" si="203"/>
        <v>1408.6791577577417</v>
      </c>
      <c r="KQ83" s="59">
        <f t="shared" si="203"/>
        <v>1489.404770583564</v>
      </c>
      <c r="KR83" s="59">
        <f t="shared" si="203"/>
        <v>1625.5595505842</v>
      </c>
      <c r="KS83" s="59">
        <f t="shared" si="203"/>
        <v>1373.6107552270257</v>
      </c>
      <c r="KT83" s="59">
        <f t="shared" si="203"/>
        <v>874.03080490313482</v>
      </c>
      <c r="KU83" s="59">
        <f t="shared" si="203"/>
        <v>336.70715735213821</v>
      </c>
      <c r="KV83" s="59">
        <f t="shared" si="203"/>
        <v>-58.471470377225842</v>
      </c>
      <c r="KW83" s="59">
        <f t="shared" si="203"/>
        <v>-354.30114950250038</v>
      </c>
      <c r="KX83" s="59">
        <f t="shared" si="203"/>
        <v>-252.17050597731145</v>
      </c>
      <c r="KY83" s="59">
        <f t="shared" si="203"/>
        <v>5.1026703929369432</v>
      </c>
      <c r="KZ83" s="59">
        <f t="shared" si="203"/>
        <v>631.85036406457425</v>
      </c>
      <c r="LA83" s="59">
        <f t="shared" si="203"/>
        <v>1122.9706781575644</v>
      </c>
      <c r="LB83" s="59">
        <f t="shared" si="203"/>
        <v>1393.0459565009262</v>
      </c>
      <c r="LC83" s="59">
        <f t="shared" si="203"/>
        <v>1473.4486668754455</v>
      </c>
      <c r="LD83" s="59">
        <f t="shared" si="203"/>
        <v>1609.0588277560789</v>
      </c>
      <c r="LE83" s="59">
        <f t="shared" si="203"/>
        <v>1358.1178275803334</v>
      </c>
      <c r="LF83" s="59">
        <f t="shared" si="203"/>
        <v>860.53619705773758</v>
      </c>
      <c r="LG83" s="59">
        <f t="shared" si="203"/>
        <v>325.36184409694533</v>
      </c>
      <c r="LH83" s="59">
        <f t="shared" si="203"/>
        <v>-68.236069121501487</v>
      </c>
      <c r="LI83" s="59">
        <f t="shared" si="203"/>
        <v>-362.88242953027475</v>
      </c>
      <c r="LJ83" s="59">
        <f t="shared" si="203"/>
        <v>-261.21294968742188</v>
      </c>
      <c r="LK83" s="59">
        <f t="shared" si="203"/>
        <v>-4.968866022654538</v>
      </c>
      <c r="LL83" s="59">
        <f t="shared" si="203"/>
        <v>619.27183687429647</v>
      </c>
      <c r="LM83" s="59">
        <f t="shared" si="203"/>
        <v>1108.4276697109146</v>
      </c>
      <c r="LN83" s="59">
        <f t="shared" si="203"/>
        <v>1377.422646940903</v>
      </c>
      <c r="LO83" s="59">
        <f t="shared" si="203"/>
        <v>1457.5037464739241</v>
      </c>
      <c r="LP83" s="59">
        <f t="shared" si="203"/>
        <v>1592.5714667110349</v>
      </c>
      <c r="LQ83" s="59">
        <f t="shared" si="203"/>
        <v>1342.6342305359924</v>
      </c>
      <c r="LR83" s="59">
        <f t="shared" si="203"/>
        <v>847.04292653548714</v>
      </c>
      <c r="LS83" s="59">
        <f t="shared" si="203"/>
        <v>314.00927098653779</v>
      </c>
      <c r="LT83" s="59">
        <f t="shared" si="203"/>
        <v>-78.014250579035206</v>
      </c>
      <c r="LU83" s="59">
        <f t="shared" si="203"/>
        <v>-371.4820255461733</v>
      </c>
    </row>
    <row r="84" spans="3:333">
      <c r="E84" s="12" t="s">
        <v>349</v>
      </c>
      <c r="G84" s="59">
        <f>G83</f>
        <v>1557.1910932370861</v>
      </c>
      <c r="H84" s="59">
        <f t="shared" ref="H84:AE84" si="204">G84+H83</f>
        <v>2960.9740614741568</v>
      </c>
      <c r="I84" s="59">
        <f t="shared" si="204"/>
        <v>4211.4571517945642</v>
      </c>
      <c r="J84" s="59">
        <f t="shared" si="204"/>
        <v>5308.7431244391355</v>
      </c>
      <c r="K84" s="59">
        <f t="shared" si="204"/>
        <v>6252.9292242150368</v>
      </c>
      <c r="L84" s="59">
        <f t="shared" si="204"/>
        <v>7044.1071515135645</v>
      </c>
      <c r="M84" s="59">
        <f t="shared" si="204"/>
        <v>7682.3630329334501</v>
      </c>
      <c r="N84" s="59">
        <f t="shared" si="204"/>
        <v>8227.9804700221612</v>
      </c>
      <c r="O84" s="59">
        <f t="shared" si="204"/>
        <v>8620.1920826160367</v>
      </c>
      <c r="P84" s="59">
        <f t="shared" si="204"/>
        <v>8859.0673853218595</v>
      </c>
      <c r="Q84" s="59">
        <f t="shared" si="204"/>
        <v>8944.6701736010764</v>
      </c>
      <c r="R84" s="59">
        <f t="shared" si="204"/>
        <v>8877.0584922355029</v>
      </c>
      <c r="S84" s="59">
        <f t="shared" si="204"/>
        <v>8656.2846033750793</v>
      </c>
      <c r="T84" s="59">
        <f t="shared" si="204"/>
        <v>8282.3949541638485</v>
      </c>
      <c r="U84" s="59">
        <f t="shared" si="204"/>
        <v>7755.4301439404217</v>
      </c>
      <c r="V84" s="59">
        <f t="shared" si="204"/>
        <v>7075.42489100903</v>
      </c>
      <c r="W84" s="59">
        <f t="shared" si="204"/>
        <v>6242.4079989772836</v>
      </c>
      <c r="X84" s="59">
        <f t="shared" si="204"/>
        <v>5256.4023226567351</v>
      </c>
      <c r="Y84" s="59">
        <f t="shared" si="204"/>
        <v>4117.424733522239</v>
      </c>
      <c r="Z84" s="59">
        <f t="shared" si="204"/>
        <v>2825.4860847261289</v>
      </c>
      <c r="AA84" s="59">
        <f t="shared" si="204"/>
        <v>11380.591175663147</v>
      </c>
      <c r="AB84" s="59">
        <f t="shared" si="204"/>
        <v>19782.738716082</v>
      </c>
      <c r="AC84" s="59">
        <f t="shared" si="204"/>
        <v>28031.921289739497</v>
      </c>
      <c r="AD84" s="59">
        <f t="shared" si="204"/>
        <v>36128.125317592952</v>
      </c>
      <c r="AE84" s="59">
        <f t="shared" si="204"/>
        <v>44071.331020526755</v>
      </c>
      <c r="AF84" s="54"/>
      <c r="AG84" s="54"/>
      <c r="AH84" s="59">
        <f>AH83</f>
        <v>-882.35705673898451</v>
      </c>
      <c r="AI84" s="59">
        <f t="shared" ref="AI84:CT84" si="205">AI83+AH84</f>
        <v>-1483.7722983816318</v>
      </c>
      <c r="AJ84" s="59">
        <f t="shared" si="205"/>
        <v>-1400.7802607587537</v>
      </c>
      <c r="AK84" s="59">
        <f t="shared" si="205"/>
        <v>-781.48578221055573</v>
      </c>
      <c r="AL84" s="59">
        <f t="shared" si="205"/>
        <v>132.73038223171261</v>
      </c>
      <c r="AM84" s="59">
        <f t="shared" si="205"/>
        <v>1134.7461521749287</v>
      </c>
      <c r="AN84" s="59">
        <f t="shared" si="205"/>
        <v>2284.8479576731488</v>
      </c>
      <c r="AO84" s="59">
        <f t="shared" si="205"/>
        <v>3160.9226723330703</v>
      </c>
      <c r="AP84" s="59">
        <f t="shared" si="205"/>
        <v>3493.6392009206038</v>
      </c>
      <c r="AQ84" s="59">
        <f t="shared" si="205"/>
        <v>3241.9463626433871</v>
      </c>
      <c r="AR84" s="59">
        <f t="shared" si="205"/>
        <v>2560.4453581289308</v>
      </c>
      <c r="AS84" s="59">
        <f t="shared" si="205"/>
        <v>1557.1910932370861</v>
      </c>
      <c r="AT84" s="59">
        <f t="shared" si="205"/>
        <v>666.09851800612296</v>
      </c>
      <c r="AU84" s="59">
        <f t="shared" si="205"/>
        <v>54.823990611125055</v>
      </c>
      <c r="AV84" s="59">
        <f t="shared" si="205"/>
        <v>125.21911336459038</v>
      </c>
      <c r="AW84" s="59">
        <f t="shared" si="205"/>
        <v>729.77146727967465</v>
      </c>
      <c r="AX84" s="59">
        <f t="shared" si="205"/>
        <v>1628.0658203452529</v>
      </c>
      <c r="AY84" s="59">
        <f t="shared" si="205"/>
        <v>2613.8085804897755</v>
      </c>
      <c r="AZ84" s="59">
        <f t="shared" si="205"/>
        <v>3747.0450320470818</v>
      </c>
      <c r="BA84" s="59">
        <f t="shared" si="205"/>
        <v>4607.3505011294419</v>
      </c>
      <c r="BB84" s="59">
        <f t="shared" si="205"/>
        <v>4926.4712168837041</v>
      </c>
      <c r="BC84" s="59">
        <f t="shared" si="205"/>
        <v>4663.5202032406751</v>
      </c>
      <c r="BD84" s="59">
        <f t="shared" si="205"/>
        <v>3972.4802560253556</v>
      </c>
      <c r="BE84" s="59">
        <f t="shared" si="205"/>
        <v>2960.9740614741572</v>
      </c>
      <c r="BF84" s="59">
        <f t="shared" si="205"/>
        <v>2061.1387943738082</v>
      </c>
      <c r="BG84" s="59">
        <f t="shared" si="205"/>
        <v>1440.0023029180807</v>
      </c>
      <c r="BH84" s="59">
        <f t="shared" si="205"/>
        <v>1497.8087830102224</v>
      </c>
      <c r="BI84" s="59">
        <f t="shared" si="205"/>
        <v>2087.6358653393368</v>
      </c>
      <c r="BJ84" s="59">
        <f t="shared" si="205"/>
        <v>2970.0299788223433</v>
      </c>
      <c r="BK84" s="59">
        <f t="shared" si="205"/>
        <v>3939.5227057559778</v>
      </c>
      <c r="BL84" s="59">
        <f t="shared" si="205"/>
        <v>5055.9191493367452</v>
      </c>
      <c r="BM84" s="59">
        <f t="shared" si="205"/>
        <v>5900.4763343724671</v>
      </c>
      <c r="BN84" s="59">
        <f t="shared" si="205"/>
        <v>6206.0135050934023</v>
      </c>
      <c r="BO84" s="59">
        <f t="shared" si="205"/>
        <v>5931.8072333346354</v>
      </c>
      <c r="BP84" s="59">
        <f t="shared" si="205"/>
        <v>5231.2243837378674</v>
      </c>
      <c r="BQ84" s="59">
        <f t="shared" si="205"/>
        <v>4211.4571517945642</v>
      </c>
      <c r="BR84" s="59">
        <f t="shared" si="205"/>
        <v>3302.871626986404</v>
      </c>
      <c r="BS84" s="59">
        <f t="shared" si="205"/>
        <v>2671.8700827202865</v>
      </c>
      <c r="BT84" s="59">
        <f t="shared" si="205"/>
        <v>2717.0957381158469</v>
      </c>
      <c r="BU84" s="59">
        <f t="shared" si="205"/>
        <v>3292.2139133394317</v>
      </c>
      <c r="BV84" s="59">
        <f t="shared" si="205"/>
        <v>4158.7288515922928</v>
      </c>
      <c r="BW84" s="59">
        <f t="shared" si="205"/>
        <v>5111.9940088419798</v>
      </c>
      <c r="BX84" s="59">
        <f t="shared" si="205"/>
        <v>6211.575267872211</v>
      </c>
      <c r="BY84" s="59">
        <f t="shared" si="205"/>
        <v>7040.4046253915767</v>
      </c>
      <c r="BZ84" s="59">
        <f t="shared" si="205"/>
        <v>7332.3700486534162</v>
      </c>
      <c r="CA84" s="59">
        <f t="shared" si="205"/>
        <v>7046.9110032054723</v>
      </c>
      <c r="CB84" s="59">
        <f t="shared" si="205"/>
        <v>6336.7808862308784</v>
      </c>
      <c r="CC84" s="59">
        <f t="shared" si="205"/>
        <v>5308.7431244391355</v>
      </c>
      <c r="CD84" s="59">
        <f t="shared" si="205"/>
        <v>4391.3993809820331</v>
      </c>
      <c r="CE84" s="59">
        <f t="shared" si="205"/>
        <v>3750.5292821448061</v>
      </c>
      <c r="CF84" s="59">
        <f t="shared" si="205"/>
        <v>3783.1814741706098</v>
      </c>
      <c r="CG84" s="59">
        <f t="shared" si="205"/>
        <v>4343.6066159451257</v>
      </c>
      <c r="CH84" s="59">
        <f t="shared" si="205"/>
        <v>5194.2629336968021</v>
      </c>
      <c r="CI84" s="59">
        <f t="shared" si="205"/>
        <v>6131.3224695693161</v>
      </c>
      <c r="CJ84" s="59">
        <f t="shared" si="205"/>
        <v>7214.1128428152515</v>
      </c>
      <c r="CK84" s="59">
        <f t="shared" si="205"/>
        <v>8027.234322156366</v>
      </c>
      <c r="CL84" s="59">
        <f t="shared" si="205"/>
        <v>8305.6393229769837</v>
      </c>
      <c r="CM84" s="59">
        <f t="shared" si="205"/>
        <v>8008.929552962657</v>
      </c>
      <c r="CN84" s="59">
        <f t="shared" si="205"/>
        <v>7289.2473957077873</v>
      </c>
      <c r="CO84" s="59">
        <f t="shared" si="205"/>
        <v>6252.9292242150368</v>
      </c>
      <c r="CP84" s="59">
        <f t="shared" si="205"/>
        <v>5326.818903391907</v>
      </c>
      <c r="CQ84" s="59">
        <f t="shared" si="205"/>
        <v>4676.0763326101733</v>
      </c>
      <c r="CR84" s="59">
        <f t="shared" si="205"/>
        <v>4696.1619635280185</v>
      </c>
      <c r="CS84" s="59">
        <f t="shared" si="205"/>
        <v>5241.909452395581</v>
      </c>
      <c r="CT84" s="59">
        <f t="shared" si="205"/>
        <v>6076.7271925363939</v>
      </c>
      <c r="CU84" s="59">
        <f t="shared" ref="CU84:FF84" si="206">CU83+CT84</f>
        <v>6997.6025379255616</v>
      </c>
      <c r="CV84" s="59">
        <f t="shared" si="206"/>
        <v>8063.6257973386582</v>
      </c>
      <c r="CW84" s="59">
        <f t="shared" si="206"/>
        <v>8861.0588384225521</v>
      </c>
      <c r="CX84" s="59">
        <f t="shared" si="206"/>
        <v>9125.9142669000303</v>
      </c>
      <c r="CY84" s="59">
        <f t="shared" si="206"/>
        <v>8817.9553836259056</v>
      </c>
      <c r="CZ84" s="59">
        <f t="shared" si="206"/>
        <v>8088.7160026601996</v>
      </c>
      <c r="DA84" s="59">
        <f t="shared" si="206"/>
        <v>7044.1071515135645</v>
      </c>
      <c r="DB84" s="59">
        <f t="shared" si="206"/>
        <v>6109.2214941262737</v>
      </c>
      <c r="DC84" s="59">
        <f t="shared" si="206"/>
        <v>5448.6021157802124</v>
      </c>
      <c r="DD84" s="59">
        <f t="shared" si="206"/>
        <v>5456.1276263269319</v>
      </c>
      <c r="DE84" s="59">
        <f t="shared" si="206"/>
        <v>5987.2123473915699</v>
      </c>
      <c r="DF84" s="59">
        <f t="shared" si="206"/>
        <v>6806.2110387243665</v>
      </c>
      <c r="DG84" s="59">
        <f t="shared" si="206"/>
        <v>7710.923104884524</v>
      </c>
      <c r="DH84" s="59">
        <f t="shared" si="206"/>
        <v>8760.2024934125147</v>
      </c>
      <c r="DI84" s="59">
        <f t="shared" si="206"/>
        <v>9541.96602448462</v>
      </c>
      <c r="DJ84" s="59">
        <f t="shared" si="206"/>
        <v>9793.2822534007355</v>
      </c>
      <c r="DK84" s="59">
        <f t="shared" si="206"/>
        <v>9474.0754278122531</v>
      </c>
      <c r="DL84" s="59">
        <f t="shared" si="206"/>
        <v>8735.273226522957</v>
      </c>
      <c r="DM84" s="59">
        <f t="shared" si="206"/>
        <v>7682.3630329334546</v>
      </c>
      <c r="DN84" s="59">
        <f t="shared" si="206"/>
        <v>6739.592137210755</v>
      </c>
      <c r="DO84" s="59">
        <f t="shared" si="206"/>
        <v>6071.1334228354008</v>
      </c>
      <c r="DP84" s="59">
        <f t="shared" si="206"/>
        <v>6070.9314207651933</v>
      </c>
      <c r="DQ84" s="59">
        <f t="shared" si="206"/>
        <v>6594.3762541853766</v>
      </c>
      <c r="DR84" s="59">
        <f t="shared" si="206"/>
        <v>7405.783244312257</v>
      </c>
      <c r="DS84" s="59">
        <f t="shared" si="206"/>
        <v>8302.9179546011965</v>
      </c>
      <c r="DT84" s="59">
        <f t="shared" si="206"/>
        <v>9344.6441826257287</v>
      </c>
      <c r="DU84" s="59">
        <f t="shared" si="206"/>
        <v>10118.809780665932</v>
      </c>
      <c r="DV84" s="59">
        <f t="shared" si="206"/>
        <v>10362.439298758989</v>
      </c>
      <c r="DW84" s="59">
        <f t="shared" si="206"/>
        <v>10035.450277317406</v>
      </c>
      <c r="DX84" s="59">
        <f t="shared" si="206"/>
        <v>9288.7956550075287</v>
      </c>
      <c r="DY84" s="59">
        <f t="shared" si="206"/>
        <v>8227.9804700221648</v>
      </c>
      <c r="DZ84" s="59">
        <f t="shared" si="206"/>
        <v>7276.3787116534822</v>
      </c>
      <c r="EA84" s="59">
        <f t="shared" si="206"/>
        <v>6597.9918859067557</v>
      </c>
      <c r="EB84" s="59">
        <f t="shared" si="206"/>
        <v>6585.1887456159566</v>
      </c>
      <c r="EC84" s="59">
        <f t="shared" si="206"/>
        <v>7093.9378534735861</v>
      </c>
      <c r="ED84" s="59">
        <f t="shared" si="206"/>
        <v>7889.4972694110847</v>
      </c>
      <c r="EE84" s="59">
        <f t="shared" si="206"/>
        <v>8770.4414946299967</v>
      </c>
      <c r="EF84" s="59">
        <f t="shared" si="206"/>
        <v>9795.3988715135583</v>
      </c>
      <c r="EG84" s="59">
        <f t="shared" si="206"/>
        <v>10553.865860932727</v>
      </c>
      <c r="EH84" s="59">
        <f t="shared" si="206"/>
        <v>10783.91891472454</v>
      </c>
      <c r="EI84" s="59">
        <f t="shared" si="206"/>
        <v>10445.63590313985</v>
      </c>
      <c r="EJ84" s="59">
        <f t="shared" si="206"/>
        <v>9689.3659530903369</v>
      </c>
      <c r="EK84" s="59">
        <f t="shared" si="206"/>
        <v>8620.1920826160404</v>
      </c>
      <c r="EL84" s="59">
        <f t="shared" si="206"/>
        <v>7659.7494426610265</v>
      </c>
      <c r="EM84" s="59">
        <f t="shared" si="206"/>
        <v>6971.4288755974803</v>
      </c>
      <c r="EN84" s="59">
        <f t="shared" si="206"/>
        <v>6946.0296592480372</v>
      </c>
      <c r="EO84" s="59">
        <f t="shared" si="206"/>
        <v>7440.0964820544295</v>
      </c>
      <c r="EP84" s="59">
        <f t="shared" si="206"/>
        <v>8219.8263717083719</v>
      </c>
      <c r="EQ84" s="59">
        <f t="shared" si="206"/>
        <v>9084.5995314066004</v>
      </c>
      <c r="ER84" s="59">
        <f t="shared" si="206"/>
        <v>10092.809790162821</v>
      </c>
      <c r="ES84" s="59">
        <f t="shared" si="206"/>
        <v>10835.595623004507</v>
      </c>
      <c r="ET84" s="59">
        <f t="shared" si="206"/>
        <v>11052.081175961346</v>
      </c>
      <c r="EU84" s="59">
        <f t="shared" si="206"/>
        <v>10702.504007803189</v>
      </c>
      <c r="EV84" s="59">
        <f t="shared" si="206"/>
        <v>9936.6118489340679</v>
      </c>
      <c r="EW84" s="59">
        <f t="shared" si="206"/>
        <v>8859.0673853218632</v>
      </c>
      <c r="EX84" s="59">
        <f t="shared" si="206"/>
        <v>7889.7734314920199</v>
      </c>
      <c r="EY84" s="59">
        <f t="shared" si="206"/>
        <v>7191.5130622620791</v>
      </c>
      <c r="EZ84" s="59">
        <f t="shared" si="206"/>
        <v>7153.5223583433853</v>
      </c>
      <c r="FA84" s="59">
        <f t="shared" si="206"/>
        <v>7632.9198294239031</v>
      </c>
      <c r="FB84" s="59">
        <f t="shared" si="206"/>
        <v>8396.8377150845809</v>
      </c>
      <c r="FC84" s="59">
        <f t="shared" si="206"/>
        <v>9245.4586977093695</v>
      </c>
      <c r="FD84" s="59">
        <f t="shared" si="206"/>
        <v>10236.943030995917</v>
      </c>
      <c r="FE84" s="59">
        <f t="shared" si="206"/>
        <v>10964.064636071587</v>
      </c>
      <c r="FF84" s="59">
        <f t="shared" si="206"/>
        <v>11166.99116238195</v>
      </c>
      <c r="FG84" s="59">
        <f t="shared" ref="FG84:HR84" si="207">FG83+FF84</f>
        <v>10806.119218461776</v>
      </c>
      <c r="FH84" s="59">
        <f t="shared" si="207"/>
        <v>10030.597543793483</v>
      </c>
      <c r="FI84" s="59">
        <f t="shared" si="207"/>
        <v>8944.6701736010782</v>
      </c>
      <c r="FJ84" s="59">
        <f t="shared" si="207"/>
        <v>7966.5140573789158</v>
      </c>
      <c r="FK84" s="59">
        <f t="shared" si="207"/>
        <v>7258.307391418256</v>
      </c>
      <c r="FL84" s="59">
        <f t="shared" si="207"/>
        <v>7207.7293121075982</v>
      </c>
      <c r="FM84" s="59">
        <f t="shared" si="207"/>
        <v>7672.4698550961548</v>
      </c>
      <c r="FN84" s="59">
        <f t="shared" si="207"/>
        <v>8420.5927310065508</v>
      </c>
      <c r="FO84" s="59">
        <f t="shared" si="207"/>
        <v>9253.0798914932002</v>
      </c>
      <c r="FP84" s="59">
        <f t="shared" si="207"/>
        <v>10227.858949238962</v>
      </c>
      <c r="FQ84" s="59">
        <f t="shared" si="207"/>
        <v>10939.33272968669</v>
      </c>
      <c r="FR84" s="59">
        <f t="shared" si="207"/>
        <v>11128.708211684172</v>
      </c>
      <c r="FS84" s="59">
        <f t="shared" si="207"/>
        <v>10756.54041733204</v>
      </c>
      <c r="FT84" s="59">
        <f t="shared" si="207"/>
        <v>9971.3814911547815</v>
      </c>
      <c r="FU84" s="59">
        <f t="shared" si="207"/>
        <v>8877.0584922355065</v>
      </c>
      <c r="FV84" s="59">
        <f t="shared" si="207"/>
        <v>7890.0289459598725</v>
      </c>
      <c r="FW84" s="59">
        <f t="shared" si="207"/>
        <v>7171.8690521446952</v>
      </c>
      <c r="FX84" s="59">
        <f t="shared" si="207"/>
        <v>7108.7072306329201</v>
      </c>
      <c r="FY84" s="59">
        <f t="shared" si="207"/>
        <v>7558.8027569311625</v>
      </c>
      <c r="FZ84" s="59">
        <f t="shared" si="207"/>
        <v>8291.1470868195574</v>
      </c>
      <c r="GA84" s="59">
        <f t="shared" si="207"/>
        <v>9107.5182441459001</v>
      </c>
      <c r="GB84" s="59">
        <f t="shared" si="207"/>
        <v>10065.612131142319</v>
      </c>
      <c r="GC84" s="59">
        <f t="shared" si="207"/>
        <v>10761.453961949897</v>
      </c>
      <c r="GD84" s="59">
        <f t="shared" si="207"/>
        <v>10937.28588750103</v>
      </c>
      <c r="GE84" s="59">
        <f t="shared" si="207"/>
        <v>10553.820709807947</v>
      </c>
      <c r="GF84" s="59">
        <f t="shared" si="207"/>
        <v>9759.0163648170383</v>
      </c>
      <c r="GG84" s="59">
        <f t="shared" si="207"/>
        <v>8656.2846033750811</v>
      </c>
      <c r="GH84" s="59">
        <f t="shared" si="207"/>
        <v>7660.3699372923629</v>
      </c>
      <c r="GI84" s="59">
        <f t="shared" si="207"/>
        <v>6932.2494450602589</v>
      </c>
      <c r="GJ84" s="59">
        <f t="shared" si="207"/>
        <v>6856.5070328423435</v>
      </c>
      <c r="GK84" s="59">
        <f t="shared" si="207"/>
        <v>7291.9689390432059</v>
      </c>
      <c r="GL84" s="59">
        <f t="shared" si="207"/>
        <v>8008.55065361986</v>
      </c>
      <c r="GM84" s="59">
        <f t="shared" si="207"/>
        <v>8808.8230883247106</v>
      </c>
      <c r="GN84" s="59">
        <f t="shared" si="207"/>
        <v>9750.2513617809564</v>
      </c>
      <c r="GO84" s="59">
        <f t="shared" si="207"/>
        <v>10430.476587273117</v>
      </c>
      <c r="GP84" s="59">
        <f t="shared" si="207"/>
        <v>10592.771947129857</v>
      </c>
      <c r="GQ84" s="59">
        <f t="shared" si="207"/>
        <v>10198.007392155359</v>
      </c>
      <c r="GR84" s="59">
        <f t="shared" si="207"/>
        <v>9393.5490265522258</v>
      </c>
      <c r="GS84" s="59">
        <f t="shared" si="207"/>
        <v>8282.3949541638485</v>
      </c>
      <c r="GT84" s="59">
        <f t="shared" si="207"/>
        <v>7277.5830534447068</v>
      </c>
      <c r="GU84" s="59">
        <f t="shared" si="207"/>
        <v>6539.4941498807784</v>
      </c>
      <c r="GV84" s="59">
        <f t="shared" si="207"/>
        <v>6451.173814010981</v>
      </c>
      <c r="GW84" s="59">
        <f t="shared" si="207"/>
        <v>6872.0129792862863</v>
      </c>
      <c r="GX84" s="59">
        <f t="shared" si="207"/>
        <v>7572.8474737038796</v>
      </c>
      <c r="GY84" s="59">
        <f t="shared" si="207"/>
        <v>8357.0379253691572</v>
      </c>
      <c r="GZ84" s="59">
        <f t="shared" si="207"/>
        <v>9281.8195924308257</v>
      </c>
      <c r="HA84" s="59">
        <f t="shared" si="207"/>
        <v>9946.4430237202632</v>
      </c>
      <c r="HB84" s="59">
        <f t="shared" si="207"/>
        <v>10095.208308836824</v>
      </c>
      <c r="HC84" s="59">
        <f t="shared" si="207"/>
        <v>9689.1419187814699</v>
      </c>
      <c r="HD84" s="59">
        <f t="shared" si="207"/>
        <v>8875.0204933399964</v>
      </c>
      <c r="HE84" s="59">
        <f t="shared" si="207"/>
        <v>7755.4301439404198</v>
      </c>
      <c r="HF84" s="59">
        <f t="shared" si="207"/>
        <v>6741.7084656617499</v>
      </c>
      <c r="HG84" s="59">
        <f t="shared" si="207"/>
        <v>5993.6428925496721</v>
      </c>
      <c r="HH84" s="59">
        <f t="shared" si="207"/>
        <v>5892.7468128609498</v>
      </c>
      <c r="HI84" s="59">
        <f t="shared" si="207"/>
        <v>6298.9735963127496</v>
      </c>
      <c r="HJ84" s="59">
        <f t="shared" si="207"/>
        <v>6984.0757275902679</v>
      </c>
      <c r="HK84" s="59">
        <f t="shared" si="207"/>
        <v>7752.2003922864797</v>
      </c>
      <c r="HL84" s="59">
        <f t="shared" si="207"/>
        <v>8660.3539075174958</v>
      </c>
      <c r="HM84" s="59">
        <f t="shared" si="207"/>
        <v>9309.3898199193718</v>
      </c>
      <c r="HN84" s="59">
        <f t="shared" si="207"/>
        <v>9444.63101873306</v>
      </c>
      <c r="HO84" s="59">
        <f t="shared" si="207"/>
        <v>9027.259869075524</v>
      </c>
      <c r="HP84" s="59">
        <f t="shared" si="207"/>
        <v>8203.4659041734121</v>
      </c>
      <c r="HQ84" s="59">
        <f t="shared" si="207"/>
        <v>7075.4248910090291</v>
      </c>
      <c r="HR84" s="59">
        <f t="shared" si="207"/>
        <v>6052.7804611008014</v>
      </c>
      <c r="HS84" s="59">
        <f t="shared" ref="HS84:KD84" si="208">HS83+HR84</f>
        <v>5294.729511938498</v>
      </c>
      <c r="HT84" s="59">
        <f t="shared" si="208"/>
        <v>5181.2593782258573</v>
      </c>
      <c r="HU84" s="59">
        <f t="shared" si="208"/>
        <v>5572.8836162011758</v>
      </c>
      <c r="HV84" s="59">
        <f t="shared" si="208"/>
        <v>6242.2677006109116</v>
      </c>
      <c r="HW84" s="59">
        <f t="shared" si="208"/>
        <v>6994.3422283056652</v>
      </c>
      <c r="HX84" s="59">
        <f t="shared" si="208"/>
        <v>7885.8854911330845</v>
      </c>
      <c r="HY84" s="59">
        <f t="shared" si="208"/>
        <v>8519.3476215426781</v>
      </c>
      <c r="HZ84" s="59">
        <f t="shared" si="208"/>
        <v>8641.0702172184392</v>
      </c>
      <c r="IA84" s="59">
        <f t="shared" si="208"/>
        <v>8212.3909138168601</v>
      </c>
      <c r="IB84" s="59">
        <f t="shared" si="208"/>
        <v>7378.9144864316822</v>
      </c>
      <c r="IC84" s="59">
        <f t="shared" si="208"/>
        <v>6242.4079989772836</v>
      </c>
      <c r="ID84" s="59">
        <f t="shared" si="208"/>
        <v>5210.8274091339445</v>
      </c>
      <c r="IE84" s="59">
        <f t="shared" si="208"/>
        <v>4442.7819261135464</v>
      </c>
      <c r="IF84" s="59">
        <f t="shared" si="208"/>
        <v>4316.7389352810114</v>
      </c>
      <c r="IG84" s="59">
        <f t="shared" si="208"/>
        <v>4693.7699386496852</v>
      </c>
      <c r="IH84" s="59">
        <f t="shared" si="208"/>
        <v>5347.4497490670374</v>
      </c>
      <c r="II84" s="59">
        <f t="shared" si="208"/>
        <v>6083.4892409962677</v>
      </c>
      <c r="IJ84" s="59">
        <f t="shared" si="208"/>
        <v>6958.4395931176332</v>
      </c>
      <c r="IK84" s="59">
        <f t="shared" si="208"/>
        <v>7576.3411373508452</v>
      </c>
      <c r="IL84" s="59">
        <f t="shared" si="208"/>
        <v>7684.5501049891591</v>
      </c>
      <c r="IM84" s="59">
        <f t="shared" si="208"/>
        <v>7244.5587811464411</v>
      </c>
      <c r="IN84" s="59">
        <f t="shared" si="208"/>
        <v>6401.3895218160596</v>
      </c>
      <c r="IO84" s="59">
        <f t="shared" si="208"/>
        <v>5256.4023226567342</v>
      </c>
      <c r="IP84" s="59">
        <f t="shared" si="208"/>
        <v>4215.8717272128324</v>
      </c>
      <c r="IQ84" s="59">
        <f t="shared" si="208"/>
        <v>3437.8220981645804</v>
      </c>
      <c r="IR84" s="59">
        <f t="shared" si="208"/>
        <v>3299.20695133544</v>
      </c>
      <c r="IS84" s="59">
        <f t="shared" si="208"/>
        <v>3661.6535027307027</v>
      </c>
      <c r="IT84" s="59">
        <f t="shared" si="208"/>
        <v>4299.6422659464497</v>
      </c>
      <c r="IU84" s="59">
        <f t="shared" si="208"/>
        <v>5019.6612719480272</v>
      </c>
      <c r="IV84" s="59">
        <f t="shared" si="208"/>
        <v>5878.035494700971</v>
      </c>
      <c r="IW84" s="59">
        <f t="shared" si="208"/>
        <v>6480.3891047973148</v>
      </c>
      <c r="IX84" s="59">
        <f t="shared" si="208"/>
        <v>6575.0889086051393</v>
      </c>
      <c r="IY84" s="59">
        <f t="shared" si="208"/>
        <v>6123.7812220978567</v>
      </c>
      <c r="IZ84" s="59">
        <f t="shared" si="208"/>
        <v>5270.9083118448616</v>
      </c>
      <c r="JA84" s="59">
        <f t="shared" si="208"/>
        <v>4117.4247335222381</v>
      </c>
      <c r="JB84" s="59">
        <f t="shared" si="208"/>
        <v>3067.9298462919328</v>
      </c>
      <c r="JC84" s="59">
        <f t="shared" si="208"/>
        <v>2279.8660015916948</v>
      </c>
      <c r="JD84" s="59">
        <f t="shared" si="208"/>
        <v>2128.6789011816918</v>
      </c>
      <c r="JE84" s="59">
        <f t="shared" si="208"/>
        <v>2476.5492522031946</v>
      </c>
      <c r="JF84" s="59">
        <f t="shared" si="208"/>
        <v>3098.8596461978991</v>
      </c>
      <c r="JG84" s="59">
        <f t="shared" si="208"/>
        <v>3802.8721620072911</v>
      </c>
      <c r="JH84" s="59">
        <f t="shared" si="208"/>
        <v>4644.6864737010437</v>
      </c>
      <c r="JI84" s="59">
        <f t="shared" si="208"/>
        <v>5231.5042551888218</v>
      </c>
      <c r="JJ84" s="59">
        <f t="shared" si="208"/>
        <v>5312.6988456132367</v>
      </c>
      <c r="JK84" s="59">
        <f t="shared" si="208"/>
        <v>4850.0699756838039</v>
      </c>
      <c r="JL84" s="59">
        <f t="shared" si="208"/>
        <v>3987.482142903641</v>
      </c>
      <c r="JM84" s="59">
        <f t="shared" si="208"/>
        <v>2825.4860847261284</v>
      </c>
      <c r="JN84" s="59">
        <f t="shared" si="208"/>
        <v>2600.3455091395726</v>
      </c>
      <c r="JO84" s="59">
        <f t="shared" si="208"/>
        <v>2635.590251912964</v>
      </c>
      <c r="JP84" s="59">
        <f t="shared" si="208"/>
        <v>3305.1642319994298</v>
      </c>
      <c r="JQ84" s="59">
        <f t="shared" si="208"/>
        <v>4471.7994337116752</v>
      </c>
      <c r="JR84" s="59">
        <f t="shared" si="208"/>
        <v>5911.7769182252296</v>
      </c>
      <c r="JS84" s="59">
        <f t="shared" si="208"/>
        <v>7433.1297160662125</v>
      </c>
      <c r="JT84" s="59">
        <f t="shared" si="208"/>
        <v>9091.7331026080192</v>
      </c>
      <c r="JU84" s="59">
        <f t="shared" si="208"/>
        <v>10496.359945064676</v>
      </c>
      <c r="JV84" s="59">
        <f t="shared" si="208"/>
        <v>11397.386089222222</v>
      </c>
      <c r="JW84" s="59">
        <f t="shared" si="208"/>
        <v>11756.764066867336</v>
      </c>
      <c r="JX84" s="59">
        <f t="shared" si="208"/>
        <v>11717.782917513123</v>
      </c>
      <c r="JY84" s="59">
        <f t="shared" si="208"/>
        <v>11380.591175663149</v>
      </c>
      <c r="JZ84" s="59">
        <f t="shared" si="208"/>
        <v>11146.456401532738</v>
      </c>
      <c r="KA84" s="59">
        <f t="shared" si="208"/>
        <v>11171.665404488835</v>
      </c>
      <c r="KB84" s="59">
        <f t="shared" si="208"/>
        <v>11828.666327808753</v>
      </c>
      <c r="KC84" s="59">
        <f t="shared" si="208"/>
        <v>12980.740227867947</v>
      </c>
      <c r="KD84" s="59">
        <f t="shared" si="208"/>
        <v>14405.063041597246</v>
      </c>
      <c r="KE84" s="59">
        <f t="shared" ref="KE84:LU84" si="209">KE83+KD84</f>
        <v>15910.435667400663</v>
      </c>
      <c r="KF84" s="59">
        <f t="shared" si="209"/>
        <v>17552.5098795501</v>
      </c>
      <c r="KG84" s="59">
        <f t="shared" si="209"/>
        <v>18941.623453790729</v>
      </c>
      <c r="KH84" s="59">
        <f t="shared" si="209"/>
        <v>19829.150732525442</v>
      </c>
      <c r="KI84" s="59">
        <f t="shared" si="209"/>
        <v>20177.196437413775</v>
      </c>
      <c r="KJ84" s="59">
        <f t="shared" si="209"/>
        <v>20128.476451810777</v>
      </c>
      <c r="KK84" s="59">
        <f t="shared" si="209"/>
        <v>19782.738716082</v>
      </c>
      <c r="KL84" s="59">
        <f t="shared" si="209"/>
        <v>19539.594116331471</v>
      </c>
      <c r="KM84" s="59">
        <f t="shared" si="209"/>
        <v>19554.755918559102</v>
      </c>
      <c r="KN84" s="59">
        <f t="shared" si="209"/>
        <v>20199.1824734691</v>
      </c>
      <c r="KO84" s="59">
        <f t="shared" si="209"/>
        <v>21336.70171321142</v>
      </c>
      <c r="KP84" s="59">
        <f t="shared" si="209"/>
        <v>22745.380870969162</v>
      </c>
      <c r="KQ84" s="59">
        <f t="shared" si="209"/>
        <v>24234.785641552728</v>
      </c>
      <c r="KR84" s="59">
        <f t="shared" si="209"/>
        <v>25860.345192136927</v>
      </c>
      <c r="KS84" s="59">
        <f t="shared" si="209"/>
        <v>27233.955947363953</v>
      </c>
      <c r="KT84" s="59">
        <f t="shared" si="209"/>
        <v>28107.986752267087</v>
      </c>
      <c r="KU84" s="59">
        <f t="shared" si="209"/>
        <v>28444.693909619225</v>
      </c>
      <c r="KV84" s="59">
        <f t="shared" si="209"/>
        <v>28386.222439241999</v>
      </c>
      <c r="KW84" s="59">
        <f t="shared" si="209"/>
        <v>28031.921289739497</v>
      </c>
      <c r="KX84" s="59">
        <f t="shared" si="209"/>
        <v>27779.750783762185</v>
      </c>
      <c r="KY84" s="59">
        <f t="shared" si="209"/>
        <v>27784.853454155123</v>
      </c>
      <c r="KZ84" s="59">
        <f t="shared" si="209"/>
        <v>28416.703818219699</v>
      </c>
      <c r="LA84" s="59">
        <f t="shared" si="209"/>
        <v>29539.674496377265</v>
      </c>
      <c r="LB84" s="59">
        <f t="shared" si="209"/>
        <v>30932.720452878191</v>
      </c>
      <c r="LC84" s="59">
        <f t="shared" si="209"/>
        <v>32406.169119753638</v>
      </c>
      <c r="LD84" s="59">
        <f t="shared" si="209"/>
        <v>34015.227947509717</v>
      </c>
      <c r="LE84" s="59">
        <f t="shared" si="209"/>
        <v>35373.345775090049</v>
      </c>
      <c r="LF84" s="59">
        <f t="shared" si="209"/>
        <v>36233.881972147785</v>
      </c>
      <c r="LG84" s="59">
        <f t="shared" si="209"/>
        <v>36559.243816244729</v>
      </c>
      <c r="LH84" s="59">
        <f t="shared" si="209"/>
        <v>36491.007747123229</v>
      </c>
      <c r="LI84" s="59">
        <f t="shared" si="209"/>
        <v>36128.125317592952</v>
      </c>
      <c r="LJ84" s="59">
        <f t="shared" si="209"/>
        <v>35866.912367905534</v>
      </c>
      <c r="LK84" s="59">
        <f t="shared" si="209"/>
        <v>35861.943501882881</v>
      </c>
      <c r="LL84" s="59">
        <f t="shared" si="209"/>
        <v>36481.215338757174</v>
      </c>
      <c r="LM84" s="59">
        <f t="shared" si="209"/>
        <v>37589.643008468091</v>
      </c>
      <c r="LN84" s="59">
        <f t="shared" si="209"/>
        <v>38967.065655408995</v>
      </c>
      <c r="LO84" s="59">
        <f t="shared" si="209"/>
        <v>40424.569401882916</v>
      </c>
      <c r="LP84" s="59">
        <f t="shared" si="209"/>
        <v>42017.140868593953</v>
      </c>
      <c r="LQ84" s="59">
        <f t="shared" si="209"/>
        <v>43359.775099129947</v>
      </c>
      <c r="LR84" s="59">
        <f t="shared" si="209"/>
        <v>44206.818025665438</v>
      </c>
      <c r="LS84" s="59">
        <f t="shared" si="209"/>
        <v>44520.827296651973</v>
      </c>
      <c r="LT84" s="59">
        <f t="shared" si="209"/>
        <v>44442.813046072937</v>
      </c>
      <c r="LU84" s="59">
        <f t="shared" si="209"/>
        <v>44071.331020526763</v>
      </c>
    </row>
    <row r="85" spans="3:333"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4"/>
      <c r="AG85" s="54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  <c r="EN85" s="59"/>
      <c r="EO85" s="59"/>
      <c r="EP85" s="59"/>
      <c r="EQ85" s="59"/>
      <c r="ER85" s="59"/>
      <c r="ES85" s="59"/>
      <c r="ET85" s="59"/>
      <c r="EU85" s="59"/>
      <c r="EV85" s="59"/>
      <c r="EW85" s="59"/>
      <c r="EX85" s="59"/>
      <c r="EY85" s="59"/>
      <c r="EZ85" s="59"/>
      <c r="FA85" s="59"/>
      <c r="FB85" s="59"/>
      <c r="FC85" s="59"/>
      <c r="FD85" s="59"/>
      <c r="FE85" s="59"/>
      <c r="FF85" s="59"/>
      <c r="FG85" s="59"/>
      <c r="FH85" s="59"/>
      <c r="FI85" s="59"/>
      <c r="FJ85" s="59"/>
      <c r="FK85" s="59"/>
      <c r="FL85" s="59"/>
      <c r="FM85" s="59"/>
      <c r="FN85" s="59"/>
      <c r="FO85" s="59"/>
      <c r="FP85" s="59"/>
      <c r="FQ85" s="59"/>
      <c r="FR85" s="59"/>
      <c r="FS85" s="59"/>
      <c r="FT85" s="59"/>
      <c r="FU85" s="59"/>
      <c r="FV85" s="59"/>
      <c r="FW85" s="59"/>
      <c r="FX85" s="59"/>
      <c r="FY85" s="59"/>
      <c r="FZ85" s="59"/>
      <c r="GA85" s="59"/>
      <c r="GB85" s="59"/>
      <c r="GC85" s="59"/>
      <c r="GD85" s="59"/>
      <c r="GE85" s="59"/>
      <c r="GF85" s="59"/>
      <c r="GG85" s="59"/>
      <c r="GH85" s="59"/>
      <c r="GI85" s="59"/>
      <c r="GJ85" s="59"/>
      <c r="GK85" s="59"/>
      <c r="GL85" s="59"/>
      <c r="GM85" s="59"/>
      <c r="GN85" s="59"/>
      <c r="GO85" s="59"/>
      <c r="GP85" s="59"/>
      <c r="GQ85" s="59"/>
      <c r="GR85" s="59"/>
      <c r="GS85" s="59"/>
      <c r="GT85" s="59"/>
      <c r="GU85" s="59"/>
      <c r="GV85" s="59"/>
      <c r="GW85" s="59"/>
      <c r="GX85" s="59"/>
      <c r="GY85" s="59"/>
      <c r="GZ85" s="59"/>
      <c r="HA85" s="59"/>
      <c r="HB85" s="59"/>
      <c r="HC85" s="59"/>
      <c r="HD85" s="59"/>
      <c r="HE85" s="59"/>
      <c r="HF85" s="59"/>
      <c r="HG85" s="59"/>
      <c r="HH85" s="59"/>
      <c r="HI85" s="59"/>
      <c r="HJ85" s="59"/>
      <c r="HK85" s="59"/>
      <c r="HL85" s="59"/>
      <c r="HM85" s="59"/>
      <c r="HN85" s="59"/>
      <c r="HO85" s="59"/>
      <c r="HP85" s="59"/>
      <c r="HQ85" s="59"/>
      <c r="HR85" s="59"/>
      <c r="HS85" s="59"/>
      <c r="HT85" s="59"/>
      <c r="HU85" s="59"/>
      <c r="HV85" s="59"/>
      <c r="HW85" s="59"/>
      <c r="HX85" s="59"/>
      <c r="HY85" s="59"/>
      <c r="HZ85" s="59"/>
      <c r="IA85" s="59"/>
      <c r="IB85" s="59"/>
      <c r="IC85" s="59"/>
      <c r="ID85" s="59"/>
      <c r="IE85" s="59"/>
      <c r="IF85" s="59"/>
      <c r="IG85" s="59"/>
      <c r="IH85" s="59"/>
      <c r="II85" s="59"/>
      <c r="IJ85" s="59"/>
      <c r="IK85" s="59"/>
      <c r="IL85" s="59"/>
      <c r="IM85" s="59"/>
      <c r="IN85" s="59"/>
      <c r="IO85" s="59"/>
      <c r="IP85" s="59"/>
      <c r="IQ85" s="59"/>
      <c r="IR85" s="59"/>
      <c r="IS85" s="59"/>
      <c r="IT85" s="59"/>
      <c r="IU85" s="59"/>
      <c r="IV85" s="59"/>
      <c r="IW85" s="59"/>
      <c r="IX85" s="59"/>
      <c r="IY85" s="59"/>
      <c r="IZ85" s="59"/>
      <c r="JA85" s="59"/>
      <c r="JB85" s="59"/>
      <c r="JC85" s="59"/>
      <c r="JD85" s="59"/>
      <c r="JE85" s="59"/>
      <c r="JF85" s="59"/>
      <c r="JG85" s="59"/>
      <c r="JH85" s="59"/>
      <c r="JI85" s="59"/>
      <c r="JJ85" s="59"/>
      <c r="JK85" s="59"/>
      <c r="JL85" s="59"/>
      <c r="JM85" s="59"/>
      <c r="JN85" s="59"/>
      <c r="JO85" s="59"/>
      <c r="JP85" s="59"/>
      <c r="JQ85" s="59"/>
      <c r="JR85" s="59"/>
      <c r="JS85" s="59"/>
      <c r="JT85" s="59"/>
      <c r="JU85" s="59"/>
      <c r="JV85" s="59"/>
      <c r="JW85" s="59"/>
      <c r="JX85" s="59"/>
      <c r="JY85" s="59"/>
      <c r="JZ85" s="59"/>
      <c r="KA85" s="59"/>
      <c r="KB85" s="59"/>
      <c r="KC85" s="59"/>
      <c r="KD85" s="59"/>
      <c r="KE85" s="59"/>
      <c r="KF85" s="59"/>
      <c r="KG85" s="59"/>
      <c r="KH85" s="59"/>
      <c r="KI85" s="59"/>
      <c r="KJ85" s="59"/>
      <c r="KK85" s="59"/>
      <c r="KL85" s="59"/>
      <c r="KM85" s="59"/>
      <c r="KN85" s="59"/>
      <c r="KO85" s="59"/>
      <c r="KP85" s="59"/>
      <c r="KQ85" s="59"/>
      <c r="KR85" s="59"/>
      <c r="KS85" s="59"/>
      <c r="KT85" s="59"/>
      <c r="KU85" s="59"/>
      <c r="KV85" s="59"/>
      <c r="KW85" s="59"/>
      <c r="KX85" s="59"/>
      <c r="KY85" s="59"/>
      <c r="KZ85" s="59"/>
      <c r="LA85" s="59"/>
      <c r="LB85" s="59"/>
      <c r="LC85" s="59"/>
      <c r="LD85" s="59"/>
      <c r="LE85" s="59"/>
      <c r="LF85" s="59"/>
      <c r="LG85" s="59"/>
      <c r="LH85" s="59"/>
      <c r="LI85" s="59"/>
      <c r="LJ85" s="59"/>
      <c r="LK85" s="59"/>
      <c r="LL85" s="59"/>
      <c r="LM85" s="59"/>
      <c r="LN85" s="59"/>
      <c r="LO85" s="59"/>
      <c r="LP85" s="59"/>
      <c r="LQ85" s="59"/>
      <c r="LR85" s="59"/>
      <c r="LS85" s="59"/>
      <c r="LT85" s="59"/>
      <c r="LU85" s="59"/>
    </row>
    <row r="86" spans="3:333">
      <c r="E86" s="146" t="s">
        <v>350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4"/>
      <c r="AG86" s="54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59"/>
      <c r="ER86" s="59"/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/>
      <c r="FE86" s="59"/>
      <c r="FF86" s="59"/>
      <c r="FG86" s="59"/>
      <c r="FH86" s="59"/>
      <c r="FI86" s="59"/>
      <c r="FJ86" s="59"/>
      <c r="FK86" s="59"/>
      <c r="FL86" s="59"/>
      <c r="FM86" s="59"/>
      <c r="FN86" s="59"/>
      <c r="FO86" s="59"/>
      <c r="FP86" s="59"/>
      <c r="FQ86" s="59"/>
      <c r="FR86" s="59"/>
      <c r="FS86" s="59"/>
      <c r="FT86" s="59"/>
      <c r="FU86" s="59"/>
      <c r="FV86" s="59"/>
      <c r="FW86" s="59"/>
      <c r="FX86" s="59"/>
      <c r="FY86" s="59"/>
      <c r="FZ86" s="59"/>
      <c r="GA86" s="59"/>
      <c r="GB86" s="59"/>
      <c r="GC86" s="59"/>
      <c r="GD86" s="59"/>
      <c r="GE86" s="59"/>
      <c r="GF86" s="59"/>
      <c r="GG86" s="59"/>
      <c r="GH86" s="59"/>
      <c r="GI86" s="59"/>
      <c r="GJ86" s="59"/>
      <c r="GK86" s="59"/>
      <c r="GL86" s="59"/>
      <c r="GM86" s="59"/>
      <c r="GN86" s="59"/>
      <c r="GO86" s="59"/>
      <c r="GP86" s="59"/>
      <c r="GQ86" s="59"/>
      <c r="GR86" s="59"/>
      <c r="GS86" s="59"/>
      <c r="GT86" s="59"/>
      <c r="GU86" s="59"/>
      <c r="GV86" s="59"/>
      <c r="GW86" s="59"/>
      <c r="GX86" s="59"/>
      <c r="GY86" s="59"/>
      <c r="GZ86" s="59"/>
      <c r="HA86" s="59"/>
      <c r="HB86" s="59"/>
      <c r="HC86" s="59"/>
      <c r="HD86" s="59"/>
      <c r="HE86" s="59"/>
      <c r="HF86" s="59"/>
      <c r="HG86" s="59"/>
      <c r="HH86" s="59"/>
      <c r="HI86" s="59"/>
      <c r="HJ86" s="59"/>
      <c r="HK86" s="59"/>
      <c r="HL86" s="59"/>
      <c r="HM86" s="59"/>
      <c r="HN86" s="59"/>
      <c r="HO86" s="59"/>
      <c r="HP86" s="59"/>
      <c r="HQ86" s="59"/>
      <c r="HR86" s="59"/>
      <c r="HS86" s="59"/>
      <c r="HT86" s="59"/>
      <c r="HU86" s="59"/>
      <c r="HV86" s="59"/>
      <c r="HW86" s="59"/>
      <c r="HX86" s="59"/>
      <c r="HY86" s="59"/>
      <c r="HZ86" s="59"/>
      <c r="IA86" s="59"/>
      <c r="IB86" s="59"/>
      <c r="IC86" s="59"/>
      <c r="ID86" s="59"/>
      <c r="IE86" s="59"/>
      <c r="IF86" s="59"/>
      <c r="IG86" s="59"/>
      <c r="IH86" s="59"/>
      <c r="II86" s="59"/>
      <c r="IJ86" s="59"/>
      <c r="IK86" s="59"/>
      <c r="IL86" s="59"/>
      <c r="IM86" s="59"/>
      <c r="IN86" s="59"/>
      <c r="IO86" s="59"/>
      <c r="IP86" s="59"/>
      <c r="IQ86" s="59"/>
      <c r="IR86" s="59"/>
      <c r="IS86" s="59"/>
      <c r="IT86" s="59"/>
      <c r="IU86" s="59"/>
      <c r="IV86" s="59"/>
      <c r="IW86" s="59"/>
      <c r="IX86" s="59"/>
      <c r="IY86" s="59"/>
      <c r="IZ86" s="59"/>
      <c r="JA86" s="59"/>
      <c r="JB86" s="59"/>
      <c r="JC86" s="59"/>
      <c r="JD86" s="59"/>
      <c r="JE86" s="59"/>
      <c r="JF86" s="59"/>
      <c r="JG86" s="59"/>
      <c r="JH86" s="59"/>
      <c r="JI86" s="59"/>
      <c r="JJ86" s="59"/>
      <c r="JK86" s="59"/>
      <c r="JL86" s="59"/>
      <c r="JM86" s="59"/>
      <c r="JN86" s="59"/>
      <c r="JO86" s="59"/>
      <c r="JP86" s="59"/>
      <c r="JQ86" s="59"/>
      <c r="JR86" s="59"/>
      <c r="JS86" s="59"/>
      <c r="JT86" s="59"/>
      <c r="JU86" s="59"/>
      <c r="JV86" s="59"/>
      <c r="JW86" s="59"/>
      <c r="JX86" s="59"/>
      <c r="JY86" s="59"/>
      <c r="JZ86" s="59"/>
      <c r="KA86" s="59"/>
      <c r="KB86" s="59"/>
      <c r="KC86" s="59"/>
      <c r="KD86" s="59"/>
      <c r="KE86" s="59"/>
      <c r="KF86" s="59"/>
      <c r="KG86" s="59"/>
      <c r="KH86" s="59"/>
      <c r="KI86" s="59"/>
      <c r="KJ86" s="59"/>
      <c r="KK86" s="59"/>
      <c r="KL86" s="59"/>
      <c r="KM86" s="59"/>
      <c r="KN86" s="59"/>
      <c r="KO86" s="59"/>
      <c r="KP86" s="59"/>
      <c r="KQ86" s="59"/>
      <c r="KR86" s="59"/>
      <c r="KS86" s="59"/>
      <c r="KT86" s="59"/>
      <c r="KU86" s="59"/>
      <c r="KV86" s="59"/>
      <c r="KW86" s="59"/>
      <c r="KX86" s="59"/>
      <c r="KY86" s="59"/>
      <c r="KZ86" s="59"/>
      <c r="LA86" s="59"/>
      <c r="LB86" s="59"/>
      <c r="LC86" s="59"/>
      <c r="LD86" s="59"/>
      <c r="LE86" s="59"/>
      <c r="LF86" s="59"/>
      <c r="LG86" s="59"/>
      <c r="LH86" s="59"/>
      <c r="LI86" s="59"/>
      <c r="LJ86" s="59"/>
      <c r="LK86" s="59"/>
      <c r="LL86" s="59"/>
      <c r="LM86" s="59"/>
      <c r="LN86" s="59"/>
      <c r="LO86" s="59"/>
      <c r="LP86" s="59"/>
      <c r="LQ86" s="59"/>
      <c r="LR86" s="59"/>
      <c r="LS86" s="59"/>
      <c r="LT86" s="59"/>
      <c r="LU86" s="59"/>
    </row>
    <row r="87" spans="3:333">
      <c r="E87" s="12" t="s">
        <v>351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4"/>
      <c r="AG87" s="54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  <c r="IO87" s="59"/>
      <c r="IP87" s="59"/>
      <c r="IQ87" s="59"/>
      <c r="IR87" s="59"/>
      <c r="IS87" s="59"/>
      <c r="IT87" s="59"/>
      <c r="IU87" s="59"/>
      <c r="IV87" s="59"/>
      <c r="IW87" s="59"/>
      <c r="IX87" s="59"/>
      <c r="IY87" s="59"/>
      <c r="IZ87" s="59"/>
      <c r="JA87" s="59"/>
      <c r="JB87" s="59"/>
      <c r="JC87" s="59"/>
      <c r="JD87" s="59"/>
      <c r="JE87" s="59"/>
      <c r="JF87" s="59"/>
      <c r="JG87" s="59"/>
      <c r="JH87" s="59"/>
      <c r="JI87" s="59"/>
      <c r="JJ87" s="59"/>
      <c r="JK87" s="59"/>
      <c r="JL87" s="59"/>
      <c r="JM87" s="59"/>
      <c r="JN87" s="59"/>
      <c r="JO87" s="59"/>
      <c r="JP87" s="59"/>
      <c r="JQ87" s="59"/>
      <c r="JR87" s="59"/>
      <c r="JS87" s="59"/>
      <c r="JT87" s="59"/>
      <c r="JU87" s="59"/>
      <c r="JV87" s="59"/>
      <c r="JW87" s="59"/>
      <c r="JX87" s="59"/>
      <c r="JY87" s="59"/>
      <c r="JZ87" s="59"/>
      <c r="KA87" s="59"/>
      <c r="KB87" s="59"/>
      <c r="KC87" s="59"/>
      <c r="KD87" s="59"/>
      <c r="KE87" s="59"/>
      <c r="KF87" s="59"/>
      <c r="KG87" s="59"/>
      <c r="KH87" s="59"/>
      <c r="KI87" s="59"/>
      <c r="KJ87" s="59"/>
      <c r="KK87" s="59"/>
      <c r="KL87" s="59"/>
      <c r="KM87" s="59"/>
      <c r="KN87" s="59"/>
      <c r="KO87" s="59"/>
      <c r="KP87" s="59"/>
      <c r="KQ87" s="59"/>
      <c r="KR87" s="59"/>
      <c r="KS87" s="59"/>
      <c r="KT87" s="59"/>
      <c r="KU87" s="59"/>
      <c r="KV87" s="59"/>
      <c r="KW87" s="59"/>
      <c r="KX87" s="59"/>
      <c r="KY87" s="59"/>
      <c r="KZ87" s="59"/>
      <c r="LA87" s="59"/>
      <c r="LB87" s="59"/>
      <c r="LC87" s="59"/>
      <c r="LD87" s="59"/>
      <c r="LE87" s="59"/>
      <c r="LF87" s="59"/>
      <c r="LG87" s="59"/>
      <c r="LH87" s="59"/>
      <c r="LI87" s="59"/>
      <c r="LJ87" s="59"/>
      <c r="LK87" s="59"/>
      <c r="LL87" s="59"/>
      <c r="LM87" s="59"/>
      <c r="LN87" s="59"/>
      <c r="LO87" s="59"/>
      <c r="LP87" s="59"/>
      <c r="LQ87" s="59"/>
      <c r="LR87" s="59"/>
      <c r="LS87" s="59"/>
      <c r="LT87" s="59"/>
      <c r="LU87" s="59"/>
    </row>
    <row r="88" spans="3:333">
      <c r="E88" s="36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4"/>
      <c r="AG88" s="54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59"/>
      <c r="EP88" s="59"/>
      <c r="EQ88" s="59"/>
      <c r="ER88" s="59"/>
      <c r="ES88" s="59"/>
      <c r="ET88" s="59"/>
      <c r="EU88" s="59"/>
      <c r="EV88" s="59"/>
      <c r="EW88" s="59"/>
      <c r="EX88" s="59"/>
      <c r="EY88" s="59"/>
      <c r="EZ88" s="59"/>
      <c r="FA88" s="59"/>
      <c r="FB88" s="59"/>
      <c r="FC88" s="59"/>
      <c r="FD88" s="59"/>
      <c r="FE88" s="59"/>
      <c r="FF88" s="59"/>
      <c r="FG88" s="59"/>
      <c r="FH88" s="59"/>
      <c r="FI88" s="59"/>
      <c r="FJ88" s="59"/>
      <c r="FK88" s="59"/>
      <c r="FL88" s="59"/>
      <c r="FM88" s="59"/>
      <c r="FN88" s="59"/>
      <c r="FO88" s="59"/>
      <c r="FP88" s="59"/>
      <c r="FQ88" s="59"/>
      <c r="FR88" s="59"/>
      <c r="FS88" s="59"/>
      <c r="FT88" s="59"/>
      <c r="FU88" s="59"/>
      <c r="FV88" s="59"/>
      <c r="FW88" s="59"/>
      <c r="FX88" s="59"/>
      <c r="FY88" s="59"/>
      <c r="FZ88" s="59"/>
      <c r="GA88" s="59"/>
      <c r="GB88" s="59"/>
      <c r="GC88" s="59"/>
      <c r="GD88" s="59"/>
      <c r="GE88" s="59"/>
      <c r="GF88" s="59"/>
      <c r="GG88" s="59"/>
      <c r="GH88" s="59"/>
      <c r="GI88" s="59"/>
      <c r="GJ88" s="59"/>
      <c r="GK88" s="59"/>
      <c r="GL88" s="59"/>
      <c r="GM88" s="59"/>
      <c r="GN88" s="59"/>
      <c r="GO88" s="59"/>
      <c r="GP88" s="59"/>
      <c r="GQ88" s="59"/>
      <c r="GR88" s="59"/>
      <c r="GS88" s="59"/>
      <c r="GT88" s="59"/>
      <c r="GU88" s="59"/>
      <c r="GV88" s="59"/>
      <c r="GW88" s="59"/>
      <c r="GX88" s="59"/>
      <c r="GY88" s="59"/>
      <c r="GZ88" s="59"/>
      <c r="HA88" s="59"/>
      <c r="HB88" s="59"/>
      <c r="HC88" s="59"/>
      <c r="HD88" s="59"/>
      <c r="HE88" s="59"/>
      <c r="HF88" s="59"/>
      <c r="HG88" s="59"/>
      <c r="HH88" s="59"/>
      <c r="HI88" s="59"/>
      <c r="HJ88" s="59"/>
      <c r="HK88" s="59"/>
      <c r="HL88" s="59"/>
      <c r="HM88" s="59"/>
      <c r="HN88" s="59"/>
      <c r="HO88" s="59"/>
      <c r="HP88" s="59"/>
      <c r="HQ88" s="59"/>
      <c r="HR88" s="59"/>
      <c r="HS88" s="59"/>
      <c r="HT88" s="59"/>
      <c r="HU88" s="59"/>
      <c r="HV88" s="59"/>
      <c r="HW88" s="59"/>
      <c r="HX88" s="59"/>
      <c r="HY88" s="59"/>
      <c r="HZ88" s="59"/>
      <c r="IA88" s="59"/>
      <c r="IB88" s="59"/>
      <c r="IC88" s="59"/>
      <c r="ID88" s="59"/>
      <c r="IE88" s="59"/>
      <c r="IF88" s="59"/>
      <c r="IG88" s="59"/>
      <c r="IH88" s="59"/>
      <c r="II88" s="59"/>
      <c r="IJ88" s="59"/>
      <c r="IK88" s="59"/>
      <c r="IL88" s="59"/>
      <c r="IM88" s="59"/>
      <c r="IN88" s="59"/>
      <c r="IO88" s="59"/>
      <c r="IP88" s="59"/>
      <c r="IQ88" s="59"/>
      <c r="IR88" s="59"/>
      <c r="IS88" s="59"/>
      <c r="IT88" s="59"/>
      <c r="IU88" s="59"/>
      <c r="IV88" s="59"/>
      <c r="IW88" s="59"/>
      <c r="IX88" s="59"/>
      <c r="IY88" s="59"/>
      <c r="IZ88" s="59"/>
      <c r="JA88" s="59"/>
      <c r="JB88" s="59"/>
      <c r="JC88" s="59"/>
      <c r="JD88" s="59"/>
      <c r="JE88" s="59"/>
      <c r="JF88" s="59"/>
      <c r="JG88" s="59"/>
      <c r="JH88" s="59"/>
      <c r="JI88" s="59"/>
      <c r="JJ88" s="59"/>
      <c r="JK88" s="59"/>
      <c r="JL88" s="59"/>
      <c r="JM88" s="59"/>
      <c r="JN88" s="59"/>
      <c r="JO88" s="59"/>
      <c r="JP88" s="59"/>
      <c r="JQ88" s="59"/>
      <c r="JR88" s="59"/>
      <c r="JS88" s="59"/>
      <c r="JT88" s="59"/>
      <c r="JU88" s="59"/>
      <c r="JV88" s="59"/>
      <c r="JW88" s="59"/>
      <c r="JX88" s="59"/>
      <c r="JY88" s="59"/>
      <c r="JZ88" s="59"/>
      <c r="KA88" s="59"/>
      <c r="KB88" s="59"/>
      <c r="KC88" s="59"/>
      <c r="KD88" s="59"/>
      <c r="KE88" s="59"/>
      <c r="KF88" s="59"/>
      <c r="KG88" s="59"/>
      <c r="KH88" s="59"/>
      <c r="KI88" s="59"/>
      <c r="KJ88" s="59"/>
      <c r="KK88" s="59"/>
      <c r="KL88" s="59"/>
      <c r="KM88" s="59"/>
      <c r="KN88" s="59"/>
      <c r="KO88" s="59"/>
      <c r="KP88" s="59"/>
      <c r="KQ88" s="59"/>
      <c r="KR88" s="59"/>
      <c r="KS88" s="59"/>
      <c r="KT88" s="59"/>
      <c r="KU88" s="59"/>
      <c r="KV88" s="59"/>
      <c r="KW88" s="59"/>
      <c r="KX88" s="59"/>
      <c r="KY88" s="59"/>
      <c r="KZ88" s="59"/>
      <c r="LA88" s="59"/>
      <c r="LB88" s="59"/>
      <c r="LC88" s="59"/>
      <c r="LD88" s="59"/>
      <c r="LE88" s="59"/>
      <c r="LF88" s="59"/>
      <c r="LG88" s="59"/>
      <c r="LH88" s="59"/>
      <c r="LI88" s="59"/>
      <c r="LJ88" s="59"/>
      <c r="LK88" s="59"/>
      <c r="LL88" s="59"/>
      <c r="LM88" s="59"/>
      <c r="LN88" s="59"/>
      <c r="LO88" s="59"/>
      <c r="LP88" s="59"/>
      <c r="LQ88" s="59"/>
      <c r="LR88" s="59"/>
      <c r="LS88" s="59"/>
      <c r="LT88" s="59"/>
      <c r="LU88" s="59"/>
    </row>
    <row r="89" spans="3:333">
      <c r="E89" s="36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4"/>
      <c r="AG89" s="54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  <c r="JA89" s="59"/>
      <c r="JB89" s="59"/>
      <c r="JC89" s="59"/>
      <c r="JD89" s="59"/>
      <c r="JE89" s="59"/>
      <c r="JF89" s="59"/>
      <c r="JG89" s="59"/>
      <c r="JH89" s="59"/>
      <c r="JI89" s="59"/>
      <c r="JJ89" s="59"/>
      <c r="JK89" s="59"/>
      <c r="JL89" s="59"/>
      <c r="JM89" s="59"/>
      <c r="JN89" s="59"/>
      <c r="JO89" s="59"/>
      <c r="JP89" s="59"/>
      <c r="JQ89" s="59"/>
      <c r="JR89" s="59"/>
      <c r="JS89" s="59"/>
      <c r="JT89" s="59"/>
      <c r="JU89" s="59"/>
      <c r="JV89" s="59"/>
      <c r="JW89" s="59"/>
      <c r="JX89" s="59"/>
      <c r="JY89" s="59"/>
      <c r="JZ89" s="59"/>
      <c r="KA89" s="59"/>
      <c r="KB89" s="59"/>
      <c r="KC89" s="59"/>
      <c r="KD89" s="59"/>
      <c r="KE89" s="59"/>
      <c r="KF89" s="59"/>
      <c r="KG89" s="59"/>
      <c r="KH89" s="59"/>
      <c r="KI89" s="59"/>
      <c r="KJ89" s="59"/>
      <c r="KK89" s="59"/>
      <c r="KL89" s="59"/>
      <c r="KM89" s="59"/>
      <c r="KN89" s="59"/>
      <c r="KO89" s="59"/>
      <c r="KP89" s="59"/>
      <c r="KQ89" s="59"/>
      <c r="KR89" s="59"/>
      <c r="KS89" s="59"/>
      <c r="KT89" s="59"/>
      <c r="KU89" s="59"/>
      <c r="KV89" s="59"/>
      <c r="KW89" s="59"/>
      <c r="KX89" s="59"/>
      <c r="KY89" s="59"/>
      <c r="KZ89" s="59"/>
      <c r="LA89" s="59"/>
      <c r="LB89" s="59"/>
      <c r="LC89" s="59"/>
      <c r="LD89" s="59"/>
      <c r="LE89" s="59"/>
      <c r="LF89" s="59"/>
      <c r="LG89" s="59"/>
      <c r="LH89" s="59"/>
      <c r="LI89" s="59"/>
      <c r="LJ89" s="59"/>
      <c r="LK89" s="59"/>
      <c r="LL89" s="59"/>
      <c r="LM89" s="59"/>
      <c r="LN89" s="59"/>
      <c r="LO89" s="59"/>
      <c r="LP89" s="59"/>
      <c r="LQ89" s="59"/>
      <c r="LR89" s="59"/>
      <c r="LS89" s="59"/>
      <c r="LT89" s="59"/>
      <c r="LU89" s="59"/>
    </row>
    <row r="90" spans="3:333" ht="17" customHeight="1">
      <c r="E90" s="131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4"/>
      <c r="AG90" s="54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59"/>
      <c r="ER90" s="59"/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59"/>
      <c r="FF90" s="59"/>
      <c r="FG90" s="59"/>
      <c r="FH90" s="59"/>
      <c r="FI90" s="59"/>
      <c r="FJ90" s="59"/>
      <c r="FK90" s="59"/>
      <c r="FL90" s="59"/>
      <c r="FM90" s="59"/>
      <c r="FN90" s="59"/>
      <c r="FO90" s="59"/>
      <c r="FP90" s="59"/>
      <c r="FQ90" s="59"/>
      <c r="FR90" s="59"/>
      <c r="FS90" s="59"/>
      <c r="FT90" s="59"/>
      <c r="FU90" s="59"/>
      <c r="FV90" s="59"/>
      <c r="FW90" s="59"/>
      <c r="FX90" s="59"/>
      <c r="FY90" s="59"/>
      <c r="FZ90" s="59"/>
      <c r="GA90" s="59"/>
      <c r="GB90" s="59"/>
      <c r="GC90" s="59"/>
      <c r="GD90" s="59"/>
      <c r="GE90" s="59"/>
      <c r="GF90" s="59"/>
      <c r="GG90" s="59"/>
      <c r="GH90" s="59"/>
      <c r="GI90" s="59"/>
      <c r="GJ90" s="59"/>
      <c r="GK90" s="59"/>
      <c r="GL90" s="59"/>
      <c r="GM90" s="59"/>
      <c r="GN90" s="59"/>
      <c r="GO90" s="59"/>
      <c r="GP90" s="59"/>
      <c r="GQ90" s="59"/>
      <c r="GR90" s="59"/>
      <c r="GS90" s="59"/>
      <c r="GT90" s="59"/>
      <c r="GU90" s="59"/>
      <c r="GV90" s="59"/>
      <c r="GW90" s="59"/>
      <c r="GX90" s="59"/>
      <c r="GY90" s="59"/>
      <c r="GZ90" s="59"/>
      <c r="HA90" s="59"/>
      <c r="HB90" s="59"/>
      <c r="HC90" s="59"/>
      <c r="HD90" s="59"/>
      <c r="HE90" s="59"/>
      <c r="HF90" s="59"/>
      <c r="HG90" s="59"/>
      <c r="HH90" s="59"/>
      <c r="HI90" s="59"/>
      <c r="HJ90" s="59"/>
      <c r="HK90" s="59"/>
      <c r="HL90" s="59"/>
      <c r="HM90" s="59"/>
      <c r="HN90" s="59"/>
      <c r="HO90" s="59"/>
      <c r="HP90" s="59"/>
      <c r="HQ90" s="59"/>
      <c r="HR90" s="59"/>
      <c r="HS90" s="59"/>
      <c r="HT90" s="59"/>
      <c r="HU90" s="59"/>
      <c r="HV90" s="59"/>
      <c r="HW90" s="59"/>
      <c r="HX90" s="59"/>
      <c r="HY90" s="59"/>
      <c r="HZ90" s="59"/>
      <c r="IA90" s="59"/>
      <c r="IB90" s="59"/>
      <c r="IC90" s="59"/>
      <c r="ID90" s="59"/>
      <c r="IE90" s="59"/>
      <c r="IF90" s="59"/>
      <c r="IG90" s="59"/>
      <c r="IH90" s="59"/>
      <c r="II90" s="59"/>
      <c r="IJ90" s="59"/>
      <c r="IK90" s="59"/>
      <c r="IL90" s="59"/>
      <c r="IM90" s="59"/>
      <c r="IN90" s="59"/>
      <c r="IO90" s="59"/>
      <c r="IP90" s="59"/>
      <c r="IQ90" s="59"/>
      <c r="IR90" s="59"/>
      <c r="IS90" s="59"/>
      <c r="IT90" s="59"/>
      <c r="IU90" s="59"/>
      <c r="IV90" s="59"/>
      <c r="IW90" s="59"/>
      <c r="IX90" s="59"/>
      <c r="IY90" s="59"/>
      <c r="IZ90" s="59"/>
      <c r="JA90" s="59"/>
      <c r="JB90" s="59"/>
      <c r="JC90" s="59"/>
      <c r="JD90" s="59"/>
      <c r="JE90" s="59"/>
      <c r="JF90" s="59"/>
      <c r="JG90" s="59"/>
      <c r="JH90" s="59"/>
      <c r="JI90" s="59"/>
      <c r="JJ90" s="59"/>
      <c r="JK90" s="59"/>
      <c r="JL90" s="59"/>
      <c r="JM90" s="59"/>
      <c r="JN90" s="59"/>
      <c r="JO90" s="59"/>
      <c r="JP90" s="59"/>
      <c r="JQ90" s="59"/>
      <c r="JR90" s="59"/>
      <c r="JS90" s="59"/>
      <c r="JT90" s="59"/>
      <c r="JU90" s="59"/>
      <c r="JV90" s="59"/>
      <c r="JW90" s="59"/>
      <c r="JX90" s="59"/>
      <c r="JY90" s="59"/>
      <c r="JZ90" s="59"/>
      <c r="KA90" s="59"/>
      <c r="KB90" s="59"/>
      <c r="KC90" s="59"/>
      <c r="KD90" s="59"/>
      <c r="KE90" s="59"/>
      <c r="KF90" s="59"/>
      <c r="KG90" s="59"/>
      <c r="KH90" s="59"/>
      <c r="KI90" s="59"/>
      <c r="KJ90" s="59"/>
      <c r="KK90" s="59"/>
      <c r="KL90" s="59"/>
      <c r="KM90" s="59"/>
      <c r="KN90" s="59"/>
      <c r="KO90" s="59"/>
      <c r="KP90" s="59"/>
      <c r="KQ90" s="59"/>
      <c r="KR90" s="59"/>
      <c r="KS90" s="59"/>
      <c r="KT90" s="59"/>
      <c r="KU90" s="59"/>
      <c r="KV90" s="59"/>
      <c r="KW90" s="59"/>
      <c r="KX90" s="59"/>
      <c r="KY90" s="59"/>
      <c r="KZ90" s="59"/>
      <c r="LA90" s="59"/>
      <c r="LB90" s="59"/>
      <c r="LC90" s="59"/>
      <c r="LD90" s="59"/>
      <c r="LE90" s="59"/>
      <c r="LF90" s="59"/>
      <c r="LG90" s="59"/>
      <c r="LH90" s="59"/>
      <c r="LI90" s="59"/>
      <c r="LJ90" s="59"/>
      <c r="LK90" s="59"/>
      <c r="LL90" s="59"/>
      <c r="LM90" s="59"/>
      <c r="LN90" s="59"/>
      <c r="LO90" s="59"/>
      <c r="LP90" s="59"/>
      <c r="LQ90" s="59"/>
      <c r="LR90" s="59"/>
      <c r="LS90" s="59"/>
      <c r="LT90" s="59"/>
      <c r="LU90" s="59"/>
    </row>
    <row r="91" spans="3:333">
      <c r="C91" s="3" t="s">
        <v>352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G91" s="54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</row>
    <row r="92" spans="3:333"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4"/>
      <c r="AG92" s="54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  <c r="FK92" s="59"/>
      <c r="FL92" s="59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  <c r="GH92" s="59"/>
      <c r="GI92" s="59"/>
      <c r="GJ92" s="59"/>
      <c r="GK92" s="59"/>
      <c r="GL92" s="59"/>
      <c r="GM92" s="59"/>
      <c r="GN92" s="59"/>
      <c r="GO92" s="59"/>
      <c r="GP92" s="59"/>
      <c r="GQ92" s="59"/>
      <c r="GR92" s="59"/>
      <c r="GS92" s="59"/>
      <c r="GT92" s="59"/>
      <c r="GU92" s="59"/>
      <c r="GV92" s="59"/>
      <c r="GW92" s="59"/>
      <c r="GX92" s="59"/>
      <c r="GY92" s="59"/>
      <c r="GZ92" s="59"/>
      <c r="HA92" s="59"/>
      <c r="HB92" s="59"/>
      <c r="HC92" s="59"/>
      <c r="HD92" s="59"/>
      <c r="HE92" s="59"/>
      <c r="HF92" s="59"/>
      <c r="HG92" s="59"/>
      <c r="HH92" s="59"/>
      <c r="HI92" s="59"/>
      <c r="HJ92" s="59"/>
      <c r="HK92" s="59"/>
      <c r="HL92" s="59"/>
      <c r="HM92" s="59"/>
      <c r="HN92" s="59"/>
      <c r="HO92" s="59"/>
      <c r="HP92" s="59"/>
      <c r="HQ92" s="59"/>
      <c r="HR92" s="59"/>
      <c r="HS92" s="59"/>
      <c r="HT92" s="59"/>
      <c r="HU92" s="59"/>
      <c r="HV92" s="59"/>
      <c r="HW92" s="59"/>
      <c r="HX92" s="59"/>
      <c r="HY92" s="59"/>
      <c r="HZ92" s="59"/>
      <c r="IA92" s="59"/>
      <c r="IB92" s="59"/>
      <c r="IC92" s="59"/>
      <c r="ID92" s="59"/>
      <c r="IE92" s="59"/>
      <c r="IF92" s="59"/>
      <c r="IG92" s="59"/>
      <c r="IH92" s="59"/>
      <c r="II92" s="59"/>
      <c r="IJ92" s="59"/>
      <c r="IK92" s="59"/>
      <c r="IL92" s="59"/>
      <c r="IM92" s="59"/>
      <c r="IN92" s="59"/>
      <c r="IO92" s="59"/>
      <c r="IP92" s="59"/>
      <c r="IQ92" s="59"/>
      <c r="IR92" s="59"/>
      <c r="IS92" s="59"/>
      <c r="IT92" s="59"/>
      <c r="IU92" s="59"/>
      <c r="IV92" s="59"/>
      <c r="IW92" s="59"/>
      <c r="IX92" s="59"/>
      <c r="IY92" s="59"/>
      <c r="IZ92" s="59"/>
      <c r="JA92" s="59"/>
      <c r="JB92" s="59"/>
      <c r="JC92" s="59"/>
      <c r="JD92" s="59"/>
      <c r="JE92" s="59"/>
      <c r="JF92" s="59"/>
      <c r="JG92" s="59"/>
      <c r="JH92" s="59"/>
      <c r="JI92" s="59"/>
      <c r="JJ92" s="59"/>
      <c r="JK92" s="59"/>
      <c r="JL92" s="59"/>
      <c r="JM92" s="59"/>
      <c r="JN92" s="59"/>
      <c r="JO92" s="59"/>
      <c r="JP92" s="59"/>
      <c r="JQ92" s="59"/>
      <c r="JR92" s="59"/>
      <c r="JS92" s="59"/>
      <c r="JT92" s="59"/>
      <c r="JU92" s="59"/>
      <c r="JV92" s="59"/>
      <c r="JW92" s="59"/>
      <c r="JX92" s="59"/>
      <c r="JY92" s="59"/>
      <c r="JZ92" s="59"/>
      <c r="KA92" s="59"/>
      <c r="KB92" s="59"/>
      <c r="KC92" s="59"/>
      <c r="KD92" s="59"/>
      <c r="KE92" s="59"/>
      <c r="KF92" s="59"/>
      <c r="KG92" s="59"/>
      <c r="KH92" s="59"/>
      <c r="KI92" s="59"/>
      <c r="KJ92" s="59"/>
      <c r="KK92" s="59"/>
      <c r="KL92" s="59"/>
      <c r="KM92" s="59"/>
      <c r="KN92" s="59"/>
      <c r="KO92" s="59"/>
      <c r="KP92" s="59"/>
      <c r="KQ92" s="59"/>
      <c r="KR92" s="59"/>
      <c r="KS92" s="59"/>
      <c r="KT92" s="59"/>
      <c r="KU92" s="59"/>
      <c r="KV92" s="59"/>
      <c r="KW92" s="59"/>
      <c r="KX92" s="59"/>
      <c r="KY92" s="59"/>
      <c r="KZ92" s="59"/>
      <c r="LA92" s="59"/>
      <c r="LB92" s="59"/>
      <c r="LC92" s="59"/>
      <c r="LD92" s="59"/>
      <c r="LE92" s="59"/>
      <c r="LF92" s="59"/>
      <c r="LG92" s="59"/>
      <c r="LH92" s="59"/>
      <c r="LI92" s="59"/>
      <c r="LJ92" s="59"/>
      <c r="LK92" s="59"/>
      <c r="LL92" s="59"/>
      <c r="LM92" s="59"/>
      <c r="LN92" s="59"/>
      <c r="LO92" s="59"/>
      <c r="LP92" s="59"/>
      <c r="LQ92" s="59"/>
      <c r="LR92" s="59"/>
      <c r="LS92" s="59"/>
      <c r="LT92" s="59"/>
      <c r="LU92" s="59"/>
    </row>
    <row r="93" spans="3:333">
      <c r="D93" s="12" t="s">
        <v>353</v>
      </c>
      <c r="G93" s="101">
        <f>+SUM(AH93:AS93)</f>
        <v>0.19999999999999998</v>
      </c>
      <c r="H93" s="101">
        <f>+SUM(AT93:BE93)</f>
        <v>0.32</v>
      </c>
      <c r="I93" s="101">
        <f>+SUM(BF93:BQ93)</f>
        <v>0.19200000000000006</v>
      </c>
      <c r="J93" s="101">
        <f>+SUM(BR93:CC93)</f>
        <v>0.11519999999999998</v>
      </c>
      <c r="K93" s="101">
        <f>+SUM(CD93:CO93)</f>
        <v>0.11519999999999998</v>
      </c>
      <c r="L93" s="101">
        <f>+SUM(CP93:DA93)</f>
        <v>5.7599999999999991E-2</v>
      </c>
      <c r="M93" s="101">
        <f>+SUM(DB93:DM93)</f>
        <v>0</v>
      </c>
      <c r="N93" s="101">
        <f>+SUM(DN93:DY93)</f>
        <v>0</v>
      </c>
      <c r="O93" s="101">
        <f>+SUM(DZ93:EK93)</f>
        <v>0</v>
      </c>
      <c r="P93" s="101">
        <f>+SUM(EL93:EW93)</f>
        <v>0</v>
      </c>
      <c r="Q93" s="101">
        <f>+SUM(EX93:FI93)</f>
        <v>0</v>
      </c>
      <c r="R93" s="101">
        <f>+SUM(FJ93:FU93)</f>
        <v>0</v>
      </c>
      <c r="S93" s="101">
        <f>+SUM(FV93:GG93)</f>
        <v>0</v>
      </c>
      <c r="T93" s="101">
        <f>+SUM(GH93:GS93)</f>
        <v>0</v>
      </c>
      <c r="U93" s="101">
        <f>+SUM(GT93:HE93)</f>
        <v>0</v>
      </c>
      <c r="V93" s="101">
        <f>+SUM(HF93:HQ93)</f>
        <v>0</v>
      </c>
      <c r="W93" s="101">
        <f>+SUM(HR93:IC93)</f>
        <v>0</v>
      </c>
      <c r="X93" s="101">
        <f>+SUM(ID93:IO93)</f>
        <v>0</v>
      </c>
      <c r="Y93" s="101">
        <f>+SUM(IP93:JA93)</f>
        <v>0</v>
      </c>
      <c r="Z93" s="101">
        <f>+SUM(JB93:JM93)</f>
        <v>0</v>
      </c>
      <c r="AA93" s="101">
        <f>+SUM(JN93:JY93)</f>
        <v>0</v>
      </c>
      <c r="AB93" s="101">
        <f>+SUM(JZ93:KK93)</f>
        <v>0</v>
      </c>
      <c r="AC93" s="101">
        <f>+SUM(KL93:KW93)</f>
        <v>0</v>
      </c>
      <c r="AD93" s="101">
        <f>+SUM(KX93:LI93)</f>
        <v>0</v>
      </c>
      <c r="AE93" s="101">
        <f>+SUM(LJ93:LU93)</f>
        <v>0</v>
      </c>
      <c r="AF93" s="54"/>
      <c r="AG93" s="54"/>
      <c r="AH93" s="102">
        <f>IFERROR((Tables!C18/12),0)</f>
        <v>1.6666666666666666E-2</v>
      </c>
      <c r="AI93" s="102">
        <f>IFERROR((Tables!C18/12),0)</f>
        <v>1.6666666666666666E-2</v>
      </c>
      <c r="AJ93" s="102">
        <f>IFERROR((Tables!C18/12),0)</f>
        <v>1.6666666666666666E-2</v>
      </c>
      <c r="AK93" s="102">
        <f>IFERROR((Tables!C18/12),0)</f>
        <v>1.6666666666666666E-2</v>
      </c>
      <c r="AL93" s="102">
        <f>IFERROR((Tables!C18/12),0)</f>
        <v>1.6666666666666666E-2</v>
      </c>
      <c r="AM93" s="102">
        <f>IFERROR((Tables!C18/12),0)</f>
        <v>1.6666666666666666E-2</v>
      </c>
      <c r="AN93" s="102">
        <f>IFERROR((Tables!C18/12),0)</f>
        <v>1.6666666666666666E-2</v>
      </c>
      <c r="AO93" s="102">
        <f>IFERROR((Tables!C18/12),0)</f>
        <v>1.6666666666666666E-2</v>
      </c>
      <c r="AP93" s="102">
        <f>IFERROR((Tables!C18/12),0)</f>
        <v>1.6666666666666666E-2</v>
      </c>
      <c r="AQ93" s="102">
        <f>IFERROR((Tables!C18/12),0)</f>
        <v>1.6666666666666666E-2</v>
      </c>
      <c r="AR93" s="102">
        <f>IFERROR((Tables!C18/12),0)</f>
        <v>1.6666666666666666E-2</v>
      </c>
      <c r="AS93" s="102">
        <f>IFERROR((Tables!C18/12),0)</f>
        <v>1.6666666666666666E-2</v>
      </c>
      <c r="AT93" s="102">
        <f>IFERROR((Tables!C19/12),0)</f>
        <v>2.6666666666666668E-2</v>
      </c>
      <c r="AU93" s="102">
        <f>IFERROR((Tables!C19/12),0)</f>
        <v>2.6666666666666668E-2</v>
      </c>
      <c r="AV93" s="102">
        <f>IFERROR((Tables!C19/12),0)</f>
        <v>2.6666666666666668E-2</v>
      </c>
      <c r="AW93" s="102">
        <f>IFERROR((Tables!C19/12),0)</f>
        <v>2.6666666666666668E-2</v>
      </c>
      <c r="AX93" s="102">
        <f>IFERROR((Tables!C19/12),0)</f>
        <v>2.6666666666666668E-2</v>
      </c>
      <c r="AY93" s="102">
        <f>IFERROR((Tables!C19/12),0)</f>
        <v>2.6666666666666668E-2</v>
      </c>
      <c r="AZ93" s="102">
        <f>IFERROR((Tables!C19/12),0)</f>
        <v>2.6666666666666668E-2</v>
      </c>
      <c r="BA93" s="102">
        <f>IFERROR((Tables!C19/12),0)</f>
        <v>2.6666666666666668E-2</v>
      </c>
      <c r="BB93" s="102">
        <f>IFERROR((Tables!C19/12),0)</f>
        <v>2.6666666666666668E-2</v>
      </c>
      <c r="BC93" s="102">
        <f>IFERROR((Tables!C19/12),0)</f>
        <v>2.6666666666666668E-2</v>
      </c>
      <c r="BD93" s="102">
        <f>IFERROR((Tables!C19/12),0)</f>
        <v>2.6666666666666668E-2</v>
      </c>
      <c r="BE93" s="102">
        <f>IFERROR((Tables!C19/12),0)</f>
        <v>2.6666666666666668E-2</v>
      </c>
      <c r="BF93" s="102">
        <f>IFERROR((Tables!C20/12),0)</f>
        <v>1.6E-2</v>
      </c>
      <c r="BG93" s="102">
        <f>IFERROR((Tables!C20/12),0)</f>
        <v>1.6E-2</v>
      </c>
      <c r="BH93" s="102">
        <f>IFERROR((Tables!C20/12),0)</f>
        <v>1.6E-2</v>
      </c>
      <c r="BI93" s="102">
        <f>IFERROR((Tables!C20/12),0)</f>
        <v>1.6E-2</v>
      </c>
      <c r="BJ93" s="102">
        <f>IFERROR((Tables!C20/12),0)</f>
        <v>1.6E-2</v>
      </c>
      <c r="BK93" s="102">
        <f>IFERROR((Tables!C20/12),0)</f>
        <v>1.6E-2</v>
      </c>
      <c r="BL93" s="102">
        <f>IFERROR((Tables!C20/12),0)</f>
        <v>1.6E-2</v>
      </c>
      <c r="BM93" s="102">
        <f>IFERROR((Tables!C20/12),0)</f>
        <v>1.6E-2</v>
      </c>
      <c r="BN93" s="102">
        <f>IFERROR((Tables!C20/12),0)</f>
        <v>1.6E-2</v>
      </c>
      <c r="BO93" s="102">
        <f>IFERROR((Tables!C20/12),0)</f>
        <v>1.6E-2</v>
      </c>
      <c r="BP93" s="102">
        <f>IFERROR((Tables!C20/12),0)</f>
        <v>1.6E-2</v>
      </c>
      <c r="BQ93" s="102">
        <f>IFERROR((Tables!C20/12),0)</f>
        <v>1.6E-2</v>
      </c>
      <c r="BR93" s="102">
        <f>IFERROR((Tables!C21/12),0)</f>
        <v>9.5999999999999992E-3</v>
      </c>
      <c r="BS93" s="102">
        <f>IFERROR((Tables!C21/12),0)</f>
        <v>9.5999999999999992E-3</v>
      </c>
      <c r="BT93" s="102">
        <f>IFERROR((Tables!C21/12),0)</f>
        <v>9.5999999999999992E-3</v>
      </c>
      <c r="BU93" s="102">
        <f>IFERROR((Tables!C21/12),0)</f>
        <v>9.5999999999999992E-3</v>
      </c>
      <c r="BV93" s="102">
        <f>IFERROR((Tables!C21/12),0)</f>
        <v>9.5999999999999992E-3</v>
      </c>
      <c r="BW93" s="102">
        <f>IFERROR((Tables!C21/12),0)</f>
        <v>9.5999999999999992E-3</v>
      </c>
      <c r="BX93" s="102">
        <f>IFERROR((Tables!C21/12),0)</f>
        <v>9.5999999999999992E-3</v>
      </c>
      <c r="BY93" s="102">
        <f>IFERROR((Tables!C21/12),0)</f>
        <v>9.5999999999999992E-3</v>
      </c>
      <c r="BZ93" s="102">
        <f>IFERROR((Tables!C21/12),0)</f>
        <v>9.5999999999999992E-3</v>
      </c>
      <c r="CA93" s="102">
        <f>IFERROR((Tables!C21/12),0)</f>
        <v>9.5999999999999992E-3</v>
      </c>
      <c r="CB93" s="102">
        <f>IFERROR((Tables!C21/12),0)</f>
        <v>9.5999999999999992E-3</v>
      </c>
      <c r="CC93" s="102">
        <f>IFERROR((Tables!C21/12),0)</f>
        <v>9.5999999999999992E-3</v>
      </c>
      <c r="CD93" s="102">
        <f>IFERROR((Tables!C22/12),0)</f>
        <v>9.5999999999999992E-3</v>
      </c>
      <c r="CE93" s="102">
        <f>IFERROR((Tables!C22/12),0)</f>
        <v>9.5999999999999992E-3</v>
      </c>
      <c r="CF93" s="102">
        <f>IFERROR((Tables!C22/12),0)</f>
        <v>9.5999999999999992E-3</v>
      </c>
      <c r="CG93" s="102">
        <f>IFERROR((Tables!C22/12),0)</f>
        <v>9.5999999999999992E-3</v>
      </c>
      <c r="CH93" s="102">
        <f>IFERROR((Tables!C22/12),0)</f>
        <v>9.5999999999999992E-3</v>
      </c>
      <c r="CI93" s="102">
        <f>IFERROR((Tables!C22/12),0)</f>
        <v>9.5999999999999992E-3</v>
      </c>
      <c r="CJ93" s="102">
        <f>IFERROR((Tables!C22/12),0)</f>
        <v>9.5999999999999992E-3</v>
      </c>
      <c r="CK93" s="102">
        <f>IFERROR((Tables!C22/12),0)</f>
        <v>9.5999999999999992E-3</v>
      </c>
      <c r="CL93" s="102">
        <f>IFERROR((Tables!C22/12),0)</f>
        <v>9.5999999999999992E-3</v>
      </c>
      <c r="CM93" s="102">
        <f>IFERROR((Tables!C22/12),0)</f>
        <v>9.5999999999999992E-3</v>
      </c>
      <c r="CN93" s="102">
        <f>IFERROR((Tables!C22/12),0)</f>
        <v>9.5999999999999992E-3</v>
      </c>
      <c r="CO93" s="102">
        <f>IFERROR((Tables!C22/12),0)</f>
        <v>9.5999999999999992E-3</v>
      </c>
      <c r="CP93" s="102">
        <f>IFERROR((Tables!C23/12),0)</f>
        <v>4.7999999999999996E-3</v>
      </c>
      <c r="CQ93" s="102">
        <f>IFERROR((Tables!C23/12),0)</f>
        <v>4.7999999999999996E-3</v>
      </c>
      <c r="CR93" s="102">
        <f>IFERROR((Tables!C23/12),0)</f>
        <v>4.7999999999999996E-3</v>
      </c>
      <c r="CS93" s="102">
        <f>IFERROR((Tables!C23/12),0)</f>
        <v>4.7999999999999996E-3</v>
      </c>
      <c r="CT93" s="102">
        <f>IFERROR((Tables!C23/12),0)</f>
        <v>4.7999999999999996E-3</v>
      </c>
      <c r="CU93" s="102">
        <f>IFERROR((Tables!C23/12),0)</f>
        <v>4.7999999999999996E-3</v>
      </c>
      <c r="CV93" s="102">
        <f>IFERROR((Tables!C23/12),0)</f>
        <v>4.7999999999999996E-3</v>
      </c>
      <c r="CW93" s="102">
        <f>IFERROR((Tables!C23/12),0)</f>
        <v>4.7999999999999996E-3</v>
      </c>
      <c r="CX93" s="102">
        <f>IFERROR((Tables!C23/12),0)</f>
        <v>4.7999999999999996E-3</v>
      </c>
      <c r="CY93" s="102">
        <f>IFERROR((Tables!C23/12),0)</f>
        <v>4.7999999999999996E-3</v>
      </c>
      <c r="CZ93" s="102">
        <f>IFERROR((Tables!C23/12),0)</f>
        <v>4.7999999999999996E-3</v>
      </c>
      <c r="DA93" s="102">
        <f>IFERROR((Tables!C23/12),0)</f>
        <v>4.7999999999999996E-3</v>
      </c>
      <c r="DB93" s="102">
        <v>0</v>
      </c>
      <c r="DC93" s="102">
        <v>0</v>
      </c>
      <c r="DD93" s="102">
        <v>0</v>
      </c>
      <c r="DE93" s="102">
        <v>0</v>
      </c>
      <c r="DF93" s="102">
        <v>0</v>
      </c>
      <c r="DG93" s="102">
        <v>0</v>
      </c>
      <c r="DH93" s="102">
        <v>0</v>
      </c>
      <c r="DI93" s="102">
        <v>0</v>
      </c>
      <c r="DJ93" s="102">
        <v>0</v>
      </c>
      <c r="DK93" s="102">
        <v>0</v>
      </c>
      <c r="DL93" s="102">
        <v>0</v>
      </c>
      <c r="DM93" s="102">
        <v>0</v>
      </c>
      <c r="DN93" s="102">
        <v>0</v>
      </c>
      <c r="DO93" s="102">
        <v>0</v>
      </c>
      <c r="DP93" s="102">
        <v>0</v>
      </c>
      <c r="DQ93" s="102">
        <v>0</v>
      </c>
      <c r="DR93" s="102">
        <v>0</v>
      </c>
      <c r="DS93" s="102">
        <v>0</v>
      </c>
      <c r="DT93" s="102">
        <v>0</v>
      </c>
      <c r="DU93" s="102">
        <v>0</v>
      </c>
      <c r="DV93" s="102">
        <v>0</v>
      </c>
      <c r="DW93" s="102">
        <v>0</v>
      </c>
      <c r="DX93" s="102">
        <v>0</v>
      </c>
      <c r="DY93" s="102">
        <v>0</v>
      </c>
      <c r="DZ93" s="102">
        <v>0</v>
      </c>
      <c r="EA93" s="102">
        <v>0</v>
      </c>
      <c r="EB93" s="102">
        <v>0</v>
      </c>
      <c r="EC93" s="102">
        <v>0</v>
      </c>
      <c r="ED93" s="102">
        <v>0</v>
      </c>
      <c r="EE93" s="102">
        <v>0</v>
      </c>
      <c r="EF93" s="102">
        <v>0</v>
      </c>
      <c r="EG93" s="102">
        <v>0</v>
      </c>
      <c r="EH93" s="102">
        <v>0</v>
      </c>
      <c r="EI93" s="102">
        <v>0</v>
      </c>
      <c r="EJ93" s="102">
        <v>0</v>
      </c>
      <c r="EK93" s="102">
        <v>0</v>
      </c>
      <c r="EL93" s="102">
        <v>0</v>
      </c>
      <c r="EM93" s="102">
        <v>0</v>
      </c>
      <c r="EN93" s="102">
        <v>0</v>
      </c>
      <c r="EO93" s="102">
        <v>0</v>
      </c>
      <c r="EP93" s="102">
        <v>0</v>
      </c>
      <c r="EQ93" s="102">
        <v>0</v>
      </c>
      <c r="ER93" s="102">
        <v>0</v>
      </c>
      <c r="ES93" s="102">
        <v>0</v>
      </c>
      <c r="ET93" s="102">
        <v>0</v>
      </c>
      <c r="EU93" s="102">
        <v>0</v>
      </c>
      <c r="EV93" s="102">
        <v>0</v>
      </c>
      <c r="EW93" s="102">
        <v>0</v>
      </c>
      <c r="EX93" s="102">
        <v>0</v>
      </c>
      <c r="EY93" s="102">
        <v>0</v>
      </c>
      <c r="EZ93" s="102">
        <v>0</v>
      </c>
      <c r="FA93" s="102">
        <v>0</v>
      </c>
      <c r="FB93" s="102">
        <v>0</v>
      </c>
      <c r="FC93" s="102">
        <v>0</v>
      </c>
      <c r="FD93" s="102">
        <v>0</v>
      </c>
      <c r="FE93" s="102">
        <v>0</v>
      </c>
      <c r="FF93" s="102">
        <v>0</v>
      </c>
      <c r="FG93" s="102">
        <v>0</v>
      </c>
      <c r="FH93" s="102">
        <v>0</v>
      </c>
      <c r="FI93" s="102">
        <v>0</v>
      </c>
      <c r="FJ93" s="102">
        <v>0</v>
      </c>
      <c r="FK93" s="102">
        <v>0</v>
      </c>
      <c r="FL93" s="102">
        <v>0</v>
      </c>
      <c r="FM93" s="102">
        <v>0</v>
      </c>
      <c r="FN93" s="102">
        <v>0</v>
      </c>
      <c r="FO93" s="102">
        <v>0</v>
      </c>
      <c r="FP93" s="102">
        <v>0</v>
      </c>
      <c r="FQ93" s="102">
        <v>0</v>
      </c>
      <c r="FR93" s="102">
        <v>0</v>
      </c>
      <c r="FS93" s="102">
        <v>0</v>
      </c>
      <c r="FT93" s="102">
        <v>0</v>
      </c>
      <c r="FU93" s="102">
        <v>0</v>
      </c>
      <c r="FV93" s="102">
        <v>0</v>
      </c>
      <c r="FW93" s="102">
        <v>0</v>
      </c>
      <c r="FX93" s="102">
        <v>0</v>
      </c>
      <c r="FY93" s="102">
        <v>0</v>
      </c>
      <c r="FZ93" s="102">
        <v>0</v>
      </c>
      <c r="GA93" s="102">
        <v>0</v>
      </c>
      <c r="GB93" s="102">
        <v>0</v>
      </c>
      <c r="GC93" s="102">
        <v>0</v>
      </c>
      <c r="GD93" s="102">
        <v>0</v>
      </c>
      <c r="GE93" s="102">
        <v>0</v>
      </c>
      <c r="GF93" s="102">
        <v>0</v>
      </c>
      <c r="GG93" s="102">
        <v>0</v>
      </c>
      <c r="GH93" s="102">
        <v>0</v>
      </c>
      <c r="GI93" s="102">
        <v>0</v>
      </c>
      <c r="GJ93" s="102">
        <v>0</v>
      </c>
      <c r="GK93" s="102">
        <v>0</v>
      </c>
      <c r="GL93" s="102">
        <v>0</v>
      </c>
      <c r="GM93" s="102">
        <v>0</v>
      </c>
      <c r="GN93" s="102">
        <v>0</v>
      </c>
      <c r="GO93" s="102">
        <v>0</v>
      </c>
      <c r="GP93" s="102">
        <v>0</v>
      </c>
      <c r="GQ93" s="102">
        <v>0</v>
      </c>
      <c r="GR93" s="102">
        <v>0</v>
      </c>
      <c r="GS93" s="102">
        <v>0</v>
      </c>
      <c r="GT93" s="102">
        <v>0</v>
      </c>
      <c r="GU93" s="102">
        <v>0</v>
      </c>
      <c r="GV93" s="102">
        <v>0</v>
      </c>
      <c r="GW93" s="102">
        <v>0</v>
      </c>
      <c r="GX93" s="102">
        <v>0</v>
      </c>
      <c r="GY93" s="102">
        <v>0</v>
      </c>
      <c r="GZ93" s="102">
        <v>0</v>
      </c>
      <c r="HA93" s="102">
        <v>0</v>
      </c>
      <c r="HB93" s="102">
        <v>0</v>
      </c>
      <c r="HC93" s="102">
        <v>0</v>
      </c>
      <c r="HD93" s="102">
        <v>0</v>
      </c>
      <c r="HE93" s="102">
        <v>0</v>
      </c>
      <c r="HF93" s="102">
        <v>0</v>
      </c>
      <c r="HG93" s="102">
        <v>0</v>
      </c>
      <c r="HH93" s="102">
        <v>0</v>
      </c>
      <c r="HI93" s="102">
        <v>0</v>
      </c>
      <c r="HJ93" s="102">
        <v>0</v>
      </c>
      <c r="HK93" s="102">
        <v>0</v>
      </c>
      <c r="HL93" s="102">
        <v>0</v>
      </c>
      <c r="HM93" s="102">
        <v>0</v>
      </c>
      <c r="HN93" s="102">
        <v>0</v>
      </c>
      <c r="HO93" s="102">
        <v>0</v>
      </c>
      <c r="HP93" s="102">
        <v>0</v>
      </c>
      <c r="HQ93" s="102">
        <v>0</v>
      </c>
      <c r="HR93" s="102">
        <v>0</v>
      </c>
      <c r="HS93" s="102">
        <v>0</v>
      </c>
      <c r="HT93" s="102">
        <v>0</v>
      </c>
      <c r="HU93" s="102">
        <v>0</v>
      </c>
      <c r="HV93" s="102">
        <v>0</v>
      </c>
      <c r="HW93" s="102">
        <v>0</v>
      </c>
      <c r="HX93" s="102">
        <v>0</v>
      </c>
      <c r="HY93" s="102">
        <v>0</v>
      </c>
      <c r="HZ93" s="102">
        <v>0</v>
      </c>
      <c r="IA93" s="102">
        <v>0</v>
      </c>
      <c r="IB93" s="102">
        <v>0</v>
      </c>
      <c r="IC93" s="102">
        <v>0</v>
      </c>
      <c r="ID93" s="102">
        <v>0</v>
      </c>
      <c r="IE93" s="102">
        <v>0</v>
      </c>
      <c r="IF93" s="102">
        <v>0</v>
      </c>
      <c r="IG93" s="102">
        <v>0</v>
      </c>
      <c r="IH93" s="102">
        <v>0</v>
      </c>
      <c r="II93" s="102">
        <v>0</v>
      </c>
      <c r="IJ93" s="102">
        <v>0</v>
      </c>
      <c r="IK93" s="102">
        <v>0</v>
      </c>
      <c r="IL93" s="102">
        <v>0</v>
      </c>
      <c r="IM93" s="102">
        <v>0</v>
      </c>
      <c r="IN93" s="102">
        <v>0</v>
      </c>
      <c r="IO93" s="102">
        <v>0</v>
      </c>
      <c r="IP93" s="102">
        <v>0</v>
      </c>
      <c r="IQ93" s="102">
        <v>0</v>
      </c>
      <c r="IR93" s="102">
        <v>0</v>
      </c>
      <c r="IS93" s="102">
        <v>0</v>
      </c>
      <c r="IT93" s="102">
        <v>0</v>
      </c>
      <c r="IU93" s="102">
        <v>0</v>
      </c>
      <c r="IV93" s="102">
        <v>0</v>
      </c>
      <c r="IW93" s="102">
        <v>0</v>
      </c>
      <c r="IX93" s="102">
        <v>0</v>
      </c>
      <c r="IY93" s="102">
        <v>0</v>
      </c>
      <c r="IZ93" s="102">
        <v>0</v>
      </c>
      <c r="JA93" s="102">
        <v>0</v>
      </c>
      <c r="JB93" s="102">
        <v>0</v>
      </c>
      <c r="JC93" s="102">
        <v>0</v>
      </c>
      <c r="JD93" s="102">
        <v>0</v>
      </c>
      <c r="JE93" s="102">
        <v>0</v>
      </c>
      <c r="JF93" s="102">
        <v>0</v>
      </c>
      <c r="JG93" s="102">
        <v>0</v>
      </c>
      <c r="JH93" s="102">
        <v>0</v>
      </c>
      <c r="JI93" s="102">
        <v>0</v>
      </c>
      <c r="JJ93" s="102">
        <v>0</v>
      </c>
      <c r="JK93" s="102">
        <v>0</v>
      </c>
      <c r="JL93" s="102">
        <v>0</v>
      </c>
      <c r="JM93" s="102">
        <v>0</v>
      </c>
      <c r="JN93" s="102">
        <v>0</v>
      </c>
      <c r="JO93" s="102">
        <v>0</v>
      </c>
      <c r="JP93" s="102">
        <v>0</v>
      </c>
      <c r="JQ93" s="102">
        <v>0</v>
      </c>
      <c r="JR93" s="102">
        <v>0</v>
      </c>
      <c r="JS93" s="102">
        <v>0</v>
      </c>
      <c r="JT93" s="102">
        <v>0</v>
      </c>
      <c r="JU93" s="102">
        <v>0</v>
      </c>
      <c r="JV93" s="102">
        <v>0</v>
      </c>
      <c r="JW93" s="102">
        <v>0</v>
      </c>
      <c r="JX93" s="102">
        <v>0</v>
      </c>
      <c r="JY93" s="102">
        <v>0</v>
      </c>
      <c r="JZ93" s="102">
        <v>0</v>
      </c>
      <c r="KA93" s="102">
        <v>0</v>
      </c>
      <c r="KB93" s="102">
        <v>0</v>
      </c>
      <c r="KC93" s="102">
        <v>0</v>
      </c>
      <c r="KD93" s="102">
        <v>0</v>
      </c>
      <c r="KE93" s="102">
        <v>0</v>
      </c>
      <c r="KF93" s="102">
        <v>0</v>
      </c>
      <c r="KG93" s="102">
        <v>0</v>
      </c>
      <c r="KH93" s="102">
        <v>0</v>
      </c>
      <c r="KI93" s="102">
        <v>0</v>
      </c>
      <c r="KJ93" s="102">
        <v>0</v>
      </c>
      <c r="KK93" s="102">
        <v>0</v>
      </c>
      <c r="KL93" s="102">
        <v>0</v>
      </c>
      <c r="KM93" s="102">
        <v>0</v>
      </c>
      <c r="KN93" s="102">
        <v>0</v>
      </c>
      <c r="KO93" s="102">
        <v>0</v>
      </c>
      <c r="KP93" s="102">
        <v>0</v>
      </c>
      <c r="KQ93" s="102">
        <v>0</v>
      </c>
      <c r="KR93" s="102">
        <v>0</v>
      </c>
      <c r="KS93" s="102">
        <v>0</v>
      </c>
      <c r="KT93" s="102">
        <v>0</v>
      </c>
      <c r="KU93" s="102">
        <v>0</v>
      </c>
      <c r="KV93" s="102">
        <v>0</v>
      </c>
      <c r="KW93" s="102">
        <v>0</v>
      </c>
      <c r="KX93" s="102">
        <v>0</v>
      </c>
      <c r="KY93" s="102">
        <v>0</v>
      </c>
      <c r="KZ93" s="102">
        <v>0</v>
      </c>
      <c r="LA93" s="102">
        <v>0</v>
      </c>
      <c r="LB93" s="102">
        <v>0</v>
      </c>
      <c r="LC93" s="102">
        <v>0</v>
      </c>
      <c r="LD93" s="102">
        <v>0</v>
      </c>
      <c r="LE93" s="102">
        <v>0</v>
      </c>
      <c r="LF93" s="102">
        <v>0</v>
      </c>
      <c r="LG93" s="102">
        <v>0</v>
      </c>
      <c r="LH93" s="102">
        <v>0</v>
      </c>
      <c r="LI93" s="102">
        <v>0</v>
      </c>
      <c r="LJ93" s="102">
        <v>0</v>
      </c>
      <c r="LK93" s="102">
        <v>0</v>
      </c>
      <c r="LL93" s="102">
        <v>0</v>
      </c>
      <c r="LM93" s="102">
        <v>0</v>
      </c>
      <c r="LN93" s="102">
        <v>0</v>
      </c>
      <c r="LO93" s="102">
        <v>0</v>
      </c>
      <c r="LP93" s="102">
        <v>0</v>
      </c>
      <c r="LQ93" s="102">
        <v>0</v>
      </c>
      <c r="LR93" s="102">
        <v>0</v>
      </c>
      <c r="LS93" s="102">
        <v>0</v>
      </c>
      <c r="LT93" s="102">
        <v>0</v>
      </c>
      <c r="LU93" s="102">
        <v>0</v>
      </c>
    </row>
    <row r="94" spans="3:333">
      <c r="D94" s="12" t="s">
        <v>354</v>
      </c>
      <c r="G94" s="101">
        <f>+SUM(AH94:AS94)</f>
        <v>6.6666666666666666E-2</v>
      </c>
      <c r="H94" s="101">
        <f>+SUM(AT94:BE94)</f>
        <v>6.6666666666666666E-2</v>
      </c>
      <c r="I94" s="101">
        <f>+SUM(BF94:BQ94)</f>
        <v>6.6666666666666666E-2</v>
      </c>
      <c r="J94" s="101">
        <f>+SUM(BR94:CC94)</f>
        <v>6.6666666666666666E-2</v>
      </c>
      <c r="K94" s="101">
        <f>+SUM(CD94:CO94)</f>
        <v>6.6666666666666666E-2</v>
      </c>
      <c r="L94" s="101">
        <f>+SUM(CP94:DA94)</f>
        <v>6.6666666666666666E-2</v>
      </c>
      <c r="M94" s="101">
        <f>+SUM(DB94:DM94)</f>
        <v>6.6666666666666666E-2</v>
      </c>
      <c r="N94" s="101">
        <f>+SUM(DN94:DY94)</f>
        <v>6.6666666666666666E-2</v>
      </c>
      <c r="O94" s="101">
        <f>+SUM(DZ94:EK94)</f>
        <v>6.6666666666666666E-2</v>
      </c>
      <c r="P94" s="101">
        <f>+SUM(EL94:EW94)</f>
        <v>6.6666666666666666E-2</v>
      </c>
      <c r="Q94" s="101">
        <f>+SUM(EX94:FI94)</f>
        <v>6.6666666666666666E-2</v>
      </c>
      <c r="R94" s="101">
        <f>+SUM(FJ94:FU94)</f>
        <v>6.6666666666666666E-2</v>
      </c>
      <c r="S94" s="101">
        <f>+SUM(FV94:GG94)</f>
        <v>6.6666666666666666E-2</v>
      </c>
      <c r="T94" s="101">
        <f>+SUM(GH94:GS94)</f>
        <v>6.6666666666666666E-2</v>
      </c>
      <c r="U94" s="101">
        <f>+SUM(GT94:HE94)</f>
        <v>6.6666666666666666E-2</v>
      </c>
      <c r="V94" s="101">
        <f>+SUM(HF94:HQ94)</f>
        <v>0</v>
      </c>
      <c r="W94" s="101">
        <f>+SUM(HR94:IC94)</f>
        <v>0</v>
      </c>
      <c r="X94" s="101">
        <f>+SUM(ID94:IO94)</f>
        <v>0</v>
      </c>
      <c r="Y94" s="101">
        <f>+SUM(IP94:JA94)</f>
        <v>0</v>
      </c>
      <c r="Z94" s="101">
        <f>+SUM(JB94:JM94)</f>
        <v>0</v>
      </c>
      <c r="AA94" s="101">
        <f>+SUM(JN94:JY94)</f>
        <v>0</v>
      </c>
      <c r="AB94" s="101">
        <f>+SUM(JZ94:KK94)</f>
        <v>0</v>
      </c>
      <c r="AC94" s="101">
        <f>+SUM(KL94:KW94)</f>
        <v>0</v>
      </c>
      <c r="AD94" s="101">
        <f>+SUM(KX94:LI94)</f>
        <v>0</v>
      </c>
      <c r="AE94" s="101">
        <f>+SUM(LJ94:LU94)</f>
        <v>0</v>
      </c>
      <c r="AF94" s="54"/>
      <c r="AG94" s="54"/>
      <c r="AH94" s="102">
        <f>+Tables!$M18/12</f>
        <v>5.5555555555555558E-3</v>
      </c>
      <c r="AI94" s="102">
        <f>+Tables!$M18/12</f>
        <v>5.5555555555555558E-3</v>
      </c>
      <c r="AJ94" s="102">
        <f>+Tables!$M18/12</f>
        <v>5.5555555555555558E-3</v>
      </c>
      <c r="AK94" s="102">
        <f>+Tables!$M18/12</f>
        <v>5.5555555555555558E-3</v>
      </c>
      <c r="AL94" s="102">
        <f>+Tables!$M18/12</f>
        <v>5.5555555555555558E-3</v>
      </c>
      <c r="AM94" s="102">
        <f>+Tables!$M18/12</f>
        <v>5.5555555555555558E-3</v>
      </c>
      <c r="AN94" s="102">
        <f>+Tables!$M18/12</f>
        <v>5.5555555555555558E-3</v>
      </c>
      <c r="AO94" s="102">
        <f>+Tables!$M18/12</f>
        <v>5.5555555555555558E-3</v>
      </c>
      <c r="AP94" s="102">
        <f>+Tables!$M18/12</f>
        <v>5.5555555555555558E-3</v>
      </c>
      <c r="AQ94" s="102">
        <f>+Tables!$M18/12</f>
        <v>5.5555555555555558E-3</v>
      </c>
      <c r="AR94" s="102">
        <f>+Tables!$M18/12</f>
        <v>5.5555555555555558E-3</v>
      </c>
      <c r="AS94" s="102">
        <f>+Tables!$M18/12</f>
        <v>5.5555555555555558E-3</v>
      </c>
      <c r="AT94" s="102">
        <f>+Tables!$M19/12</f>
        <v>5.5555555555555558E-3</v>
      </c>
      <c r="AU94" s="102">
        <f>+Tables!$M19/12</f>
        <v>5.5555555555555558E-3</v>
      </c>
      <c r="AV94" s="102">
        <f>+Tables!$M19/12</f>
        <v>5.5555555555555558E-3</v>
      </c>
      <c r="AW94" s="102">
        <f>+Tables!$M19/12</f>
        <v>5.5555555555555558E-3</v>
      </c>
      <c r="AX94" s="102">
        <f>+Tables!$M19/12</f>
        <v>5.5555555555555558E-3</v>
      </c>
      <c r="AY94" s="102">
        <f>+Tables!$M19/12</f>
        <v>5.5555555555555558E-3</v>
      </c>
      <c r="AZ94" s="102">
        <f>+Tables!$M19/12</f>
        <v>5.5555555555555558E-3</v>
      </c>
      <c r="BA94" s="102">
        <f>+Tables!$M19/12</f>
        <v>5.5555555555555558E-3</v>
      </c>
      <c r="BB94" s="102">
        <f>+Tables!$M19/12</f>
        <v>5.5555555555555558E-3</v>
      </c>
      <c r="BC94" s="102">
        <f>+Tables!$M19/12</f>
        <v>5.5555555555555558E-3</v>
      </c>
      <c r="BD94" s="102">
        <f>+Tables!$M19/12</f>
        <v>5.5555555555555558E-3</v>
      </c>
      <c r="BE94" s="102">
        <f>+Tables!$M19/12</f>
        <v>5.5555555555555558E-3</v>
      </c>
      <c r="BF94" s="102">
        <f>+Tables!$M20/12</f>
        <v>5.5555555555555558E-3</v>
      </c>
      <c r="BG94" s="102">
        <f>+Tables!$M20/12</f>
        <v>5.5555555555555558E-3</v>
      </c>
      <c r="BH94" s="102">
        <f>+Tables!$M20/12</f>
        <v>5.5555555555555558E-3</v>
      </c>
      <c r="BI94" s="102">
        <f>+Tables!$M20/12</f>
        <v>5.5555555555555558E-3</v>
      </c>
      <c r="BJ94" s="102">
        <f>+Tables!$M20/12</f>
        <v>5.5555555555555558E-3</v>
      </c>
      <c r="BK94" s="102">
        <f>+Tables!$M20/12</f>
        <v>5.5555555555555558E-3</v>
      </c>
      <c r="BL94" s="102">
        <f>+Tables!$M20/12</f>
        <v>5.5555555555555558E-3</v>
      </c>
      <c r="BM94" s="102">
        <f>+Tables!$M20/12</f>
        <v>5.5555555555555558E-3</v>
      </c>
      <c r="BN94" s="102">
        <f>+Tables!$M20/12</f>
        <v>5.5555555555555558E-3</v>
      </c>
      <c r="BO94" s="102">
        <f>+Tables!$M20/12</f>
        <v>5.5555555555555558E-3</v>
      </c>
      <c r="BP94" s="102">
        <f>+Tables!$M20/12</f>
        <v>5.5555555555555558E-3</v>
      </c>
      <c r="BQ94" s="102">
        <f>+Tables!$M20/12</f>
        <v>5.5555555555555558E-3</v>
      </c>
      <c r="BR94" s="102">
        <f>+Tables!$M21/12</f>
        <v>5.5555555555555558E-3</v>
      </c>
      <c r="BS94" s="102">
        <f>+Tables!$M21/12</f>
        <v>5.5555555555555558E-3</v>
      </c>
      <c r="BT94" s="102">
        <f>+Tables!$M21/12</f>
        <v>5.5555555555555558E-3</v>
      </c>
      <c r="BU94" s="102">
        <f>+Tables!$M21/12</f>
        <v>5.5555555555555558E-3</v>
      </c>
      <c r="BV94" s="102">
        <f>+Tables!$M21/12</f>
        <v>5.5555555555555558E-3</v>
      </c>
      <c r="BW94" s="102">
        <f>+Tables!$M21/12</f>
        <v>5.5555555555555558E-3</v>
      </c>
      <c r="BX94" s="102">
        <f>+Tables!$M21/12</f>
        <v>5.5555555555555558E-3</v>
      </c>
      <c r="BY94" s="102">
        <f>+Tables!$M21/12</f>
        <v>5.5555555555555558E-3</v>
      </c>
      <c r="BZ94" s="102">
        <f>+Tables!$M21/12</f>
        <v>5.5555555555555558E-3</v>
      </c>
      <c r="CA94" s="102">
        <f>+Tables!$M21/12</f>
        <v>5.5555555555555558E-3</v>
      </c>
      <c r="CB94" s="102">
        <f>+Tables!$M21/12</f>
        <v>5.5555555555555558E-3</v>
      </c>
      <c r="CC94" s="102">
        <f>+Tables!$M21/12</f>
        <v>5.5555555555555558E-3</v>
      </c>
      <c r="CD94" s="102">
        <f>+Tables!$M22/12</f>
        <v>5.5555555555555558E-3</v>
      </c>
      <c r="CE94" s="102">
        <f>+Tables!$M22/12</f>
        <v>5.5555555555555558E-3</v>
      </c>
      <c r="CF94" s="102">
        <f>+Tables!$M22/12</f>
        <v>5.5555555555555558E-3</v>
      </c>
      <c r="CG94" s="102">
        <f>+Tables!$M22/12</f>
        <v>5.5555555555555558E-3</v>
      </c>
      <c r="CH94" s="102">
        <f>+Tables!$M22/12</f>
        <v>5.5555555555555558E-3</v>
      </c>
      <c r="CI94" s="102">
        <f>+Tables!$M22/12</f>
        <v>5.5555555555555558E-3</v>
      </c>
      <c r="CJ94" s="102">
        <f>+Tables!$M22/12</f>
        <v>5.5555555555555558E-3</v>
      </c>
      <c r="CK94" s="102">
        <f>+Tables!$M22/12</f>
        <v>5.5555555555555558E-3</v>
      </c>
      <c r="CL94" s="102">
        <f>+Tables!$M22/12</f>
        <v>5.5555555555555558E-3</v>
      </c>
      <c r="CM94" s="102">
        <f>+Tables!$M22/12</f>
        <v>5.5555555555555558E-3</v>
      </c>
      <c r="CN94" s="102">
        <f>+Tables!$M22/12</f>
        <v>5.5555555555555558E-3</v>
      </c>
      <c r="CO94" s="102">
        <f>+Tables!$M22/12</f>
        <v>5.5555555555555558E-3</v>
      </c>
      <c r="CP94" s="102">
        <f>+Tables!$M23/12</f>
        <v>5.5555555555555558E-3</v>
      </c>
      <c r="CQ94" s="102">
        <f>+Tables!$M23/12</f>
        <v>5.5555555555555558E-3</v>
      </c>
      <c r="CR94" s="102">
        <f>+Tables!$M23/12</f>
        <v>5.5555555555555558E-3</v>
      </c>
      <c r="CS94" s="102">
        <f>+Tables!$M23/12</f>
        <v>5.5555555555555558E-3</v>
      </c>
      <c r="CT94" s="102">
        <f>+Tables!$M23/12</f>
        <v>5.5555555555555558E-3</v>
      </c>
      <c r="CU94" s="102">
        <f>+Tables!$M23/12</f>
        <v>5.5555555555555558E-3</v>
      </c>
      <c r="CV94" s="102">
        <f>+Tables!$M23/12</f>
        <v>5.5555555555555558E-3</v>
      </c>
      <c r="CW94" s="102">
        <f>+Tables!$M23/12</f>
        <v>5.5555555555555558E-3</v>
      </c>
      <c r="CX94" s="102">
        <f>+Tables!$M23/12</f>
        <v>5.5555555555555558E-3</v>
      </c>
      <c r="CY94" s="102">
        <f>+Tables!$M23/12</f>
        <v>5.5555555555555558E-3</v>
      </c>
      <c r="CZ94" s="102">
        <f>+Tables!$M23/12</f>
        <v>5.5555555555555558E-3</v>
      </c>
      <c r="DA94" s="102">
        <f>+Tables!$M23/12</f>
        <v>5.5555555555555558E-3</v>
      </c>
      <c r="DB94" s="102">
        <f>+Tables!$M24/12</f>
        <v>5.5555555555555558E-3</v>
      </c>
      <c r="DC94" s="102">
        <f>+Tables!$M24/12</f>
        <v>5.5555555555555558E-3</v>
      </c>
      <c r="DD94" s="102">
        <f>+Tables!$M24/12</f>
        <v>5.5555555555555558E-3</v>
      </c>
      <c r="DE94" s="102">
        <f>+Tables!$M24/12</f>
        <v>5.5555555555555558E-3</v>
      </c>
      <c r="DF94" s="102">
        <f>+Tables!$M24/12</f>
        <v>5.5555555555555558E-3</v>
      </c>
      <c r="DG94" s="102">
        <f>+Tables!$M24/12</f>
        <v>5.5555555555555558E-3</v>
      </c>
      <c r="DH94" s="102">
        <f>+Tables!$M24/12</f>
        <v>5.5555555555555558E-3</v>
      </c>
      <c r="DI94" s="102">
        <f>+Tables!$M24/12</f>
        <v>5.5555555555555558E-3</v>
      </c>
      <c r="DJ94" s="102">
        <f>+Tables!$M24/12</f>
        <v>5.5555555555555558E-3</v>
      </c>
      <c r="DK94" s="102">
        <f>+Tables!$M24/12</f>
        <v>5.5555555555555558E-3</v>
      </c>
      <c r="DL94" s="102">
        <f>+Tables!$M24/12</f>
        <v>5.5555555555555558E-3</v>
      </c>
      <c r="DM94" s="102">
        <f>+Tables!$M24/12</f>
        <v>5.5555555555555558E-3</v>
      </c>
      <c r="DN94" s="102">
        <f>+Tables!$M25/12</f>
        <v>5.5555555555555558E-3</v>
      </c>
      <c r="DO94" s="102">
        <f>+Tables!$M25/12</f>
        <v>5.5555555555555558E-3</v>
      </c>
      <c r="DP94" s="102">
        <f>+Tables!$M25/12</f>
        <v>5.5555555555555558E-3</v>
      </c>
      <c r="DQ94" s="102">
        <f>+Tables!$M25/12</f>
        <v>5.5555555555555558E-3</v>
      </c>
      <c r="DR94" s="102">
        <f>+Tables!$M25/12</f>
        <v>5.5555555555555558E-3</v>
      </c>
      <c r="DS94" s="102">
        <f>+Tables!$M25/12</f>
        <v>5.5555555555555558E-3</v>
      </c>
      <c r="DT94" s="102">
        <f>+Tables!$M25/12</f>
        <v>5.5555555555555558E-3</v>
      </c>
      <c r="DU94" s="102">
        <f>+Tables!$M25/12</f>
        <v>5.5555555555555558E-3</v>
      </c>
      <c r="DV94" s="102">
        <f>+Tables!$M25/12</f>
        <v>5.5555555555555558E-3</v>
      </c>
      <c r="DW94" s="102">
        <f>+Tables!$M25/12</f>
        <v>5.5555555555555558E-3</v>
      </c>
      <c r="DX94" s="102">
        <f>+Tables!$M25/12</f>
        <v>5.5555555555555558E-3</v>
      </c>
      <c r="DY94" s="102">
        <f>+Tables!$M25/12</f>
        <v>5.5555555555555558E-3</v>
      </c>
      <c r="DZ94" s="102">
        <f>+Tables!$M26/12</f>
        <v>5.5555555555555558E-3</v>
      </c>
      <c r="EA94" s="102">
        <f>+Tables!$M26/12</f>
        <v>5.5555555555555558E-3</v>
      </c>
      <c r="EB94" s="102">
        <f>+Tables!$M26/12</f>
        <v>5.5555555555555558E-3</v>
      </c>
      <c r="EC94" s="102">
        <f>+Tables!$M26/12</f>
        <v>5.5555555555555558E-3</v>
      </c>
      <c r="ED94" s="102">
        <f>+Tables!$M26/12</f>
        <v>5.5555555555555558E-3</v>
      </c>
      <c r="EE94" s="102">
        <f>+Tables!$M26/12</f>
        <v>5.5555555555555558E-3</v>
      </c>
      <c r="EF94" s="102">
        <f>+Tables!$M26/12</f>
        <v>5.5555555555555558E-3</v>
      </c>
      <c r="EG94" s="102">
        <f>+Tables!$M26/12</f>
        <v>5.5555555555555558E-3</v>
      </c>
      <c r="EH94" s="102">
        <f>+Tables!$M26/12</f>
        <v>5.5555555555555558E-3</v>
      </c>
      <c r="EI94" s="102">
        <f>+Tables!$M26/12</f>
        <v>5.5555555555555558E-3</v>
      </c>
      <c r="EJ94" s="102">
        <f>+Tables!$M26/12</f>
        <v>5.5555555555555558E-3</v>
      </c>
      <c r="EK94" s="102">
        <f>+Tables!$M26/12</f>
        <v>5.5555555555555558E-3</v>
      </c>
      <c r="EL94" s="102">
        <f>+Tables!$M27/12</f>
        <v>5.5555555555555558E-3</v>
      </c>
      <c r="EM94" s="102">
        <f>+Tables!$M27/12</f>
        <v>5.5555555555555558E-3</v>
      </c>
      <c r="EN94" s="102">
        <f>+Tables!$M27/12</f>
        <v>5.5555555555555558E-3</v>
      </c>
      <c r="EO94" s="102">
        <f>+Tables!$M27/12</f>
        <v>5.5555555555555558E-3</v>
      </c>
      <c r="EP94" s="102">
        <f>+Tables!$M27/12</f>
        <v>5.5555555555555558E-3</v>
      </c>
      <c r="EQ94" s="102">
        <f>+Tables!$M27/12</f>
        <v>5.5555555555555558E-3</v>
      </c>
      <c r="ER94" s="102">
        <f>+Tables!$M27/12</f>
        <v>5.5555555555555558E-3</v>
      </c>
      <c r="ES94" s="102">
        <f>+Tables!$M27/12</f>
        <v>5.5555555555555558E-3</v>
      </c>
      <c r="ET94" s="102">
        <f>+Tables!$M27/12</f>
        <v>5.5555555555555558E-3</v>
      </c>
      <c r="EU94" s="102">
        <f>+Tables!$M27/12</f>
        <v>5.5555555555555558E-3</v>
      </c>
      <c r="EV94" s="102">
        <f>+Tables!$M27/12</f>
        <v>5.5555555555555558E-3</v>
      </c>
      <c r="EW94" s="102">
        <f>+Tables!$M27/12</f>
        <v>5.5555555555555558E-3</v>
      </c>
      <c r="EX94" s="102">
        <f>+Tables!$M28/12</f>
        <v>5.5555555555555558E-3</v>
      </c>
      <c r="EY94" s="102">
        <f>+Tables!$M28/12</f>
        <v>5.5555555555555558E-3</v>
      </c>
      <c r="EZ94" s="102">
        <f>+Tables!$M28/12</f>
        <v>5.5555555555555558E-3</v>
      </c>
      <c r="FA94" s="102">
        <f>+Tables!$M28/12</f>
        <v>5.5555555555555558E-3</v>
      </c>
      <c r="FB94" s="102">
        <f>+Tables!$M28/12</f>
        <v>5.5555555555555558E-3</v>
      </c>
      <c r="FC94" s="102">
        <f>+Tables!$M28/12</f>
        <v>5.5555555555555558E-3</v>
      </c>
      <c r="FD94" s="102">
        <f>+Tables!$M28/12</f>
        <v>5.5555555555555558E-3</v>
      </c>
      <c r="FE94" s="102">
        <f>+Tables!$M28/12</f>
        <v>5.5555555555555558E-3</v>
      </c>
      <c r="FF94" s="102">
        <f>+Tables!$M28/12</f>
        <v>5.5555555555555558E-3</v>
      </c>
      <c r="FG94" s="102">
        <f>+Tables!$M28/12</f>
        <v>5.5555555555555558E-3</v>
      </c>
      <c r="FH94" s="102">
        <f>+Tables!$M28/12</f>
        <v>5.5555555555555558E-3</v>
      </c>
      <c r="FI94" s="102">
        <f>+Tables!$M28/12</f>
        <v>5.5555555555555558E-3</v>
      </c>
      <c r="FJ94" s="102">
        <f>+Tables!$M29/12</f>
        <v>5.5555555555555558E-3</v>
      </c>
      <c r="FK94" s="102">
        <f>+Tables!$M29/12</f>
        <v>5.5555555555555558E-3</v>
      </c>
      <c r="FL94" s="102">
        <f>+Tables!$M29/12</f>
        <v>5.5555555555555558E-3</v>
      </c>
      <c r="FM94" s="102">
        <f>+Tables!$M29/12</f>
        <v>5.5555555555555558E-3</v>
      </c>
      <c r="FN94" s="102">
        <f>+Tables!$M29/12</f>
        <v>5.5555555555555558E-3</v>
      </c>
      <c r="FO94" s="102">
        <f>+Tables!$M29/12</f>
        <v>5.5555555555555558E-3</v>
      </c>
      <c r="FP94" s="102">
        <f>+Tables!$M29/12</f>
        <v>5.5555555555555558E-3</v>
      </c>
      <c r="FQ94" s="102">
        <f>+Tables!$M29/12</f>
        <v>5.5555555555555558E-3</v>
      </c>
      <c r="FR94" s="102">
        <f>+Tables!$M29/12</f>
        <v>5.5555555555555558E-3</v>
      </c>
      <c r="FS94" s="102">
        <f>+Tables!$M29/12</f>
        <v>5.5555555555555558E-3</v>
      </c>
      <c r="FT94" s="102">
        <f>+Tables!$M29/12</f>
        <v>5.5555555555555558E-3</v>
      </c>
      <c r="FU94" s="102">
        <f>+Tables!$M29/12</f>
        <v>5.5555555555555558E-3</v>
      </c>
      <c r="FV94" s="102">
        <f>+Tables!$M30/12</f>
        <v>5.5555555555555558E-3</v>
      </c>
      <c r="FW94" s="102">
        <f>+Tables!$M30/12</f>
        <v>5.5555555555555558E-3</v>
      </c>
      <c r="FX94" s="102">
        <f>+Tables!$M30/12</f>
        <v>5.5555555555555558E-3</v>
      </c>
      <c r="FY94" s="102">
        <f>+Tables!$M30/12</f>
        <v>5.5555555555555558E-3</v>
      </c>
      <c r="FZ94" s="102">
        <f>+Tables!$M30/12</f>
        <v>5.5555555555555558E-3</v>
      </c>
      <c r="GA94" s="102">
        <f>+Tables!$M30/12</f>
        <v>5.5555555555555558E-3</v>
      </c>
      <c r="GB94" s="102">
        <f>+Tables!$M30/12</f>
        <v>5.5555555555555558E-3</v>
      </c>
      <c r="GC94" s="102">
        <f>+Tables!$M30/12</f>
        <v>5.5555555555555558E-3</v>
      </c>
      <c r="GD94" s="102">
        <f>+Tables!$M30/12</f>
        <v>5.5555555555555558E-3</v>
      </c>
      <c r="GE94" s="102">
        <f>+Tables!$M30/12</f>
        <v>5.5555555555555558E-3</v>
      </c>
      <c r="GF94" s="102">
        <f>+Tables!$M30/12</f>
        <v>5.5555555555555558E-3</v>
      </c>
      <c r="GG94" s="102">
        <f>+Tables!$M30/12</f>
        <v>5.5555555555555558E-3</v>
      </c>
      <c r="GH94" s="102">
        <f>+Tables!$M31/12</f>
        <v>5.5555555555555558E-3</v>
      </c>
      <c r="GI94" s="102">
        <f>+Tables!$M31/12</f>
        <v>5.5555555555555558E-3</v>
      </c>
      <c r="GJ94" s="102">
        <f>+Tables!$M31/12</f>
        <v>5.5555555555555558E-3</v>
      </c>
      <c r="GK94" s="102">
        <f>+Tables!$M31/12</f>
        <v>5.5555555555555558E-3</v>
      </c>
      <c r="GL94" s="102">
        <f>+Tables!$M31/12</f>
        <v>5.5555555555555558E-3</v>
      </c>
      <c r="GM94" s="102">
        <f>+Tables!$M31/12</f>
        <v>5.5555555555555558E-3</v>
      </c>
      <c r="GN94" s="102">
        <f>+Tables!$M31/12</f>
        <v>5.5555555555555558E-3</v>
      </c>
      <c r="GO94" s="102">
        <f>+Tables!$M31/12</f>
        <v>5.5555555555555558E-3</v>
      </c>
      <c r="GP94" s="102">
        <f>+Tables!$M31/12</f>
        <v>5.5555555555555558E-3</v>
      </c>
      <c r="GQ94" s="102">
        <f>+Tables!$M31/12</f>
        <v>5.5555555555555558E-3</v>
      </c>
      <c r="GR94" s="102">
        <f>+Tables!$M31/12</f>
        <v>5.5555555555555558E-3</v>
      </c>
      <c r="GS94" s="102">
        <f>+Tables!$M31/12</f>
        <v>5.5555555555555558E-3</v>
      </c>
      <c r="GT94" s="102">
        <f>+Tables!$M32/12</f>
        <v>5.5555555555555558E-3</v>
      </c>
      <c r="GU94" s="102">
        <f>+Tables!$M32/12</f>
        <v>5.5555555555555558E-3</v>
      </c>
      <c r="GV94" s="102">
        <f>+Tables!$M32/12</f>
        <v>5.5555555555555558E-3</v>
      </c>
      <c r="GW94" s="102">
        <f>+Tables!$M32/12</f>
        <v>5.5555555555555558E-3</v>
      </c>
      <c r="GX94" s="102">
        <f>+Tables!$M32/12</f>
        <v>5.5555555555555558E-3</v>
      </c>
      <c r="GY94" s="102">
        <f>+Tables!$M32/12</f>
        <v>5.5555555555555558E-3</v>
      </c>
      <c r="GZ94" s="102">
        <f>+Tables!$M32/12</f>
        <v>5.5555555555555558E-3</v>
      </c>
      <c r="HA94" s="102">
        <f>+Tables!$M32/12</f>
        <v>5.5555555555555558E-3</v>
      </c>
      <c r="HB94" s="102">
        <f>+Tables!$M32/12</f>
        <v>5.5555555555555558E-3</v>
      </c>
      <c r="HC94" s="102">
        <f>+Tables!$M32/12</f>
        <v>5.5555555555555558E-3</v>
      </c>
      <c r="HD94" s="102">
        <f>+Tables!$M32/12</f>
        <v>5.5555555555555558E-3</v>
      </c>
      <c r="HE94" s="102">
        <f>+Tables!$M32/12</f>
        <v>5.5555555555555558E-3</v>
      </c>
      <c r="HF94" s="102">
        <v>0</v>
      </c>
      <c r="HG94" s="102">
        <v>0</v>
      </c>
      <c r="HH94" s="102">
        <v>0</v>
      </c>
      <c r="HI94" s="102">
        <v>0</v>
      </c>
      <c r="HJ94" s="102">
        <v>0</v>
      </c>
      <c r="HK94" s="102">
        <v>0</v>
      </c>
      <c r="HL94" s="102">
        <v>0</v>
      </c>
      <c r="HM94" s="102">
        <v>0</v>
      </c>
      <c r="HN94" s="102">
        <v>0</v>
      </c>
      <c r="HO94" s="102">
        <v>0</v>
      </c>
      <c r="HP94" s="102">
        <v>0</v>
      </c>
      <c r="HQ94" s="102">
        <v>0</v>
      </c>
      <c r="HR94" s="102">
        <v>0</v>
      </c>
      <c r="HS94" s="102">
        <v>0</v>
      </c>
      <c r="HT94" s="102">
        <v>0</v>
      </c>
      <c r="HU94" s="102">
        <v>0</v>
      </c>
      <c r="HV94" s="102">
        <v>0</v>
      </c>
      <c r="HW94" s="102">
        <v>0</v>
      </c>
      <c r="HX94" s="102">
        <v>0</v>
      </c>
      <c r="HY94" s="102">
        <v>0</v>
      </c>
      <c r="HZ94" s="102">
        <v>0</v>
      </c>
      <c r="IA94" s="102">
        <v>0</v>
      </c>
      <c r="IB94" s="102">
        <v>0</v>
      </c>
      <c r="IC94" s="102">
        <v>0</v>
      </c>
      <c r="ID94" s="102">
        <v>0</v>
      </c>
      <c r="IE94" s="102">
        <v>0</v>
      </c>
      <c r="IF94" s="102">
        <v>0</v>
      </c>
      <c r="IG94" s="102">
        <v>0</v>
      </c>
      <c r="IH94" s="102">
        <v>0</v>
      </c>
      <c r="II94" s="102">
        <v>0</v>
      </c>
      <c r="IJ94" s="102">
        <v>0</v>
      </c>
      <c r="IK94" s="102">
        <v>0</v>
      </c>
      <c r="IL94" s="102">
        <v>0</v>
      </c>
      <c r="IM94" s="102">
        <v>0</v>
      </c>
      <c r="IN94" s="102">
        <v>0</v>
      </c>
      <c r="IO94" s="102">
        <v>0</v>
      </c>
      <c r="IP94" s="102">
        <v>0</v>
      </c>
      <c r="IQ94" s="102">
        <v>0</v>
      </c>
      <c r="IR94" s="102">
        <v>0</v>
      </c>
      <c r="IS94" s="102">
        <v>0</v>
      </c>
      <c r="IT94" s="102">
        <v>0</v>
      </c>
      <c r="IU94" s="102">
        <v>0</v>
      </c>
      <c r="IV94" s="102">
        <v>0</v>
      </c>
      <c r="IW94" s="102">
        <v>0</v>
      </c>
      <c r="IX94" s="102">
        <v>0</v>
      </c>
      <c r="IY94" s="102">
        <v>0</v>
      </c>
      <c r="IZ94" s="102">
        <v>0</v>
      </c>
      <c r="JA94" s="102">
        <v>0</v>
      </c>
      <c r="JB94" s="102">
        <v>0</v>
      </c>
      <c r="JC94" s="102">
        <v>0</v>
      </c>
      <c r="JD94" s="102">
        <v>0</v>
      </c>
      <c r="JE94" s="102">
        <v>0</v>
      </c>
      <c r="JF94" s="102">
        <v>0</v>
      </c>
      <c r="JG94" s="102">
        <v>0</v>
      </c>
      <c r="JH94" s="102">
        <v>0</v>
      </c>
      <c r="JI94" s="102">
        <v>0</v>
      </c>
      <c r="JJ94" s="102">
        <v>0</v>
      </c>
      <c r="JK94" s="102">
        <v>0</v>
      </c>
      <c r="JL94" s="102">
        <v>0</v>
      </c>
      <c r="JM94" s="102">
        <v>0</v>
      </c>
      <c r="JN94" s="102">
        <v>0</v>
      </c>
      <c r="JO94" s="102">
        <v>0</v>
      </c>
      <c r="JP94" s="102">
        <v>0</v>
      </c>
      <c r="JQ94" s="102">
        <v>0</v>
      </c>
      <c r="JR94" s="102">
        <v>0</v>
      </c>
      <c r="JS94" s="102">
        <v>0</v>
      </c>
      <c r="JT94" s="102">
        <v>0</v>
      </c>
      <c r="JU94" s="102">
        <v>0</v>
      </c>
      <c r="JV94" s="102">
        <v>0</v>
      </c>
      <c r="JW94" s="102">
        <v>0</v>
      </c>
      <c r="JX94" s="102">
        <v>0</v>
      </c>
      <c r="JY94" s="102">
        <v>0</v>
      </c>
      <c r="JZ94" s="102">
        <v>0</v>
      </c>
      <c r="KA94" s="102">
        <v>0</v>
      </c>
      <c r="KB94" s="102">
        <v>0</v>
      </c>
      <c r="KC94" s="102">
        <v>0</v>
      </c>
      <c r="KD94" s="102">
        <v>0</v>
      </c>
      <c r="KE94" s="102">
        <v>0</v>
      </c>
      <c r="KF94" s="102">
        <v>0</v>
      </c>
      <c r="KG94" s="102">
        <v>0</v>
      </c>
      <c r="KH94" s="102">
        <v>0</v>
      </c>
      <c r="KI94" s="102">
        <v>0</v>
      </c>
      <c r="KJ94" s="102">
        <v>0</v>
      </c>
      <c r="KK94" s="102">
        <v>0</v>
      </c>
      <c r="KL94" s="102">
        <v>0</v>
      </c>
      <c r="KM94" s="102">
        <v>0</v>
      </c>
      <c r="KN94" s="102">
        <v>0</v>
      </c>
      <c r="KO94" s="102">
        <v>0</v>
      </c>
      <c r="KP94" s="102">
        <v>0</v>
      </c>
      <c r="KQ94" s="102">
        <v>0</v>
      </c>
      <c r="KR94" s="102">
        <v>0</v>
      </c>
      <c r="KS94" s="102">
        <v>0</v>
      </c>
      <c r="KT94" s="102">
        <v>0</v>
      </c>
      <c r="KU94" s="102">
        <v>0</v>
      </c>
      <c r="KV94" s="102">
        <v>0</v>
      </c>
      <c r="KW94" s="102">
        <v>0</v>
      </c>
      <c r="KX94" s="102">
        <v>0</v>
      </c>
      <c r="KY94" s="102">
        <v>0</v>
      </c>
      <c r="KZ94" s="102">
        <v>0</v>
      </c>
      <c r="LA94" s="102">
        <v>0</v>
      </c>
      <c r="LB94" s="102">
        <v>0</v>
      </c>
      <c r="LC94" s="102">
        <v>0</v>
      </c>
      <c r="LD94" s="102">
        <v>0</v>
      </c>
      <c r="LE94" s="102">
        <v>0</v>
      </c>
      <c r="LF94" s="102">
        <v>0</v>
      </c>
      <c r="LG94" s="102">
        <v>0</v>
      </c>
      <c r="LH94" s="102">
        <v>0</v>
      </c>
      <c r="LI94" s="102">
        <v>0</v>
      </c>
      <c r="LJ94" s="102">
        <v>0</v>
      </c>
      <c r="LK94" s="102">
        <v>0</v>
      </c>
      <c r="LL94" s="102">
        <v>0</v>
      </c>
      <c r="LM94" s="102">
        <v>0</v>
      </c>
      <c r="LN94" s="102">
        <v>0</v>
      </c>
      <c r="LO94" s="102">
        <v>0</v>
      </c>
      <c r="LP94" s="102">
        <v>0</v>
      </c>
      <c r="LQ94" s="102">
        <v>0</v>
      </c>
      <c r="LR94" s="102">
        <v>0</v>
      </c>
      <c r="LS94" s="102">
        <v>0</v>
      </c>
      <c r="LT94" s="102">
        <v>0</v>
      </c>
      <c r="LU94" s="102">
        <v>0</v>
      </c>
    </row>
    <row r="95" spans="3:333"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4"/>
      <c r="AG95" s="54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  <c r="JA95" s="59"/>
      <c r="JB95" s="59"/>
      <c r="JC95" s="59"/>
      <c r="JD95" s="59"/>
      <c r="JE95" s="59"/>
      <c r="JF95" s="59"/>
      <c r="JG95" s="59"/>
      <c r="JH95" s="59"/>
      <c r="JI95" s="59"/>
      <c r="JJ95" s="59"/>
      <c r="JK95" s="59"/>
      <c r="JL95" s="59"/>
      <c r="JM95" s="59"/>
      <c r="JN95" s="59"/>
      <c r="JO95" s="59"/>
      <c r="JP95" s="59"/>
      <c r="JQ95" s="59"/>
      <c r="JR95" s="59"/>
      <c r="JS95" s="59"/>
      <c r="JT95" s="59"/>
      <c r="JU95" s="59"/>
      <c r="JV95" s="59"/>
      <c r="JW95" s="59"/>
      <c r="JX95" s="59"/>
      <c r="JY95" s="59"/>
      <c r="JZ95" s="59"/>
      <c r="KA95" s="59"/>
      <c r="KB95" s="59"/>
      <c r="KC95" s="59"/>
      <c r="KD95" s="59"/>
      <c r="KE95" s="59"/>
      <c r="KF95" s="59"/>
      <c r="KG95" s="59"/>
      <c r="KH95" s="59"/>
      <c r="KI95" s="59"/>
      <c r="KJ95" s="59"/>
      <c r="KK95" s="59"/>
      <c r="KL95" s="59"/>
      <c r="KM95" s="59"/>
      <c r="KN95" s="59"/>
      <c r="KO95" s="59"/>
      <c r="KP95" s="59"/>
      <c r="KQ95" s="59"/>
      <c r="KR95" s="59"/>
      <c r="KS95" s="59"/>
      <c r="KT95" s="59"/>
      <c r="KU95" s="59"/>
      <c r="KV95" s="59"/>
      <c r="KW95" s="59"/>
      <c r="KX95" s="59"/>
      <c r="KY95" s="59"/>
      <c r="KZ95" s="59"/>
      <c r="LA95" s="59"/>
      <c r="LB95" s="59"/>
      <c r="LC95" s="59"/>
      <c r="LD95" s="59"/>
      <c r="LE95" s="59"/>
      <c r="LF95" s="59"/>
      <c r="LG95" s="59"/>
      <c r="LH95" s="59"/>
      <c r="LI95" s="59"/>
      <c r="LJ95" s="59"/>
      <c r="LK95" s="59"/>
      <c r="LL95" s="59"/>
      <c r="LM95" s="59"/>
      <c r="LN95" s="59"/>
      <c r="LO95" s="59"/>
      <c r="LP95" s="59"/>
      <c r="LQ95" s="59"/>
      <c r="LR95" s="59"/>
      <c r="LS95" s="59"/>
      <c r="LT95" s="59"/>
      <c r="LU95" s="59"/>
    </row>
    <row r="96" spans="3:333">
      <c r="D96" s="12" t="s">
        <v>355</v>
      </c>
      <c r="G96" s="59">
        <f>+SUM(AH96:AS96)</f>
        <v>42500</v>
      </c>
      <c r="H96" s="59">
        <f>+SUM(AT96:BE96)</f>
        <v>67999.999999999985</v>
      </c>
      <c r="I96" s="59">
        <f>+SUM(BF96:BQ96)</f>
        <v>40800</v>
      </c>
      <c r="J96" s="59">
        <f>+SUM(BR96:CC96)</f>
        <v>24479.999999999996</v>
      </c>
      <c r="K96" s="59">
        <f>+SUM(CD96:CO96)</f>
        <v>24479.999999999996</v>
      </c>
      <c r="L96" s="59">
        <f>+SUM(CP96:DA96)</f>
        <v>12239.999999999998</v>
      </c>
      <c r="M96" s="59">
        <f>+SUM(DB96:DM96)</f>
        <v>0</v>
      </c>
      <c r="N96" s="59">
        <f>+SUM(DN96:DY96)</f>
        <v>0</v>
      </c>
      <c r="O96" s="59">
        <f>+SUM(DZ96:EK96)</f>
        <v>0</v>
      </c>
      <c r="P96" s="59">
        <f>+SUM(EL96:EW96)</f>
        <v>0</v>
      </c>
      <c r="Q96" s="59">
        <f>+SUM(EX96:FI96)</f>
        <v>0</v>
      </c>
      <c r="R96" s="59">
        <f>+SUM(FJ96:FU96)</f>
        <v>0</v>
      </c>
      <c r="S96" s="59">
        <f>+SUM(FV96:GG96)</f>
        <v>0</v>
      </c>
      <c r="T96" s="59">
        <f>+SUM(GH96:GS96)</f>
        <v>0</v>
      </c>
      <c r="U96" s="59">
        <f>+SUM(GT96:HE96)</f>
        <v>0</v>
      </c>
      <c r="V96" s="59">
        <f>+SUM(HF96:HQ96)</f>
        <v>0</v>
      </c>
      <c r="W96" s="59">
        <f>+SUM(HR96:IC96)</f>
        <v>0</v>
      </c>
      <c r="X96" s="59">
        <f>+SUM(ID96:IO96)</f>
        <v>0</v>
      </c>
      <c r="Y96" s="59">
        <f>+SUM(IP96:JA96)</f>
        <v>0</v>
      </c>
      <c r="Z96" s="59">
        <f>+SUM(JB96:JM96)</f>
        <v>0</v>
      </c>
      <c r="AA96" s="59">
        <f>+SUM(JN96:JY96)</f>
        <v>0</v>
      </c>
      <c r="AB96" s="59">
        <f>+SUM(JZ96:KK96)</f>
        <v>0</v>
      </c>
      <c r="AC96" s="59">
        <f>+SUM(KL96:KW96)</f>
        <v>0</v>
      </c>
      <c r="AD96" s="59">
        <f>+SUM(KX96:LI96)</f>
        <v>0</v>
      </c>
      <c r="AE96" s="59">
        <f>+SUM(LJ96:LU96)</f>
        <v>0</v>
      </c>
      <c r="AF96" s="54"/>
      <c r="AG96" s="54"/>
      <c r="AH96" s="59">
        <f>AH93*Inputs!$M$101*(Financials!AH93&gt;0)</f>
        <v>3541.6666666666665</v>
      </c>
      <c r="AI96" s="59">
        <f>AI93*Inputs!$M$101*(Financials!AI93&gt;0)</f>
        <v>3541.6666666666665</v>
      </c>
      <c r="AJ96" s="59">
        <f>AJ93*Inputs!$M$101*(Financials!AJ93&gt;0)</f>
        <v>3541.6666666666665</v>
      </c>
      <c r="AK96" s="59">
        <f>AK93*Inputs!$M$101*(Financials!AK93&gt;0)</f>
        <v>3541.6666666666665</v>
      </c>
      <c r="AL96" s="59">
        <f>AL93*Inputs!$M$101*(Financials!AL93&gt;0)</f>
        <v>3541.6666666666665</v>
      </c>
      <c r="AM96" s="59">
        <f>AM93*Inputs!$M$101*(Financials!AM93&gt;0)</f>
        <v>3541.6666666666665</v>
      </c>
      <c r="AN96" s="59">
        <f>AN93*Inputs!$M$101*(Financials!AN93&gt;0)</f>
        <v>3541.6666666666665</v>
      </c>
      <c r="AO96" s="59">
        <f>AO93*Inputs!$M$101*(Financials!AO93&gt;0)</f>
        <v>3541.6666666666665</v>
      </c>
      <c r="AP96" s="59">
        <f>AP93*Inputs!$M$101*(Financials!AP93&gt;0)</f>
        <v>3541.6666666666665</v>
      </c>
      <c r="AQ96" s="59">
        <f>AQ93*Inputs!$M$101*(Financials!AQ93&gt;0)</f>
        <v>3541.6666666666665</v>
      </c>
      <c r="AR96" s="59">
        <f>AR93*Inputs!$M$101*(Financials!AR93&gt;0)</f>
        <v>3541.6666666666665</v>
      </c>
      <c r="AS96" s="59">
        <f>AS93*Inputs!$M$101*(Financials!AS93&gt;0)</f>
        <v>3541.6666666666665</v>
      </c>
      <c r="AT96" s="59">
        <f>AT93*Inputs!$M$101*(Financials!AT93&gt;0)</f>
        <v>5666.666666666667</v>
      </c>
      <c r="AU96" s="59">
        <f>AU93*Inputs!$M$101*(Financials!AU93&gt;0)</f>
        <v>5666.666666666667</v>
      </c>
      <c r="AV96" s="59">
        <f>AV93*Inputs!$M$101*(Financials!AV93&gt;0)</f>
        <v>5666.666666666667</v>
      </c>
      <c r="AW96" s="59">
        <f>AW93*Inputs!$M$101*(Financials!AW93&gt;0)</f>
        <v>5666.666666666667</v>
      </c>
      <c r="AX96" s="59">
        <f>AX93*Inputs!$M$101*(Financials!AX93&gt;0)</f>
        <v>5666.666666666667</v>
      </c>
      <c r="AY96" s="59">
        <f>AY93*Inputs!$M$101*(Financials!AY93&gt;0)</f>
        <v>5666.666666666667</v>
      </c>
      <c r="AZ96" s="59">
        <f>AZ93*Inputs!$M$101*(Financials!AZ93&gt;0)</f>
        <v>5666.666666666667</v>
      </c>
      <c r="BA96" s="59">
        <f>BA93*Inputs!$M$101*(Financials!BA93&gt;0)</f>
        <v>5666.666666666667</v>
      </c>
      <c r="BB96" s="59">
        <f>BB93*Inputs!$M$101*(Financials!BB93&gt;0)</f>
        <v>5666.666666666667</v>
      </c>
      <c r="BC96" s="59">
        <f>BC93*Inputs!$M$101*(Financials!BC93&gt;0)</f>
        <v>5666.666666666667</v>
      </c>
      <c r="BD96" s="59">
        <f>BD93*Inputs!$M$101*(Financials!BD93&gt;0)</f>
        <v>5666.666666666667</v>
      </c>
      <c r="BE96" s="59">
        <f>BE93*Inputs!$M$101*(Financials!BE93&gt;0)</f>
        <v>5666.666666666667</v>
      </c>
      <c r="BF96" s="59">
        <f>BF93*Inputs!$M$101*(Financials!BF93&gt;0)</f>
        <v>3400</v>
      </c>
      <c r="BG96" s="59">
        <f>BG93*Inputs!$M$101*(Financials!BG93&gt;0)</f>
        <v>3400</v>
      </c>
      <c r="BH96" s="59">
        <f>BH93*Inputs!$M$101*(Financials!BH93&gt;0)</f>
        <v>3400</v>
      </c>
      <c r="BI96" s="59">
        <f>BI93*Inputs!$M$101*(Financials!BI93&gt;0)</f>
        <v>3400</v>
      </c>
      <c r="BJ96" s="59">
        <f>BJ93*Inputs!$M$101*(Financials!BJ93&gt;0)</f>
        <v>3400</v>
      </c>
      <c r="BK96" s="59">
        <f>BK93*Inputs!$M$101*(Financials!BK93&gt;0)</f>
        <v>3400</v>
      </c>
      <c r="BL96" s="59">
        <f>BL93*Inputs!$M$101*(Financials!BL93&gt;0)</f>
        <v>3400</v>
      </c>
      <c r="BM96" s="59">
        <f>BM93*Inputs!$M$101*(Financials!BM93&gt;0)</f>
        <v>3400</v>
      </c>
      <c r="BN96" s="59">
        <f>BN93*Inputs!$M$101*(Financials!BN93&gt;0)</f>
        <v>3400</v>
      </c>
      <c r="BO96" s="59">
        <f>BO93*Inputs!$M$101*(Financials!BO93&gt;0)</f>
        <v>3400</v>
      </c>
      <c r="BP96" s="59">
        <f>BP93*Inputs!$M$101*(Financials!BP93&gt;0)</f>
        <v>3400</v>
      </c>
      <c r="BQ96" s="59">
        <f>BQ93*Inputs!$M$101*(Financials!BQ93&gt;0)</f>
        <v>3400</v>
      </c>
      <c r="BR96" s="59">
        <f>BR93*Inputs!$M$101*(Financials!BR93&gt;0)</f>
        <v>2039.9999999999998</v>
      </c>
      <c r="BS96" s="59">
        <f>BS93*Inputs!$M$101*(Financials!BS93&gt;0)</f>
        <v>2039.9999999999998</v>
      </c>
      <c r="BT96" s="59">
        <f>BT93*Inputs!$M$101*(Financials!BT93&gt;0)</f>
        <v>2039.9999999999998</v>
      </c>
      <c r="BU96" s="59">
        <f>BU93*Inputs!$M$101*(Financials!BU93&gt;0)</f>
        <v>2039.9999999999998</v>
      </c>
      <c r="BV96" s="59">
        <f>BV93*Inputs!$M$101*(Financials!BV93&gt;0)</f>
        <v>2039.9999999999998</v>
      </c>
      <c r="BW96" s="59">
        <f>BW93*Inputs!$M$101*(Financials!BW93&gt;0)</f>
        <v>2039.9999999999998</v>
      </c>
      <c r="BX96" s="59">
        <f>BX93*Inputs!$M$101*(Financials!BX93&gt;0)</f>
        <v>2039.9999999999998</v>
      </c>
      <c r="BY96" s="59">
        <f>BY93*Inputs!$M$101*(Financials!BY93&gt;0)</f>
        <v>2039.9999999999998</v>
      </c>
      <c r="BZ96" s="59">
        <f>BZ93*Inputs!$M$101*(Financials!BZ93&gt;0)</f>
        <v>2039.9999999999998</v>
      </c>
      <c r="CA96" s="59">
        <f>CA93*Inputs!$M$101*(Financials!CA93&gt;0)</f>
        <v>2039.9999999999998</v>
      </c>
      <c r="CB96" s="59">
        <f>CB93*Inputs!$M$101*(Financials!CB93&gt;0)</f>
        <v>2039.9999999999998</v>
      </c>
      <c r="CC96" s="59">
        <f>CC93*Inputs!$M$101*(Financials!CC93&gt;0)</f>
        <v>2039.9999999999998</v>
      </c>
      <c r="CD96" s="59">
        <f>CD93*Inputs!$M$101*(Financials!CD93&gt;0)</f>
        <v>2039.9999999999998</v>
      </c>
      <c r="CE96" s="59">
        <f>CE93*Inputs!$M$101*(Financials!CE93&gt;0)</f>
        <v>2039.9999999999998</v>
      </c>
      <c r="CF96" s="59">
        <f>CF93*Inputs!$M$101*(Financials!CF93&gt;0)</f>
        <v>2039.9999999999998</v>
      </c>
      <c r="CG96" s="59">
        <f>CG93*Inputs!$M$101*(Financials!CG93&gt;0)</f>
        <v>2039.9999999999998</v>
      </c>
      <c r="CH96" s="59">
        <f>CH93*Inputs!$M$101*(Financials!CH93&gt;0)</f>
        <v>2039.9999999999998</v>
      </c>
      <c r="CI96" s="59">
        <f>CI93*Inputs!$M$101*(Financials!CI93&gt;0)</f>
        <v>2039.9999999999998</v>
      </c>
      <c r="CJ96" s="59">
        <f>CJ93*Inputs!$M$101*(Financials!CJ93&gt;0)</f>
        <v>2039.9999999999998</v>
      </c>
      <c r="CK96" s="59">
        <f>CK93*Inputs!$M$101*(Financials!CK93&gt;0)</f>
        <v>2039.9999999999998</v>
      </c>
      <c r="CL96" s="59">
        <f>CL93*Inputs!$M$101*(Financials!CL93&gt;0)</f>
        <v>2039.9999999999998</v>
      </c>
      <c r="CM96" s="59">
        <f>CM93*Inputs!$M$101*(Financials!CM93&gt;0)</f>
        <v>2039.9999999999998</v>
      </c>
      <c r="CN96" s="59">
        <f>CN93*Inputs!$M$101*(Financials!CN93&gt;0)</f>
        <v>2039.9999999999998</v>
      </c>
      <c r="CO96" s="59">
        <f>CO93*Inputs!$M$101*(Financials!CO93&gt;0)</f>
        <v>2039.9999999999998</v>
      </c>
      <c r="CP96" s="59">
        <f>CP93*Inputs!$M$101*(Financials!CP93&gt;0)</f>
        <v>1019.9999999999999</v>
      </c>
      <c r="CQ96" s="59">
        <f>CQ93*Inputs!$M$101*(Financials!CQ93&gt;0)</f>
        <v>1019.9999999999999</v>
      </c>
      <c r="CR96" s="59">
        <f>CR93*Inputs!$M$101*(Financials!CR93&gt;0)</f>
        <v>1019.9999999999999</v>
      </c>
      <c r="CS96" s="59">
        <f>CS93*Inputs!$M$101*(Financials!CS93&gt;0)</f>
        <v>1019.9999999999999</v>
      </c>
      <c r="CT96" s="59">
        <f>CT93*Inputs!$M$101*(Financials!CT93&gt;0)</f>
        <v>1019.9999999999999</v>
      </c>
      <c r="CU96" s="59">
        <f>CU93*Inputs!$M$101*(Financials!CU93&gt;0)</f>
        <v>1019.9999999999999</v>
      </c>
      <c r="CV96" s="59">
        <f>CV93*Inputs!$M$101*(Financials!CV93&gt;0)</f>
        <v>1019.9999999999999</v>
      </c>
      <c r="CW96" s="59">
        <f>CW93*Inputs!$M$101*(Financials!CW93&gt;0)</f>
        <v>1019.9999999999999</v>
      </c>
      <c r="CX96" s="59">
        <f>CX93*Inputs!$M$101*(Financials!CX93&gt;0)</f>
        <v>1019.9999999999999</v>
      </c>
      <c r="CY96" s="59">
        <f>CY93*Inputs!$M$101*(Financials!CY93&gt;0)</f>
        <v>1019.9999999999999</v>
      </c>
      <c r="CZ96" s="59">
        <f>CZ93*Inputs!$M$101*(Financials!CZ93&gt;0)</f>
        <v>1019.9999999999999</v>
      </c>
      <c r="DA96" s="59">
        <f>DA93*Inputs!$M$101*(Financials!DA93&gt;0)</f>
        <v>1019.9999999999999</v>
      </c>
      <c r="DB96" s="59">
        <f>DB93*Inputs!$M$101*(Financials!DB93&gt;0)</f>
        <v>0</v>
      </c>
      <c r="DC96" s="59">
        <f>DC93*Inputs!$M$101*(Financials!DC93&gt;0)</f>
        <v>0</v>
      </c>
      <c r="DD96" s="59">
        <f>DD93*Inputs!$M$101*(Financials!DD93&gt;0)</f>
        <v>0</v>
      </c>
      <c r="DE96" s="59">
        <f>DE93*Inputs!$M$101*(Financials!DE93&gt;0)</f>
        <v>0</v>
      </c>
      <c r="DF96" s="59">
        <f>DF93*Inputs!$M$101*(Financials!DF93&gt;0)</f>
        <v>0</v>
      </c>
      <c r="DG96" s="59">
        <f>DG93*Inputs!$M$101*(Financials!DG93&gt;0)</f>
        <v>0</v>
      </c>
      <c r="DH96" s="59">
        <f>DH93*Inputs!$M$101*(Financials!DH93&gt;0)</f>
        <v>0</v>
      </c>
      <c r="DI96" s="59">
        <f>DI93*Inputs!$M$101*(Financials!DI93&gt;0)</f>
        <v>0</v>
      </c>
      <c r="DJ96" s="59">
        <f>DJ93*Inputs!$M$101*(Financials!DJ93&gt;0)</f>
        <v>0</v>
      </c>
      <c r="DK96" s="59">
        <f>DK93*Inputs!$M$101*(Financials!DK93&gt;0)</f>
        <v>0</v>
      </c>
      <c r="DL96" s="59">
        <f>DL93*Inputs!$M$101*(Financials!DL93&gt;0)</f>
        <v>0</v>
      </c>
      <c r="DM96" s="59">
        <f>DM93*Inputs!$M$101*(Financials!DM93&gt;0)</f>
        <v>0</v>
      </c>
      <c r="DN96" s="59">
        <f>DN93*Inputs!$M$101*(Financials!DN93&gt;0)</f>
        <v>0</v>
      </c>
      <c r="DO96" s="59">
        <f>DO93*Inputs!$M$101*(Financials!DO93&gt;0)</f>
        <v>0</v>
      </c>
      <c r="DP96" s="59">
        <f>DP93*Inputs!$M$101*(Financials!DP93&gt;0)</f>
        <v>0</v>
      </c>
      <c r="DQ96" s="59">
        <f>DQ93*Inputs!$M$101*(Financials!DQ93&gt;0)</f>
        <v>0</v>
      </c>
      <c r="DR96" s="59">
        <f>DR93*Inputs!$M$101*(Financials!DR93&gt;0)</f>
        <v>0</v>
      </c>
      <c r="DS96" s="59">
        <f>DS93*Inputs!$M$101*(Financials!DS93&gt;0)</f>
        <v>0</v>
      </c>
      <c r="DT96" s="59">
        <f>DT93*Inputs!$M$101*(Financials!DT93&gt;0)</f>
        <v>0</v>
      </c>
      <c r="DU96" s="59">
        <f>DU93*Inputs!$M$101*(Financials!DU93&gt;0)</f>
        <v>0</v>
      </c>
      <c r="DV96" s="59">
        <f>DV93*Inputs!$M$101*(Financials!DV93&gt;0)</f>
        <v>0</v>
      </c>
      <c r="DW96" s="59">
        <f>DW93*Inputs!$M$101*(Financials!DW93&gt;0)</f>
        <v>0</v>
      </c>
      <c r="DX96" s="59">
        <f>DX93*Inputs!$M$101*(Financials!DX93&gt;0)</f>
        <v>0</v>
      </c>
      <c r="DY96" s="59">
        <f>DY93*Inputs!$M$101*(Financials!DY93&gt;0)</f>
        <v>0</v>
      </c>
      <c r="DZ96" s="59">
        <f>DZ93*Inputs!$M$101*(Financials!DZ93&gt;0)</f>
        <v>0</v>
      </c>
      <c r="EA96" s="59">
        <f>EA93*Inputs!$M$101*(Financials!EA93&gt;0)</f>
        <v>0</v>
      </c>
      <c r="EB96" s="59">
        <f>EB93*Inputs!$M$101*(Financials!EB93&gt;0)</f>
        <v>0</v>
      </c>
      <c r="EC96" s="59">
        <f>EC93*Inputs!$M$101*(Financials!EC93&gt;0)</f>
        <v>0</v>
      </c>
      <c r="ED96" s="59">
        <f>ED93*Inputs!$M$101*(Financials!ED93&gt;0)</f>
        <v>0</v>
      </c>
      <c r="EE96" s="59">
        <f>EE93*Inputs!$M$101*(Financials!EE93&gt;0)</f>
        <v>0</v>
      </c>
      <c r="EF96" s="59">
        <f>EF93*Inputs!$M$101*(Financials!EF93&gt;0)</f>
        <v>0</v>
      </c>
      <c r="EG96" s="59">
        <f>EG93*Inputs!$M$101*(Financials!EG93&gt;0)</f>
        <v>0</v>
      </c>
      <c r="EH96" s="59">
        <f>EH93*Inputs!$M$101*(Financials!EH93&gt;0)</f>
        <v>0</v>
      </c>
      <c r="EI96" s="59">
        <f>EI93*Inputs!$M$101*(Financials!EI93&gt;0)</f>
        <v>0</v>
      </c>
      <c r="EJ96" s="59">
        <f>EJ93*Inputs!$M$101*(Financials!EJ93&gt;0)</f>
        <v>0</v>
      </c>
      <c r="EK96" s="59">
        <f>EK93*Inputs!$M$101*(Financials!EK93&gt;0)</f>
        <v>0</v>
      </c>
      <c r="EL96" s="59">
        <f>EL93*Inputs!$M$101*(Financials!EL93&gt;0)</f>
        <v>0</v>
      </c>
      <c r="EM96" s="59">
        <f>EM93*Inputs!$M$101*(Financials!EM93&gt;0)</f>
        <v>0</v>
      </c>
      <c r="EN96" s="59">
        <f>EN93*Inputs!$M$101*(Financials!EN93&gt;0)</f>
        <v>0</v>
      </c>
      <c r="EO96" s="59">
        <f>EO93*Inputs!$M$101*(Financials!EO93&gt;0)</f>
        <v>0</v>
      </c>
      <c r="EP96" s="59">
        <f>EP93*Inputs!$M$101*(Financials!EP93&gt;0)</f>
        <v>0</v>
      </c>
      <c r="EQ96" s="59">
        <f>EQ93*Inputs!$M$101*(Financials!EQ93&gt;0)</f>
        <v>0</v>
      </c>
      <c r="ER96" s="59">
        <f>ER93*Inputs!$M$101*(Financials!ER93&gt;0)</f>
        <v>0</v>
      </c>
      <c r="ES96" s="59">
        <f>ES93*Inputs!$M$101*(Financials!ES93&gt;0)</f>
        <v>0</v>
      </c>
      <c r="ET96" s="59">
        <f>ET93*Inputs!$M$101*(Financials!ET93&gt;0)</f>
        <v>0</v>
      </c>
      <c r="EU96" s="59">
        <f>EU93*Inputs!$M$101*(Financials!EU93&gt;0)</f>
        <v>0</v>
      </c>
      <c r="EV96" s="59">
        <f>EV93*Inputs!$M$101*(Financials!EV93&gt;0)</f>
        <v>0</v>
      </c>
      <c r="EW96" s="59">
        <f>EW93*Inputs!$M$101*(Financials!EW93&gt;0)</f>
        <v>0</v>
      </c>
      <c r="EX96" s="59">
        <f>EX93*Inputs!$M$101*(Financials!EX93&gt;0)</f>
        <v>0</v>
      </c>
      <c r="EY96" s="59">
        <f>EY93*Inputs!$M$101*(Financials!EY93&gt;0)</f>
        <v>0</v>
      </c>
      <c r="EZ96" s="59">
        <f>EZ93*Inputs!$M$101*(Financials!EZ93&gt;0)</f>
        <v>0</v>
      </c>
      <c r="FA96" s="59">
        <f>FA93*Inputs!$M$101*(Financials!FA93&gt;0)</f>
        <v>0</v>
      </c>
      <c r="FB96" s="59">
        <f>FB93*Inputs!$M$101*(Financials!FB93&gt;0)</f>
        <v>0</v>
      </c>
      <c r="FC96" s="59">
        <f>FC93*Inputs!$M$101*(Financials!FC93&gt;0)</f>
        <v>0</v>
      </c>
      <c r="FD96" s="59">
        <f>FD93*Inputs!$M$101*(Financials!FD93&gt;0)</f>
        <v>0</v>
      </c>
      <c r="FE96" s="59">
        <f>FE93*Inputs!$M$101*(Financials!FE93&gt;0)</f>
        <v>0</v>
      </c>
      <c r="FF96" s="59">
        <f>FF93*Inputs!$M$101*(Financials!FF93&gt;0)</f>
        <v>0</v>
      </c>
      <c r="FG96" s="59">
        <f>FG93*Inputs!$M$101*(Financials!FG93&gt;0)</f>
        <v>0</v>
      </c>
      <c r="FH96" s="59">
        <f>FH93*Inputs!$M$101*(Financials!FH93&gt;0)</f>
        <v>0</v>
      </c>
      <c r="FI96" s="59">
        <f>FI93*Inputs!$M$101*(Financials!FI93&gt;0)</f>
        <v>0</v>
      </c>
      <c r="FJ96" s="59">
        <f>FJ93*Inputs!$M$101*(Financials!FJ93&gt;0)</f>
        <v>0</v>
      </c>
      <c r="FK96" s="59">
        <f>FK93*Inputs!$M$101*(Financials!FK93&gt;0)</f>
        <v>0</v>
      </c>
      <c r="FL96" s="59">
        <f>FL93*Inputs!$M$101*(Financials!FL93&gt;0)</f>
        <v>0</v>
      </c>
      <c r="FM96" s="59">
        <f>FM93*Inputs!$M$101*(Financials!FM93&gt;0)</f>
        <v>0</v>
      </c>
      <c r="FN96" s="59">
        <f>FN93*Inputs!$M$101*(Financials!FN93&gt;0)</f>
        <v>0</v>
      </c>
      <c r="FO96" s="59">
        <f>FO93*Inputs!$M$101*(Financials!FO93&gt;0)</f>
        <v>0</v>
      </c>
      <c r="FP96" s="59">
        <f>FP93*Inputs!$M$101*(Financials!FP93&gt;0)</f>
        <v>0</v>
      </c>
      <c r="FQ96" s="59">
        <f>FQ93*Inputs!$M$101*(Financials!FQ93&gt;0)</f>
        <v>0</v>
      </c>
      <c r="FR96" s="59">
        <f>FR93*Inputs!$M$101*(Financials!FR93&gt;0)</f>
        <v>0</v>
      </c>
      <c r="FS96" s="59">
        <f>FS93*Inputs!$M$101*(Financials!FS93&gt;0)</f>
        <v>0</v>
      </c>
      <c r="FT96" s="59">
        <f>FT93*Inputs!$M$101*(Financials!FT93&gt;0)</f>
        <v>0</v>
      </c>
      <c r="FU96" s="59">
        <f>FU93*Inputs!$M$101*(Financials!FU93&gt;0)</f>
        <v>0</v>
      </c>
      <c r="FV96" s="59">
        <f>FV93*Inputs!$M$101*(Financials!FV93&gt;0)</f>
        <v>0</v>
      </c>
      <c r="FW96" s="59">
        <f>FW93*Inputs!$M$101*(Financials!FW93&gt;0)</f>
        <v>0</v>
      </c>
      <c r="FX96" s="59">
        <f>FX93*Inputs!$M$101*(Financials!FX93&gt;0)</f>
        <v>0</v>
      </c>
      <c r="FY96" s="59">
        <f>FY93*Inputs!$M$101*(Financials!FY93&gt;0)</f>
        <v>0</v>
      </c>
      <c r="FZ96" s="59">
        <f>FZ93*Inputs!$M$101*(Financials!FZ93&gt;0)</f>
        <v>0</v>
      </c>
      <c r="GA96" s="59">
        <f>GA93*Inputs!$M$101*(Financials!GA93&gt;0)</f>
        <v>0</v>
      </c>
      <c r="GB96" s="59">
        <f>GB93*Inputs!$M$101*(Financials!GB93&gt;0)</f>
        <v>0</v>
      </c>
      <c r="GC96" s="59">
        <f>GC93*Inputs!$M$101*(Financials!GC93&gt;0)</f>
        <v>0</v>
      </c>
      <c r="GD96" s="59">
        <f>GD93*Inputs!$M$101*(Financials!GD93&gt;0)</f>
        <v>0</v>
      </c>
      <c r="GE96" s="59">
        <f>GE93*Inputs!$M$101*(Financials!GE93&gt;0)</f>
        <v>0</v>
      </c>
      <c r="GF96" s="59">
        <f>GF93*Inputs!$M$101*(Financials!GF93&gt;0)</f>
        <v>0</v>
      </c>
      <c r="GG96" s="59">
        <f>GG93*Inputs!$M$101*(Financials!GG93&gt;0)</f>
        <v>0</v>
      </c>
      <c r="GH96" s="59">
        <f>GH93*Inputs!$M$101*(Financials!GH93&gt;0)</f>
        <v>0</v>
      </c>
      <c r="GI96" s="59">
        <f>GI93*Inputs!$M$101*(Financials!GI93&gt;0)</f>
        <v>0</v>
      </c>
      <c r="GJ96" s="59">
        <f>GJ93*Inputs!$M$101*(Financials!GJ93&gt;0)</f>
        <v>0</v>
      </c>
      <c r="GK96" s="59">
        <f>GK93*Inputs!$M$101*(Financials!GK93&gt;0)</f>
        <v>0</v>
      </c>
      <c r="GL96" s="59">
        <f>GL93*Inputs!$M$101*(Financials!GL93&gt;0)</f>
        <v>0</v>
      </c>
      <c r="GM96" s="59">
        <f>GM93*Inputs!$M$101*(Financials!GM93&gt;0)</f>
        <v>0</v>
      </c>
      <c r="GN96" s="59">
        <f>GN93*Inputs!$M$101*(Financials!GN93&gt;0)</f>
        <v>0</v>
      </c>
      <c r="GO96" s="59">
        <f>GO93*Inputs!$M$101*(Financials!GO93&gt;0)</f>
        <v>0</v>
      </c>
      <c r="GP96" s="59">
        <f>GP93*Inputs!$M$101*(Financials!GP93&gt;0)</f>
        <v>0</v>
      </c>
      <c r="GQ96" s="59">
        <f>GQ93*Inputs!$M$101*(Financials!GQ93&gt;0)</f>
        <v>0</v>
      </c>
      <c r="GR96" s="59">
        <f>GR93*Inputs!$M$101*(Financials!GR93&gt;0)</f>
        <v>0</v>
      </c>
      <c r="GS96" s="59">
        <f>GS93*Inputs!$M$101*(Financials!GS93&gt;0)</f>
        <v>0</v>
      </c>
      <c r="GT96" s="59">
        <f>GT93*Inputs!$M$101*(Financials!GT93&gt;0)</f>
        <v>0</v>
      </c>
      <c r="GU96" s="59">
        <f>GU93*Inputs!$M$101*(Financials!GU93&gt;0)</f>
        <v>0</v>
      </c>
      <c r="GV96" s="59">
        <f>GV93*Inputs!$M$101*(Financials!GV93&gt;0)</f>
        <v>0</v>
      </c>
      <c r="GW96" s="59">
        <f>GW93*Inputs!$M$101*(Financials!GW93&gt;0)</f>
        <v>0</v>
      </c>
      <c r="GX96" s="59">
        <f>GX93*Inputs!$M$101*(Financials!GX93&gt;0)</f>
        <v>0</v>
      </c>
      <c r="GY96" s="59">
        <f>GY93*Inputs!$M$101*(Financials!GY93&gt;0)</f>
        <v>0</v>
      </c>
      <c r="GZ96" s="59">
        <f>GZ93*Inputs!$M$101*(Financials!GZ93&gt;0)</f>
        <v>0</v>
      </c>
      <c r="HA96" s="59">
        <f>HA93*Inputs!$M$101*(Financials!HA93&gt;0)</f>
        <v>0</v>
      </c>
      <c r="HB96" s="59">
        <f>HB93*Inputs!$M$101*(Financials!HB93&gt;0)</f>
        <v>0</v>
      </c>
      <c r="HC96" s="59">
        <f>HC93*Inputs!$M$101*(Financials!HC93&gt;0)</f>
        <v>0</v>
      </c>
      <c r="HD96" s="59">
        <f>HD93*Inputs!$M$101*(Financials!HD93&gt;0)</f>
        <v>0</v>
      </c>
      <c r="HE96" s="59">
        <f>HE93*Inputs!$M$101*(Financials!HE93&gt;0)</f>
        <v>0</v>
      </c>
      <c r="HF96" s="59">
        <f>HF93*Inputs!$M$101*(Financials!HF93&gt;0)</f>
        <v>0</v>
      </c>
      <c r="HG96" s="59">
        <f>HG93*Inputs!$M$101*(Financials!HG93&gt;0)</f>
        <v>0</v>
      </c>
      <c r="HH96" s="59">
        <f>HH93*Inputs!$M$101*(Financials!HH93&gt;0)</f>
        <v>0</v>
      </c>
      <c r="HI96" s="59">
        <f>HI93*Inputs!$M$101*(Financials!HI93&gt;0)</f>
        <v>0</v>
      </c>
      <c r="HJ96" s="59">
        <f>HJ93*Inputs!$M$101*(Financials!HJ93&gt;0)</f>
        <v>0</v>
      </c>
      <c r="HK96" s="59">
        <f>HK93*Inputs!$M$101*(Financials!HK93&gt;0)</f>
        <v>0</v>
      </c>
      <c r="HL96" s="59">
        <f>HL93*Inputs!$M$101*(Financials!HL93&gt;0)</f>
        <v>0</v>
      </c>
      <c r="HM96" s="59">
        <f>HM93*Inputs!$M$101*(Financials!HM93&gt;0)</f>
        <v>0</v>
      </c>
      <c r="HN96" s="59">
        <f>HN93*Inputs!$M$101*(Financials!HN93&gt;0)</f>
        <v>0</v>
      </c>
      <c r="HO96" s="59">
        <f>HO93*Inputs!$M$101*(Financials!HO93&gt;0)</f>
        <v>0</v>
      </c>
      <c r="HP96" s="59">
        <f>HP93*Inputs!$M$101*(Financials!HP93&gt;0)</f>
        <v>0</v>
      </c>
      <c r="HQ96" s="59">
        <f>HQ93*Inputs!$M$101*(Financials!HQ93&gt;0)</f>
        <v>0</v>
      </c>
      <c r="HR96" s="59">
        <f>HR93*Inputs!$M$101*(Financials!HR93&gt;0)</f>
        <v>0</v>
      </c>
      <c r="HS96" s="59">
        <f>HS93*Inputs!$M$101*(Financials!HS93&gt;0)</f>
        <v>0</v>
      </c>
      <c r="HT96" s="59">
        <f>HT93*Inputs!$M$101*(Financials!HT93&gt;0)</f>
        <v>0</v>
      </c>
      <c r="HU96" s="59">
        <f>HU93*Inputs!$M$101*(Financials!HU93&gt;0)</f>
        <v>0</v>
      </c>
      <c r="HV96" s="59">
        <f>HV93*Inputs!$M$101*(Financials!HV93&gt;0)</f>
        <v>0</v>
      </c>
      <c r="HW96" s="59">
        <f>HW93*Inputs!$M$101*(Financials!HW93&gt;0)</f>
        <v>0</v>
      </c>
      <c r="HX96" s="59">
        <f>HX93*Inputs!$M$101*(Financials!HX93&gt;0)</f>
        <v>0</v>
      </c>
      <c r="HY96" s="59">
        <f>HY93*Inputs!$M$101*(Financials!HY93&gt;0)</f>
        <v>0</v>
      </c>
      <c r="HZ96" s="59">
        <f>HZ93*Inputs!$M$101*(Financials!HZ93&gt;0)</f>
        <v>0</v>
      </c>
      <c r="IA96" s="59">
        <f>IA93*Inputs!$M$101*(Financials!IA93&gt;0)</f>
        <v>0</v>
      </c>
      <c r="IB96" s="59">
        <f>IB93*Inputs!$M$101*(Financials!IB93&gt;0)</f>
        <v>0</v>
      </c>
      <c r="IC96" s="59">
        <f>IC93*Inputs!$M$101*(Financials!IC93&gt;0)</f>
        <v>0</v>
      </c>
      <c r="ID96" s="59">
        <f>ID93*Inputs!$M$101*(Financials!ID93&gt;0)</f>
        <v>0</v>
      </c>
      <c r="IE96" s="59">
        <f>IE93*Inputs!$M$101*(Financials!IE93&gt;0)</f>
        <v>0</v>
      </c>
      <c r="IF96" s="59">
        <f>IF93*Inputs!$M$101*(Financials!IF93&gt;0)</f>
        <v>0</v>
      </c>
      <c r="IG96" s="59">
        <f>IG93*Inputs!$M$101*(Financials!IG93&gt;0)</f>
        <v>0</v>
      </c>
      <c r="IH96" s="59">
        <f>IH93*Inputs!$M$101*(Financials!IH93&gt;0)</f>
        <v>0</v>
      </c>
      <c r="II96" s="59">
        <f>II93*Inputs!$M$101*(Financials!II93&gt;0)</f>
        <v>0</v>
      </c>
      <c r="IJ96" s="59">
        <f>IJ93*Inputs!$M$101*(Financials!IJ93&gt;0)</f>
        <v>0</v>
      </c>
      <c r="IK96" s="59">
        <f>IK93*Inputs!$M$101*(Financials!IK93&gt;0)</f>
        <v>0</v>
      </c>
      <c r="IL96" s="59">
        <f>IL93*Inputs!$M$101*(Financials!IL93&gt;0)</f>
        <v>0</v>
      </c>
      <c r="IM96" s="59">
        <f>IM93*Inputs!$M$101*(Financials!IM93&gt;0)</f>
        <v>0</v>
      </c>
      <c r="IN96" s="59">
        <f>IN93*Inputs!$M$101*(Financials!IN93&gt;0)</f>
        <v>0</v>
      </c>
      <c r="IO96" s="59">
        <f>IO93*Inputs!$M$101*(Financials!IO93&gt;0)</f>
        <v>0</v>
      </c>
      <c r="IP96" s="59">
        <f>IP93*Inputs!$M$101*(Financials!IP93&gt;0)</f>
        <v>0</v>
      </c>
      <c r="IQ96" s="59">
        <f>IQ93*Inputs!$M$101*(Financials!IQ93&gt;0)</f>
        <v>0</v>
      </c>
      <c r="IR96" s="59">
        <f>IR93*Inputs!$M$101*(Financials!IR93&gt;0)</f>
        <v>0</v>
      </c>
      <c r="IS96" s="59">
        <f>IS93*Inputs!$M$101*(Financials!IS93&gt;0)</f>
        <v>0</v>
      </c>
      <c r="IT96" s="59">
        <f>IT93*Inputs!$M$101*(Financials!IT93&gt;0)</f>
        <v>0</v>
      </c>
      <c r="IU96" s="59">
        <f>IU93*Inputs!$M$101*(Financials!IU93&gt;0)</f>
        <v>0</v>
      </c>
      <c r="IV96" s="59">
        <f>IV93*Inputs!$M$101*(Financials!IV93&gt;0)</f>
        <v>0</v>
      </c>
      <c r="IW96" s="59">
        <f>IW93*Inputs!$M$101*(Financials!IW93&gt;0)</f>
        <v>0</v>
      </c>
      <c r="IX96" s="59">
        <f>IX93*Inputs!$M$101*(Financials!IX93&gt;0)</f>
        <v>0</v>
      </c>
      <c r="IY96" s="59">
        <f>IY93*Inputs!$M$101*(Financials!IY93&gt;0)</f>
        <v>0</v>
      </c>
      <c r="IZ96" s="59">
        <f>IZ93*Inputs!$M$101*(Financials!IZ93&gt;0)</f>
        <v>0</v>
      </c>
      <c r="JA96" s="59">
        <f>JA93*Inputs!$M$101*(Financials!JA93&gt;0)</f>
        <v>0</v>
      </c>
      <c r="JB96" s="59">
        <f>JB93*Inputs!$M$101*(Financials!JB93&gt;0)</f>
        <v>0</v>
      </c>
      <c r="JC96" s="59">
        <f>JC93*Inputs!$M$101*(Financials!JC93&gt;0)</f>
        <v>0</v>
      </c>
      <c r="JD96" s="59">
        <f>JD93*Inputs!$M$101*(Financials!JD93&gt;0)</f>
        <v>0</v>
      </c>
      <c r="JE96" s="59">
        <f>JE93*Inputs!$M$101*(Financials!JE93&gt;0)</f>
        <v>0</v>
      </c>
      <c r="JF96" s="59">
        <f>JF93*Inputs!$M$101*(Financials!JF93&gt;0)</f>
        <v>0</v>
      </c>
      <c r="JG96" s="59">
        <f>JG93*Inputs!$M$101*(Financials!JG93&gt;0)</f>
        <v>0</v>
      </c>
      <c r="JH96" s="59">
        <f>JH93*Inputs!$M$101*(Financials!JH93&gt;0)</f>
        <v>0</v>
      </c>
      <c r="JI96" s="59">
        <f>JI93*Inputs!$M$101*(Financials!JI93&gt;0)</f>
        <v>0</v>
      </c>
      <c r="JJ96" s="59">
        <f>JJ93*Inputs!$M$101*(Financials!JJ93&gt;0)</f>
        <v>0</v>
      </c>
      <c r="JK96" s="59">
        <f>JK93*Inputs!$M$101*(Financials!JK93&gt;0)</f>
        <v>0</v>
      </c>
      <c r="JL96" s="59">
        <f>JL93*Inputs!$M$101*(Financials!JL93&gt;0)</f>
        <v>0</v>
      </c>
      <c r="JM96" s="59">
        <f>JM93*Inputs!$M$101*(Financials!JM93&gt;0)</f>
        <v>0</v>
      </c>
      <c r="JN96" s="59">
        <f>JN93*Inputs!$M$101*(Financials!JN93&gt;0)</f>
        <v>0</v>
      </c>
      <c r="JO96" s="59">
        <f>JO93*Inputs!$M$101*(Financials!JO93&gt;0)</f>
        <v>0</v>
      </c>
      <c r="JP96" s="59">
        <f>JP93*Inputs!$M$101*(Financials!JP93&gt;0)</f>
        <v>0</v>
      </c>
      <c r="JQ96" s="59">
        <f>JQ93*Inputs!$M$101*(Financials!JQ93&gt;0)</f>
        <v>0</v>
      </c>
      <c r="JR96" s="59">
        <f>JR93*Inputs!$M$101*(Financials!JR93&gt;0)</f>
        <v>0</v>
      </c>
      <c r="JS96" s="59">
        <f>JS93*Inputs!$M$101*(Financials!JS93&gt;0)</f>
        <v>0</v>
      </c>
      <c r="JT96" s="59">
        <f>JT93*Inputs!$M$101*(Financials!JT93&gt;0)</f>
        <v>0</v>
      </c>
      <c r="JU96" s="59">
        <f>JU93*Inputs!$M$101*(Financials!JU93&gt;0)</f>
        <v>0</v>
      </c>
      <c r="JV96" s="59">
        <f>JV93*Inputs!$M$101*(Financials!JV93&gt;0)</f>
        <v>0</v>
      </c>
      <c r="JW96" s="59">
        <f>JW93*Inputs!$M$101*(Financials!JW93&gt;0)</f>
        <v>0</v>
      </c>
      <c r="JX96" s="59">
        <f>JX93*Inputs!$M$101*(Financials!JX93&gt;0)</f>
        <v>0</v>
      </c>
      <c r="JY96" s="59">
        <f>JY93*Inputs!$M$101*(Financials!JY93&gt;0)</f>
        <v>0</v>
      </c>
      <c r="JZ96" s="59">
        <f>JZ93*Inputs!$M$101*(Financials!JZ93&gt;0)</f>
        <v>0</v>
      </c>
      <c r="KA96" s="59">
        <f>KA93*Inputs!$M$101*(Financials!KA93&gt;0)</f>
        <v>0</v>
      </c>
      <c r="KB96" s="59">
        <f>KB93*Inputs!$M$101*(Financials!KB93&gt;0)</f>
        <v>0</v>
      </c>
      <c r="KC96" s="59">
        <f>KC93*Inputs!$M$101*(Financials!KC93&gt;0)</f>
        <v>0</v>
      </c>
      <c r="KD96" s="59">
        <f>KD93*Inputs!$M$101*(Financials!KD93&gt;0)</f>
        <v>0</v>
      </c>
      <c r="KE96" s="59">
        <f>KE93*Inputs!$M$101*(Financials!KE93&gt;0)</f>
        <v>0</v>
      </c>
      <c r="KF96" s="59">
        <f>KF93*Inputs!$M$101*(Financials!KF93&gt;0)</f>
        <v>0</v>
      </c>
      <c r="KG96" s="59">
        <f>KG93*Inputs!$M$101*(Financials!KG93&gt;0)</f>
        <v>0</v>
      </c>
      <c r="KH96" s="59">
        <f>KH93*Inputs!$M$101*(Financials!KH93&gt;0)</f>
        <v>0</v>
      </c>
      <c r="KI96" s="59">
        <f>KI93*Inputs!$M$101*(Financials!KI93&gt;0)</f>
        <v>0</v>
      </c>
      <c r="KJ96" s="59">
        <f>KJ93*Inputs!$M$101*(Financials!KJ93&gt;0)</f>
        <v>0</v>
      </c>
      <c r="KK96" s="59">
        <f>KK93*Inputs!$M$101*(Financials!KK93&gt;0)</f>
        <v>0</v>
      </c>
      <c r="KL96" s="59">
        <f>KL93*Inputs!$M$101*(Financials!KL93&gt;0)</f>
        <v>0</v>
      </c>
      <c r="KM96" s="59">
        <f>KM93*Inputs!$M$101*(Financials!KM93&gt;0)</f>
        <v>0</v>
      </c>
      <c r="KN96" s="59">
        <f>KN93*Inputs!$M$101*(Financials!KN93&gt;0)</f>
        <v>0</v>
      </c>
      <c r="KO96" s="59">
        <f>KO93*Inputs!$M$101*(Financials!KO93&gt;0)</f>
        <v>0</v>
      </c>
      <c r="KP96" s="59">
        <f>KP93*Inputs!$M$101*(Financials!KP93&gt;0)</f>
        <v>0</v>
      </c>
      <c r="KQ96" s="59">
        <f>KQ93*Inputs!$M$101*(Financials!KQ93&gt;0)</f>
        <v>0</v>
      </c>
      <c r="KR96" s="59">
        <f>KR93*Inputs!$M$101*(Financials!KR93&gt;0)</f>
        <v>0</v>
      </c>
      <c r="KS96" s="59">
        <f>KS93*Inputs!$M$101*(Financials!KS93&gt;0)</f>
        <v>0</v>
      </c>
      <c r="KT96" s="59">
        <f>KT93*Inputs!$M$101*(Financials!KT93&gt;0)</f>
        <v>0</v>
      </c>
      <c r="KU96" s="59">
        <f>KU93*Inputs!$M$101*(Financials!KU93&gt;0)</f>
        <v>0</v>
      </c>
      <c r="KV96" s="59">
        <f>KV93*Inputs!$M$101*(Financials!KV93&gt;0)</f>
        <v>0</v>
      </c>
      <c r="KW96" s="59">
        <f>KW93*Inputs!$M$101*(Financials!KW93&gt;0)</f>
        <v>0</v>
      </c>
      <c r="KX96" s="59">
        <f>KX93*Inputs!$M$101*(Financials!KX93&gt;0)</f>
        <v>0</v>
      </c>
      <c r="KY96" s="59">
        <f>KY93*Inputs!$M$101*(Financials!KY93&gt;0)</f>
        <v>0</v>
      </c>
      <c r="KZ96" s="59">
        <f>KZ93*Inputs!$M$101*(Financials!KZ93&gt;0)</f>
        <v>0</v>
      </c>
      <c r="LA96" s="59">
        <f>LA93*Inputs!$M$101*(Financials!LA93&gt;0)</f>
        <v>0</v>
      </c>
      <c r="LB96" s="59">
        <f>LB93*Inputs!$M$101*(Financials!LB93&gt;0)</f>
        <v>0</v>
      </c>
      <c r="LC96" s="59">
        <f>LC93*Inputs!$M$101*(Financials!LC93&gt;0)</f>
        <v>0</v>
      </c>
      <c r="LD96" s="59">
        <f>LD93*Inputs!$M$101*(Financials!LD93&gt;0)</f>
        <v>0</v>
      </c>
      <c r="LE96" s="59">
        <f>LE93*Inputs!$M$101*(Financials!LE93&gt;0)</f>
        <v>0</v>
      </c>
      <c r="LF96" s="59">
        <f>LF93*Inputs!$M$101*(Financials!LF93&gt;0)</f>
        <v>0</v>
      </c>
      <c r="LG96" s="59">
        <f>LG93*Inputs!$M$101*(Financials!LG93&gt;0)</f>
        <v>0</v>
      </c>
      <c r="LH96" s="59">
        <f>LH93*Inputs!$M$101*(Financials!LH93&gt;0)</f>
        <v>0</v>
      </c>
      <c r="LI96" s="59">
        <f>LI93*Inputs!$M$101*(Financials!LI93&gt;0)</f>
        <v>0</v>
      </c>
      <c r="LJ96" s="59">
        <f>LJ93*Inputs!$M$101*(Financials!LJ93&gt;0)</f>
        <v>0</v>
      </c>
      <c r="LK96" s="59">
        <f>LK93*Inputs!$M$101*(Financials!LK93&gt;0)</f>
        <v>0</v>
      </c>
      <c r="LL96" s="59">
        <f>LL93*Inputs!$M$101*(Financials!LL93&gt;0)</f>
        <v>0</v>
      </c>
      <c r="LM96" s="59">
        <f>LM93*Inputs!$M$101*(Financials!LM93&gt;0)</f>
        <v>0</v>
      </c>
      <c r="LN96" s="59">
        <f>LN93*Inputs!$M$101*(Financials!LN93&gt;0)</f>
        <v>0</v>
      </c>
      <c r="LO96" s="59">
        <f>LO93*Inputs!$M$101*(Financials!LO93&gt;0)</f>
        <v>0</v>
      </c>
      <c r="LP96" s="59">
        <f>LP93*Inputs!$M$101*(Financials!LP93&gt;0)</f>
        <v>0</v>
      </c>
      <c r="LQ96" s="59">
        <f>LQ93*Inputs!$M$101*(Financials!LQ93&gt;0)</f>
        <v>0</v>
      </c>
      <c r="LR96" s="59">
        <f>LR93*Inputs!$M$101*(Financials!LR93&gt;0)</f>
        <v>0</v>
      </c>
      <c r="LS96" s="59">
        <f>LS93*Inputs!$M$101*(Financials!LS93&gt;0)</f>
        <v>0</v>
      </c>
      <c r="LT96" s="59">
        <f>LT93*Inputs!$M$101*(Financials!LT93&gt;0)</f>
        <v>0</v>
      </c>
      <c r="LU96" s="59">
        <f>LU93*Inputs!$M$101*(Financials!LU93&gt;0)</f>
        <v>0</v>
      </c>
    </row>
    <row r="97" spans="4:333">
      <c r="D97" s="12" t="s">
        <v>356</v>
      </c>
      <c r="G97" s="59">
        <f>+SUM(AH97:AS97)</f>
        <v>0</v>
      </c>
      <c r="H97" s="59">
        <f>+SUM(AT97:BE97)</f>
        <v>0</v>
      </c>
      <c r="I97" s="59">
        <f>+SUM(BF97:BQ97)</f>
        <v>0</v>
      </c>
      <c r="J97" s="59">
        <f>+SUM(BR97:CC97)</f>
        <v>0</v>
      </c>
      <c r="K97" s="59">
        <f>+SUM(CD97:CO97)</f>
        <v>0</v>
      </c>
      <c r="L97" s="59">
        <f>+SUM(CP97:DA97)</f>
        <v>0</v>
      </c>
      <c r="M97" s="59">
        <f>+SUM(DB97:DM97)</f>
        <v>0</v>
      </c>
      <c r="N97" s="59">
        <f>+SUM(DN97:DY97)</f>
        <v>0</v>
      </c>
      <c r="O97" s="59">
        <f>+SUM(DZ97:EK97)</f>
        <v>0</v>
      </c>
      <c r="P97" s="59">
        <f>+SUM(EL97:EW97)</f>
        <v>0</v>
      </c>
      <c r="Q97" s="59">
        <f>+SUM(EX97:FI97)</f>
        <v>0</v>
      </c>
      <c r="R97" s="59">
        <f>+SUM(FJ97:FU97)</f>
        <v>0</v>
      </c>
      <c r="S97" s="59">
        <f>+SUM(FV97:GG97)</f>
        <v>0</v>
      </c>
      <c r="T97" s="59">
        <f>+SUM(GH97:GS97)</f>
        <v>0</v>
      </c>
      <c r="U97" s="59">
        <f>+SUM(GT97:HE97)</f>
        <v>0</v>
      </c>
      <c r="V97" s="59">
        <f>+SUM(HF97:HQ97)</f>
        <v>0</v>
      </c>
      <c r="W97" s="59">
        <f>+SUM(HR97:IC97)</f>
        <v>0</v>
      </c>
      <c r="X97" s="59">
        <f>+SUM(ID97:IO97)</f>
        <v>0</v>
      </c>
      <c r="Y97" s="59">
        <f>+SUM(IP97:JA97)</f>
        <v>0</v>
      </c>
      <c r="Z97" s="59">
        <f>+SUM(JB97:JM97)</f>
        <v>0</v>
      </c>
      <c r="AA97" s="59">
        <f>+SUM(JN97:JY97)</f>
        <v>0</v>
      </c>
      <c r="AB97" s="59">
        <f>+SUM(JZ97:KK97)</f>
        <v>0</v>
      </c>
      <c r="AC97" s="59">
        <f>+SUM(KL97:KW97)</f>
        <v>0</v>
      </c>
      <c r="AD97" s="59">
        <f>+SUM(KX97:LI97)</f>
        <v>0</v>
      </c>
      <c r="AE97" s="59">
        <f>+SUM(LJ97:LU97)</f>
        <v>0</v>
      </c>
      <c r="AF97" s="54"/>
      <c r="AG97" s="54"/>
      <c r="AH97" s="59">
        <f>AH94*Inputs!$M$103*(Financials!AH94&gt;0)</f>
        <v>0</v>
      </c>
      <c r="AI97" s="59">
        <f>AI94*Inputs!$M$103*(Financials!AI94&gt;0)</f>
        <v>0</v>
      </c>
      <c r="AJ97" s="59">
        <f>AJ94*Inputs!$M$103*(Financials!AJ94&gt;0)</f>
        <v>0</v>
      </c>
      <c r="AK97" s="59">
        <f>AK94*Inputs!$M$103*(Financials!AK94&gt;0)</f>
        <v>0</v>
      </c>
      <c r="AL97" s="59">
        <f>AL94*Inputs!$M$103*(Financials!AL94&gt;0)</f>
        <v>0</v>
      </c>
      <c r="AM97" s="59">
        <f>AM94*Inputs!$M$103*(Financials!AM94&gt;0)</f>
        <v>0</v>
      </c>
      <c r="AN97" s="59">
        <f>AN94*Inputs!$M$103*(Financials!AN94&gt;0)</f>
        <v>0</v>
      </c>
      <c r="AO97" s="59">
        <f>AO94*Inputs!$M$103*(Financials!AO94&gt;0)</f>
        <v>0</v>
      </c>
      <c r="AP97" s="59">
        <f>AP94*Inputs!$M$103*(Financials!AP94&gt;0)</f>
        <v>0</v>
      </c>
      <c r="AQ97" s="59">
        <f>AQ94*Inputs!$M$103*(Financials!AQ94&gt;0)</f>
        <v>0</v>
      </c>
      <c r="AR97" s="59">
        <f>AR94*Inputs!$M$103*(Financials!AR94&gt;0)</f>
        <v>0</v>
      </c>
      <c r="AS97" s="59">
        <f>AS94*Inputs!$M$103*(Financials!AS94&gt;0)</f>
        <v>0</v>
      </c>
      <c r="AT97" s="59">
        <f>AT94*Inputs!$M$103*(Financials!AT94&gt;0)</f>
        <v>0</v>
      </c>
      <c r="AU97" s="59">
        <f>AU94*Inputs!$M$103*(Financials!AU94&gt;0)</f>
        <v>0</v>
      </c>
      <c r="AV97" s="59">
        <f>AV94*Inputs!$M$103*(Financials!AV94&gt;0)</f>
        <v>0</v>
      </c>
      <c r="AW97" s="59">
        <f>AW94*Inputs!$M$103*(Financials!AW94&gt;0)</f>
        <v>0</v>
      </c>
      <c r="AX97" s="59">
        <f>AX94*Inputs!$M$103*(Financials!AX94&gt;0)</f>
        <v>0</v>
      </c>
      <c r="AY97" s="59">
        <f>AY94*Inputs!$M$103*(Financials!AY94&gt;0)</f>
        <v>0</v>
      </c>
      <c r="AZ97" s="59">
        <f>AZ94*Inputs!$M$103*(Financials!AZ94&gt;0)</f>
        <v>0</v>
      </c>
      <c r="BA97" s="59">
        <f>BA94*Inputs!$M$103*(Financials!BA94&gt;0)</f>
        <v>0</v>
      </c>
      <c r="BB97" s="59">
        <f>BB94*Inputs!$M$103*(Financials!BB94&gt;0)</f>
        <v>0</v>
      </c>
      <c r="BC97" s="59">
        <f>BC94*Inputs!$M$103*(Financials!BC94&gt;0)</f>
        <v>0</v>
      </c>
      <c r="BD97" s="59">
        <f>BD94*Inputs!$M$103*(Financials!BD94&gt;0)</f>
        <v>0</v>
      </c>
      <c r="BE97" s="59">
        <f>BE94*Inputs!$M$103*(Financials!BE94&gt;0)</f>
        <v>0</v>
      </c>
      <c r="BF97" s="59">
        <f>BF94*Inputs!$M$103*(Financials!BF94&gt;0)</f>
        <v>0</v>
      </c>
      <c r="BG97" s="59">
        <f>BG94*Inputs!$M$103*(Financials!BG94&gt;0)</f>
        <v>0</v>
      </c>
      <c r="BH97" s="59">
        <f>BH94*Inputs!$M$103*(Financials!BH94&gt;0)</f>
        <v>0</v>
      </c>
      <c r="BI97" s="59">
        <f>BI94*Inputs!$M$103*(Financials!BI94&gt;0)</f>
        <v>0</v>
      </c>
      <c r="BJ97" s="59">
        <f>BJ94*Inputs!$M$103*(Financials!BJ94&gt;0)</f>
        <v>0</v>
      </c>
      <c r="BK97" s="59">
        <f>BK94*Inputs!$M$103*(Financials!BK94&gt;0)</f>
        <v>0</v>
      </c>
      <c r="BL97" s="59">
        <f>BL94*Inputs!$M$103*(Financials!BL94&gt;0)</f>
        <v>0</v>
      </c>
      <c r="BM97" s="59">
        <f>BM94*Inputs!$M$103*(Financials!BM94&gt;0)</f>
        <v>0</v>
      </c>
      <c r="BN97" s="59">
        <f>BN94*Inputs!$M$103*(Financials!BN94&gt;0)</f>
        <v>0</v>
      </c>
      <c r="BO97" s="59">
        <f>BO94*Inputs!$M$103*(Financials!BO94&gt;0)</f>
        <v>0</v>
      </c>
      <c r="BP97" s="59">
        <f>BP94*Inputs!$M$103*(Financials!BP94&gt;0)</f>
        <v>0</v>
      </c>
      <c r="BQ97" s="59">
        <f>BQ94*Inputs!$M$103*(Financials!BQ94&gt;0)</f>
        <v>0</v>
      </c>
      <c r="BR97" s="59">
        <f>BR94*Inputs!$M$103*(Financials!BR94&gt;0)</f>
        <v>0</v>
      </c>
      <c r="BS97" s="59">
        <f>BS94*Inputs!$M$103*(Financials!BS94&gt;0)</f>
        <v>0</v>
      </c>
      <c r="BT97" s="59">
        <f>BT94*Inputs!$M$103*(Financials!BT94&gt;0)</f>
        <v>0</v>
      </c>
      <c r="BU97" s="59">
        <f>BU94*Inputs!$M$103*(Financials!BU94&gt;0)</f>
        <v>0</v>
      </c>
      <c r="BV97" s="59">
        <f>BV94*Inputs!$M$103*(Financials!BV94&gt;0)</f>
        <v>0</v>
      </c>
      <c r="BW97" s="59">
        <f>BW94*Inputs!$M$103*(Financials!BW94&gt;0)</f>
        <v>0</v>
      </c>
      <c r="BX97" s="59">
        <f>BX94*Inputs!$M$103*(Financials!BX94&gt;0)</f>
        <v>0</v>
      </c>
      <c r="BY97" s="59">
        <f>BY94*Inputs!$M$103*(Financials!BY94&gt;0)</f>
        <v>0</v>
      </c>
      <c r="BZ97" s="59">
        <f>BZ94*Inputs!$M$103*(Financials!BZ94&gt;0)</f>
        <v>0</v>
      </c>
      <c r="CA97" s="59">
        <f>CA94*Inputs!$M$103*(Financials!CA94&gt;0)</f>
        <v>0</v>
      </c>
      <c r="CB97" s="59">
        <f>CB94*Inputs!$M$103*(Financials!CB94&gt;0)</f>
        <v>0</v>
      </c>
      <c r="CC97" s="59">
        <f>CC94*Inputs!$M$103*(Financials!CC94&gt;0)</f>
        <v>0</v>
      </c>
      <c r="CD97" s="59">
        <f>CD94*Inputs!$M$103*(Financials!CD94&gt;0)</f>
        <v>0</v>
      </c>
      <c r="CE97" s="59">
        <f>CE94*Inputs!$M$103*(Financials!CE94&gt;0)</f>
        <v>0</v>
      </c>
      <c r="CF97" s="59">
        <f>CF94*Inputs!$M$103*(Financials!CF94&gt;0)</f>
        <v>0</v>
      </c>
      <c r="CG97" s="59">
        <f>CG94*Inputs!$M$103*(Financials!CG94&gt;0)</f>
        <v>0</v>
      </c>
      <c r="CH97" s="59">
        <f>CH94*Inputs!$M$103*(Financials!CH94&gt;0)</f>
        <v>0</v>
      </c>
      <c r="CI97" s="59">
        <f>CI94*Inputs!$M$103*(Financials!CI94&gt;0)</f>
        <v>0</v>
      </c>
      <c r="CJ97" s="59">
        <f>CJ94*Inputs!$M$103*(Financials!CJ94&gt;0)</f>
        <v>0</v>
      </c>
      <c r="CK97" s="59">
        <f>CK94*Inputs!$M$103*(Financials!CK94&gt;0)</f>
        <v>0</v>
      </c>
      <c r="CL97" s="59">
        <f>CL94*Inputs!$M$103*(Financials!CL94&gt;0)</f>
        <v>0</v>
      </c>
      <c r="CM97" s="59">
        <f>CM94*Inputs!$M$103*(Financials!CM94&gt;0)</f>
        <v>0</v>
      </c>
      <c r="CN97" s="59">
        <f>CN94*Inputs!$M$103*(Financials!CN94&gt;0)</f>
        <v>0</v>
      </c>
      <c r="CO97" s="59">
        <f>CO94*Inputs!$M$103*(Financials!CO94&gt;0)</f>
        <v>0</v>
      </c>
      <c r="CP97" s="59">
        <f>CP94*Inputs!$M$103*(Financials!CP94&gt;0)</f>
        <v>0</v>
      </c>
      <c r="CQ97" s="59">
        <f>CQ94*Inputs!$M$103*(Financials!CQ94&gt;0)</f>
        <v>0</v>
      </c>
      <c r="CR97" s="59">
        <f>CR94*Inputs!$M$103*(Financials!CR94&gt;0)</f>
        <v>0</v>
      </c>
      <c r="CS97" s="59">
        <f>CS94*Inputs!$M$103*(Financials!CS94&gt;0)</f>
        <v>0</v>
      </c>
      <c r="CT97" s="59">
        <f>CT94*Inputs!$M$103*(Financials!CT94&gt;0)</f>
        <v>0</v>
      </c>
      <c r="CU97" s="59">
        <f>CU94*Inputs!$M$103*(Financials!CU94&gt;0)</f>
        <v>0</v>
      </c>
      <c r="CV97" s="59">
        <f>CV94*Inputs!$M$103*(Financials!CV94&gt;0)</f>
        <v>0</v>
      </c>
      <c r="CW97" s="59">
        <f>CW94*Inputs!$M$103*(Financials!CW94&gt;0)</f>
        <v>0</v>
      </c>
      <c r="CX97" s="59">
        <f>CX94*Inputs!$M$103*(Financials!CX94&gt;0)</f>
        <v>0</v>
      </c>
      <c r="CY97" s="59">
        <f>CY94*Inputs!$M$103*(Financials!CY94&gt;0)</f>
        <v>0</v>
      </c>
      <c r="CZ97" s="59">
        <f>CZ94*Inputs!$M$103*(Financials!CZ94&gt;0)</f>
        <v>0</v>
      </c>
      <c r="DA97" s="59">
        <f>DA94*Inputs!$M$103*(Financials!DA94&gt;0)</f>
        <v>0</v>
      </c>
      <c r="DB97" s="59">
        <f>DB94*Inputs!$M$103*(Financials!DB94&gt;0)</f>
        <v>0</v>
      </c>
      <c r="DC97" s="59">
        <f>DC94*Inputs!$M$103*(Financials!DC94&gt;0)</f>
        <v>0</v>
      </c>
      <c r="DD97" s="59">
        <f>DD94*Inputs!$M$103*(Financials!DD94&gt;0)</f>
        <v>0</v>
      </c>
      <c r="DE97" s="59">
        <f>DE94*Inputs!$M$103*(Financials!DE94&gt;0)</f>
        <v>0</v>
      </c>
      <c r="DF97" s="59">
        <f>DF94*Inputs!$M$103*(Financials!DF94&gt;0)</f>
        <v>0</v>
      </c>
      <c r="DG97" s="59">
        <f>DG94*Inputs!$M$103*(Financials!DG94&gt;0)</f>
        <v>0</v>
      </c>
      <c r="DH97" s="59">
        <f>DH94*Inputs!$M$103*(Financials!DH94&gt;0)</f>
        <v>0</v>
      </c>
      <c r="DI97" s="59">
        <f>DI94*Inputs!$M$103*(Financials!DI94&gt;0)</f>
        <v>0</v>
      </c>
      <c r="DJ97" s="59">
        <f>DJ94*Inputs!$M$103*(Financials!DJ94&gt;0)</f>
        <v>0</v>
      </c>
      <c r="DK97" s="59">
        <f>DK94*Inputs!$M$103*(Financials!DK94&gt;0)</f>
        <v>0</v>
      </c>
      <c r="DL97" s="59">
        <f>DL94*Inputs!$M$103*(Financials!DL94&gt;0)</f>
        <v>0</v>
      </c>
      <c r="DM97" s="59">
        <f>DM94*Inputs!$M$103*(Financials!DM94&gt;0)</f>
        <v>0</v>
      </c>
      <c r="DN97" s="59">
        <f>DN94*Inputs!$M$103*(Financials!DN94&gt;0)</f>
        <v>0</v>
      </c>
      <c r="DO97" s="59">
        <f>DO94*Inputs!$M$103*(Financials!DO94&gt;0)</f>
        <v>0</v>
      </c>
      <c r="DP97" s="59">
        <f>DP94*Inputs!$M$103*(Financials!DP94&gt;0)</f>
        <v>0</v>
      </c>
      <c r="DQ97" s="59">
        <f>DQ94*Inputs!$M$103*(Financials!DQ94&gt;0)</f>
        <v>0</v>
      </c>
      <c r="DR97" s="59">
        <f>DR94*Inputs!$M$103*(Financials!DR94&gt;0)</f>
        <v>0</v>
      </c>
      <c r="DS97" s="59">
        <f>DS94*Inputs!$M$103*(Financials!DS94&gt;0)</f>
        <v>0</v>
      </c>
      <c r="DT97" s="59">
        <f>DT94*Inputs!$M$103*(Financials!DT94&gt;0)</f>
        <v>0</v>
      </c>
      <c r="DU97" s="59">
        <f>DU94*Inputs!$M$103*(Financials!DU94&gt;0)</f>
        <v>0</v>
      </c>
      <c r="DV97" s="59">
        <f>DV94*Inputs!$M$103*(Financials!DV94&gt;0)</f>
        <v>0</v>
      </c>
      <c r="DW97" s="59">
        <f>DW94*Inputs!$M$103*(Financials!DW94&gt;0)</f>
        <v>0</v>
      </c>
      <c r="DX97" s="59">
        <f>DX94*Inputs!$M$103*(Financials!DX94&gt;0)</f>
        <v>0</v>
      </c>
      <c r="DY97" s="59">
        <f>DY94*Inputs!$M$103*(Financials!DY94&gt;0)</f>
        <v>0</v>
      </c>
      <c r="DZ97" s="59">
        <f>DZ94*Inputs!$M$103*(Financials!DZ94&gt;0)</f>
        <v>0</v>
      </c>
      <c r="EA97" s="59">
        <f>EA94*Inputs!$M$103*(Financials!EA94&gt;0)</f>
        <v>0</v>
      </c>
      <c r="EB97" s="59">
        <f>EB94*Inputs!$M$103*(Financials!EB94&gt;0)</f>
        <v>0</v>
      </c>
      <c r="EC97" s="59">
        <f>EC94*Inputs!$M$103*(Financials!EC94&gt;0)</f>
        <v>0</v>
      </c>
      <c r="ED97" s="59">
        <f>ED94*Inputs!$M$103*(Financials!ED94&gt;0)</f>
        <v>0</v>
      </c>
      <c r="EE97" s="59">
        <f>EE94*Inputs!$M$103*(Financials!EE94&gt;0)</f>
        <v>0</v>
      </c>
      <c r="EF97" s="59">
        <f>EF94*Inputs!$M$103*(Financials!EF94&gt;0)</f>
        <v>0</v>
      </c>
      <c r="EG97" s="59">
        <f>EG94*Inputs!$M$103*(Financials!EG94&gt;0)</f>
        <v>0</v>
      </c>
      <c r="EH97" s="59">
        <f>EH94*Inputs!$M$103*(Financials!EH94&gt;0)</f>
        <v>0</v>
      </c>
      <c r="EI97" s="59">
        <f>EI94*Inputs!$M$103*(Financials!EI94&gt;0)</f>
        <v>0</v>
      </c>
      <c r="EJ97" s="59">
        <f>EJ94*Inputs!$M$103*(Financials!EJ94&gt;0)</f>
        <v>0</v>
      </c>
      <c r="EK97" s="59">
        <f>EK94*Inputs!$M$103*(Financials!EK94&gt;0)</f>
        <v>0</v>
      </c>
      <c r="EL97" s="59">
        <f>EL94*Inputs!$M$103*(Financials!EL94&gt;0)</f>
        <v>0</v>
      </c>
      <c r="EM97" s="59">
        <f>EM94*Inputs!$M$103*(Financials!EM94&gt;0)</f>
        <v>0</v>
      </c>
      <c r="EN97" s="59">
        <f>EN94*Inputs!$M$103*(Financials!EN94&gt;0)</f>
        <v>0</v>
      </c>
      <c r="EO97" s="59">
        <f>EO94*Inputs!$M$103*(Financials!EO94&gt;0)</f>
        <v>0</v>
      </c>
      <c r="EP97" s="59">
        <f>EP94*Inputs!$M$103*(Financials!EP94&gt;0)</f>
        <v>0</v>
      </c>
      <c r="EQ97" s="59">
        <f>EQ94*Inputs!$M$103*(Financials!EQ94&gt;0)</f>
        <v>0</v>
      </c>
      <c r="ER97" s="59">
        <f>ER94*Inputs!$M$103*(Financials!ER94&gt;0)</f>
        <v>0</v>
      </c>
      <c r="ES97" s="59">
        <f>ES94*Inputs!$M$103*(Financials!ES94&gt;0)</f>
        <v>0</v>
      </c>
      <c r="ET97" s="59">
        <f>ET94*Inputs!$M$103*(Financials!ET94&gt;0)</f>
        <v>0</v>
      </c>
      <c r="EU97" s="59">
        <f>EU94*Inputs!$M$103*(Financials!EU94&gt;0)</f>
        <v>0</v>
      </c>
      <c r="EV97" s="59">
        <f>EV94*Inputs!$M$103*(Financials!EV94&gt;0)</f>
        <v>0</v>
      </c>
      <c r="EW97" s="59">
        <f>EW94*Inputs!$M$103*(Financials!EW94&gt;0)</f>
        <v>0</v>
      </c>
      <c r="EX97" s="59">
        <f>EX94*Inputs!$M$103*(Financials!EX94&gt;0)</f>
        <v>0</v>
      </c>
      <c r="EY97" s="59">
        <f>EY94*Inputs!$M$103*(Financials!EY94&gt;0)</f>
        <v>0</v>
      </c>
      <c r="EZ97" s="59">
        <f>EZ94*Inputs!$M$103*(Financials!EZ94&gt;0)</f>
        <v>0</v>
      </c>
      <c r="FA97" s="59">
        <f>FA94*Inputs!$M$103*(Financials!FA94&gt;0)</f>
        <v>0</v>
      </c>
      <c r="FB97" s="59">
        <f>FB94*Inputs!$M$103*(Financials!FB94&gt;0)</f>
        <v>0</v>
      </c>
      <c r="FC97" s="59">
        <f>FC94*Inputs!$M$103*(Financials!FC94&gt;0)</f>
        <v>0</v>
      </c>
      <c r="FD97" s="59">
        <f>FD94*Inputs!$M$103*(Financials!FD94&gt;0)</f>
        <v>0</v>
      </c>
      <c r="FE97" s="59">
        <f>FE94*Inputs!$M$103*(Financials!FE94&gt;0)</f>
        <v>0</v>
      </c>
      <c r="FF97" s="59">
        <f>FF94*Inputs!$M$103*(Financials!FF94&gt;0)</f>
        <v>0</v>
      </c>
      <c r="FG97" s="59">
        <f>FG94*Inputs!$M$103*(Financials!FG94&gt;0)</f>
        <v>0</v>
      </c>
      <c r="FH97" s="59">
        <f>FH94*Inputs!$M$103*(Financials!FH94&gt;0)</f>
        <v>0</v>
      </c>
      <c r="FI97" s="59">
        <f>FI94*Inputs!$M$103*(Financials!FI94&gt;0)</f>
        <v>0</v>
      </c>
      <c r="FJ97" s="59">
        <f>FJ94*Inputs!$M$103*(Financials!FJ94&gt;0)</f>
        <v>0</v>
      </c>
      <c r="FK97" s="59">
        <f>FK94*Inputs!$M$103*(Financials!FK94&gt;0)</f>
        <v>0</v>
      </c>
      <c r="FL97" s="59">
        <f>FL94*Inputs!$M$103*(Financials!FL94&gt;0)</f>
        <v>0</v>
      </c>
      <c r="FM97" s="59">
        <f>FM94*Inputs!$M$103*(Financials!FM94&gt;0)</f>
        <v>0</v>
      </c>
      <c r="FN97" s="59">
        <f>FN94*Inputs!$M$103*(Financials!FN94&gt;0)</f>
        <v>0</v>
      </c>
      <c r="FO97" s="59">
        <f>FO94*Inputs!$M$103*(Financials!FO94&gt;0)</f>
        <v>0</v>
      </c>
      <c r="FP97" s="59">
        <f>FP94*Inputs!$M$103*(Financials!FP94&gt;0)</f>
        <v>0</v>
      </c>
      <c r="FQ97" s="59">
        <f>FQ94*Inputs!$M$103*(Financials!FQ94&gt;0)</f>
        <v>0</v>
      </c>
      <c r="FR97" s="59">
        <f>FR94*Inputs!$M$103*(Financials!FR94&gt;0)</f>
        <v>0</v>
      </c>
      <c r="FS97" s="59">
        <f>FS94*Inputs!$M$103*(Financials!FS94&gt;0)</f>
        <v>0</v>
      </c>
      <c r="FT97" s="59">
        <f>FT94*Inputs!$M$103*(Financials!FT94&gt;0)</f>
        <v>0</v>
      </c>
      <c r="FU97" s="59">
        <f>FU94*Inputs!$M$103*(Financials!FU94&gt;0)</f>
        <v>0</v>
      </c>
      <c r="FV97" s="59">
        <f>FV94*Inputs!$M$103*(Financials!FV94&gt;0)</f>
        <v>0</v>
      </c>
      <c r="FW97" s="59">
        <f>FW94*Inputs!$M$103*(Financials!FW94&gt;0)</f>
        <v>0</v>
      </c>
      <c r="FX97" s="59">
        <f>FX94*Inputs!$M$103*(Financials!FX94&gt;0)</f>
        <v>0</v>
      </c>
      <c r="FY97" s="59">
        <f>FY94*Inputs!$M$103*(Financials!FY94&gt;0)</f>
        <v>0</v>
      </c>
      <c r="FZ97" s="59">
        <f>FZ94*Inputs!$M$103*(Financials!FZ94&gt;0)</f>
        <v>0</v>
      </c>
      <c r="GA97" s="59">
        <f>GA94*Inputs!$M$103*(Financials!GA94&gt;0)</f>
        <v>0</v>
      </c>
      <c r="GB97" s="59">
        <f>GB94*Inputs!$M$103*(Financials!GB94&gt;0)</f>
        <v>0</v>
      </c>
      <c r="GC97" s="59">
        <f>GC94*Inputs!$M$103*(Financials!GC94&gt;0)</f>
        <v>0</v>
      </c>
      <c r="GD97" s="59">
        <f>GD94*Inputs!$M$103*(Financials!GD94&gt;0)</f>
        <v>0</v>
      </c>
      <c r="GE97" s="59">
        <f>GE94*Inputs!$M$103*(Financials!GE94&gt;0)</f>
        <v>0</v>
      </c>
      <c r="GF97" s="59">
        <f>GF94*Inputs!$M$103*(Financials!GF94&gt;0)</f>
        <v>0</v>
      </c>
      <c r="GG97" s="59">
        <f>GG94*Inputs!$M$103*(Financials!GG94&gt;0)</f>
        <v>0</v>
      </c>
      <c r="GH97" s="59">
        <f>GH94*Inputs!$M$103*(Financials!GH94&gt;0)</f>
        <v>0</v>
      </c>
      <c r="GI97" s="59">
        <f>GI94*Inputs!$M$103*(Financials!GI94&gt;0)</f>
        <v>0</v>
      </c>
      <c r="GJ97" s="59">
        <f>GJ94*Inputs!$M$103*(Financials!GJ94&gt;0)</f>
        <v>0</v>
      </c>
      <c r="GK97" s="59">
        <f>GK94*Inputs!$M$103*(Financials!GK94&gt;0)</f>
        <v>0</v>
      </c>
      <c r="GL97" s="59">
        <f>GL94*Inputs!$M$103*(Financials!GL94&gt;0)</f>
        <v>0</v>
      </c>
      <c r="GM97" s="59">
        <f>GM94*Inputs!$M$103*(Financials!GM94&gt;0)</f>
        <v>0</v>
      </c>
      <c r="GN97" s="59">
        <f>GN94*Inputs!$M$103*(Financials!GN94&gt;0)</f>
        <v>0</v>
      </c>
      <c r="GO97" s="59">
        <f>GO94*Inputs!$M$103*(Financials!GO94&gt;0)</f>
        <v>0</v>
      </c>
      <c r="GP97" s="59">
        <f>GP94*Inputs!$M$103*(Financials!GP94&gt;0)</f>
        <v>0</v>
      </c>
      <c r="GQ97" s="59">
        <f>GQ94*Inputs!$M$103*(Financials!GQ94&gt;0)</f>
        <v>0</v>
      </c>
      <c r="GR97" s="59">
        <f>GR94*Inputs!$M$103*(Financials!GR94&gt;0)</f>
        <v>0</v>
      </c>
      <c r="GS97" s="59">
        <f>GS94*Inputs!$M$103*(Financials!GS94&gt;0)</f>
        <v>0</v>
      </c>
      <c r="GT97" s="59">
        <f>GT94*Inputs!$M$103*(Financials!GT94&gt;0)</f>
        <v>0</v>
      </c>
      <c r="GU97" s="59">
        <f>GU94*Inputs!$M$103*(Financials!GU94&gt;0)</f>
        <v>0</v>
      </c>
      <c r="GV97" s="59">
        <f>GV94*Inputs!$M$103*(Financials!GV94&gt;0)</f>
        <v>0</v>
      </c>
      <c r="GW97" s="59">
        <f>GW94*Inputs!$M$103*(Financials!GW94&gt;0)</f>
        <v>0</v>
      </c>
      <c r="GX97" s="59">
        <f>GX94*Inputs!$M$103*(Financials!GX94&gt;0)</f>
        <v>0</v>
      </c>
      <c r="GY97" s="59">
        <f>GY94*Inputs!$M$103*(Financials!GY94&gt;0)</f>
        <v>0</v>
      </c>
      <c r="GZ97" s="59">
        <f>GZ94*Inputs!$M$103*(Financials!GZ94&gt;0)</f>
        <v>0</v>
      </c>
      <c r="HA97" s="59">
        <f>HA94*Inputs!$M$103*(Financials!HA94&gt;0)</f>
        <v>0</v>
      </c>
      <c r="HB97" s="59">
        <f>HB94*Inputs!$M$103*(Financials!HB94&gt;0)</f>
        <v>0</v>
      </c>
      <c r="HC97" s="59">
        <f>HC94*Inputs!$M$103*(Financials!HC94&gt;0)</f>
        <v>0</v>
      </c>
      <c r="HD97" s="59">
        <f>HD94*Inputs!$M$103*(Financials!HD94&gt;0)</f>
        <v>0</v>
      </c>
      <c r="HE97" s="59">
        <f>HE94*Inputs!$M$103*(Financials!HE94&gt;0)</f>
        <v>0</v>
      </c>
      <c r="HF97" s="59">
        <f>HF94*Inputs!$M$103*(Financials!HF94&gt;0)</f>
        <v>0</v>
      </c>
      <c r="HG97" s="59">
        <f>HG94*Inputs!$M$103*(Financials!HG94&gt;0)</f>
        <v>0</v>
      </c>
      <c r="HH97" s="59">
        <f>HH94*Inputs!$M$103*(Financials!HH94&gt;0)</f>
        <v>0</v>
      </c>
      <c r="HI97" s="59">
        <f>HI94*Inputs!$M$103*(Financials!HI94&gt;0)</f>
        <v>0</v>
      </c>
      <c r="HJ97" s="59">
        <f>HJ94*Inputs!$M$103*(Financials!HJ94&gt;0)</f>
        <v>0</v>
      </c>
      <c r="HK97" s="59">
        <f>HK94*Inputs!$M$103*(Financials!HK94&gt;0)</f>
        <v>0</v>
      </c>
      <c r="HL97" s="59">
        <f>HL94*Inputs!$M$103*(Financials!HL94&gt;0)</f>
        <v>0</v>
      </c>
      <c r="HM97" s="59">
        <f>HM94*Inputs!$M$103*(Financials!HM94&gt;0)</f>
        <v>0</v>
      </c>
      <c r="HN97" s="59">
        <f>HN94*Inputs!$M$103*(Financials!HN94&gt;0)</f>
        <v>0</v>
      </c>
      <c r="HO97" s="59">
        <f>HO94*Inputs!$M$103*(Financials!HO94&gt;0)</f>
        <v>0</v>
      </c>
      <c r="HP97" s="59">
        <f>HP94*Inputs!$M$103*(Financials!HP94&gt;0)</f>
        <v>0</v>
      </c>
      <c r="HQ97" s="59">
        <f>HQ94*Inputs!$M$103*(Financials!HQ94&gt;0)</f>
        <v>0</v>
      </c>
      <c r="HR97" s="59">
        <f>HR94*Inputs!$M$103*(Financials!HR94&gt;0)</f>
        <v>0</v>
      </c>
      <c r="HS97" s="59">
        <f>HS94*Inputs!$M$103*(Financials!HS94&gt;0)</f>
        <v>0</v>
      </c>
      <c r="HT97" s="59">
        <f>HT94*Inputs!$M$103*(Financials!HT94&gt;0)</f>
        <v>0</v>
      </c>
      <c r="HU97" s="59">
        <f>HU94*Inputs!$M$103*(Financials!HU94&gt;0)</f>
        <v>0</v>
      </c>
      <c r="HV97" s="59">
        <f>HV94*Inputs!$M$103*(Financials!HV94&gt;0)</f>
        <v>0</v>
      </c>
      <c r="HW97" s="59">
        <f>HW94*Inputs!$M$103*(Financials!HW94&gt;0)</f>
        <v>0</v>
      </c>
      <c r="HX97" s="59">
        <f>HX94*Inputs!$M$103*(Financials!HX94&gt;0)</f>
        <v>0</v>
      </c>
      <c r="HY97" s="59">
        <f>HY94*Inputs!$M$103*(Financials!HY94&gt;0)</f>
        <v>0</v>
      </c>
      <c r="HZ97" s="59">
        <f>HZ94*Inputs!$M$103*(Financials!HZ94&gt;0)</f>
        <v>0</v>
      </c>
      <c r="IA97" s="59">
        <f>IA94*Inputs!$M$103*(Financials!IA94&gt;0)</f>
        <v>0</v>
      </c>
      <c r="IB97" s="59">
        <f>IB94*Inputs!$M$103*(Financials!IB94&gt;0)</f>
        <v>0</v>
      </c>
      <c r="IC97" s="59">
        <f>IC94*Inputs!$M$103*(Financials!IC94&gt;0)</f>
        <v>0</v>
      </c>
      <c r="ID97" s="59">
        <f>ID94*Inputs!$M$103*(Financials!ID94&gt;0)</f>
        <v>0</v>
      </c>
      <c r="IE97" s="59">
        <f>IE94*Inputs!$M$103*(Financials!IE94&gt;0)</f>
        <v>0</v>
      </c>
      <c r="IF97" s="59">
        <f>IF94*Inputs!$M$103*(Financials!IF94&gt;0)</f>
        <v>0</v>
      </c>
      <c r="IG97" s="59">
        <f>IG94*Inputs!$M$103*(Financials!IG94&gt;0)</f>
        <v>0</v>
      </c>
      <c r="IH97" s="59">
        <f>IH94*Inputs!$M$103*(Financials!IH94&gt;0)</f>
        <v>0</v>
      </c>
      <c r="II97" s="59">
        <f>II94*Inputs!$M$103*(Financials!II94&gt;0)</f>
        <v>0</v>
      </c>
      <c r="IJ97" s="59">
        <f>IJ94*Inputs!$M$103*(Financials!IJ94&gt;0)</f>
        <v>0</v>
      </c>
      <c r="IK97" s="59">
        <f>IK94*Inputs!$M$103*(Financials!IK94&gt;0)</f>
        <v>0</v>
      </c>
      <c r="IL97" s="59">
        <f>IL94*Inputs!$M$103*(Financials!IL94&gt;0)</f>
        <v>0</v>
      </c>
      <c r="IM97" s="59">
        <f>IM94*Inputs!$M$103*(Financials!IM94&gt;0)</f>
        <v>0</v>
      </c>
      <c r="IN97" s="59">
        <f>IN94*Inputs!$M$103*(Financials!IN94&gt;0)</f>
        <v>0</v>
      </c>
      <c r="IO97" s="59">
        <f>IO94*Inputs!$M$103*(Financials!IO94&gt;0)</f>
        <v>0</v>
      </c>
      <c r="IP97" s="59">
        <f>IP94*Inputs!$M$103*(Financials!IP94&gt;0)</f>
        <v>0</v>
      </c>
      <c r="IQ97" s="59">
        <f>IQ94*Inputs!$M$103*(Financials!IQ94&gt;0)</f>
        <v>0</v>
      </c>
      <c r="IR97" s="59">
        <f>IR94*Inputs!$M$103*(Financials!IR94&gt;0)</f>
        <v>0</v>
      </c>
      <c r="IS97" s="59">
        <f>IS94*Inputs!$M$103*(Financials!IS94&gt;0)</f>
        <v>0</v>
      </c>
      <c r="IT97" s="59">
        <f>IT94*Inputs!$M$103*(Financials!IT94&gt;0)</f>
        <v>0</v>
      </c>
      <c r="IU97" s="59">
        <f>IU94*Inputs!$M$103*(Financials!IU94&gt;0)</f>
        <v>0</v>
      </c>
      <c r="IV97" s="59">
        <f>IV94*Inputs!$M$103*(Financials!IV94&gt;0)</f>
        <v>0</v>
      </c>
      <c r="IW97" s="59">
        <f>IW94*Inputs!$M$103*(Financials!IW94&gt;0)</f>
        <v>0</v>
      </c>
      <c r="IX97" s="59">
        <f>IX94*Inputs!$M$103*(Financials!IX94&gt;0)</f>
        <v>0</v>
      </c>
      <c r="IY97" s="59">
        <f>IY94*Inputs!$M$103*(Financials!IY94&gt;0)</f>
        <v>0</v>
      </c>
      <c r="IZ97" s="59">
        <f>IZ94*Inputs!$M$103*(Financials!IZ94&gt;0)</f>
        <v>0</v>
      </c>
      <c r="JA97" s="59">
        <f>JA94*Inputs!$M$103*(Financials!JA94&gt;0)</f>
        <v>0</v>
      </c>
      <c r="JB97" s="59">
        <f>JB94*Inputs!$M$103*(Financials!JB94&gt;0)</f>
        <v>0</v>
      </c>
      <c r="JC97" s="59">
        <f>JC94*Inputs!$M$103*(Financials!JC94&gt;0)</f>
        <v>0</v>
      </c>
      <c r="JD97" s="59">
        <f>JD94*Inputs!$M$103*(Financials!JD94&gt;0)</f>
        <v>0</v>
      </c>
      <c r="JE97" s="59">
        <f>JE94*Inputs!$M$103*(Financials!JE94&gt;0)</f>
        <v>0</v>
      </c>
      <c r="JF97" s="59">
        <f>JF94*Inputs!$M$103*(Financials!JF94&gt;0)</f>
        <v>0</v>
      </c>
      <c r="JG97" s="59">
        <f>JG94*Inputs!$M$103*(Financials!JG94&gt;0)</f>
        <v>0</v>
      </c>
      <c r="JH97" s="59">
        <f>JH94*Inputs!$M$103*(Financials!JH94&gt;0)</f>
        <v>0</v>
      </c>
      <c r="JI97" s="59">
        <f>JI94*Inputs!$M$103*(Financials!JI94&gt;0)</f>
        <v>0</v>
      </c>
      <c r="JJ97" s="59">
        <f>JJ94*Inputs!$M$103*(Financials!JJ94&gt;0)</f>
        <v>0</v>
      </c>
      <c r="JK97" s="59">
        <f>JK94*Inputs!$M$103*(Financials!JK94&gt;0)</f>
        <v>0</v>
      </c>
      <c r="JL97" s="59">
        <f>JL94*Inputs!$M$103*(Financials!JL94&gt;0)</f>
        <v>0</v>
      </c>
      <c r="JM97" s="59">
        <f>JM94*Inputs!$M$103*(Financials!JM94&gt;0)</f>
        <v>0</v>
      </c>
      <c r="JN97" s="59">
        <f>JN94*Inputs!$M$103*(Financials!JN94&gt;0)</f>
        <v>0</v>
      </c>
      <c r="JO97" s="59">
        <f>JO94*Inputs!$M$103*(Financials!JO94&gt;0)</f>
        <v>0</v>
      </c>
      <c r="JP97" s="59">
        <f>JP94*Inputs!$M$103*(Financials!JP94&gt;0)</f>
        <v>0</v>
      </c>
      <c r="JQ97" s="59">
        <f>JQ94*Inputs!$M$103*(Financials!JQ94&gt;0)</f>
        <v>0</v>
      </c>
      <c r="JR97" s="59">
        <f>JR94*Inputs!$M$103*(Financials!JR94&gt;0)</f>
        <v>0</v>
      </c>
      <c r="JS97" s="59">
        <f>JS94*Inputs!$M$103*(Financials!JS94&gt;0)</f>
        <v>0</v>
      </c>
      <c r="JT97" s="59">
        <f>JT94*Inputs!$M$103*(Financials!JT94&gt;0)</f>
        <v>0</v>
      </c>
      <c r="JU97" s="59">
        <f>JU94*Inputs!$M$103*(Financials!JU94&gt;0)</f>
        <v>0</v>
      </c>
      <c r="JV97" s="59">
        <f>JV94*Inputs!$M$103*(Financials!JV94&gt;0)</f>
        <v>0</v>
      </c>
      <c r="JW97" s="59">
        <f>JW94*Inputs!$M$103*(Financials!JW94&gt;0)</f>
        <v>0</v>
      </c>
      <c r="JX97" s="59">
        <f>JX94*Inputs!$M$103*(Financials!JX94&gt;0)</f>
        <v>0</v>
      </c>
      <c r="JY97" s="59">
        <f>JY94*Inputs!$M$103*(Financials!JY94&gt;0)</f>
        <v>0</v>
      </c>
      <c r="JZ97" s="59">
        <f>JZ94*Inputs!$M$103*(Financials!JZ94&gt;0)</f>
        <v>0</v>
      </c>
      <c r="KA97" s="59">
        <f>KA94*Inputs!$M$103*(Financials!KA94&gt;0)</f>
        <v>0</v>
      </c>
      <c r="KB97" s="59">
        <f>KB94*Inputs!$M$103*(Financials!KB94&gt;0)</f>
        <v>0</v>
      </c>
      <c r="KC97" s="59">
        <f>KC94*Inputs!$M$103*(Financials!KC94&gt;0)</f>
        <v>0</v>
      </c>
      <c r="KD97" s="59">
        <f>KD94*Inputs!$M$103*(Financials!KD94&gt;0)</f>
        <v>0</v>
      </c>
      <c r="KE97" s="59">
        <f>KE94*Inputs!$M$103*(Financials!KE94&gt;0)</f>
        <v>0</v>
      </c>
      <c r="KF97" s="59">
        <f>KF94*Inputs!$M$103*(Financials!KF94&gt;0)</f>
        <v>0</v>
      </c>
      <c r="KG97" s="59">
        <f>KG94*Inputs!$M$103*(Financials!KG94&gt;0)</f>
        <v>0</v>
      </c>
      <c r="KH97" s="59">
        <f>KH94*Inputs!$M$103*(Financials!KH94&gt;0)</f>
        <v>0</v>
      </c>
      <c r="KI97" s="59">
        <f>KI94*Inputs!$M$103*(Financials!KI94&gt;0)</f>
        <v>0</v>
      </c>
      <c r="KJ97" s="59">
        <f>KJ94*Inputs!$M$103*(Financials!KJ94&gt;0)</f>
        <v>0</v>
      </c>
      <c r="KK97" s="59">
        <f>KK94*Inputs!$M$103*(Financials!KK94&gt;0)</f>
        <v>0</v>
      </c>
      <c r="KL97" s="59">
        <f>KL94*Inputs!$M$103*(Financials!KL94&gt;0)</f>
        <v>0</v>
      </c>
      <c r="KM97" s="59">
        <f>KM94*Inputs!$M$103*(Financials!KM94&gt;0)</f>
        <v>0</v>
      </c>
      <c r="KN97" s="59">
        <f>KN94*Inputs!$M$103*(Financials!KN94&gt;0)</f>
        <v>0</v>
      </c>
      <c r="KO97" s="59">
        <f>KO94*Inputs!$M$103*(Financials!KO94&gt;0)</f>
        <v>0</v>
      </c>
      <c r="KP97" s="59">
        <f>KP94*Inputs!$M$103*(Financials!KP94&gt;0)</f>
        <v>0</v>
      </c>
      <c r="KQ97" s="59">
        <f>KQ94*Inputs!$M$103*(Financials!KQ94&gt;0)</f>
        <v>0</v>
      </c>
      <c r="KR97" s="59">
        <f>KR94*Inputs!$M$103*(Financials!KR94&gt;0)</f>
        <v>0</v>
      </c>
      <c r="KS97" s="59">
        <f>KS94*Inputs!$M$103*(Financials!KS94&gt;0)</f>
        <v>0</v>
      </c>
      <c r="KT97" s="59">
        <f>KT94*Inputs!$M$103*(Financials!KT94&gt;0)</f>
        <v>0</v>
      </c>
      <c r="KU97" s="59">
        <f>KU94*Inputs!$M$103*(Financials!KU94&gt;0)</f>
        <v>0</v>
      </c>
      <c r="KV97" s="59">
        <f>KV94*Inputs!$M$103*(Financials!KV94&gt;0)</f>
        <v>0</v>
      </c>
      <c r="KW97" s="59">
        <f>KW94*Inputs!$M$103*(Financials!KW94&gt;0)</f>
        <v>0</v>
      </c>
      <c r="KX97" s="59">
        <f>KX94*Inputs!$M$103*(Financials!KX94&gt;0)</f>
        <v>0</v>
      </c>
      <c r="KY97" s="59">
        <f>KY94*Inputs!$M$103*(Financials!KY94&gt;0)</f>
        <v>0</v>
      </c>
      <c r="KZ97" s="59">
        <f>KZ94*Inputs!$M$103*(Financials!KZ94&gt;0)</f>
        <v>0</v>
      </c>
      <c r="LA97" s="59">
        <f>LA94*Inputs!$M$103*(Financials!LA94&gt;0)</f>
        <v>0</v>
      </c>
      <c r="LB97" s="59">
        <f>LB94*Inputs!$M$103*(Financials!LB94&gt;0)</f>
        <v>0</v>
      </c>
      <c r="LC97" s="59">
        <f>LC94*Inputs!$M$103*(Financials!LC94&gt;0)</f>
        <v>0</v>
      </c>
      <c r="LD97" s="59">
        <f>LD94*Inputs!$M$103*(Financials!LD94&gt;0)</f>
        <v>0</v>
      </c>
      <c r="LE97" s="59">
        <f>LE94*Inputs!$M$103*(Financials!LE94&gt;0)</f>
        <v>0</v>
      </c>
      <c r="LF97" s="59">
        <f>LF94*Inputs!$M$103*(Financials!LF94&gt;0)</f>
        <v>0</v>
      </c>
      <c r="LG97" s="59">
        <f>LG94*Inputs!$M$103*(Financials!LG94&gt;0)</f>
        <v>0</v>
      </c>
      <c r="LH97" s="59">
        <f>LH94*Inputs!$M$103*(Financials!LH94&gt;0)</f>
        <v>0</v>
      </c>
      <c r="LI97" s="59">
        <f>LI94*Inputs!$M$103*(Financials!LI94&gt;0)</f>
        <v>0</v>
      </c>
      <c r="LJ97" s="59">
        <f>LJ94*Inputs!$M$103*(Financials!LJ94&gt;0)</f>
        <v>0</v>
      </c>
      <c r="LK97" s="59">
        <f>LK94*Inputs!$M$103*(Financials!LK94&gt;0)</f>
        <v>0</v>
      </c>
      <c r="LL97" s="59">
        <f>LL94*Inputs!$M$103*(Financials!LL94&gt;0)</f>
        <v>0</v>
      </c>
      <c r="LM97" s="59">
        <f>LM94*Inputs!$M$103*(Financials!LM94&gt;0)</f>
        <v>0</v>
      </c>
      <c r="LN97" s="59">
        <f>LN94*Inputs!$M$103*(Financials!LN94&gt;0)</f>
        <v>0</v>
      </c>
      <c r="LO97" s="59">
        <f>LO94*Inputs!$M$103*(Financials!LO94&gt;0)</f>
        <v>0</v>
      </c>
      <c r="LP97" s="59">
        <f>LP94*Inputs!$M$103*(Financials!LP94&gt;0)</f>
        <v>0</v>
      </c>
      <c r="LQ97" s="59">
        <f>LQ94*Inputs!$M$103*(Financials!LQ94&gt;0)</f>
        <v>0</v>
      </c>
      <c r="LR97" s="59">
        <f>LR94*Inputs!$M$103*(Financials!LR94&gt;0)</f>
        <v>0</v>
      </c>
      <c r="LS97" s="59">
        <f>LS94*Inputs!$M$103*(Financials!LS94&gt;0)</f>
        <v>0</v>
      </c>
      <c r="LT97" s="59">
        <f>LT94*Inputs!$M$103*(Financials!LT94&gt;0)</f>
        <v>0</v>
      </c>
      <c r="LU97" s="59">
        <f>LU94*Inputs!$M$103*(Financials!LU94&gt;0)</f>
        <v>0</v>
      </c>
    </row>
    <row r="98" spans="4:333"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4"/>
      <c r="AG98" s="54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  <c r="ES98" s="59"/>
      <c r="ET98" s="59"/>
      <c r="EU98" s="59"/>
      <c r="EV98" s="59"/>
      <c r="EW98" s="59"/>
      <c r="EX98" s="59"/>
      <c r="EY98" s="59"/>
      <c r="EZ98" s="59"/>
      <c r="FA98" s="59"/>
      <c r="FB98" s="59"/>
      <c r="FC98" s="59"/>
      <c r="FD98" s="59"/>
      <c r="FE98" s="59"/>
      <c r="FF98" s="59"/>
      <c r="FG98" s="59"/>
      <c r="FH98" s="59"/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  <c r="GH98" s="59"/>
      <c r="GI98" s="59"/>
      <c r="GJ98" s="59"/>
      <c r="GK98" s="59"/>
      <c r="GL98" s="59"/>
      <c r="GM98" s="59"/>
      <c r="GN98" s="59"/>
      <c r="GO98" s="59"/>
      <c r="GP98" s="59"/>
      <c r="GQ98" s="59"/>
      <c r="GR98" s="59"/>
      <c r="GS98" s="59"/>
      <c r="GT98" s="59"/>
      <c r="GU98" s="59"/>
      <c r="GV98" s="59"/>
      <c r="GW98" s="59"/>
      <c r="GX98" s="59"/>
      <c r="GY98" s="59"/>
      <c r="GZ98" s="59"/>
      <c r="HA98" s="59"/>
      <c r="HB98" s="59"/>
      <c r="HC98" s="59"/>
      <c r="HD98" s="59"/>
      <c r="HE98" s="59"/>
      <c r="HF98" s="59"/>
      <c r="HG98" s="59"/>
      <c r="HH98" s="59"/>
      <c r="HI98" s="59"/>
      <c r="HJ98" s="59"/>
      <c r="HK98" s="59"/>
      <c r="HL98" s="59"/>
      <c r="HM98" s="59"/>
      <c r="HN98" s="59"/>
      <c r="HO98" s="59"/>
      <c r="HP98" s="59"/>
      <c r="HQ98" s="59"/>
      <c r="HR98" s="59"/>
      <c r="HS98" s="59"/>
      <c r="HT98" s="59"/>
      <c r="HU98" s="59"/>
      <c r="HV98" s="59"/>
      <c r="HW98" s="59"/>
      <c r="HX98" s="59"/>
      <c r="HY98" s="59"/>
      <c r="HZ98" s="59"/>
      <c r="IA98" s="59"/>
      <c r="IB98" s="59"/>
      <c r="IC98" s="59"/>
      <c r="ID98" s="59"/>
      <c r="IE98" s="59"/>
      <c r="IF98" s="59"/>
      <c r="IG98" s="59"/>
      <c r="IH98" s="59"/>
      <c r="II98" s="59"/>
      <c r="IJ98" s="59"/>
      <c r="IK98" s="59"/>
      <c r="IL98" s="59"/>
      <c r="IM98" s="59"/>
      <c r="IN98" s="59"/>
      <c r="IO98" s="59"/>
      <c r="IP98" s="59"/>
      <c r="IQ98" s="59"/>
      <c r="IR98" s="59"/>
      <c r="IS98" s="59"/>
      <c r="IT98" s="59"/>
      <c r="IU98" s="59"/>
      <c r="IV98" s="59"/>
      <c r="IW98" s="59"/>
      <c r="IX98" s="59"/>
      <c r="IY98" s="59"/>
      <c r="IZ98" s="59"/>
      <c r="JA98" s="59"/>
      <c r="JB98" s="59"/>
      <c r="JC98" s="59"/>
      <c r="JD98" s="59"/>
      <c r="JE98" s="59"/>
      <c r="JF98" s="59"/>
      <c r="JG98" s="59"/>
      <c r="JH98" s="59"/>
      <c r="JI98" s="59"/>
      <c r="JJ98" s="59"/>
      <c r="JK98" s="59"/>
      <c r="JL98" s="59"/>
      <c r="JM98" s="59"/>
      <c r="JN98" s="59"/>
      <c r="JO98" s="59"/>
      <c r="JP98" s="59"/>
      <c r="JQ98" s="59"/>
      <c r="JR98" s="59"/>
      <c r="JS98" s="59"/>
      <c r="JT98" s="59"/>
      <c r="JU98" s="59"/>
      <c r="JV98" s="59"/>
      <c r="JW98" s="59"/>
      <c r="JX98" s="59"/>
      <c r="JY98" s="59"/>
      <c r="JZ98" s="59"/>
      <c r="KA98" s="59"/>
      <c r="KB98" s="59"/>
      <c r="KC98" s="59"/>
      <c r="KD98" s="59"/>
      <c r="KE98" s="59"/>
      <c r="KF98" s="59"/>
      <c r="KG98" s="59"/>
      <c r="KH98" s="59"/>
      <c r="KI98" s="59"/>
      <c r="KJ98" s="59"/>
      <c r="KK98" s="59"/>
      <c r="KL98" s="59"/>
      <c r="KM98" s="59"/>
      <c r="KN98" s="59"/>
      <c r="KO98" s="59"/>
      <c r="KP98" s="59"/>
      <c r="KQ98" s="59"/>
      <c r="KR98" s="59"/>
      <c r="KS98" s="59"/>
      <c r="KT98" s="59"/>
      <c r="KU98" s="59"/>
      <c r="KV98" s="59"/>
      <c r="KW98" s="59"/>
      <c r="KX98" s="59"/>
      <c r="KY98" s="59"/>
      <c r="KZ98" s="59"/>
      <c r="LA98" s="59"/>
      <c r="LB98" s="59"/>
      <c r="LC98" s="59"/>
      <c r="LD98" s="59"/>
      <c r="LE98" s="59"/>
      <c r="LF98" s="59"/>
      <c r="LG98" s="59"/>
      <c r="LH98" s="59"/>
      <c r="LI98" s="59"/>
      <c r="LJ98" s="59"/>
      <c r="LK98" s="59"/>
      <c r="LL98" s="59"/>
      <c r="LM98" s="59"/>
      <c r="LN98" s="59"/>
      <c r="LO98" s="59"/>
      <c r="LP98" s="59"/>
      <c r="LQ98" s="59"/>
      <c r="LR98" s="59"/>
      <c r="LS98" s="59"/>
      <c r="LT98" s="59"/>
      <c r="LU98" s="59"/>
    </row>
    <row r="99" spans="4:333">
      <c r="D99" s="12" t="s">
        <v>357</v>
      </c>
      <c r="G99" s="59">
        <f t="shared" ref="G99:AE99" si="210">SUM(G96:G98)</f>
        <v>42500</v>
      </c>
      <c r="H99" s="59">
        <f t="shared" si="210"/>
        <v>67999.999999999985</v>
      </c>
      <c r="I99" s="59">
        <f t="shared" si="210"/>
        <v>40800</v>
      </c>
      <c r="J99" s="59">
        <f t="shared" si="210"/>
        <v>24479.999999999996</v>
      </c>
      <c r="K99" s="59">
        <f t="shared" si="210"/>
        <v>24479.999999999996</v>
      </c>
      <c r="L99" s="59">
        <f t="shared" si="210"/>
        <v>12239.999999999998</v>
      </c>
      <c r="M99" s="59">
        <f t="shared" si="210"/>
        <v>0</v>
      </c>
      <c r="N99" s="59">
        <f t="shared" si="210"/>
        <v>0</v>
      </c>
      <c r="O99" s="59">
        <f t="shared" si="210"/>
        <v>0</v>
      </c>
      <c r="P99" s="59">
        <f t="shared" si="210"/>
        <v>0</v>
      </c>
      <c r="Q99" s="59">
        <f t="shared" si="210"/>
        <v>0</v>
      </c>
      <c r="R99" s="59">
        <f t="shared" si="210"/>
        <v>0</v>
      </c>
      <c r="S99" s="59">
        <f t="shared" si="210"/>
        <v>0</v>
      </c>
      <c r="T99" s="59">
        <f t="shared" si="210"/>
        <v>0</v>
      </c>
      <c r="U99" s="59">
        <f t="shared" si="210"/>
        <v>0</v>
      </c>
      <c r="V99" s="59">
        <f t="shared" si="210"/>
        <v>0</v>
      </c>
      <c r="W99" s="59">
        <f t="shared" si="210"/>
        <v>0</v>
      </c>
      <c r="X99" s="59">
        <f t="shared" si="210"/>
        <v>0</v>
      </c>
      <c r="Y99" s="59">
        <f t="shared" si="210"/>
        <v>0</v>
      </c>
      <c r="Z99" s="59">
        <f t="shared" si="210"/>
        <v>0</v>
      </c>
      <c r="AA99" s="59">
        <f t="shared" si="210"/>
        <v>0</v>
      </c>
      <c r="AB99" s="59">
        <f t="shared" si="210"/>
        <v>0</v>
      </c>
      <c r="AC99" s="59">
        <f t="shared" si="210"/>
        <v>0</v>
      </c>
      <c r="AD99" s="59">
        <f t="shared" si="210"/>
        <v>0</v>
      </c>
      <c r="AE99" s="59">
        <f t="shared" si="210"/>
        <v>0</v>
      </c>
      <c r="AF99" s="54"/>
      <c r="AG99" s="54"/>
      <c r="AH99" s="59">
        <f t="shared" ref="AH99:CS99" si="211">SUM(AH96:AH98)</f>
        <v>3541.6666666666665</v>
      </c>
      <c r="AI99" s="59">
        <f t="shared" si="211"/>
        <v>3541.6666666666665</v>
      </c>
      <c r="AJ99" s="59">
        <f t="shared" si="211"/>
        <v>3541.6666666666665</v>
      </c>
      <c r="AK99" s="59">
        <f t="shared" si="211"/>
        <v>3541.6666666666665</v>
      </c>
      <c r="AL99" s="59">
        <f t="shared" si="211"/>
        <v>3541.6666666666665</v>
      </c>
      <c r="AM99" s="59">
        <f t="shared" si="211"/>
        <v>3541.6666666666665</v>
      </c>
      <c r="AN99" s="59">
        <f t="shared" si="211"/>
        <v>3541.6666666666665</v>
      </c>
      <c r="AO99" s="59">
        <f t="shared" si="211"/>
        <v>3541.6666666666665</v>
      </c>
      <c r="AP99" s="59">
        <f t="shared" si="211"/>
        <v>3541.6666666666665</v>
      </c>
      <c r="AQ99" s="59">
        <f t="shared" si="211"/>
        <v>3541.6666666666665</v>
      </c>
      <c r="AR99" s="59">
        <f t="shared" si="211"/>
        <v>3541.6666666666665</v>
      </c>
      <c r="AS99" s="59">
        <f t="shared" si="211"/>
        <v>3541.6666666666665</v>
      </c>
      <c r="AT99" s="59">
        <f t="shared" si="211"/>
        <v>5666.666666666667</v>
      </c>
      <c r="AU99" s="59">
        <f t="shared" si="211"/>
        <v>5666.666666666667</v>
      </c>
      <c r="AV99" s="59">
        <f t="shared" si="211"/>
        <v>5666.666666666667</v>
      </c>
      <c r="AW99" s="59">
        <f t="shared" si="211"/>
        <v>5666.666666666667</v>
      </c>
      <c r="AX99" s="59">
        <f t="shared" si="211"/>
        <v>5666.666666666667</v>
      </c>
      <c r="AY99" s="59">
        <f t="shared" si="211"/>
        <v>5666.666666666667</v>
      </c>
      <c r="AZ99" s="59">
        <f t="shared" si="211"/>
        <v>5666.666666666667</v>
      </c>
      <c r="BA99" s="59">
        <f t="shared" si="211"/>
        <v>5666.666666666667</v>
      </c>
      <c r="BB99" s="59">
        <f t="shared" si="211"/>
        <v>5666.666666666667</v>
      </c>
      <c r="BC99" s="59">
        <f t="shared" si="211"/>
        <v>5666.666666666667</v>
      </c>
      <c r="BD99" s="59">
        <f t="shared" si="211"/>
        <v>5666.666666666667</v>
      </c>
      <c r="BE99" s="59">
        <f t="shared" si="211"/>
        <v>5666.666666666667</v>
      </c>
      <c r="BF99" s="59">
        <f t="shared" si="211"/>
        <v>3400</v>
      </c>
      <c r="BG99" s="59">
        <f t="shared" si="211"/>
        <v>3400</v>
      </c>
      <c r="BH99" s="59">
        <f t="shared" si="211"/>
        <v>3400</v>
      </c>
      <c r="BI99" s="59">
        <f t="shared" si="211"/>
        <v>3400</v>
      </c>
      <c r="BJ99" s="59">
        <f t="shared" si="211"/>
        <v>3400</v>
      </c>
      <c r="BK99" s="59">
        <f t="shared" si="211"/>
        <v>3400</v>
      </c>
      <c r="BL99" s="59">
        <f t="shared" si="211"/>
        <v>3400</v>
      </c>
      <c r="BM99" s="59">
        <f t="shared" si="211"/>
        <v>3400</v>
      </c>
      <c r="BN99" s="59">
        <f t="shared" si="211"/>
        <v>3400</v>
      </c>
      <c r="BO99" s="59">
        <f t="shared" si="211"/>
        <v>3400</v>
      </c>
      <c r="BP99" s="59">
        <f t="shared" si="211"/>
        <v>3400</v>
      </c>
      <c r="BQ99" s="59">
        <f t="shared" si="211"/>
        <v>3400</v>
      </c>
      <c r="BR99" s="59">
        <f t="shared" si="211"/>
        <v>2039.9999999999998</v>
      </c>
      <c r="BS99" s="59">
        <f t="shared" si="211"/>
        <v>2039.9999999999998</v>
      </c>
      <c r="BT99" s="59">
        <f t="shared" si="211"/>
        <v>2039.9999999999998</v>
      </c>
      <c r="BU99" s="59">
        <f t="shared" si="211"/>
        <v>2039.9999999999998</v>
      </c>
      <c r="BV99" s="59">
        <f t="shared" si="211"/>
        <v>2039.9999999999998</v>
      </c>
      <c r="BW99" s="59">
        <f t="shared" si="211"/>
        <v>2039.9999999999998</v>
      </c>
      <c r="BX99" s="59">
        <f t="shared" si="211"/>
        <v>2039.9999999999998</v>
      </c>
      <c r="BY99" s="59">
        <f t="shared" si="211"/>
        <v>2039.9999999999998</v>
      </c>
      <c r="BZ99" s="59">
        <f t="shared" si="211"/>
        <v>2039.9999999999998</v>
      </c>
      <c r="CA99" s="59">
        <f t="shared" si="211"/>
        <v>2039.9999999999998</v>
      </c>
      <c r="CB99" s="59">
        <f t="shared" si="211"/>
        <v>2039.9999999999998</v>
      </c>
      <c r="CC99" s="59">
        <f t="shared" si="211"/>
        <v>2039.9999999999998</v>
      </c>
      <c r="CD99" s="59">
        <f t="shared" si="211"/>
        <v>2039.9999999999998</v>
      </c>
      <c r="CE99" s="59">
        <f t="shared" si="211"/>
        <v>2039.9999999999998</v>
      </c>
      <c r="CF99" s="59">
        <f t="shared" si="211"/>
        <v>2039.9999999999998</v>
      </c>
      <c r="CG99" s="59">
        <f t="shared" si="211"/>
        <v>2039.9999999999998</v>
      </c>
      <c r="CH99" s="59">
        <f t="shared" si="211"/>
        <v>2039.9999999999998</v>
      </c>
      <c r="CI99" s="59">
        <f t="shared" si="211"/>
        <v>2039.9999999999998</v>
      </c>
      <c r="CJ99" s="59">
        <f t="shared" si="211"/>
        <v>2039.9999999999998</v>
      </c>
      <c r="CK99" s="59">
        <f t="shared" si="211"/>
        <v>2039.9999999999998</v>
      </c>
      <c r="CL99" s="59">
        <f t="shared" si="211"/>
        <v>2039.9999999999998</v>
      </c>
      <c r="CM99" s="59">
        <f t="shared" si="211"/>
        <v>2039.9999999999998</v>
      </c>
      <c r="CN99" s="59">
        <f t="shared" si="211"/>
        <v>2039.9999999999998</v>
      </c>
      <c r="CO99" s="59">
        <f t="shared" si="211"/>
        <v>2039.9999999999998</v>
      </c>
      <c r="CP99" s="59">
        <f t="shared" si="211"/>
        <v>1019.9999999999999</v>
      </c>
      <c r="CQ99" s="59">
        <f t="shared" si="211"/>
        <v>1019.9999999999999</v>
      </c>
      <c r="CR99" s="59">
        <f t="shared" si="211"/>
        <v>1019.9999999999999</v>
      </c>
      <c r="CS99" s="59">
        <f t="shared" si="211"/>
        <v>1019.9999999999999</v>
      </c>
      <c r="CT99" s="59">
        <f t="shared" ref="CT99:FE99" si="212">SUM(CT96:CT98)</f>
        <v>1019.9999999999999</v>
      </c>
      <c r="CU99" s="59">
        <f t="shared" si="212"/>
        <v>1019.9999999999999</v>
      </c>
      <c r="CV99" s="59">
        <f t="shared" si="212"/>
        <v>1019.9999999999999</v>
      </c>
      <c r="CW99" s="59">
        <f t="shared" si="212"/>
        <v>1019.9999999999999</v>
      </c>
      <c r="CX99" s="59">
        <f t="shared" si="212"/>
        <v>1019.9999999999999</v>
      </c>
      <c r="CY99" s="59">
        <f t="shared" si="212"/>
        <v>1019.9999999999999</v>
      </c>
      <c r="CZ99" s="59">
        <f t="shared" si="212"/>
        <v>1019.9999999999999</v>
      </c>
      <c r="DA99" s="59">
        <f t="shared" si="212"/>
        <v>1019.9999999999999</v>
      </c>
      <c r="DB99" s="59">
        <f t="shared" si="212"/>
        <v>0</v>
      </c>
      <c r="DC99" s="59">
        <f t="shared" si="212"/>
        <v>0</v>
      </c>
      <c r="DD99" s="59">
        <f t="shared" si="212"/>
        <v>0</v>
      </c>
      <c r="DE99" s="59">
        <f t="shared" si="212"/>
        <v>0</v>
      </c>
      <c r="DF99" s="59">
        <f t="shared" si="212"/>
        <v>0</v>
      </c>
      <c r="DG99" s="59">
        <f t="shared" si="212"/>
        <v>0</v>
      </c>
      <c r="DH99" s="59">
        <f t="shared" si="212"/>
        <v>0</v>
      </c>
      <c r="DI99" s="59">
        <f t="shared" si="212"/>
        <v>0</v>
      </c>
      <c r="DJ99" s="59">
        <f t="shared" si="212"/>
        <v>0</v>
      </c>
      <c r="DK99" s="59">
        <f t="shared" si="212"/>
        <v>0</v>
      </c>
      <c r="DL99" s="59">
        <f t="shared" si="212"/>
        <v>0</v>
      </c>
      <c r="DM99" s="59">
        <f t="shared" si="212"/>
        <v>0</v>
      </c>
      <c r="DN99" s="59">
        <f t="shared" si="212"/>
        <v>0</v>
      </c>
      <c r="DO99" s="59">
        <f t="shared" si="212"/>
        <v>0</v>
      </c>
      <c r="DP99" s="59">
        <f t="shared" si="212"/>
        <v>0</v>
      </c>
      <c r="DQ99" s="59">
        <f t="shared" si="212"/>
        <v>0</v>
      </c>
      <c r="DR99" s="59">
        <f t="shared" si="212"/>
        <v>0</v>
      </c>
      <c r="DS99" s="59">
        <f t="shared" si="212"/>
        <v>0</v>
      </c>
      <c r="DT99" s="59">
        <f t="shared" si="212"/>
        <v>0</v>
      </c>
      <c r="DU99" s="59">
        <f t="shared" si="212"/>
        <v>0</v>
      </c>
      <c r="DV99" s="59">
        <f t="shared" si="212"/>
        <v>0</v>
      </c>
      <c r="DW99" s="59">
        <f t="shared" si="212"/>
        <v>0</v>
      </c>
      <c r="DX99" s="59">
        <f t="shared" si="212"/>
        <v>0</v>
      </c>
      <c r="DY99" s="59">
        <f t="shared" si="212"/>
        <v>0</v>
      </c>
      <c r="DZ99" s="59">
        <f t="shared" si="212"/>
        <v>0</v>
      </c>
      <c r="EA99" s="59">
        <f t="shared" si="212"/>
        <v>0</v>
      </c>
      <c r="EB99" s="59">
        <f t="shared" si="212"/>
        <v>0</v>
      </c>
      <c r="EC99" s="59">
        <f t="shared" si="212"/>
        <v>0</v>
      </c>
      <c r="ED99" s="59">
        <f t="shared" si="212"/>
        <v>0</v>
      </c>
      <c r="EE99" s="59">
        <f t="shared" si="212"/>
        <v>0</v>
      </c>
      <c r="EF99" s="59">
        <f t="shared" si="212"/>
        <v>0</v>
      </c>
      <c r="EG99" s="59">
        <f t="shared" si="212"/>
        <v>0</v>
      </c>
      <c r="EH99" s="59">
        <f t="shared" si="212"/>
        <v>0</v>
      </c>
      <c r="EI99" s="59">
        <f t="shared" si="212"/>
        <v>0</v>
      </c>
      <c r="EJ99" s="59">
        <f t="shared" si="212"/>
        <v>0</v>
      </c>
      <c r="EK99" s="59">
        <f t="shared" si="212"/>
        <v>0</v>
      </c>
      <c r="EL99" s="59">
        <f t="shared" si="212"/>
        <v>0</v>
      </c>
      <c r="EM99" s="59">
        <f t="shared" si="212"/>
        <v>0</v>
      </c>
      <c r="EN99" s="59">
        <f t="shared" si="212"/>
        <v>0</v>
      </c>
      <c r="EO99" s="59">
        <f t="shared" si="212"/>
        <v>0</v>
      </c>
      <c r="EP99" s="59">
        <f t="shared" si="212"/>
        <v>0</v>
      </c>
      <c r="EQ99" s="59">
        <f t="shared" si="212"/>
        <v>0</v>
      </c>
      <c r="ER99" s="59">
        <f t="shared" si="212"/>
        <v>0</v>
      </c>
      <c r="ES99" s="59">
        <f t="shared" si="212"/>
        <v>0</v>
      </c>
      <c r="ET99" s="59">
        <f t="shared" si="212"/>
        <v>0</v>
      </c>
      <c r="EU99" s="59">
        <f t="shared" si="212"/>
        <v>0</v>
      </c>
      <c r="EV99" s="59">
        <f t="shared" si="212"/>
        <v>0</v>
      </c>
      <c r="EW99" s="59">
        <f t="shared" si="212"/>
        <v>0</v>
      </c>
      <c r="EX99" s="59">
        <f t="shared" si="212"/>
        <v>0</v>
      </c>
      <c r="EY99" s="59">
        <f t="shared" si="212"/>
        <v>0</v>
      </c>
      <c r="EZ99" s="59">
        <f t="shared" si="212"/>
        <v>0</v>
      </c>
      <c r="FA99" s="59">
        <f t="shared" si="212"/>
        <v>0</v>
      </c>
      <c r="FB99" s="59">
        <f t="shared" si="212"/>
        <v>0</v>
      </c>
      <c r="FC99" s="59">
        <f t="shared" si="212"/>
        <v>0</v>
      </c>
      <c r="FD99" s="59">
        <f t="shared" si="212"/>
        <v>0</v>
      </c>
      <c r="FE99" s="59">
        <f t="shared" si="212"/>
        <v>0</v>
      </c>
      <c r="FF99" s="59">
        <f t="shared" ref="FF99:HQ99" si="213">SUM(FF96:FF98)</f>
        <v>0</v>
      </c>
      <c r="FG99" s="59">
        <f t="shared" si="213"/>
        <v>0</v>
      </c>
      <c r="FH99" s="59">
        <f t="shared" si="213"/>
        <v>0</v>
      </c>
      <c r="FI99" s="59">
        <f t="shared" si="213"/>
        <v>0</v>
      </c>
      <c r="FJ99" s="59">
        <f t="shared" si="213"/>
        <v>0</v>
      </c>
      <c r="FK99" s="59">
        <f t="shared" si="213"/>
        <v>0</v>
      </c>
      <c r="FL99" s="59">
        <f t="shared" si="213"/>
        <v>0</v>
      </c>
      <c r="FM99" s="59">
        <f t="shared" si="213"/>
        <v>0</v>
      </c>
      <c r="FN99" s="59">
        <f t="shared" si="213"/>
        <v>0</v>
      </c>
      <c r="FO99" s="59">
        <f t="shared" si="213"/>
        <v>0</v>
      </c>
      <c r="FP99" s="59">
        <f t="shared" si="213"/>
        <v>0</v>
      </c>
      <c r="FQ99" s="59">
        <f t="shared" si="213"/>
        <v>0</v>
      </c>
      <c r="FR99" s="59">
        <f t="shared" si="213"/>
        <v>0</v>
      </c>
      <c r="FS99" s="59">
        <f t="shared" si="213"/>
        <v>0</v>
      </c>
      <c r="FT99" s="59">
        <f t="shared" si="213"/>
        <v>0</v>
      </c>
      <c r="FU99" s="59">
        <f t="shared" si="213"/>
        <v>0</v>
      </c>
      <c r="FV99" s="59">
        <f t="shared" si="213"/>
        <v>0</v>
      </c>
      <c r="FW99" s="59">
        <f t="shared" si="213"/>
        <v>0</v>
      </c>
      <c r="FX99" s="59">
        <f t="shared" si="213"/>
        <v>0</v>
      </c>
      <c r="FY99" s="59">
        <f t="shared" si="213"/>
        <v>0</v>
      </c>
      <c r="FZ99" s="59">
        <f t="shared" si="213"/>
        <v>0</v>
      </c>
      <c r="GA99" s="59">
        <f t="shared" si="213"/>
        <v>0</v>
      </c>
      <c r="GB99" s="59">
        <f t="shared" si="213"/>
        <v>0</v>
      </c>
      <c r="GC99" s="59">
        <f t="shared" si="213"/>
        <v>0</v>
      </c>
      <c r="GD99" s="59">
        <f t="shared" si="213"/>
        <v>0</v>
      </c>
      <c r="GE99" s="59">
        <f t="shared" si="213"/>
        <v>0</v>
      </c>
      <c r="GF99" s="59">
        <f t="shared" si="213"/>
        <v>0</v>
      </c>
      <c r="GG99" s="59">
        <f t="shared" si="213"/>
        <v>0</v>
      </c>
      <c r="GH99" s="59">
        <f t="shared" si="213"/>
        <v>0</v>
      </c>
      <c r="GI99" s="59">
        <f t="shared" si="213"/>
        <v>0</v>
      </c>
      <c r="GJ99" s="59">
        <f t="shared" si="213"/>
        <v>0</v>
      </c>
      <c r="GK99" s="59">
        <f t="shared" si="213"/>
        <v>0</v>
      </c>
      <c r="GL99" s="59">
        <f t="shared" si="213"/>
        <v>0</v>
      </c>
      <c r="GM99" s="59">
        <f t="shared" si="213"/>
        <v>0</v>
      </c>
      <c r="GN99" s="59">
        <f t="shared" si="213"/>
        <v>0</v>
      </c>
      <c r="GO99" s="59">
        <f t="shared" si="213"/>
        <v>0</v>
      </c>
      <c r="GP99" s="59">
        <f t="shared" si="213"/>
        <v>0</v>
      </c>
      <c r="GQ99" s="59">
        <f t="shared" si="213"/>
        <v>0</v>
      </c>
      <c r="GR99" s="59">
        <f t="shared" si="213"/>
        <v>0</v>
      </c>
      <c r="GS99" s="59">
        <f t="shared" si="213"/>
        <v>0</v>
      </c>
      <c r="GT99" s="59">
        <f t="shared" si="213"/>
        <v>0</v>
      </c>
      <c r="GU99" s="59">
        <f t="shared" si="213"/>
        <v>0</v>
      </c>
      <c r="GV99" s="59">
        <f t="shared" si="213"/>
        <v>0</v>
      </c>
      <c r="GW99" s="59">
        <f t="shared" si="213"/>
        <v>0</v>
      </c>
      <c r="GX99" s="59">
        <f t="shared" si="213"/>
        <v>0</v>
      </c>
      <c r="GY99" s="59">
        <f t="shared" si="213"/>
        <v>0</v>
      </c>
      <c r="GZ99" s="59">
        <f t="shared" si="213"/>
        <v>0</v>
      </c>
      <c r="HA99" s="59">
        <f t="shared" si="213"/>
        <v>0</v>
      </c>
      <c r="HB99" s="59">
        <f t="shared" si="213"/>
        <v>0</v>
      </c>
      <c r="HC99" s="59">
        <f t="shared" si="213"/>
        <v>0</v>
      </c>
      <c r="HD99" s="59">
        <f t="shared" si="213"/>
        <v>0</v>
      </c>
      <c r="HE99" s="59">
        <f t="shared" si="213"/>
        <v>0</v>
      </c>
      <c r="HF99" s="59">
        <f t="shared" si="213"/>
        <v>0</v>
      </c>
      <c r="HG99" s="59">
        <f t="shared" si="213"/>
        <v>0</v>
      </c>
      <c r="HH99" s="59">
        <f t="shared" si="213"/>
        <v>0</v>
      </c>
      <c r="HI99" s="59">
        <f t="shared" si="213"/>
        <v>0</v>
      </c>
      <c r="HJ99" s="59">
        <f t="shared" si="213"/>
        <v>0</v>
      </c>
      <c r="HK99" s="59">
        <f t="shared" si="213"/>
        <v>0</v>
      </c>
      <c r="HL99" s="59">
        <f t="shared" si="213"/>
        <v>0</v>
      </c>
      <c r="HM99" s="59">
        <f t="shared" si="213"/>
        <v>0</v>
      </c>
      <c r="HN99" s="59">
        <f t="shared" si="213"/>
        <v>0</v>
      </c>
      <c r="HO99" s="59">
        <f t="shared" si="213"/>
        <v>0</v>
      </c>
      <c r="HP99" s="59">
        <f t="shared" si="213"/>
        <v>0</v>
      </c>
      <c r="HQ99" s="59">
        <f t="shared" si="213"/>
        <v>0</v>
      </c>
      <c r="HR99" s="59">
        <f t="shared" ref="HR99:KC99" si="214">SUM(HR96:HR98)</f>
        <v>0</v>
      </c>
      <c r="HS99" s="59">
        <f t="shared" si="214"/>
        <v>0</v>
      </c>
      <c r="HT99" s="59">
        <f t="shared" si="214"/>
        <v>0</v>
      </c>
      <c r="HU99" s="59">
        <f t="shared" si="214"/>
        <v>0</v>
      </c>
      <c r="HV99" s="59">
        <f t="shared" si="214"/>
        <v>0</v>
      </c>
      <c r="HW99" s="59">
        <f t="shared" si="214"/>
        <v>0</v>
      </c>
      <c r="HX99" s="59">
        <f t="shared" si="214"/>
        <v>0</v>
      </c>
      <c r="HY99" s="59">
        <f t="shared" si="214"/>
        <v>0</v>
      </c>
      <c r="HZ99" s="59">
        <f t="shared" si="214"/>
        <v>0</v>
      </c>
      <c r="IA99" s="59">
        <f t="shared" si="214"/>
        <v>0</v>
      </c>
      <c r="IB99" s="59">
        <f t="shared" si="214"/>
        <v>0</v>
      </c>
      <c r="IC99" s="59">
        <f t="shared" si="214"/>
        <v>0</v>
      </c>
      <c r="ID99" s="59">
        <f t="shared" si="214"/>
        <v>0</v>
      </c>
      <c r="IE99" s="59">
        <f t="shared" si="214"/>
        <v>0</v>
      </c>
      <c r="IF99" s="59">
        <f t="shared" si="214"/>
        <v>0</v>
      </c>
      <c r="IG99" s="59">
        <f t="shared" si="214"/>
        <v>0</v>
      </c>
      <c r="IH99" s="59">
        <f t="shared" si="214"/>
        <v>0</v>
      </c>
      <c r="II99" s="59">
        <f t="shared" si="214"/>
        <v>0</v>
      </c>
      <c r="IJ99" s="59">
        <f t="shared" si="214"/>
        <v>0</v>
      </c>
      <c r="IK99" s="59">
        <f t="shared" si="214"/>
        <v>0</v>
      </c>
      <c r="IL99" s="59">
        <f t="shared" si="214"/>
        <v>0</v>
      </c>
      <c r="IM99" s="59">
        <f t="shared" si="214"/>
        <v>0</v>
      </c>
      <c r="IN99" s="59">
        <f t="shared" si="214"/>
        <v>0</v>
      </c>
      <c r="IO99" s="59">
        <f t="shared" si="214"/>
        <v>0</v>
      </c>
      <c r="IP99" s="59">
        <f t="shared" si="214"/>
        <v>0</v>
      </c>
      <c r="IQ99" s="59">
        <f t="shared" si="214"/>
        <v>0</v>
      </c>
      <c r="IR99" s="59">
        <f t="shared" si="214"/>
        <v>0</v>
      </c>
      <c r="IS99" s="59">
        <f t="shared" si="214"/>
        <v>0</v>
      </c>
      <c r="IT99" s="59">
        <f t="shared" si="214"/>
        <v>0</v>
      </c>
      <c r="IU99" s="59">
        <f t="shared" si="214"/>
        <v>0</v>
      </c>
      <c r="IV99" s="59">
        <f t="shared" si="214"/>
        <v>0</v>
      </c>
      <c r="IW99" s="59">
        <f t="shared" si="214"/>
        <v>0</v>
      </c>
      <c r="IX99" s="59">
        <f t="shared" si="214"/>
        <v>0</v>
      </c>
      <c r="IY99" s="59">
        <f t="shared" si="214"/>
        <v>0</v>
      </c>
      <c r="IZ99" s="59">
        <f t="shared" si="214"/>
        <v>0</v>
      </c>
      <c r="JA99" s="59">
        <f t="shared" si="214"/>
        <v>0</v>
      </c>
      <c r="JB99" s="59">
        <f t="shared" si="214"/>
        <v>0</v>
      </c>
      <c r="JC99" s="59">
        <f t="shared" si="214"/>
        <v>0</v>
      </c>
      <c r="JD99" s="59">
        <f t="shared" si="214"/>
        <v>0</v>
      </c>
      <c r="JE99" s="59">
        <f t="shared" si="214"/>
        <v>0</v>
      </c>
      <c r="JF99" s="59">
        <f t="shared" si="214"/>
        <v>0</v>
      </c>
      <c r="JG99" s="59">
        <f t="shared" si="214"/>
        <v>0</v>
      </c>
      <c r="JH99" s="59">
        <f t="shared" si="214"/>
        <v>0</v>
      </c>
      <c r="JI99" s="59">
        <f t="shared" si="214"/>
        <v>0</v>
      </c>
      <c r="JJ99" s="59">
        <f t="shared" si="214"/>
        <v>0</v>
      </c>
      <c r="JK99" s="59">
        <f t="shared" si="214"/>
        <v>0</v>
      </c>
      <c r="JL99" s="59">
        <f t="shared" si="214"/>
        <v>0</v>
      </c>
      <c r="JM99" s="59">
        <f t="shared" si="214"/>
        <v>0</v>
      </c>
      <c r="JN99" s="59">
        <f t="shared" si="214"/>
        <v>0</v>
      </c>
      <c r="JO99" s="59">
        <f t="shared" si="214"/>
        <v>0</v>
      </c>
      <c r="JP99" s="59">
        <f t="shared" si="214"/>
        <v>0</v>
      </c>
      <c r="JQ99" s="59">
        <f t="shared" si="214"/>
        <v>0</v>
      </c>
      <c r="JR99" s="59">
        <f t="shared" si="214"/>
        <v>0</v>
      </c>
      <c r="JS99" s="59">
        <f t="shared" si="214"/>
        <v>0</v>
      </c>
      <c r="JT99" s="59">
        <f t="shared" si="214"/>
        <v>0</v>
      </c>
      <c r="JU99" s="59">
        <f t="shared" si="214"/>
        <v>0</v>
      </c>
      <c r="JV99" s="59">
        <f t="shared" si="214"/>
        <v>0</v>
      </c>
      <c r="JW99" s="59">
        <f t="shared" si="214"/>
        <v>0</v>
      </c>
      <c r="JX99" s="59">
        <f t="shared" si="214"/>
        <v>0</v>
      </c>
      <c r="JY99" s="59">
        <f t="shared" si="214"/>
        <v>0</v>
      </c>
      <c r="JZ99" s="59">
        <f t="shared" si="214"/>
        <v>0</v>
      </c>
      <c r="KA99" s="59">
        <f t="shared" si="214"/>
        <v>0</v>
      </c>
      <c r="KB99" s="59">
        <f t="shared" si="214"/>
        <v>0</v>
      </c>
      <c r="KC99" s="59">
        <f t="shared" si="214"/>
        <v>0</v>
      </c>
      <c r="KD99" s="59">
        <f t="shared" ref="KD99:LU99" si="215">SUM(KD96:KD98)</f>
        <v>0</v>
      </c>
      <c r="KE99" s="59">
        <f t="shared" si="215"/>
        <v>0</v>
      </c>
      <c r="KF99" s="59">
        <f t="shared" si="215"/>
        <v>0</v>
      </c>
      <c r="KG99" s="59">
        <f t="shared" si="215"/>
        <v>0</v>
      </c>
      <c r="KH99" s="59">
        <f t="shared" si="215"/>
        <v>0</v>
      </c>
      <c r="KI99" s="59">
        <f t="shared" si="215"/>
        <v>0</v>
      </c>
      <c r="KJ99" s="59">
        <f t="shared" si="215"/>
        <v>0</v>
      </c>
      <c r="KK99" s="59">
        <f t="shared" si="215"/>
        <v>0</v>
      </c>
      <c r="KL99" s="59">
        <f t="shared" si="215"/>
        <v>0</v>
      </c>
      <c r="KM99" s="59">
        <f t="shared" si="215"/>
        <v>0</v>
      </c>
      <c r="KN99" s="59">
        <f t="shared" si="215"/>
        <v>0</v>
      </c>
      <c r="KO99" s="59">
        <f t="shared" si="215"/>
        <v>0</v>
      </c>
      <c r="KP99" s="59">
        <f t="shared" si="215"/>
        <v>0</v>
      </c>
      <c r="KQ99" s="59">
        <f t="shared" si="215"/>
        <v>0</v>
      </c>
      <c r="KR99" s="59">
        <f t="shared" si="215"/>
        <v>0</v>
      </c>
      <c r="KS99" s="59">
        <f t="shared" si="215"/>
        <v>0</v>
      </c>
      <c r="KT99" s="59">
        <f t="shared" si="215"/>
        <v>0</v>
      </c>
      <c r="KU99" s="59">
        <f t="shared" si="215"/>
        <v>0</v>
      </c>
      <c r="KV99" s="59">
        <f t="shared" si="215"/>
        <v>0</v>
      </c>
      <c r="KW99" s="59">
        <f t="shared" si="215"/>
        <v>0</v>
      </c>
      <c r="KX99" s="59">
        <f t="shared" si="215"/>
        <v>0</v>
      </c>
      <c r="KY99" s="59">
        <f t="shared" si="215"/>
        <v>0</v>
      </c>
      <c r="KZ99" s="59">
        <f t="shared" si="215"/>
        <v>0</v>
      </c>
      <c r="LA99" s="59">
        <f t="shared" si="215"/>
        <v>0</v>
      </c>
      <c r="LB99" s="59">
        <f t="shared" si="215"/>
        <v>0</v>
      </c>
      <c r="LC99" s="59">
        <f t="shared" si="215"/>
        <v>0</v>
      </c>
      <c r="LD99" s="59">
        <f t="shared" si="215"/>
        <v>0</v>
      </c>
      <c r="LE99" s="59">
        <f t="shared" si="215"/>
        <v>0</v>
      </c>
      <c r="LF99" s="59">
        <f t="shared" si="215"/>
        <v>0</v>
      </c>
      <c r="LG99" s="59">
        <f t="shared" si="215"/>
        <v>0</v>
      </c>
      <c r="LH99" s="59">
        <f t="shared" si="215"/>
        <v>0</v>
      </c>
      <c r="LI99" s="59">
        <f t="shared" si="215"/>
        <v>0</v>
      </c>
      <c r="LJ99" s="59">
        <f t="shared" si="215"/>
        <v>0</v>
      </c>
      <c r="LK99" s="59">
        <f t="shared" si="215"/>
        <v>0</v>
      </c>
      <c r="LL99" s="59">
        <f t="shared" si="215"/>
        <v>0</v>
      </c>
      <c r="LM99" s="59">
        <f t="shared" si="215"/>
        <v>0</v>
      </c>
      <c r="LN99" s="59">
        <f t="shared" si="215"/>
        <v>0</v>
      </c>
      <c r="LO99" s="59">
        <f t="shared" si="215"/>
        <v>0</v>
      </c>
      <c r="LP99" s="59">
        <f t="shared" si="215"/>
        <v>0</v>
      </c>
      <c r="LQ99" s="59">
        <f t="shared" si="215"/>
        <v>0</v>
      </c>
      <c r="LR99" s="59">
        <f t="shared" si="215"/>
        <v>0</v>
      </c>
      <c r="LS99" s="59">
        <f t="shared" si="215"/>
        <v>0</v>
      </c>
      <c r="LT99" s="59">
        <f t="shared" si="215"/>
        <v>0</v>
      </c>
      <c r="LU99" s="59">
        <f t="shared" si="215"/>
        <v>0</v>
      </c>
    </row>
    <row r="100" spans="4:333"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4"/>
      <c r="AG100" s="54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59"/>
      <c r="FF100" s="59"/>
      <c r="FG100" s="59"/>
      <c r="FH100" s="59"/>
      <c r="FI100" s="59"/>
      <c r="FJ100" s="59"/>
      <c r="FK100" s="59"/>
      <c r="FL100" s="59"/>
      <c r="FM100" s="59"/>
      <c r="FN100" s="59"/>
      <c r="FO100" s="59"/>
      <c r="FP100" s="59"/>
      <c r="FQ100" s="59"/>
      <c r="FR100" s="59"/>
      <c r="FS100" s="59"/>
      <c r="FT100" s="59"/>
      <c r="FU100" s="59"/>
      <c r="FV100" s="59"/>
      <c r="FW100" s="59"/>
      <c r="FX100" s="59"/>
      <c r="FY100" s="59"/>
      <c r="FZ100" s="59"/>
      <c r="GA100" s="59"/>
      <c r="GB100" s="59"/>
      <c r="GC100" s="59"/>
      <c r="GD100" s="59"/>
      <c r="GE100" s="59"/>
      <c r="GF100" s="59"/>
      <c r="GG100" s="59"/>
      <c r="GH100" s="59"/>
      <c r="GI100" s="59"/>
      <c r="GJ100" s="59"/>
      <c r="GK100" s="59"/>
      <c r="GL100" s="59"/>
      <c r="GM100" s="59"/>
      <c r="GN100" s="59"/>
      <c r="GO100" s="59"/>
      <c r="GP100" s="59"/>
      <c r="GQ100" s="59"/>
      <c r="GR100" s="59"/>
      <c r="GS100" s="59"/>
      <c r="GT100" s="59"/>
      <c r="GU100" s="59"/>
      <c r="GV100" s="59"/>
      <c r="GW100" s="59"/>
      <c r="GX100" s="59"/>
      <c r="GY100" s="59"/>
      <c r="GZ100" s="59"/>
      <c r="HA100" s="59"/>
      <c r="HB100" s="59"/>
      <c r="HC100" s="59"/>
      <c r="HD100" s="59"/>
      <c r="HE100" s="59"/>
      <c r="HF100" s="59"/>
      <c r="HG100" s="59"/>
      <c r="HH100" s="59"/>
      <c r="HI100" s="59"/>
      <c r="HJ100" s="59"/>
      <c r="HK100" s="59"/>
      <c r="HL100" s="59"/>
      <c r="HM100" s="59"/>
      <c r="HN100" s="59"/>
      <c r="HO100" s="59"/>
      <c r="HP100" s="59"/>
      <c r="HQ100" s="59"/>
      <c r="HR100" s="59"/>
      <c r="HS100" s="59"/>
      <c r="HT100" s="59"/>
      <c r="HU100" s="59"/>
      <c r="HV100" s="59"/>
      <c r="HW100" s="59"/>
      <c r="HX100" s="59"/>
      <c r="HY100" s="59"/>
      <c r="HZ100" s="59"/>
      <c r="IA100" s="59"/>
      <c r="IB100" s="59"/>
      <c r="IC100" s="59"/>
      <c r="ID100" s="59"/>
      <c r="IE100" s="59"/>
      <c r="IF100" s="59"/>
      <c r="IG100" s="59"/>
      <c r="IH100" s="59"/>
      <c r="II100" s="59"/>
      <c r="IJ100" s="59"/>
      <c r="IK100" s="59"/>
      <c r="IL100" s="59"/>
      <c r="IM100" s="59"/>
      <c r="IN100" s="59"/>
      <c r="IO100" s="59"/>
      <c r="IP100" s="59"/>
      <c r="IQ100" s="59"/>
      <c r="IR100" s="59"/>
      <c r="IS100" s="59"/>
      <c r="IT100" s="59"/>
      <c r="IU100" s="59"/>
      <c r="IV100" s="59"/>
      <c r="IW100" s="59"/>
      <c r="IX100" s="59"/>
      <c r="IY100" s="59"/>
      <c r="IZ100" s="59"/>
      <c r="JA100" s="59"/>
      <c r="JB100" s="59"/>
      <c r="JC100" s="59"/>
      <c r="JD100" s="59"/>
      <c r="JE100" s="59"/>
      <c r="JF100" s="59"/>
      <c r="JG100" s="59"/>
      <c r="JH100" s="59"/>
      <c r="JI100" s="59"/>
      <c r="JJ100" s="59"/>
      <c r="JK100" s="59"/>
      <c r="JL100" s="59"/>
      <c r="JM100" s="59"/>
      <c r="JN100" s="59"/>
      <c r="JO100" s="59"/>
      <c r="JP100" s="59"/>
      <c r="JQ100" s="59"/>
      <c r="JR100" s="59"/>
      <c r="JS100" s="59"/>
      <c r="JT100" s="59"/>
      <c r="JU100" s="59"/>
      <c r="JV100" s="59"/>
      <c r="JW100" s="59"/>
      <c r="JX100" s="59"/>
      <c r="JY100" s="59"/>
      <c r="JZ100" s="59"/>
      <c r="KA100" s="59"/>
      <c r="KB100" s="59"/>
      <c r="KC100" s="59"/>
      <c r="KD100" s="59"/>
      <c r="KE100" s="59"/>
      <c r="KF100" s="59"/>
      <c r="KG100" s="59"/>
      <c r="KH100" s="59"/>
      <c r="KI100" s="59"/>
      <c r="KJ100" s="59"/>
      <c r="KK100" s="59"/>
      <c r="KL100" s="59"/>
      <c r="KM100" s="59"/>
      <c r="KN100" s="59"/>
      <c r="KO100" s="59"/>
      <c r="KP100" s="59"/>
      <c r="KQ100" s="59"/>
      <c r="KR100" s="59"/>
      <c r="KS100" s="59"/>
      <c r="KT100" s="59"/>
      <c r="KU100" s="59"/>
      <c r="KV100" s="59"/>
      <c r="KW100" s="59"/>
      <c r="KX100" s="59"/>
      <c r="KY100" s="59"/>
      <c r="KZ100" s="59"/>
      <c r="LA100" s="59"/>
      <c r="LB100" s="59"/>
      <c r="LC100" s="59"/>
      <c r="LD100" s="59"/>
      <c r="LE100" s="59"/>
      <c r="LF100" s="59"/>
      <c r="LG100" s="59"/>
      <c r="LH100" s="59"/>
      <c r="LI100" s="59"/>
      <c r="LJ100" s="59"/>
      <c r="LK100" s="59"/>
      <c r="LL100" s="59"/>
      <c r="LM100" s="59"/>
      <c r="LN100" s="59"/>
      <c r="LO100" s="59"/>
      <c r="LP100" s="59"/>
      <c r="LQ100" s="59"/>
      <c r="LR100" s="59"/>
      <c r="LS100" s="59"/>
      <c r="LT100" s="59"/>
      <c r="LU100" s="59"/>
    </row>
    <row r="101" spans="4:333"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/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/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</row>
    <row r="102" spans="4:333"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</row>
    <row r="103" spans="4:333"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</row>
    <row r="104" spans="4:333"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</row>
    <row r="105" spans="4:333"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</row>
    <row r="106" spans="4:333"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</row>
    <row r="107" spans="4:333"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</row>
    <row r="108" spans="4:333"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</row>
    <row r="109" spans="4:333"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</row>
    <row r="110" spans="4:333"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</row>
    <row r="111" spans="4:333"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</row>
    <row r="112" spans="4:333"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/>
      <c r="LC112" s="55"/>
      <c r="LD112" s="55"/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/>
      <c r="LQ112" s="55"/>
      <c r="LR112" s="55"/>
      <c r="LS112" s="55"/>
      <c r="LT112" s="55"/>
      <c r="LU112" s="55"/>
    </row>
    <row r="113" spans="7:333"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/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</row>
    <row r="114" spans="7:333"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</row>
    <row r="115" spans="7:333"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  <c r="IT115" s="55"/>
      <c r="IU115" s="55"/>
      <c r="IV115" s="55"/>
      <c r="IW115" s="55"/>
      <c r="IX115" s="55"/>
      <c r="IY115" s="55"/>
      <c r="IZ115" s="55"/>
      <c r="JA115" s="55"/>
      <c r="JB115" s="55"/>
      <c r="JC115" s="55"/>
      <c r="JD115" s="55"/>
      <c r="JE115" s="55"/>
      <c r="JF115" s="55"/>
      <c r="JG115" s="55"/>
      <c r="JH115" s="55"/>
      <c r="JI115" s="55"/>
      <c r="JJ115" s="55"/>
      <c r="JK115" s="55"/>
      <c r="JL115" s="55"/>
      <c r="JM115" s="55"/>
      <c r="JN115" s="55"/>
      <c r="JO115" s="55"/>
      <c r="JP115" s="55"/>
      <c r="JQ115" s="55"/>
      <c r="JR115" s="55"/>
      <c r="JS115" s="55"/>
      <c r="JT115" s="55"/>
      <c r="JU115" s="55"/>
      <c r="JV115" s="55"/>
      <c r="JW115" s="55"/>
      <c r="JX115" s="55"/>
      <c r="JY115" s="55"/>
      <c r="JZ115" s="55"/>
      <c r="KA115" s="55"/>
      <c r="KB115" s="55"/>
      <c r="KC115" s="55"/>
      <c r="KD115" s="55"/>
      <c r="KE115" s="55"/>
      <c r="KF115" s="55"/>
      <c r="KG115" s="55"/>
      <c r="KH115" s="55"/>
      <c r="KI115" s="55"/>
      <c r="KJ115" s="55"/>
      <c r="KK115" s="55"/>
      <c r="KL115" s="55"/>
      <c r="KM115" s="55"/>
      <c r="KN115" s="55"/>
      <c r="KO115" s="55"/>
      <c r="KP115" s="55"/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/>
      <c r="LC115" s="55"/>
      <c r="LD115" s="55"/>
      <c r="LE115" s="55"/>
      <c r="LF115" s="55"/>
      <c r="LG115" s="55"/>
      <c r="LH115" s="55"/>
      <c r="LI115" s="55"/>
      <c r="LJ115" s="55"/>
      <c r="LK115" s="55"/>
      <c r="LL115" s="55"/>
      <c r="LM115" s="55"/>
      <c r="LN115" s="55"/>
      <c r="LO115" s="55"/>
      <c r="LP115" s="55"/>
      <c r="LQ115" s="55"/>
      <c r="LR115" s="55"/>
      <c r="LS115" s="55"/>
      <c r="LT115" s="55"/>
      <c r="LU115" s="55"/>
    </row>
    <row r="116" spans="7:333"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/>
      <c r="JR116" s="55"/>
      <c r="JS116" s="55"/>
      <c r="JT116" s="55"/>
      <c r="JU116" s="55"/>
      <c r="JV116" s="55"/>
      <c r="JW116" s="55"/>
      <c r="JX116" s="55"/>
      <c r="JY116" s="55"/>
      <c r="JZ116" s="55"/>
      <c r="KA116" s="55"/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/>
      <c r="KM116" s="55"/>
      <c r="KN116" s="55"/>
      <c r="KO116" s="55"/>
      <c r="KP116" s="55"/>
      <c r="KQ116" s="55"/>
      <c r="KR116" s="55"/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</row>
    <row r="117" spans="7:333"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</row>
    <row r="118" spans="7:333"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/>
      <c r="JR118" s="55"/>
      <c r="JS118" s="55"/>
      <c r="JT118" s="55"/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/>
      <c r="KJ118" s="55"/>
      <c r="KK118" s="55"/>
      <c r="KL118" s="55"/>
      <c r="KM118" s="55"/>
      <c r="KN118" s="55"/>
      <c r="KO118" s="55"/>
      <c r="KP118" s="55"/>
      <c r="KQ118" s="55"/>
      <c r="KR118" s="55"/>
      <c r="KS118" s="55"/>
      <c r="KT118" s="55"/>
      <c r="KU118" s="55"/>
      <c r="KV118" s="55"/>
      <c r="KW118" s="55"/>
      <c r="KX118" s="55"/>
      <c r="KY118" s="55"/>
      <c r="KZ118" s="55"/>
      <c r="LA118" s="55"/>
      <c r="LB118" s="55"/>
      <c r="LC118" s="55"/>
      <c r="LD118" s="55"/>
      <c r="LE118" s="55"/>
      <c r="LF118" s="55"/>
      <c r="LG118" s="55"/>
      <c r="LH118" s="55"/>
      <c r="LI118" s="55"/>
      <c r="LJ118" s="55"/>
      <c r="LK118" s="55"/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</row>
    <row r="119" spans="7:333"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  <c r="DS119" s="55"/>
      <c r="DT119" s="55"/>
      <c r="DU119" s="55"/>
      <c r="DV119" s="55"/>
      <c r="DW119" s="55"/>
      <c r="DX119" s="55"/>
      <c r="DY119" s="55"/>
      <c r="DZ119" s="55"/>
      <c r="EA119" s="55"/>
      <c r="EB119" s="55"/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/>
      <c r="IW119" s="55"/>
      <c r="IX119" s="55"/>
      <c r="IY119" s="55"/>
      <c r="IZ119" s="55"/>
      <c r="JA119" s="55"/>
      <c r="JB119" s="55"/>
      <c r="JC119" s="55"/>
      <c r="JD119" s="55"/>
      <c r="JE119" s="55"/>
      <c r="JF119" s="55"/>
      <c r="JG119" s="55"/>
      <c r="JH119" s="55"/>
      <c r="JI119" s="55"/>
      <c r="JJ119" s="55"/>
      <c r="JK119" s="55"/>
      <c r="JL119" s="55"/>
      <c r="JM119" s="55"/>
      <c r="JN119" s="55"/>
      <c r="JO119" s="55"/>
      <c r="JP119" s="55"/>
      <c r="JQ119" s="55"/>
      <c r="JR119" s="55"/>
      <c r="JS119" s="55"/>
      <c r="JT119" s="55"/>
      <c r="JU119" s="55"/>
      <c r="JV119" s="55"/>
      <c r="JW119" s="55"/>
      <c r="JX119" s="55"/>
      <c r="JY119" s="55"/>
      <c r="JZ119" s="55"/>
      <c r="KA119" s="55"/>
      <c r="KB119" s="55"/>
      <c r="KC119" s="55"/>
      <c r="KD119" s="55"/>
      <c r="KE119" s="55"/>
      <c r="KF119" s="55"/>
      <c r="KG119" s="55"/>
      <c r="KH119" s="55"/>
      <c r="KI119" s="55"/>
      <c r="KJ119" s="55"/>
      <c r="KK119" s="55"/>
      <c r="KL119" s="55"/>
      <c r="KM119" s="55"/>
      <c r="KN119" s="55"/>
      <c r="KO119" s="55"/>
      <c r="KP119" s="55"/>
      <c r="KQ119" s="55"/>
      <c r="KR119" s="55"/>
      <c r="KS119" s="55"/>
      <c r="KT119" s="55"/>
      <c r="KU119" s="55"/>
      <c r="KV119" s="55"/>
      <c r="KW119" s="55"/>
      <c r="KX119" s="55"/>
      <c r="KY119" s="55"/>
      <c r="KZ119" s="55"/>
      <c r="LA119" s="55"/>
      <c r="LB119" s="55"/>
      <c r="LC119" s="55"/>
      <c r="LD119" s="55"/>
      <c r="LE119" s="55"/>
      <c r="LF119" s="55"/>
      <c r="LG119" s="55"/>
      <c r="LH119" s="55"/>
      <c r="LI119" s="55"/>
      <c r="LJ119" s="55"/>
      <c r="LK119" s="55"/>
      <c r="LL119" s="55"/>
      <c r="LM119" s="55"/>
      <c r="LN119" s="55"/>
      <c r="LO119" s="55"/>
      <c r="LP119" s="55"/>
      <c r="LQ119" s="55"/>
      <c r="LR119" s="55"/>
      <c r="LS119" s="55"/>
      <c r="LT119" s="55"/>
      <c r="LU119" s="55"/>
    </row>
    <row r="120" spans="7:333"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55"/>
      <c r="LH120" s="55"/>
      <c r="LI120" s="55"/>
      <c r="LJ120" s="55"/>
      <c r="LK120" s="55"/>
      <c r="LL120" s="55"/>
      <c r="LM120" s="55"/>
      <c r="LN120" s="55"/>
      <c r="LO120" s="55"/>
      <c r="LP120" s="55"/>
      <c r="LQ120" s="55"/>
      <c r="LR120" s="55"/>
      <c r="LS120" s="55"/>
      <c r="LT120" s="55"/>
      <c r="LU120" s="55"/>
    </row>
    <row r="121" spans="7:333"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  <c r="DS121" s="55"/>
      <c r="DT121" s="55"/>
      <c r="DU121" s="55"/>
      <c r="DV121" s="55"/>
      <c r="DW121" s="55"/>
      <c r="DX121" s="55"/>
      <c r="DY121" s="55"/>
      <c r="DZ121" s="55"/>
      <c r="EA121" s="55"/>
      <c r="EB121" s="55"/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/>
      <c r="JM121" s="55"/>
      <c r="JN121" s="55"/>
      <c r="JO121" s="55"/>
      <c r="JP121" s="55"/>
      <c r="JQ121" s="55"/>
      <c r="JR121" s="55"/>
      <c r="JS121" s="55"/>
      <c r="JT121" s="55"/>
      <c r="JU121" s="55"/>
      <c r="JV121" s="55"/>
      <c r="JW121" s="55"/>
      <c r="JX121" s="55"/>
      <c r="JY121" s="55"/>
      <c r="JZ121" s="55"/>
      <c r="KA121" s="55"/>
      <c r="KB121" s="55"/>
      <c r="KC121" s="55"/>
      <c r="KD121" s="55"/>
      <c r="KE121" s="55"/>
      <c r="KF121" s="55"/>
      <c r="KG121" s="55"/>
      <c r="KH121" s="55"/>
      <c r="KI121" s="55"/>
      <c r="KJ121" s="55"/>
      <c r="KK121" s="55"/>
      <c r="KL121" s="55"/>
      <c r="KM121" s="55"/>
      <c r="KN121" s="55"/>
      <c r="KO121" s="55"/>
      <c r="KP121" s="55"/>
      <c r="KQ121" s="55"/>
      <c r="KR121" s="55"/>
      <c r="KS121" s="55"/>
      <c r="KT121" s="55"/>
      <c r="KU121" s="55"/>
      <c r="KV121" s="55"/>
      <c r="KW121" s="55"/>
      <c r="KX121" s="55"/>
      <c r="KY121" s="55"/>
      <c r="KZ121" s="55"/>
      <c r="LA121" s="55"/>
      <c r="LB121" s="55"/>
      <c r="LC121" s="55"/>
      <c r="LD121" s="55"/>
      <c r="LE121" s="55"/>
      <c r="LF121" s="55"/>
      <c r="LG121" s="55"/>
      <c r="LH121" s="55"/>
      <c r="LI121" s="55"/>
      <c r="LJ121" s="55"/>
      <c r="LK121" s="55"/>
      <c r="LL121" s="55"/>
      <c r="LM121" s="55"/>
      <c r="LN121" s="55"/>
      <c r="LO121" s="55"/>
      <c r="LP121" s="55"/>
      <c r="LQ121" s="55"/>
      <c r="LR121" s="55"/>
      <c r="LS121" s="55"/>
      <c r="LT121" s="55"/>
      <c r="LU121" s="55"/>
    </row>
    <row r="122" spans="7:333"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/>
      <c r="JM122" s="55"/>
      <c r="JN122" s="55"/>
      <c r="JO122" s="55"/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/>
      <c r="KB122" s="55"/>
      <c r="KC122" s="55"/>
      <c r="KD122" s="55"/>
      <c r="KE122" s="55"/>
      <c r="KF122" s="55"/>
      <c r="KG122" s="55"/>
      <c r="KH122" s="55"/>
      <c r="KI122" s="55"/>
      <c r="KJ122" s="55"/>
      <c r="KK122" s="55"/>
      <c r="KL122" s="55"/>
      <c r="KM122" s="55"/>
      <c r="KN122" s="55"/>
      <c r="KO122" s="55"/>
      <c r="KP122" s="55"/>
      <c r="KQ122" s="55"/>
      <c r="KR122" s="55"/>
      <c r="KS122" s="55"/>
      <c r="KT122" s="55"/>
      <c r="KU122" s="55"/>
      <c r="KV122" s="55"/>
      <c r="KW122" s="55"/>
      <c r="KX122" s="55"/>
      <c r="KY122" s="55"/>
      <c r="KZ122" s="55"/>
      <c r="LA122" s="55"/>
      <c r="LB122" s="55"/>
      <c r="LC122" s="55"/>
      <c r="LD122" s="55"/>
      <c r="LE122" s="55"/>
      <c r="LF122" s="55"/>
      <c r="LG122" s="55"/>
      <c r="LH122" s="55"/>
      <c r="LI122" s="55"/>
      <c r="LJ122" s="55"/>
      <c r="LK122" s="55"/>
      <c r="LL122" s="55"/>
      <c r="LM122" s="55"/>
      <c r="LN122" s="55"/>
      <c r="LO122" s="55"/>
      <c r="LP122" s="55"/>
      <c r="LQ122" s="55"/>
      <c r="LR122" s="55"/>
      <c r="LS122" s="55"/>
      <c r="LT122" s="55"/>
      <c r="LU122" s="55"/>
    </row>
    <row r="123" spans="7:333"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  <c r="DS123" s="55"/>
      <c r="DT123" s="55"/>
      <c r="DU123" s="55"/>
      <c r="DV123" s="55"/>
      <c r="DW123" s="55"/>
      <c r="DX123" s="55"/>
      <c r="DY123" s="55"/>
      <c r="DZ123" s="55"/>
      <c r="EA123" s="55"/>
      <c r="EB123" s="55"/>
      <c r="EC123" s="55"/>
      <c r="ED123" s="55"/>
      <c r="EE123" s="55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  <c r="IT123" s="55"/>
      <c r="IU123" s="55"/>
      <c r="IV123" s="55"/>
      <c r="IW123" s="55"/>
      <c r="IX123" s="55"/>
      <c r="IY123" s="55"/>
      <c r="IZ123" s="55"/>
      <c r="JA123" s="55"/>
      <c r="JB123" s="55"/>
      <c r="JC123" s="55"/>
      <c r="JD123" s="55"/>
      <c r="JE123" s="55"/>
      <c r="JF123" s="55"/>
      <c r="JG123" s="55"/>
      <c r="JH123" s="55"/>
      <c r="JI123" s="55"/>
      <c r="JJ123" s="55"/>
      <c r="JK123" s="55"/>
      <c r="JL123" s="55"/>
      <c r="JM123" s="55"/>
      <c r="JN123" s="55"/>
      <c r="JO123" s="55"/>
      <c r="JP123" s="55"/>
      <c r="JQ123" s="55"/>
      <c r="JR123" s="55"/>
      <c r="JS123" s="55"/>
      <c r="JT123" s="55"/>
      <c r="JU123" s="55"/>
      <c r="JV123" s="55"/>
      <c r="JW123" s="55"/>
      <c r="JX123" s="55"/>
      <c r="JY123" s="55"/>
      <c r="JZ123" s="55"/>
      <c r="KA123" s="55"/>
      <c r="KB123" s="55"/>
      <c r="KC123" s="55"/>
      <c r="KD123" s="55"/>
      <c r="KE123" s="55"/>
      <c r="KF123" s="55"/>
      <c r="KG123" s="55"/>
      <c r="KH123" s="55"/>
      <c r="KI123" s="55"/>
      <c r="KJ123" s="55"/>
      <c r="KK123" s="55"/>
      <c r="KL123" s="55"/>
      <c r="KM123" s="55"/>
      <c r="KN123" s="55"/>
      <c r="KO123" s="55"/>
      <c r="KP123" s="55"/>
      <c r="KQ123" s="55"/>
      <c r="KR123" s="55"/>
      <c r="KS123" s="55"/>
      <c r="KT123" s="55"/>
      <c r="KU123" s="55"/>
      <c r="KV123" s="55"/>
      <c r="KW123" s="55"/>
      <c r="KX123" s="55"/>
      <c r="KY123" s="55"/>
      <c r="KZ123" s="55"/>
      <c r="LA123" s="55"/>
      <c r="LB123" s="55"/>
      <c r="LC123" s="55"/>
      <c r="LD123" s="55"/>
      <c r="LE123" s="55"/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/>
      <c r="LU123" s="55"/>
    </row>
    <row r="124" spans="7:333"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  <c r="DS124" s="55"/>
      <c r="DT124" s="55"/>
      <c r="DU124" s="55"/>
      <c r="DV124" s="55"/>
      <c r="DW124" s="55"/>
      <c r="DX124" s="55"/>
      <c r="DY124" s="55"/>
      <c r="DZ124" s="55"/>
      <c r="EA124" s="55"/>
      <c r="EB124" s="55"/>
      <c r="EC124" s="55"/>
      <c r="ED124" s="55"/>
      <c r="EE124" s="55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  <c r="IT124" s="55"/>
      <c r="IU124" s="55"/>
      <c r="IV124" s="55"/>
      <c r="IW124" s="55"/>
      <c r="IX124" s="55"/>
      <c r="IY124" s="55"/>
      <c r="IZ124" s="55"/>
      <c r="JA124" s="55"/>
      <c r="JB124" s="55"/>
      <c r="JC124" s="55"/>
      <c r="JD124" s="55"/>
      <c r="JE124" s="55"/>
      <c r="JF124" s="55"/>
      <c r="JG124" s="55"/>
      <c r="JH124" s="55"/>
      <c r="JI124" s="55"/>
      <c r="JJ124" s="55"/>
      <c r="JK124" s="55"/>
      <c r="JL124" s="55"/>
      <c r="JM124" s="55"/>
      <c r="JN124" s="55"/>
      <c r="JO124" s="55"/>
      <c r="JP124" s="55"/>
      <c r="JQ124" s="55"/>
      <c r="JR124" s="55"/>
      <c r="JS124" s="55"/>
      <c r="JT124" s="55"/>
      <c r="JU124" s="55"/>
      <c r="JV124" s="55"/>
      <c r="JW124" s="55"/>
      <c r="JX124" s="55"/>
      <c r="JY124" s="55"/>
      <c r="JZ124" s="55"/>
      <c r="KA124" s="55"/>
      <c r="KB124" s="55"/>
      <c r="KC124" s="55"/>
      <c r="KD124" s="55"/>
      <c r="KE124" s="55"/>
      <c r="KF124" s="55"/>
      <c r="KG124" s="55"/>
      <c r="KH124" s="55"/>
      <c r="KI124" s="55"/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/>
      <c r="KY124" s="55"/>
      <c r="KZ124" s="55"/>
      <c r="LA124" s="55"/>
      <c r="LB124" s="55"/>
      <c r="LC124" s="55"/>
      <c r="LD124" s="55"/>
      <c r="LE124" s="55"/>
      <c r="LF124" s="55"/>
      <c r="LG124" s="55"/>
      <c r="LH124" s="55"/>
      <c r="LI124" s="55"/>
      <c r="LJ124" s="55"/>
      <c r="LK124" s="55"/>
      <c r="LL124" s="55"/>
      <c r="LM124" s="55"/>
      <c r="LN124" s="55"/>
      <c r="LO124" s="55"/>
      <c r="LP124" s="55"/>
      <c r="LQ124" s="55"/>
      <c r="LR124" s="55"/>
      <c r="LS124" s="55"/>
      <c r="LT124" s="55"/>
      <c r="LU124" s="55"/>
    </row>
    <row r="125" spans="7:333"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  <c r="DX125" s="55"/>
      <c r="DY125" s="55"/>
      <c r="DZ125" s="55"/>
      <c r="EA125" s="55"/>
      <c r="EB125" s="55"/>
      <c r="EC125" s="55"/>
      <c r="ED125" s="55"/>
      <c r="EE125" s="55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  <c r="IT125" s="55"/>
      <c r="IU125" s="55"/>
      <c r="IV125" s="55"/>
      <c r="IW125" s="55"/>
      <c r="IX125" s="55"/>
      <c r="IY125" s="55"/>
      <c r="IZ125" s="55"/>
      <c r="JA125" s="55"/>
      <c r="JB125" s="55"/>
      <c r="JC125" s="55"/>
      <c r="JD125" s="55"/>
      <c r="JE125" s="55"/>
      <c r="JF125" s="55"/>
      <c r="JG125" s="55"/>
      <c r="JH125" s="55"/>
      <c r="JI125" s="55"/>
      <c r="JJ125" s="55"/>
      <c r="JK125" s="55"/>
      <c r="JL125" s="55"/>
      <c r="JM125" s="55"/>
      <c r="JN125" s="55"/>
      <c r="JO125" s="55"/>
      <c r="JP125" s="55"/>
      <c r="JQ125" s="55"/>
      <c r="JR125" s="55"/>
      <c r="JS125" s="55"/>
      <c r="JT125" s="55"/>
      <c r="JU125" s="55"/>
      <c r="JV125" s="55"/>
      <c r="JW125" s="55"/>
      <c r="JX125" s="55"/>
      <c r="JY125" s="55"/>
      <c r="JZ125" s="55"/>
      <c r="KA125" s="55"/>
      <c r="KB125" s="55"/>
      <c r="KC125" s="55"/>
      <c r="KD125" s="55"/>
      <c r="KE125" s="55"/>
      <c r="KF125" s="55"/>
      <c r="KG125" s="55"/>
      <c r="KH125" s="55"/>
      <c r="KI125" s="55"/>
      <c r="KJ125" s="55"/>
      <c r="KK125" s="55"/>
      <c r="KL125" s="55"/>
      <c r="KM125" s="55"/>
      <c r="KN125" s="55"/>
      <c r="KO125" s="55"/>
      <c r="KP125" s="55"/>
      <c r="KQ125" s="55"/>
      <c r="KR125" s="55"/>
      <c r="KS125" s="55"/>
      <c r="KT125" s="55"/>
      <c r="KU125" s="55"/>
      <c r="KV125" s="55"/>
      <c r="KW125" s="55"/>
      <c r="KX125" s="55"/>
      <c r="KY125" s="55"/>
      <c r="KZ125" s="55"/>
      <c r="LA125" s="55"/>
      <c r="LB125" s="55"/>
      <c r="LC125" s="55"/>
      <c r="LD125" s="55"/>
      <c r="LE125" s="55"/>
      <c r="LF125" s="55"/>
      <c r="LG125" s="55"/>
      <c r="LH125" s="55"/>
      <c r="LI125" s="55"/>
      <c r="LJ125" s="55"/>
      <c r="LK125" s="55"/>
      <c r="LL125" s="55"/>
      <c r="LM125" s="55"/>
      <c r="LN125" s="55"/>
      <c r="LO125" s="55"/>
      <c r="LP125" s="55"/>
      <c r="LQ125" s="55"/>
      <c r="LR125" s="55"/>
      <c r="LS125" s="55"/>
      <c r="LT125" s="55"/>
      <c r="LU125" s="55"/>
    </row>
    <row r="126" spans="7:333"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/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</row>
    <row r="127" spans="7:333"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/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/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</row>
    <row r="128" spans="7:333"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/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/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/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/>
      <c r="LC128" s="55"/>
      <c r="LD128" s="55"/>
      <c r="LE128" s="55"/>
      <c r="LF128" s="55"/>
      <c r="LG128" s="55"/>
      <c r="LH128" s="55"/>
      <c r="LI128" s="55"/>
      <c r="LJ128" s="55"/>
      <c r="LK128" s="55"/>
      <c r="LL128" s="55"/>
      <c r="LM128" s="55"/>
      <c r="LN128" s="55"/>
      <c r="LO128" s="55"/>
      <c r="LP128" s="55"/>
      <c r="LQ128" s="55"/>
      <c r="LR128" s="55"/>
      <c r="LS128" s="55"/>
      <c r="LT128" s="55"/>
      <c r="LU128" s="55"/>
    </row>
    <row r="129" spans="7:333"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  <c r="IT129" s="55"/>
      <c r="IU129" s="55"/>
      <c r="IV129" s="55"/>
      <c r="IW129" s="55"/>
      <c r="IX129" s="55"/>
      <c r="IY129" s="55"/>
      <c r="IZ129" s="55"/>
      <c r="JA129" s="55"/>
      <c r="JB129" s="55"/>
      <c r="JC129" s="55"/>
      <c r="JD129" s="55"/>
      <c r="JE129" s="55"/>
      <c r="JF129" s="55"/>
      <c r="JG129" s="55"/>
      <c r="JH129" s="55"/>
      <c r="JI129" s="55"/>
      <c r="JJ129" s="55"/>
      <c r="JK129" s="55"/>
      <c r="JL129" s="55"/>
      <c r="JM129" s="55"/>
      <c r="JN129" s="55"/>
      <c r="JO129" s="55"/>
      <c r="JP129" s="55"/>
      <c r="JQ129" s="55"/>
      <c r="JR129" s="55"/>
      <c r="JS129" s="55"/>
      <c r="JT129" s="55"/>
      <c r="JU129" s="55"/>
      <c r="JV129" s="55"/>
      <c r="JW129" s="55"/>
      <c r="JX129" s="55"/>
      <c r="JY129" s="55"/>
      <c r="JZ129" s="55"/>
      <c r="KA129" s="55"/>
      <c r="KB129" s="55"/>
      <c r="KC129" s="55"/>
      <c r="KD129" s="55"/>
      <c r="KE129" s="55"/>
      <c r="KF129" s="55"/>
      <c r="KG129" s="55"/>
      <c r="KH129" s="55"/>
      <c r="KI129" s="55"/>
      <c r="KJ129" s="55"/>
      <c r="KK129" s="55"/>
      <c r="KL129" s="55"/>
      <c r="KM129" s="55"/>
      <c r="KN129" s="55"/>
      <c r="KO129" s="55"/>
      <c r="KP129" s="55"/>
      <c r="KQ129" s="55"/>
      <c r="KR129" s="55"/>
      <c r="KS129" s="55"/>
      <c r="KT129" s="55"/>
      <c r="KU129" s="55"/>
      <c r="KV129" s="55"/>
      <c r="KW129" s="55"/>
      <c r="KX129" s="55"/>
      <c r="KY129" s="55"/>
      <c r="KZ129" s="55"/>
      <c r="LA129" s="55"/>
      <c r="LB129" s="55"/>
      <c r="LC129" s="55"/>
      <c r="LD129" s="55"/>
      <c r="LE129" s="55"/>
      <c r="LF129" s="55"/>
      <c r="LG129" s="55"/>
      <c r="LH129" s="55"/>
      <c r="LI129" s="55"/>
      <c r="LJ129" s="55"/>
      <c r="LK129" s="55"/>
      <c r="LL129" s="55"/>
      <c r="LM129" s="55"/>
      <c r="LN129" s="55"/>
      <c r="LO129" s="55"/>
      <c r="LP129" s="55"/>
      <c r="LQ129" s="55"/>
      <c r="LR129" s="55"/>
      <c r="LS129" s="55"/>
      <c r="LT129" s="55"/>
      <c r="LU129" s="55"/>
    </row>
    <row r="130" spans="7:333"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/>
      <c r="JT130" s="55"/>
      <c r="JU130" s="55"/>
      <c r="JV130" s="55"/>
      <c r="JW130" s="55"/>
      <c r="JX130" s="55"/>
      <c r="JY130" s="55"/>
      <c r="JZ130" s="55"/>
      <c r="KA130" s="55"/>
      <c r="KB130" s="55"/>
      <c r="KC130" s="55"/>
      <c r="KD130" s="55"/>
      <c r="KE130" s="55"/>
      <c r="KF130" s="55"/>
      <c r="KG130" s="55"/>
      <c r="KH130" s="55"/>
      <c r="KI130" s="55"/>
      <c r="KJ130" s="55"/>
      <c r="KK130" s="55"/>
      <c r="KL130" s="55"/>
      <c r="KM130" s="55"/>
      <c r="KN130" s="55"/>
      <c r="KO130" s="55"/>
      <c r="KP130" s="55"/>
      <c r="KQ130" s="55"/>
      <c r="KR130" s="55"/>
      <c r="KS130" s="55"/>
      <c r="KT130" s="55"/>
      <c r="KU130" s="55"/>
      <c r="KV130" s="55"/>
      <c r="KW130" s="55"/>
      <c r="KX130" s="55"/>
      <c r="KY130" s="55"/>
      <c r="KZ130" s="55"/>
      <c r="LA130" s="55"/>
      <c r="LB130" s="55"/>
      <c r="LC130" s="55"/>
      <c r="LD130" s="55"/>
      <c r="LE130" s="55"/>
      <c r="LF130" s="55"/>
      <c r="LG130" s="55"/>
      <c r="LH130" s="55"/>
      <c r="LI130" s="55"/>
      <c r="LJ130" s="55"/>
      <c r="LK130" s="55"/>
      <c r="LL130" s="55"/>
      <c r="LM130" s="55"/>
      <c r="LN130" s="55"/>
      <c r="LO130" s="55"/>
      <c r="LP130" s="55"/>
      <c r="LQ130" s="55"/>
      <c r="LR130" s="55"/>
      <c r="LS130" s="55"/>
      <c r="LT130" s="55"/>
      <c r="LU130" s="55"/>
    </row>
    <row r="131" spans="7:333"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  <c r="DS131" s="55"/>
      <c r="DT131" s="55"/>
      <c r="DU131" s="55"/>
      <c r="DV131" s="55"/>
      <c r="DW131" s="55"/>
      <c r="DX131" s="55"/>
      <c r="DY131" s="55"/>
      <c r="DZ131" s="55"/>
      <c r="EA131" s="55"/>
      <c r="EB131" s="55"/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</row>
    <row r="132" spans="7:333">
      <c r="AG132" s="54"/>
    </row>
    <row r="133" spans="7:333">
      <c r="AG133" s="54"/>
    </row>
    <row r="134" spans="7:333">
      <c r="AG134" s="54"/>
    </row>
    <row r="135" spans="7:333">
      <c r="AG135" s="54"/>
    </row>
    <row r="136" spans="7:333">
      <c r="AG136" s="54"/>
    </row>
    <row r="137" spans="7:333">
      <c r="AG137" s="54"/>
    </row>
    <row r="138" spans="7:333">
      <c r="AG138" s="54"/>
    </row>
    <row r="139" spans="7:333">
      <c r="AG139" s="54"/>
    </row>
    <row r="140" spans="7:333">
      <c r="AG140" s="54"/>
    </row>
    <row r="141" spans="7:333">
      <c r="AG141" s="54"/>
    </row>
    <row r="142" spans="7:333">
      <c r="AG142" s="54"/>
    </row>
    <row r="143" spans="7:333">
      <c r="AG143" s="54"/>
    </row>
    <row r="144" spans="7:333">
      <c r="AG144" s="54"/>
    </row>
    <row r="145" spans="33:33">
      <c r="AG145" s="54"/>
    </row>
    <row r="146" spans="33:33">
      <c r="AG146" s="54"/>
    </row>
    <row r="147" spans="33:33">
      <c r="AG147" s="54"/>
    </row>
    <row r="148" spans="33:33">
      <c r="AG148" s="54"/>
    </row>
    <row r="149" spans="33:33">
      <c r="AG149" s="54"/>
    </row>
    <row r="150" spans="33:33">
      <c r="AG150" s="54"/>
    </row>
    <row r="151" spans="33:33">
      <c r="AG151" s="54"/>
    </row>
    <row r="152" spans="33:33">
      <c r="AG152" s="54"/>
    </row>
    <row r="153" spans="33:33">
      <c r="AG153" s="54"/>
    </row>
    <row r="154" spans="33:33">
      <c r="AG154" s="54"/>
    </row>
    <row r="155" spans="33:33">
      <c r="AG155" s="54"/>
    </row>
    <row r="156" spans="33:33">
      <c r="AG156" s="54"/>
    </row>
    <row r="157" spans="33:33">
      <c r="AG157" s="54"/>
    </row>
    <row r="158" spans="33:33">
      <c r="AG158" s="54"/>
    </row>
    <row r="159" spans="33:33">
      <c r="AG159" s="54"/>
    </row>
    <row r="160" spans="33:33">
      <c r="AG160" s="54"/>
    </row>
    <row r="161" spans="33:33">
      <c r="AG161" s="54"/>
    </row>
    <row r="162" spans="33:33">
      <c r="AG162" s="54"/>
    </row>
    <row r="163" spans="33:33">
      <c r="AG163" s="54"/>
    </row>
    <row r="164" spans="33:33">
      <c r="AG164" s="54"/>
    </row>
    <row r="165" spans="33:33">
      <c r="AG165" s="54"/>
    </row>
    <row r="166" spans="33:33">
      <c r="AG166" s="54"/>
    </row>
    <row r="167" spans="33:33">
      <c r="AG167" s="54"/>
    </row>
    <row r="168" spans="33:33">
      <c r="AG168" s="54"/>
    </row>
    <row r="169" spans="33:33">
      <c r="AG169" s="54"/>
    </row>
    <row r="170" spans="33:33">
      <c r="AG170" s="54"/>
    </row>
    <row r="171" spans="33:33">
      <c r="AG171" s="54"/>
    </row>
    <row r="172" spans="33:33">
      <c r="AG172" s="54"/>
    </row>
    <row r="173" spans="33:33">
      <c r="AG173" s="54"/>
    </row>
    <row r="174" spans="33:33">
      <c r="AG174" s="54"/>
    </row>
    <row r="175" spans="33:33">
      <c r="AG175" s="54"/>
    </row>
    <row r="176" spans="33:33">
      <c r="AG176" s="54"/>
    </row>
    <row r="177" spans="33:33">
      <c r="AG177" s="54"/>
    </row>
    <row r="178" spans="33:33">
      <c r="AG178" s="54"/>
    </row>
    <row r="179" spans="33:33">
      <c r="AG179" s="54"/>
    </row>
    <row r="180" spans="33:33">
      <c r="AG180" s="54"/>
    </row>
    <row r="181" spans="33:33">
      <c r="AG181" s="54"/>
    </row>
    <row r="182" spans="33:33">
      <c r="AG182" s="54"/>
    </row>
    <row r="183" spans="33:33">
      <c r="AG183" s="54"/>
    </row>
    <row r="184" spans="33:33">
      <c r="AG184" s="54"/>
    </row>
    <row r="185" spans="33:33">
      <c r="AG185" s="54"/>
    </row>
    <row r="186" spans="33:33">
      <c r="AG186" s="54"/>
    </row>
    <row r="187" spans="33:33">
      <c r="AG187" s="54"/>
    </row>
    <row r="188" spans="33:33">
      <c r="AG188" s="54"/>
    </row>
    <row r="189" spans="33:33">
      <c r="AG189" s="54"/>
    </row>
    <row r="190" spans="33:33">
      <c r="AG190" s="54"/>
    </row>
    <row r="191" spans="33:33">
      <c r="AG191" s="54"/>
    </row>
    <row r="192" spans="33:33">
      <c r="AG192" s="54"/>
    </row>
    <row r="193" spans="33:33">
      <c r="AG193" s="54"/>
    </row>
    <row r="194" spans="33:33">
      <c r="AG194" s="54"/>
    </row>
    <row r="195" spans="33:33">
      <c r="AG195" s="54"/>
    </row>
    <row r="196" spans="33:33">
      <c r="AG196" s="54"/>
    </row>
    <row r="197" spans="33:33">
      <c r="AG197" s="54"/>
    </row>
    <row r="198" spans="33:33">
      <c r="AG198" s="54"/>
    </row>
    <row r="199" spans="33:33">
      <c r="AG199" s="54"/>
    </row>
    <row r="200" spans="33:33">
      <c r="AG200" s="54"/>
    </row>
    <row r="201" spans="33:33">
      <c r="AG201" s="54"/>
    </row>
    <row r="202" spans="33:33">
      <c r="AG202" s="54"/>
    </row>
    <row r="203" spans="33:33">
      <c r="AG203" s="54"/>
    </row>
    <row r="204" spans="33:33">
      <c r="AG204" s="54"/>
    </row>
    <row r="205" spans="33:33">
      <c r="AG205" s="54"/>
    </row>
    <row r="206" spans="33:33">
      <c r="AG206" s="54"/>
    </row>
    <row r="207" spans="33:33">
      <c r="AG207" s="54"/>
    </row>
    <row r="208" spans="33:33">
      <c r="AG208" s="54"/>
    </row>
    <row r="209" spans="33:33">
      <c r="AG209" s="54"/>
    </row>
    <row r="210" spans="33:33">
      <c r="AG210" s="54"/>
    </row>
    <row r="211" spans="33:33">
      <c r="AG211" s="54"/>
    </row>
    <row r="212" spans="33:33">
      <c r="AG212" s="54"/>
    </row>
    <row r="213" spans="33:33">
      <c r="AG213" s="54"/>
    </row>
    <row r="214" spans="33:33">
      <c r="AG214" s="54"/>
    </row>
    <row r="215" spans="33:33">
      <c r="AG215" s="54"/>
    </row>
    <row r="216" spans="33:33">
      <c r="AG216" s="54"/>
    </row>
    <row r="217" spans="33:33">
      <c r="AG217" s="54"/>
    </row>
    <row r="218" spans="33:33">
      <c r="AG218" s="54"/>
    </row>
    <row r="219" spans="33:33">
      <c r="AG219" s="54"/>
    </row>
    <row r="220" spans="33:33">
      <c r="AG220" s="54"/>
    </row>
    <row r="221" spans="33:33">
      <c r="AG221" s="54"/>
    </row>
    <row r="222" spans="33:33">
      <c r="AG222" s="54"/>
    </row>
    <row r="223" spans="33:33">
      <c r="AG223" s="54"/>
    </row>
    <row r="224" spans="33:33">
      <c r="AG224" s="54"/>
    </row>
    <row r="225" spans="33:33">
      <c r="AG225" s="54"/>
    </row>
    <row r="226" spans="33:33">
      <c r="AG226" s="54"/>
    </row>
    <row r="227" spans="33:33">
      <c r="AG227" s="54"/>
    </row>
    <row r="228" spans="33:33">
      <c r="AG228" s="54"/>
    </row>
    <row r="229" spans="33:33">
      <c r="AG229" s="54"/>
    </row>
    <row r="230" spans="33:33">
      <c r="AG230" s="54"/>
    </row>
    <row r="231" spans="33:33">
      <c r="AG231" s="54"/>
    </row>
    <row r="232" spans="33:33">
      <c r="AG232" s="54"/>
    </row>
    <row r="233" spans="33:33">
      <c r="AG233" s="54"/>
    </row>
    <row r="234" spans="33:33">
      <c r="AG234" s="54"/>
    </row>
    <row r="235" spans="33:33">
      <c r="AG235" s="54"/>
    </row>
    <row r="236" spans="33:33">
      <c r="AG236" s="54"/>
    </row>
    <row r="237" spans="33:33">
      <c r="AG237" s="54"/>
    </row>
    <row r="238" spans="33:33">
      <c r="AG238" s="54"/>
    </row>
    <row r="239" spans="33:33">
      <c r="AG239" s="54"/>
    </row>
    <row r="240" spans="33:33">
      <c r="AG240" s="54"/>
    </row>
    <row r="241" spans="33:33">
      <c r="AG241" s="54"/>
    </row>
    <row r="242" spans="33:33">
      <c r="AG242" s="54"/>
    </row>
    <row r="243" spans="33:33">
      <c r="AG243" s="54"/>
    </row>
    <row r="244" spans="33:33">
      <c r="AG244" s="54"/>
    </row>
    <row r="245" spans="33:33">
      <c r="AG245" s="54"/>
    </row>
    <row r="246" spans="33:33">
      <c r="AG246" s="54"/>
    </row>
    <row r="247" spans="33:33">
      <c r="AG247" s="54"/>
    </row>
    <row r="248" spans="33:33">
      <c r="AG248" s="54"/>
    </row>
    <row r="249" spans="33:33">
      <c r="AG249" s="54"/>
    </row>
    <row r="250" spans="33:33">
      <c r="AG250" s="54"/>
    </row>
    <row r="251" spans="33:33">
      <c r="AG251" s="54"/>
    </row>
    <row r="252" spans="33:33">
      <c r="AG252" s="54"/>
    </row>
    <row r="253" spans="33:33">
      <c r="AG253" s="54"/>
    </row>
    <row r="254" spans="33:33">
      <c r="AG254" s="54"/>
    </row>
    <row r="255" spans="33:33">
      <c r="AG255" s="54"/>
    </row>
    <row r="256" spans="33:33">
      <c r="AG256" s="54"/>
    </row>
    <row r="257" spans="33:33">
      <c r="AG257" s="54"/>
    </row>
    <row r="258" spans="33:33">
      <c r="AG258" s="54"/>
    </row>
    <row r="259" spans="33:33">
      <c r="AG259" s="54"/>
    </row>
    <row r="260" spans="33:33">
      <c r="AG260" s="54"/>
    </row>
    <row r="261" spans="33:33">
      <c r="AG261" s="54"/>
    </row>
    <row r="262" spans="33:33">
      <c r="AG262" s="54"/>
    </row>
    <row r="263" spans="33:33">
      <c r="AG263" s="54"/>
    </row>
    <row r="264" spans="33:33">
      <c r="AG264" s="54"/>
    </row>
    <row r="265" spans="33:33">
      <c r="AG265" s="54"/>
    </row>
    <row r="266" spans="33:33">
      <c r="AG266" s="54"/>
    </row>
    <row r="267" spans="33:33">
      <c r="AG267" s="54"/>
    </row>
    <row r="268" spans="33:33">
      <c r="AG268" s="54"/>
    </row>
    <row r="269" spans="33:33">
      <c r="AG269" s="54"/>
    </row>
    <row r="270" spans="33:33">
      <c r="AG270" s="54"/>
    </row>
    <row r="271" spans="33:33">
      <c r="AG271" s="54"/>
    </row>
    <row r="272" spans="33:33">
      <c r="AG272" s="54"/>
    </row>
    <row r="273" spans="33:33">
      <c r="AG273" s="54"/>
    </row>
    <row r="274" spans="33:33">
      <c r="AG274" s="54"/>
    </row>
    <row r="275" spans="33:33">
      <c r="AG275" s="54"/>
    </row>
    <row r="276" spans="33:33">
      <c r="AG276" s="54"/>
    </row>
    <row r="277" spans="33:33">
      <c r="AG277" s="54"/>
    </row>
    <row r="278" spans="33:33">
      <c r="AG278" s="54"/>
    </row>
    <row r="279" spans="33:33">
      <c r="AG279" s="54"/>
    </row>
    <row r="280" spans="33:33">
      <c r="AG280" s="54"/>
    </row>
    <row r="281" spans="33:33">
      <c r="AG281" s="54"/>
    </row>
    <row r="282" spans="33:33">
      <c r="AG282" s="54"/>
    </row>
    <row r="283" spans="33:33">
      <c r="AG283" s="54"/>
    </row>
    <row r="284" spans="33:33">
      <c r="AG284" s="54"/>
    </row>
    <row r="285" spans="33:33">
      <c r="AG285" s="54"/>
    </row>
    <row r="286" spans="33:33">
      <c r="AG286" s="54"/>
    </row>
    <row r="287" spans="33:33">
      <c r="AG287" s="54"/>
    </row>
    <row r="288" spans="33:33">
      <c r="AG288" s="54"/>
    </row>
    <row r="289" spans="33:33">
      <c r="AG289" s="54"/>
    </row>
    <row r="290" spans="33:33">
      <c r="AG290" s="54"/>
    </row>
    <row r="291" spans="33:33">
      <c r="AG291" s="54"/>
    </row>
    <row r="292" spans="33:33">
      <c r="AG292" s="54"/>
    </row>
    <row r="293" spans="33:33">
      <c r="AG293" s="54"/>
    </row>
    <row r="294" spans="33:33">
      <c r="AG294" s="54"/>
    </row>
    <row r="295" spans="33:33">
      <c r="AG295" s="54"/>
    </row>
    <row r="296" spans="33:33">
      <c r="AG296" s="54"/>
    </row>
    <row r="297" spans="33:33">
      <c r="AG297" s="54"/>
    </row>
    <row r="298" spans="33:33">
      <c r="AG298" s="54"/>
    </row>
    <row r="299" spans="33:33">
      <c r="AG299" s="54"/>
    </row>
    <row r="300" spans="33:33">
      <c r="AG300" s="54"/>
    </row>
    <row r="301" spans="33:33">
      <c r="AG301" s="54"/>
    </row>
    <row r="302" spans="33:33">
      <c r="AG302" s="54"/>
    </row>
    <row r="303" spans="33:33">
      <c r="AG303" s="54"/>
    </row>
    <row r="304" spans="33:33">
      <c r="AG304" s="54"/>
    </row>
    <row r="305" spans="33:33">
      <c r="AG305" s="54"/>
    </row>
    <row r="306" spans="33:33">
      <c r="AG306" s="54"/>
    </row>
    <row r="307" spans="33:33">
      <c r="AG307" s="54"/>
    </row>
    <row r="308" spans="33:33">
      <c r="AG308" s="54"/>
    </row>
    <row r="309" spans="33:33">
      <c r="AG309" s="54"/>
    </row>
    <row r="310" spans="33:33">
      <c r="AG310" s="54"/>
    </row>
    <row r="311" spans="33:33">
      <c r="AG311" s="54"/>
    </row>
    <row r="312" spans="33:33">
      <c r="AG312" s="54"/>
    </row>
    <row r="313" spans="33:33">
      <c r="AG313" s="54"/>
    </row>
    <row r="314" spans="33:33">
      <c r="AG314" s="54"/>
    </row>
    <row r="315" spans="33:33">
      <c r="AG315" s="54"/>
    </row>
    <row r="316" spans="33:33">
      <c r="AG316" s="54"/>
    </row>
    <row r="317" spans="33:33">
      <c r="AG317" s="54"/>
    </row>
    <row r="318" spans="33:33">
      <c r="AG318" s="54"/>
    </row>
    <row r="319" spans="33:33">
      <c r="AG319" s="54"/>
    </row>
    <row r="320" spans="33:33">
      <c r="AG320" s="54"/>
    </row>
    <row r="321" spans="33:33">
      <c r="AG321" s="54"/>
    </row>
    <row r="322" spans="33:33">
      <c r="AG322" s="54"/>
    </row>
    <row r="323" spans="33:33">
      <c r="AG323" s="54"/>
    </row>
    <row r="324" spans="33:33">
      <c r="AG324" s="54"/>
    </row>
    <row r="325" spans="33:33">
      <c r="AG325" s="54"/>
    </row>
    <row r="326" spans="33:33">
      <c r="AG326" s="54"/>
    </row>
    <row r="327" spans="33:33">
      <c r="AG327" s="54"/>
    </row>
    <row r="328" spans="33:33">
      <c r="AG328" s="54"/>
    </row>
    <row r="329" spans="33:33">
      <c r="AG329" s="54"/>
    </row>
    <row r="330" spans="33:33">
      <c r="AG330" s="54"/>
    </row>
    <row r="331" spans="33:33">
      <c r="AG331" s="54"/>
    </row>
    <row r="332" spans="33:33">
      <c r="AG332" s="54"/>
    </row>
    <row r="333" spans="33:33">
      <c r="AG333" s="54"/>
    </row>
    <row r="334" spans="33:33">
      <c r="AG334" s="54"/>
    </row>
    <row r="335" spans="33:33">
      <c r="AG335" s="54"/>
    </row>
    <row r="336" spans="33:33">
      <c r="AG336" s="54"/>
    </row>
    <row r="337" spans="33:33">
      <c r="AG337" s="54"/>
    </row>
    <row r="338" spans="33:33">
      <c r="AG338" s="54"/>
    </row>
    <row r="339" spans="33:33">
      <c r="AG339" s="54"/>
    </row>
    <row r="340" spans="33:33">
      <c r="AG340" s="54"/>
    </row>
    <row r="341" spans="33:33">
      <c r="AG341" s="54"/>
    </row>
    <row r="342" spans="33:33">
      <c r="AG342" s="54"/>
    </row>
    <row r="343" spans="33:33">
      <c r="AG343" s="54"/>
    </row>
    <row r="344" spans="33:33">
      <c r="AG344" s="54"/>
    </row>
    <row r="345" spans="33:33">
      <c r="AG345" s="54"/>
    </row>
    <row r="346" spans="33:33">
      <c r="AG346" s="54"/>
    </row>
    <row r="347" spans="33:33">
      <c r="AG347" s="54"/>
    </row>
    <row r="348" spans="33:33">
      <c r="AG348" s="54"/>
    </row>
    <row r="349" spans="33:33">
      <c r="AG349" s="54"/>
    </row>
    <row r="350" spans="33:33">
      <c r="AG350" s="54"/>
    </row>
    <row r="351" spans="33:33">
      <c r="AG351" s="54"/>
    </row>
    <row r="352" spans="33:33">
      <c r="AG352" s="54"/>
    </row>
    <row r="353" spans="33:33">
      <c r="AG353" s="54"/>
    </row>
    <row r="354" spans="33:33">
      <c r="AG354" s="54"/>
    </row>
    <row r="355" spans="33:33">
      <c r="AG355" s="54"/>
    </row>
    <row r="356" spans="33:33">
      <c r="AG356" s="54"/>
    </row>
    <row r="357" spans="33:33">
      <c r="AG357" s="54"/>
    </row>
    <row r="358" spans="33:33">
      <c r="AG358" s="54"/>
    </row>
    <row r="359" spans="33:33">
      <c r="AG359" s="54"/>
    </row>
    <row r="360" spans="33:33">
      <c r="AG360" s="54"/>
    </row>
    <row r="361" spans="33:33">
      <c r="AG361" s="54"/>
    </row>
    <row r="362" spans="33:33">
      <c r="AG362" s="54"/>
    </row>
    <row r="363" spans="33:33">
      <c r="AG363" s="54"/>
    </row>
    <row r="364" spans="33:33">
      <c r="AG364" s="54"/>
    </row>
    <row r="365" spans="33:33">
      <c r="AG365" s="54"/>
    </row>
  </sheetData>
  <sheetProtection formatCells="0" formatColumns="0" formatRows="0" insertColumns="0" insertRows="0" insertHyperlinks="0" deleteColumns="0" deleteRows="0" sort="0" autoFilter="0" pivotTables="0"/>
  <conditionalFormatting sqref="AH83">
    <cfRule type="cellIs" dxfId="699" priority="1" operator="lessThan">
      <formula>0</formula>
    </cfRule>
  </conditionalFormatting>
  <conditionalFormatting sqref="AH84">
    <cfRule type="cellIs" dxfId="698" priority="2" operator="lessThan">
      <formula>0</formula>
    </cfRule>
  </conditionalFormatting>
  <conditionalFormatting sqref="AI83">
    <cfRule type="cellIs" dxfId="697" priority="3" operator="lessThan">
      <formula>0</formula>
    </cfRule>
  </conditionalFormatting>
  <conditionalFormatting sqref="AI84">
    <cfRule type="cellIs" dxfId="696" priority="4" operator="lessThan">
      <formula>0</formula>
    </cfRule>
  </conditionalFormatting>
  <conditionalFormatting sqref="AJ83">
    <cfRule type="cellIs" dxfId="695" priority="5" operator="lessThan">
      <formula>0</formula>
    </cfRule>
  </conditionalFormatting>
  <conditionalFormatting sqref="AJ84">
    <cfRule type="cellIs" dxfId="694" priority="6" operator="lessThan">
      <formula>0</formula>
    </cfRule>
  </conditionalFormatting>
  <conditionalFormatting sqref="AK83">
    <cfRule type="cellIs" dxfId="693" priority="7" operator="lessThan">
      <formula>0</formula>
    </cfRule>
  </conditionalFormatting>
  <conditionalFormatting sqref="AK84">
    <cfRule type="cellIs" dxfId="692" priority="8" operator="lessThan">
      <formula>0</formula>
    </cfRule>
  </conditionalFormatting>
  <conditionalFormatting sqref="AL83">
    <cfRule type="cellIs" dxfId="691" priority="9" operator="lessThan">
      <formula>0</formula>
    </cfRule>
  </conditionalFormatting>
  <conditionalFormatting sqref="AL84">
    <cfRule type="cellIs" dxfId="690" priority="10" operator="lessThan">
      <formula>0</formula>
    </cfRule>
  </conditionalFormatting>
  <conditionalFormatting sqref="AM83">
    <cfRule type="cellIs" dxfId="689" priority="11" operator="lessThan">
      <formula>0</formula>
    </cfRule>
  </conditionalFormatting>
  <conditionalFormatting sqref="AM84">
    <cfRule type="cellIs" dxfId="688" priority="12" operator="lessThan">
      <formula>0</formula>
    </cfRule>
  </conditionalFormatting>
  <conditionalFormatting sqref="AN83">
    <cfRule type="cellIs" dxfId="687" priority="13" operator="lessThan">
      <formula>0</formula>
    </cfRule>
  </conditionalFormatting>
  <conditionalFormatting sqref="AN84">
    <cfRule type="cellIs" dxfId="686" priority="14" operator="lessThan">
      <formula>0</formula>
    </cfRule>
  </conditionalFormatting>
  <conditionalFormatting sqref="AO83">
    <cfRule type="cellIs" dxfId="685" priority="15" operator="lessThan">
      <formula>0</formula>
    </cfRule>
  </conditionalFormatting>
  <conditionalFormatting sqref="AO84">
    <cfRule type="cellIs" dxfId="684" priority="16" operator="lessThan">
      <formula>0</formula>
    </cfRule>
  </conditionalFormatting>
  <conditionalFormatting sqref="AP83">
    <cfRule type="cellIs" dxfId="683" priority="17" operator="lessThan">
      <formula>0</formula>
    </cfRule>
  </conditionalFormatting>
  <conditionalFormatting sqref="AP84">
    <cfRule type="cellIs" dxfId="682" priority="18" operator="lessThan">
      <formula>0</formula>
    </cfRule>
  </conditionalFormatting>
  <conditionalFormatting sqref="AQ83">
    <cfRule type="cellIs" dxfId="681" priority="19" operator="lessThan">
      <formula>0</formula>
    </cfRule>
  </conditionalFormatting>
  <conditionalFormatting sqref="AQ84">
    <cfRule type="cellIs" dxfId="680" priority="20" operator="lessThan">
      <formula>0</formula>
    </cfRule>
  </conditionalFormatting>
  <conditionalFormatting sqref="AR83">
    <cfRule type="cellIs" dxfId="679" priority="21" operator="lessThan">
      <formula>0</formula>
    </cfRule>
  </conditionalFormatting>
  <conditionalFormatting sqref="AR84">
    <cfRule type="cellIs" dxfId="678" priority="22" operator="lessThan">
      <formula>0</formula>
    </cfRule>
  </conditionalFormatting>
  <conditionalFormatting sqref="AS83">
    <cfRule type="cellIs" dxfId="677" priority="23" operator="lessThan">
      <formula>0</formula>
    </cfRule>
  </conditionalFormatting>
  <conditionalFormatting sqref="AS84">
    <cfRule type="cellIs" dxfId="676" priority="24" operator="lessThan">
      <formula>0</formula>
    </cfRule>
  </conditionalFormatting>
  <conditionalFormatting sqref="AT83">
    <cfRule type="cellIs" dxfId="675" priority="25" operator="lessThan">
      <formula>0</formula>
    </cfRule>
  </conditionalFormatting>
  <conditionalFormatting sqref="AT84">
    <cfRule type="cellIs" dxfId="674" priority="26" operator="lessThan">
      <formula>0</formula>
    </cfRule>
  </conditionalFormatting>
  <conditionalFormatting sqref="AU83">
    <cfRule type="cellIs" dxfId="673" priority="27" operator="lessThan">
      <formula>0</formula>
    </cfRule>
  </conditionalFormatting>
  <conditionalFormatting sqref="AU84">
    <cfRule type="cellIs" dxfId="672" priority="28" operator="lessThan">
      <formula>0</formula>
    </cfRule>
  </conditionalFormatting>
  <conditionalFormatting sqref="AV83">
    <cfRule type="cellIs" dxfId="671" priority="29" operator="lessThan">
      <formula>0</formula>
    </cfRule>
  </conditionalFormatting>
  <conditionalFormatting sqref="AV84">
    <cfRule type="cellIs" dxfId="670" priority="30" operator="lessThan">
      <formula>0</formula>
    </cfRule>
  </conditionalFormatting>
  <conditionalFormatting sqref="AW83">
    <cfRule type="cellIs" dxfId="669" priority="31" operator="lessThan">
      <formula>0</formula>
    </cfRule>
  </conditionalFormatting>
  <conditionalFormatting sqref="AW84">
    <cfRule type="cellIs" dxfId="668" priority="32" operator="lessThan">
      <formula>0</formula>
    </cfRule>
  </conditionalFormatting>
  <conditionalFormatting sqref="AX83">
    <cfRule type="cellIs" dxfId="667" priority="33" operator="lessThan">
      <formula>0</formula>
    </cfRule>
  </conditionalFormatting>
  <conditionalFormatting sqref="AX84">
    <cfRule type="cellIs" dxfId="666" priority="34" operator="lessThan">
      <formula>0</formula>
    </cfRule>
  </conditionalFormatting>
  <conditionalFormatting sqref="AY83">
    <cfRule type="cellIs" dxfId="665" priority="35" operator="lessThan">
      <formula>0</formula>
    </cfRule>
  </conditionalFormatting>
  <conditionalFormatting sqref="AY84">
    <cfRule type="cellIs" dxfId="664" priority="36" operator="lessThan">
      <formula>0</formula>
    </cfRule>
  </conditionalFormatting>
  <conditionalFormatting sqref="AZ83">
    <cfRule type="cellIs" dxfId="663" priority="37" operator="lessThan">
      <formula>0</formula>
    </cfRule>
  </conditionalFormatting>
  <conditionalFormatting sqref="AZ84">
    <cfRule type="cellIs" dxfId="662" priority="38" operator="lessThan">
      <formula>0</formula>
    </cfRule>
  </conditionalFormatting>
  <conditionalFormatting sqref="BA83">
    <cfRule type="cellIs" dxfId="661" priority="39" operator="lessThan">
      <formula>0</formula>
    </cfRule>
  </conditionalFormatting>
  <conditionalFormatting sqref="BA84">
    <cfRule type="cellIs" dxfId="660" priority="40" operator="lessThan">
      <formula>0</formula>
    </cfRule>
  </conditionalFormatting>
  <conditionalFormatting sqref="BB83">
    <cfRule type="cellIs" dxfId="659" priority="41" operator="lessThan">
      <formula>0</formula>
    </cfRule>
  </conditionalFormatting>
  <conditionalFormatting sqref="BB84">
    <cfRule type="cellIs" dxfId="658" priority="42" operator="lessThan">
      <formula>0</formula>
    </cfRule>
  </conditionalFormatting>
  <conditionalFormatting sqref="BC83">
    <cfRule type="cellIs" dxfId="657" priority="43" operator="lessThan">
      <formula>0</formula>
    </cfRule>
  </conditionalFormatting>
  <conditionalFormatting sqref="BC84">
    <cfRule type="cellIs" dxfId="656" priority="44" operator="lessThan">
      <formula>0</formula>
    </cfRule>
  </conditionalFormatting>
  <conditionalFormatting sqref="BD83">
    <cfRule type="cellIs" dxfId="655" priority="45" operator="lessThan">
      <formula>0</formula>
    </cfRule>
  </conditionalFormatting>
  <conditionalFormatting sqref="BD84">
    <cfRule type="cellIs" dxfId="654" priority="46" operator="lessThan">
      <formula>0</formula>
    </cfRule>
  </conditionalFormatting>
  <conditionalFormatting sqref="BE83">
    <cfRule type="cellIs" dxfId="653" priority="47" operator="lessThan">
      <formula>0</formula>
    </cfRule>
  </conditionalFormatting>
  <conditionalFormatting sqref="BE84">
    <cfRule type="cellIs" dxfId="652" priority="48" operator="lessThan">
      <formula>0</formula>
    </cfRule>
  </conditionalFormatting>
  <conditionalFormatting sqref="BF83">
    <cfRule type="cellIs" dxfId="651" priority="49" operator="lessThan">
      <formula>0</formula>
    </cfRule>
  </conditionalFormatting>
  <conditionalFormatting sqref="BF84">
    <cfRule type="cellIs" dxfId="650" priority="50" operator="lessThan">
      <formula>0</formula>
    </cfRule>
  </conditionalFormatting>
  <conditionalFormatting sqref="BG83">
    <cfRule type="cellIs" dxfId="649" priority="51" operator="lessThan">
      <formula>0</formula>
    </cfRule>
  </conditionalFormatting>
  <conditionalFormatting sqref="BG84">
    <cfRule type="cellIs" dxfId="648" priority="52" operator="lessThan">
      <formula>0</formula>
    </cfRule>
  </conditionalFormatting>
  <conditionalFormatting sqref="BH83">
    <cfRule type="cellIs" dxfId="647" priority="53" operator="lessThan">
      <formula>0</formula>
    </cfRule>
  </conditionalFormatting>
  <conditionalFormatting sqref="BH84">
    <cfRule type="cellIs" dxfId="646" priority="54" operator="lessThan">
      <formula>0</formula>
    </cfRule>
  </conditionalFormatting>
  <conditionalFormatting sqref="BI83">
    <cfRule type="cellIs" dxfId="645" priority="55" operator="lessThan">
      <formula>0</formula>
    </cfRule>
  </conditionalFormatting>
  <conditionalFormatting sqref="BI84">
    <cfRule type="cellIs" dxfId="644" priority="56" operator="lessThan">
      <formula>0</formula>
    </cfRule>
  </conditionalFormatting>
  <conditionalFormatting sqref="BJ83">
    <cfRule type="cellIs" dxfId="643" priority="57" operator="lessThan">
      <formula>0</formula>
    </cfRule>
  </conditionalFormatting>
  <conditionalFormatting sqref="BJ84">
    <cfRule type="cellIs" dxfId="642" priority="58" operator="lessThan">
      <formula>0</formula>
    </cfRule>
  </conditionalFormatting>
  <conditionalFormatting sqref="BK83">
    <cfRule type="cellIs" dxfId="641" priority="59" operator="lessThan">
      <formula>0</formula>
    </cfRule>
  </conditionalFormatting>
  <conditionalFormatting sqref="BK84">
    <cfRule type="cellIs" dxfId="640" priority="60" operator="lessThan">
      <formula>0</formula>
    </cfRule>
  </conditionalFormatting>
  <conditionalFormatting sqref="BL83">
    <cfRule type="cellIs" dxfId="639" priority="61" operator="lessThan">
      <formula>0</formula>
    </cfRule>
  </conditionalFormatting>
  <conditionalFormatting sqref="BL84">
    <cfRule type="cellIs" dxfId="638" priority="62" operator="lessThan">
      <formula>0</formula>
    </cfRule>
  </conditionalFormatting>
  <conditionalFormatting sqref="BM83">
    <cfRule type="cellIs" dxfId="637" priority="63" operator="lessThan">
      <formula>0</formula>
    </cfRule>
  </conditionalFormatting>
  <conditionalFormatting sqref="BM84">
    <cfRule type="cellIs" dxfId="636" priority="64" operator="lessThan">
      <formula>0</formula>
    </cfRule>
  </conditionalFormatting>
  <conditionalFormatting sqref="BN83">
    <cfRule type="cellIs" dxfId="635" priority="65" operator="lessThan">
      <formula>0</formula>
    </cfRule>
  </conditionalFormatting>
  <conditionalFormatting sqref="BN84">
    <cfRule type="cellIs" dxfId="634" priority="66" operator="lessThan">
      <formula>0</formula>
    </cfRule>
  </conditionalFormatting>
  <conditionalFormatting sqref="BO83">
    <cfRule type="cellIs" dxfId="633" priority="67" operator="lessThan">
      <formula>0</formula>
    </cfRule>
  </conditionalFormatting>
  <conditionalFormatting sqref="BO84">
    <cfRule type="cellIs" dxfId="632" priority="68" operator="lessThan">
      <formula>0</formula>
    </cfRule>
  </conditionalFormatting>
  <conditionalFormatting sqref="BP83">
    <cfRule type="cellIs" dxfId="631" priority="69" operator="lessThan">
      <formula>0</formula>
    </cfRule>
  </conditionalFormatting>
  <conditionalFormatting sqref="BP84">
    <cfRule type="cellIs" dxfId="630" priority="70" operator="lessThan">
      <formula>0</formula>
    </cfRule>
  </conditionalFormatting>
  <conditionalFormatting sqref="BQ83">
    <cfRule type="cellIs" dxfId="629" priority="71" operator="lessThan">
      <formula>0</formula>
    </cfRule>
  </conditionalFormatting>
  <conditionalFormatting sqref="BQ84">
    <cfRule type="cellIs" dxfId="628" priority="72" operator="lessThan">
      <formula>0</formula>
    </cfRule>
  </conditionalFormatting>
  <conditionalFormatting sqref="BR83">
    <cfRule type="cellIs" dxfId="627" priority="73" operator="lessThan">
      <formula>0</formula>
    </cfRule>
  </conditionalFormatting>
  <conditionalFormatting sqref="BR84">
    <cfRule type="cellIs" dxfId="626" priority="74" operator="lessThan">
      <formula>0</formula>
    </cfRule>
  </conditionalFormatting>
  <conditionalFormatting sqref="BS83">
    <cfRule type="cellIs" dxfId="625" priority="75" operator="lessThan">
      <formula>0</formula>
    </cfRule>
  </conditionalFormatting>
  <conditionalFormatting sqref="BS84">
    <cfRule type="cellIs" dxfId="624" priority="76" operator="lessThan">
      <formula>0</formula>
    </cfRule>
  </conditionalFormatting>
  <conditionalFormatting sqref="BT83">
    <cfRule type="cellIs" dxfId="623" priority="77" operator="lessThan">
      <formula>0</formula>
    </cfRule>
  </conditionalFormatting>
  <conditionalFormatting sqref="BT84">
    <cfRule type="cellIs" dxfId="622" priority="78" operator="lessThan">
      <formula>0</formula>
    </cfRule>
  </conditionalFormatting>
  <conditionalFormatting sqref="BU83">
    <cfRule type="cellIs" dxfId="621" priority="79" operator="lessThan">
      <formula>0</formula>
    </cfRule>
  </conditionalFormatting>
  <conditionalFormatting sqref="BU84">
    <cfRule type="cellIs" dxfId="620" priority="80" operator="lessThan">
      <formula>0</formula>
    </cfRule>
  </conditionalFormatting>
  <conditionalFormatting sqref="BV83">
    <cfRule type="cellIs" dxfId="619" priority="81" operator="lessThan">
      <formula>0</formula>
    </cfRule>
  </conditionalFormatting>
  <conditionalFormatting sqref="BV84">
    <cfRule type="cellIs" dxfId="618" priority="82" operator="lessThan">
      <formula>0</formula>
    </cfRule>
  </conditionalFormatting>
  <conditionalFormatting sqref="BW83">
    <cfRule type="cellIs" dxfId="617" priority="83" operator="lessThan">
      <formula>0</formula>
    </cfRule>
  </conditionalFormatting>
  <conditionalFormatting sqref="BW84">
    <cfRule type="cellIs" dxfId="616" priority="84" operator="lessThan">
      <formula>0</formula>
    </cfRule>
  </conditionalFormatting>
  <conditionalFormatting sqref="BX83">
    <cfRule type="cellIs" dxfId="615" priority="85" operator="lessThan">
      <formula>0</formula>
    </cfRule>
  </conditionalFormatting>
  <conditionalFormatting sqref="BX84">
    <cfRule type="cellIs" dxfId="614" priority="86" operator="lessThan">
      <formula>0</formula>
    </cfRule>
  </conditionalFormatting>
  <conditionalFormatting sqref="BY83">
    <cfRule type="cellIs" dxfId="613" priority="87" operator="lessThan">
      <formula>0</formula>
    </cfRule>
  </conditionalFormatting>
  <conditionalFormatting sqref="BY84">
    <cfRule type="cellIs" dxfId="612" priority="88" operator="lessThan">
      <formula>0</formula>
    </cfRule>
  </conditionalFormatting>
  <conditionalFormatting sqref="BZ83">
    <cfRule type="cellIs" dxfId="611" priority="89" operator="lessThan">
      <formula>0</formula>
    </cfRule>
  </conditionalFormatting>
  <conditionalFormatting sqref="BZ84">
    <cfRule type="cellIs" dxfId="610" priority="90" operator="lessThan">
      <formula>0</formula>
    </cfRule>
  </conditionalFormatting>
  <conditionalFormatting sqref="CA83">
    <cfRule type="cellIs" dxfId="609" priority="91" operator="lessThan">
      <formula>0</formula>
    </cfRule>
  </conditionalFormatting>
  <conditionalFormatting sqref="CA84">
    <cfRule type="cellIs" dxfId="608" priority="92" operator="lessThan">
      <formula>0</formula>
    </cfRule>
  </conditionalFormatting>
  <conditionalFormatting sqref="CB83">
    <cfRule type="cellIs" dxfId="607" priority="93" operator="lessThan">
      <formula>0</formula>
    </cfRule>
  </conditionalFormatting>
  <conditionalFormatting sqref="CB84">
    <cfRule type="cellIs" dxfId="606" priority="94" operator="lessThan">
      <formula>0</formula>
    </cfRule>
  </conditionalFormatting>
  <conditionalFormatting sqref="CC83">
    <cfRule type="cellIs" dxfId="605" priority="95" operator="lessThan">
      <formula>0</formula>
    </cfRule>
  </conditionalFormatting>
  <conditionalFormatting sqref="CC84">
    <cfRule type="cellIs" dxfId="604" priority="96" operator="lessThan">
      <formula>0</formula>
    </cfRule>
  </conditionalFormatting>
  <conditionalFormatting sqref="CD83">
    <cfRule type="cellIs" dxfId="603" priority="97" operator="lessThan">
      <formula>0</formula>
    </cfRule>
  </conditionalFormatting>
  <conditionalFormatting sqref="CD84">
    <cfRule type="cellIs" dxfId="602" priority="98" operator="lessThan">
      <formula>0</formula>
    </cfRule>
  </conditionalFormatting>
  <conditionalFormatting sqref="CE83">
    <cfRule type="cellIs" dxfId="601" priority="99" operator="lessThan">
      <formula>0</formula>
    </cfRule>
  </conditionalFormatting>
  <conditionalFormatting sqref="CE84">
    <cfRule type="cellIs" dxfId="600" priority="100" operator="lessThan">
      <formula>0</formula>
    </cfRule>
  </conditionalFormatting>
  <conditionalFormatting sqref="CF83">
    <cfRule type="cellIs" dxfId="599" priority="101" operator="lessThan">
      <formula>0</formula>
    </cfRule>
  </conditionalFormatting>
  <conditionalFormatting sqref="CF84">
    <cfRule type="cellIs" dxfId="598" priority="102" operator="lessThan">
      <formula>0</formula>
    </cfRule>
  </conditionalFormatting>
  <conditionalFormatting sqref="CG83">
    <cfRule type="cellIs" dxfId="597" priority="103" operator="lessThan">
      <formula>0</formula>
    </cfRule>
  </conditionalFormatting>
  <conditionalFormatting sqref="CG84">
    <cfRule type="cellIs" dxfId="596" priority="104" operator="lessThan">
      <formula>0</formula>
    </cfRule>
  </conditionalFormatting>
  <conditionalFormatting sqref="CH83">
    <cfRule type="cellIs" dxfId="595" priority="105" operator="lessThan">
      <formula>0</formula>
    </cfRule>
  </conditionalFormatting>
  <conditionalFormatting sqref="CH84">
    <cfRule type="cellIs" dxfId="594" priority="106" operator="lessThan">
      <formula>0</formula>
    </cfRule>
  </conditionalFormatting>
  <conditionalFormatting sqref="CI83">
    <cfRule type="cellIs" dxfId="593" priority="107" operator="lessThan">
      <formula>0</formula>
    </cfRule>
  </conditionalFormatting>
  <conditionalFormatting sqref="CI84">
    <cfRule type="cellIs" dxfId="592" priority="108" operator="lessThan">
      <formula>0</formula>
    </cfRule>
  </conditionalFormatting>
  <conditionalFormatting sqref="CJ83">
    <cfRule type="cellIs" dxfId="591" priority="109" operator="lessThan">
      <formula>0</formula>
    </cfRule>
  </conditionalFormatting>
  <conditionalFormatting sqref="CJ84">
    <cfRule type="cellIs" dxfId="590" priority="110" operator="lessThan">
      <formula>0</formula>
    </cfRule>
  </conditionalFormatting>
  <conditionalFormatting sqref="CK83">
    <cfRule type="cellIs" dxfId="589" priority="111" operator="lessThan">
      <formula>0</formula>
    </cfRule>
  </conditionalFormatting>
  <conditionalFormatting sqref="CK84">
    <cfRule type="cellIs" dxfId="588" priority="112" operator="lessThan">
      <formula>0</formula>
    </cfRule>
  </conditionalFormatting>
  <conditionalFormatting sqref="CL83">
    <cfRule type="cellIs" dxfId="587" priority="113" operator="lessThan">
      <formula>0</formula>
    </cfRule>
  </conditionalFormatting>
  <conditionalFormatting sqref="CL84">
    <cfRule type="cellIs" dxfId="586" priority="114" operator="lessThan">
      <formula>0</formula>
    </cfRule>
  </conditionalFormatting>
  <conditionalFormatting sqref="CM83">
    <cfRule type="cellIs" dxfId="585" priority="115" operator="lessThan">
      <formula>0</formula>
    </cfRule>
  </conditionalFormatting>
  <conditionalFormatting sqref="CM84">
    <cfRule type="cellIs" dxfId="584" priority="116" operator="lessThan">
      <formula>0</formula>
    </cfRule>
  </conditionalFormatting>
  <conditionalFormatting sqref="CN83">
    <cfRule type="cellIs" dxfId="583" priority="117" operator="lessThan">
      <formula>0</formula>
    </cfRule>
  </conditionalFormatting>
  <conditionalFormatting sqref="CN84">
    <cfRule type="cellIs" dxfId="582" priority="118" operator="lessThan">
      <formula>0</formula>
    </cfRule>
  </conditionalFormatting>
  <conditionalFormatting sqref="CO83">
    <cfRule type="cellIs" dxfId="581" priority="119" operator="lessThan">
      <formula>0</formula>
    </cfRule>
  </conditionalFormatting>
  <conditionalFormatting sqref="CO84">
    <cfRule type="cellIs" dxfId="580" priority="120" operator="lessThan">
      <formula>0</formula>
    </cfRule>
  </conditionalFormatting>
  <conditionalFormatting sqref="CP83">
    <cfRule type="cellIs" dxfId="579" priority="121" operator="lessThan">
      <formula>0</formula>
    </cfRule>
  </conditionalFormatting>
  <conditionalFormatting sqref="CP84">
    <cfRule type="cellIs" dxfId="578" priority="122" operator="lessThan">
      <formula>0</formula>
    </cfRule>
  </conditionalFormatting>
  <conditionalFormatting sqref="CQ83">
    <cfRule type="cellIs" dxfId="577" priority="123" operator="lessThan">
      <formula>0</formula>
    </cfRule>
  </conditionalFormatting>
  <conditionalFormatting sqref="CQ84">
    <cfRule type="cellIs" dxfId="576" priority="124" operator="lessThan">
      <formula>0</formula>
    </cfRule>
  </conditionalFormatting>
  <conditionalFormatting sqref="CR83">
    <cfRule type="cellIs" dxfId="575" priority="125" operator="lessThan">
      <formula>0</formula>
    </cfRule>
  </conditionalFormatting>
  <conditionalFormatting sqref="CR84">
    <cfRule type="cellIs" dxfId="574" priority="126" operator="lessThan">
      <formula>0</formula>
    </cfRule>
  </conditionalFormatting>
  <conditionalFormatting sqref="CS83">
    <cfRule type="cellIs" dxfId="573" priority="127" operator="lessThan">
      <formula>0</formula>
    </cfRule>
  </conditionalFormatting>
  <conditionalFormatting sqref="CS84">
    <cfRule type="cellIs" dxfId="572" priority="128" operator="lessThan">
      <formula>0</formula>
    </cfRule>
  </conditionalFormatting>
  <conditionalFormatting sqref="CT83">
    <cfRule type="cellIs" dxfId="571" priority="129" operator="lessThan">
      <formula>0</formula>
    </cfRule>
  </conditionalFormatting>
  <conditionalFormatting sqref="CT84">
    <cfRule type="cellIs" dxfId="570" priority="130" operator="lessThan">
      <formula>0</formula>
    </cfRule>
  </conditionalFormatting>
  <conditionalFormatting sqref="CU83">
    <cfRule type="cellIs" dxfId="569" priority="131" operator="lessThan">
      <formula>0</formula>
    </cfRule>
  </conditionalFormatting>
  <conditionalFormatting sqref="CU84">
    <cfRule type="cellIs" dxfId="568" priority="132" operator="lessThan">
      <formula>0</formula>
    </cfRule>
  </conditionalFormatting>
  <conditionalFormatting sqref="CV83">
    <cfRule type="cellIs" dxfId="567" priority="133" operator="lessThan">
      <formula>0</formula>
    </cfRule>
  </conditionalFormatting>
  <conditionalFormatting sqref="CV84">
    <cfRule type="cellIs" dxfId="566" priority="134" operator="lessThan">
      <formula>0</formula>
    </cfRule>
  </conditionalFormatting>
  <conditionalFormatting sqref="CW83">
    <cfRule type="cellIs" dxfId="565" priority="135" operator="lessThan">
      <formula>0</formula>
    </cfRule>
  </conditionalFormatting>
  <conditionalFormatting sqref="CW84">
    <cfRule type="cellIs" dxfId="564" priority="136" operator="lessThan">
      <formula>0</formula>
    </cfRule>
  </conditionalFormatting>
  <conditionalFormatting sqref="CX83">
    <cfRule type="cellIs" dxfId="563" priority="137" operator="lessThan">
      <formula>0</formula>
    </cfRule>
  </conditionalFormatting>
  <conditionalFormatting sqref="CX84">
    <cfRule type="cellIs" dxfId="562" priority="138" operator="lessThan">
      <formula>0</formula>
    </cfRule>
  </conditionalFormatting>
  <conditionalFormatting sqref="CY83">
    <cfRule type="cellIs" dxfId="561" priority="139" operator="lessThan">
      <formula>0</formula>
    </cfRule>
  </conditionalFormatting>
  <conditionalFormatting sqref="CY84">
    <cfRule type="cellIs" dxfId="560" priority="140" operator="lessThan">
      <formula>0</formula>
    </cfRule>
  </conditionalFormatting>
  <conditionalFormatting sqref="CZ83">
    <cfRule type="cellIs" dxfId="559" priority="141" operator="lessThan">
      <formula>0</formula>
    </cfRule>
  </conditionalFormatting>
  <conditionalFormatting sqref="CZ84">
    <cfRule type="cellIs" dxfId="558" priority="142" operator="lessThan">
      <formula>0</formula>
    </cfRule>
  </conditionalFormatting>
  <conditionalFormatting sqref="DA83">
    <cfRule type="cellIs" dxfId="557" priority="143" operator="lessThan">
      <formula>0</formula>
    </cfRule>
  </conditionalFormatting>
  <conditionalFormatting sqref="DA84">
    <cfRule type="cellIs" dxfId="556" priority="144" operator="lessThan">
      <formula>0</formula>
    </cfRule>
  </conditionalFormatting>
  <conditionalFormatting sqref="DB83">
    <cfRule type="cellIs" dxfId="555" priority="145" operator="lessThan">
      <formula>0</formula>
    </cfRule>
  </conditionalFormatting>
  <conditionalFormatting sqref="DB84">
    <cfRule type="cellIs" dxfId="554" priority="146" operator="lessThan">
      <formula>0</formula>
    </cfRule>
  </conditionalFormatting>
  <conditionalFormatting sqref="DC83">
    <cfRule type="cellIs" dxfId="553" priority="147" operator="lessThan">
      <formula>0</formula>
    </cfRule>
  </conditionalFormatting>
  <conditionalFormatting sqref="DC84">
    <cfRule type="cellIs" dxfId="552" priority="148" operator="lessThan">
      <formula>0</formula>
    </cfRule>
  </conditionalFormatting>
  <conditionalFormatting sqref="DD83">
    <cfRule type="cellIs" dxfId="551" priority="149" operator="lessThan">
      <formula>0</formula>
    </cfRule>
  </conditionalFormatting>
  <conditionalFormatting sqref="DD84">
    <cfRule type="cellIs" dxfId="550" priority="150" operator="lessThan">
      <formula>0</formula>
    </cfRule>
  </conditionalFormatting>
  <conditionalFormatting sqref="DE83">
    <cfRule type="cellIs" dxfId="549" priority="151" operator="lessThan">
      <formula>0</formula>
    </cfRule>
  </conditionalFormatting>
  <conditionalFormatting sqref="DE84">
    <cfRule type="cellIs" dxfId="548" priority="152" operator="lessThan">
      <formula>0</formula>
    </cfRule>
  </conditionalFormatting>
  <conditionalFormatting sqref="DF83">
    <cfRule type="cellIs" dxfId="547" priority="153" operator="lessThan">
      <formula>0</formula>
    </cfRule>
  </conditionalFormatting>
  <conditionalFormatting sqref="DF84">
    <cfRule type="cellIs" dxfId="546" priority="154" operator="lessThan">
      <formula>0</formula>
    </cfRule>
  </conditionalFormatting>
  <conditionalFormatting sqref="DG83">
    <cfRule type="cellIs" dxfId="545" priority="155" operator="lessThan">
      <formula>0</formula>
    </cfRule>
  </conditionalFormatting>
  <conditionalFormatting sqref="DG84">
    <cfRule type="cellIs" dxfId="544" priority="156" operator="lessThan">
      <formula>0</formula>
    </cfRule>
  </conditionalFormatting>
  <conditionalFormatting sqref="DH83">
    <cfRule type="cellIs" dxfId="543" priority="157" operator="lessThan">
      <formula>0</formula>
    </cfRule>
  </conditionalFormatting>
  <conditionalFormatting sqref="DH84">
    <cfRule type="cellIs" dxfId="542" priority="158" operator="lessThan">
      <formula>0</formula>
    </cfRule>
  </conditionalFormatting>
  <conditionalFormatting sqref="DI83">
    <cfRule type="cellIs" dxfId="541" priority="159" operator="lessThan">
      <formula>0</formula>
    </cfRule>
  </conditionalFormatting>
  <conditionalFormatting sqref="DI84">
    <cfRule type="cellIs" dxfId="540" priority="160" operator="lessThan">
      <formula>0</formula>
    </cfRule>
  </conditionalFormatting>
  <conditionalFormatting sqref="DJ83">
    <cfRule type="cellIs" dxfId="539" priority="161" operator="lessThan">
      <formula>0</formula>
    </cfRule>
  </conditionalFormatting>
  <conditionalFormatting sqref="DJ84">
    <cfRule type="cellIs" dxfId="538" priority="162" operator="lessThan">
      <formula>0</formula>
    </cfRule>
  </conditionalFormatting>
  <conditionalFormatting sqref="DK83">
    <cfRule type="cellIs" dxfId="537" priority="163" operator="lessThan">
      <formula>0</formula>
    </cfRule>
  </conditionalFormatting>
  <conditionalFormatting sqref="DK84">
    <cfRule type="cellIs" dxfId="536" priority="164" operator="lessThan">
      <formula>0</formula>
    </cfRule>
  </conditionalFormatting>
  <conditionalFormatting sqref="DL83">
    <cfRule type="cellIs" dxfId="535" priority="165" operator="lessThan">
      <formula>0</formula>
    </cfRule>
  </conditionalFormatting>
  <conditionalFormatting sqref="DL84">
    <cfRule type="cellIs" dxfId="534" priority="166" operator="lessThan">
      <formula>0</formula>
    </cfRule>
  </conditionalFormatting>
  <conditionalFormatting sqref="DM83">
    <cfRule type="cellIs" dxfId="533" priority="167" operator="lessThan">
      <formula>0</formula>
    </cfRule>
  </conditionalFormatting>
  <conditionalFormatting sqref="DM84">
    <cfRule type="cellIs" dxfId="532" priority="168" operator="lessThan">
      <formula>0</formula>
    </cfRule>
  </conditionalFormatting>
  <conditionalFormatting sqref="DN83">
    <cfRule type="cellIs" dxfId="531" priority="169" operator="lessThan">
      <formula>0</formula>
    </cfRule>
  </conditionalFormatting>
  <conditionalFormatting sqref="DN84">
    <cfRule type="cellIs" dxfId="530" priority="170" operator="lessThan">
      <formula>0</formula>
    </cfRule>
  </conditionalFormatting>
  <conditionalFormatting sqref="DO83">
    <cfRule type="cellIs" dxfId="529" priority="171" operator="lessThan">
      <formula>0</formula>
    </cfRule>
  </conditionalFormatting>
  <conditionalFormatting sqref="DO84">
    <cfRule type="cellIs" dxfId="528" priority="172" operator="lessThan">
      <formula>0</formula>
    </cfRule>
  </conditionalFormatting>
  <conditionalFormatting sqref="DP83">
    <cfRule type="cellIs" dxfId="527" priority="173" operator="lessThan">
      <formula>0</formula>
    </cfRule>
  </conditionalFormatting>
  <conditionalFormatting sqref="DP84">
    <cfRule type="cellIs" dxfId="526" priority="174" operator="lessThan">
      <formula>0</formula>
    </cfRule>
  </conditionalFormatting>
  <conditionalFormatting sqref="DQ83">
    <cfRule type="cellIs" dxfId="525" priority="175" operator="lessThan">
      <formula>0</formula>
    </cfRule>
  </conditionalFormatting>
  <conditionalFormatting sqref="DQ84">
    <cfRule type="cellIs" dxfId="524" priority="176" operator="lessThan">
      <formula>0</formula>
    </cfRule>
  </conditionalFormatting>
  <conditionalFormatting sqref="DR83">
    <cfRule type="cellIs" dxfId="523" priority="177" operator="lessThan">
      <formula>0</formula>
    </cfRule>
  </conditionalFormatting>
  <conditionalFormatting sqref="DR84">
    <cfRule type="cellIs" dxfId="522" priority="178" operator="lessThan">
      <formula>0</formula>
    </cfRule>
  </conditionalFormatting>
  <conditionalFormatting sqref="DS83">
    <cfRule type="cellIs" dxfId="521" priority="179" operator="lessThan">
      <formula>0</formula>
    </cfRule>
  </conditionalFormatting>
  <conditionalFormatting sqref="DS84">
    <cfRule type="cellIs" dxfId="520" priority="180" operator="lessThan">
      <formula>0</formula>
    </cfRule>
  </conditionalFormatting>
  <conditionalFormatting sqref="DT83">
    <cfRule type="cellIs" dxfId="519" priority="181" operator="lessThan">
      <formula>0</formula>
    </cfRule>
  </conditionalFormatting>
  <conditionalFormatting sqref="DT84">
    <cfRule type="cellIs" dxfId="518" priority="182" operator="lessThan">
      <formula>0</formula>
    </cfRule>
  </conditionalFormatting>
  <conditionalFormatting sqref="DU83">
    <cfRule type="cellIs" dxfId="517" priority="183" operator="lessThan">
      <formula>0</formula>
    </cfRule>
  </conditionalFormatting>
  <conditionalFormatting sqref="DU84">
    <cfRule type="cellIs" dxfId="516" priority="184" operator="lessThan">
      <formula>0</formula>
    </cfRule>
  </conditionalFormatting>
  <conditionalFormatting sqref="DV83">
    <cfRule type="cellIs" dxfId="515" priority="185" operator="lessThan">
      <formula>0</formula>
    </cfRule>
  </conditionalFormatting>
  <conditionalFormatting sqref="DV84">
    <cfRule type="cellIs" dxfId="514" priority="186" operator="lessThan">
      <formula>0</formula>
    </cfRule>
  </conditionalFormatting>
  <conditionalFormatting sqref="DW83">
    <cfRule type="cellIs" dxfId="513" priority="187" operator="lessThan">
      <formula>0</formula>
    </cfRule>
  </conditionalFormatting>
  <conditionalFormatting sqref="DW84">
    <cfRule type="cellIs" dxfId="512" priority="188" operator="lessThan">
      <formula>0</formula>
    </cfRule>
  </conditionalFormatting>
  <conditionalFormatting sqref="DX83">
    <cfRule type="cellIs" dxfId="511" priority="189" operator="lessThan">
      <formula>0</formula>
    </cfRule>
  </conditionalFormatting>
  <conditionalFormatting sqref="DX84">
    <cfRule type="cellIs" dxfId="510" priority="190" operator="lessThan">
      <formula>0</formula>
    </cfRule>
  </conditionalFormatting>
  <conditionalFormatting sqref="DY83">
    <cfRule type="cellIs" dxfId="509" priority="191" operator="lessThan">
      <formula>0</formula>
    </cfRule>
  </conditionalFormatting>
  <conditionalFormatting sqref="DY84">
    <cfRule type="cellIs" dxfId="508" priority="192" operator="lessThan">
      <formula>0</formula>
    </cfRule>
  </conditionalFormatting>
  <conditionalFormatting sqref="DZ83">
    <cfRule type="cellIs" dxfId="507" priority="193" operator="lessThan">
      <formula>0</formula>
    </cfRule>
  </conditionalFormatting>
  <conditionalFormatting sqref="DZ84">
    <cfRule type="cellIs" dxfId="506" priority="194" operator="lessThan">
      <formula>0</formula>
    </cfRule>
  </conditionalFormatting>
  <conditionalFormatting sqref="EA83">
    <cfRule type="cellIs" dxfId="505" priority="195" operator="lessThan">
      <formula>0</formula>
    </cfRule>
  </conditionalFormatting>
  <conditionalFormatting sqref="EA84">
    <cfRule type="cellIs" dxfId="504" priority="196" operator="lessThan">
      <formula>0</formula>
    </cfRule>
  </conditionalFormatting>
  <conditionalFormatting sqref="EB83">
    <cfRule type="cellIs" dxfId="503" priority="197" operator="lessThan">
      <formula>0</formula>
    </cfRule>
  </conditionalFormatting>
  <conditionalFormatting sqref="EB84">
    <cfRule type="cellIs" dxfId="502" priority="198" operator="lessThan">
      <formula>0</formula>
    </cfRule>
  </conditionalFormatting>
  <conditionalFormatting sqref="EC83">
    <cfRule type="cellIs" dxfId="501" priority="199" operator="lessThan">
      <formula>0</formula>
    </cfRule>
  </conditionalFormatting>
  <conditionalFormatting sqref="EC84">
    <cfRule type="cellIs" dxfId="500" priority="200" operator="lessThan">
      <formula>0</formula>
    </cfRule>
  </conditionalFormatting>
  <conditionalFormatting sqref="ED83">
    <cfRule type="cellIs" dxfId="499" priority="201" operator="lessThan">
      <formula>0</formula>
    </cfRule>
  </conditionalFormatting>
  <conditionalFormatting sqref="ED84">
    <cfRule type="cellIs" dxfId="498" priority="202" operator="lessThan">
      <formula>0</formula>
    </cfRule>
  </conditionalFormatting>
  <conditionalFormatting sqref="EE83">
    <cfRule type="cellIs" dxfId="497" priority="203" operator="lessThan">
      <formula>0</formula>
    </cfRule>
  </conditionalFormatting>
  <conditionalFormatting sqref="EE84">
    <cfRule type="cellIs" dxfId="496" priority="204" operator="lessThan">
      <formula>0</formula>
    </cfRule>
  </conditionalFormatting>
  <conditionalFormatting sqref="EF83">
    <cfRule type="cellIs" dxfId="495" priority="205" operator="lessThan">
      <formula>0</formula>
    </cfRule>
  </conditionalFormatting>
  <conditionalFormatting sqref="EF84">
    <cfRule type="cellIs" dxfId="494" priority="206" operator="lessThan">
      <formula>0</formula>
    </cfRule>
  </conditionalFormatting>
  <conditionalFormatting sqref="EG83">
    <cfRule type="cellIs" dxfId="493" priority="207" operator="lessThan">
      <formula>0</formula>
    </cfRule>
  </conditionalFormatting>
  <conditionalFormatting sqref="EG84">
    <cfRule type="cellIs" dxfId="492" priority="208" operator="lessThan">
      <formula>0</formula>
    </cfRule>
  </conditionalFormatting>
  <conditionalFormatting sqref="EH83">
    <cfRule type="cellIs" dxfId="491" priority="209" operator="lessThan">
      <formula>0</formula>
    </cfRule>
  </conditionalFormatting>
  <conditionalFormatting sqref="EH84">
    <cfRule type="cellIs" dxfId="490" priority="210" operator="lessThan">
      <formula>0</formula>
    </cfRule>
  </conditionalFormatting>
  <conditionalFormatting sqref="EI83">
    <cfRule type="cellIs" dxfId="489" priority="211" operator="lessThan">
      <formula>0</formula>
    </cfRule>
  </conditionalFormatting>
  <conditionalFormatting sqref="EI84">
    <cfRule type="cellIs" dxfId="488" priority="212" operator="lessThan">
      <formula>0</formula>
    </cfRule>
  </conditionalFormatting>
  <conditionalFormatting sqref="EJ83">
    <cfRule type="cellIs" dxfId="487" priority="213" operator="lessThan">
      <formula>0</formula>
    </cfRule>
  </conditionalFormatting>
  <conditionalFormatting sqref="EJ84">
    <cfRule type="cellIs" dxfId="486" priority="214" operator="lessThan">
      <formula>0</formula>
    </cfRule>
  </conditionalFormatting>
  <conditionalFormatting sqref="EK83">
    <cfRule type="cellIs" dxfId="485" priority="215" operator="lessThan">
      <formula>0</formula>
    </cfRule>
  </conditionalFormatting>
  <conditionalFormatting sqref="EK84">
    <cfRule type="cellIs" dxfId="484" priority="216" operator="lessThan">
      <formula>0</formula>
    </cfRule>
  </conditionalFormatting>
  <conditionalFormatting sqref="EL83">
    <cfRule type="cellIs" dxfId="483" priority="217" operator="lessThan">
      <formula>0</formula>
    </cfRule>
  </conditionalFormatting>
  <conditionalFormatting sqref="EL84">
    <cfRule type="cellIs" dxfId="482" priority="218" operator="lessThan">
      <formula>0</formula>
    </cfRule>
  </conditionalFormatting>
  <conditionalFormatting sqref="EM83">
    <cfRule type="cellIs" dxfId="481" priority="219" operator="lessThan">
      <formula>0</formula>
    </cfRule>
  </conditionalFormatting>
  <conditionalFormatting sqref="EM84">
    <cfRule type="cellIs" dxfId="480" priority="220" operator="lessThan">
      <formula>0</formula>
    </cfRule>
  </conditionalFormatting>
  <conditionalFormatting sqref="EN83">
    <cfRule type="cellIs" dxfId="479" priority="221" operator="lessThan">
      <formula>0</formula>
    </cfRule>
  </conditionalFormatting>
  <conditionalFormatting sqref="EN84">
    <cfRule type="cellIs" dxfId="478" priority="222" operator="lessThan">
      <formula>0</formula>
    </cfRule>
  </conditionalFormatting>
  <conditionalFormatting sqref="EO83">
    <cfRule type="cellIs" dxfId="477" priority="223" operator="lessThan">
      <formula>0</formula>
    </cfRule>
  </conditionalFormatting>
  <conditionalFormatting sqref="EO84">
    <cfRule type="cellIs" dxfId="476" priority="224" operator="lessThan">
      <formula>0</formula>
    </cfRule>
  </conditionalFormatting>
  <conditionalFormatting sqref="EP83">
    <cfRule type="cellIs" dxfId="475" priority="225" operator="lessThan">
      <formula>0</formula>
    </cfRule>
  </conditionalFormatting>
  <conditionalFormatting sqref="EP84">
    <cfRule type="cellIs" dxfId="474" priority="226" operator="lessThan">
      <formula>0</formula>
    </cfRule>
  </conditionalFormatting>
  <conditionalFormatting sqref="EQ83">
    <cfRule type="cellIs" dxfId="473" priority="227" operator="lessThan">
      <formula>0</formula>
    </cfRule>
  </conditionalFormatting>
  <conditionalFormatting sqref="EQ84">
    <cfRule type="cellIs" dxfId="472" priority="228" operator="lessThan">
      <formula>0</formula>
    </cfRule>
  </conditionalFormatting>
  <conditionalFormatting sqref="ER83">
    <cfRule type="cellIs" dxfId="471" priority="229" operator="lessThan">
      <formula>0</formula>
    </cfRule>
  </conditionalFormatting>
  <conditionalFormatting sqref="ER84">
    <cfRule type="cellIs" dxfId="470" priority="230" operator="lessThan">
      <formula>0</formula>
    </cfRule>
  </conditionalFormatting>
  <conditionalFormatting sqref="ES83">
    <cfRule type="cellIs" dxfId="469" priority="231" operator="lessThan">
      <formula>0</formula>
    </cfRule>
  </conditionalFormatting>
  <conditionalFormatting sqref="ES84">
    <cfRule type="cellIs" dxfId="468" priority="232" operator="lessThan">
      <formula>0</formula>
    </cfRule>
  </conditionalFormatting>
  <conditionalFormatting sqref="ET83">
    <cfRule type="cellIs" dxfId="467" priority="233" operator="lessThan">
      <formula>0</formula>
    </cfRule>
  </conditionalFormatting>
  <conditionalFormatting sqref="ET84">
    <cfRule type="cellIs" dxfId="466" priority="234" operator="lessThan">
      <formula>0</formula>
    </cfRule>
  </conditionalFormatting>
  <conditionalFormatting sqref="EU83">
    <cfRule type="cellIs" dxfId="465" priority="235" operator="lessThan">
      <formula>0</formula>
    </cfRule>
  </conditionalFormatting>
  <conditionalFormatting sqref="EU84">
    <cfRule type="cellIs" dxfId="464" priority="236" operator="lessThan">
      <formula>0</formula>
    </cfRule>
  </conditionalFormatting>
  <conditionalFormatting sqref="EV83">
    <cfRule type="cellIs" dxfId="463" priority="237" operator="lessThan">
      <formula>0</formula>
    </cfRule>
  </conditionalFormatting>
  <conditionalFormatting sqref="EV84">
    <cfRule type="cellIs" dxfId="462" priority="238" operator="lessThan">
      <formula>0</formula>
    </cfRule>
  </conditionalFormatting>
  <conditionalFormatting sqref="EW83">
    <cfRule type="cellIs" dxfId="461" priority="239" operator="lessThan">
      <formula>0</formula>
    </cfRule>
  </conditionalFormatting>
  <conditionalFormatting sqref="EW84">
    <cfRule type="cellIs" dxfId="460" priority="240" operator="lessThan">
      <formula>0</formula>
    </cfRule>
  </conditionalFormatting>
  <conditionalFormatting sqref="EX83">
    <cfRule type="cellIs" dxfId="459" priority="241" operator="lessThan">
      <formula>0</formula>
    </cfRule>
  </conditionalFormatting>
  <conditionalFormatting sqref="EX84">
    <cfRule type="cellIs" dxfId="458" priority="242" operator="lessThan">
      <formula>0</formula>
    </cfRule>
  </conditionalFormatting>
  <conditionalFormatting sqref="EY83">
    <cfRule type="cellIs" dxfId="457" priority="243" operator="lessThan">
      <formula>0</formula>
    </cfRule>
  </conditionalFormatting>
  <conditionalFormatting sqref="EY84">
    <cfRule type="cellIs" dxfId="456" priority="244" operator="lessThan">
      <formula>0</formula>
    </cfRule>
  </conditionalFormatting>
  <conditionalFormatting sqref="EZ83">
    <cfRule type="cellIs" dxfId="455" priority="245" operator="lessThan">
      <formula>0</formula>
    </cfRule>
  </conditionalFormatting>
  <conditionalFormatting sqref="EZ84">
    <cfRule type="cellIs" dxfId="454" priority="246" operator="lessThan">
      <formula>0</formula>
    </cfRule>
  </conditionalFormatting>
  <conditionalFormatting sqref="FA83">
    <cfRule type="cellIs" dxfId="453" priority="247" operator="lessThan">
      <formula>0</formula>
    </cfRule>
  </conditionalFormatting>
  <conditionalFormatting sqref="FA84">
    <cfRule type="cellIs" dxfId="452" priority="248" operator="lessThan">
      <formula>0</formula>
    </cfRule>
  </conditionalFormatting>
  <conditionalFormatting sqref="FB83">
    <cfRule type="cellIs" dxfId="451" priority="249" operator="lessThan">
      <formula>0</formula>
    </cfRule>
  </conditionalFormatting>
  <conditionalFormatting sqref="FB84">
    <cfRule type="cellIs" dxfId="450" priority="250" operator="lessThan">
      <formula>0</formula>
    </cfRule>
  </conditionalFormatting>
  <conditionalFormatting sqref="FC83">
    <cfRule type="cellIs" dxfId="449" priority="251" operator="lessThan">
      <formula>0</formula>
    </cfRule>
  </conditionalFormatting>
  <conditionalFormatting sqref="FC84">
    <cfRule type="cellIs" dxfId="448" priority="252" operator="lessThan">
      <formula>0</formula>
    </cfRule>
  </conditionalFormatting>
  <conditionalFormatting sqref="FD83">
    <cfRule type="cellIs" dxfId="447" priority="253" operator="lessThan">
      <formula>0</formula>
    </cfRule>
  </conditionalFormatting>
  <conditionalFormatting sqref="FD84">
    <cfRule type="cellIs" dxfId="446" priority="254" operator="lessThan">
      <formula>0</formula>
    </cfRule>
  </conditionalFormatting>
  <conditionalFormatting sqref="FE83">
    <cfRule type="cellIs" dxfId="445" priority="255" operator="lessThan">
      <formula>0</formula>
    </cfRule>
  </conditionalFormatting>
  <conditionalFormatting sqref="FE84">
    <cfRule type="cellIs" dxfId="444" priority="256" operator="lessThan">
      <formula>0</formula>
    </cfRule>
  </conditionalFormatting>
  <conditionalFormatting sqref="FF83">
    <cfRule type="cellIs" dxfId="443" priority="257" operator="lessThan">
      <formula>0</formula>
    </cfRule>
  </conditionalFormatting>
  <conditionalFormatting sqref="FF84">
    <cfRule type="cellIs" dxfId="442" priority="258" operator="lessThan">
      <formula>0</formula>
    </cfRule>
  </conditionalFormatting>
  <conditionalFormatting sqref="FG83">
    <cfRule type="cellIs" dxfId="441" priority="259" operator="lessThan">
      <formula>0</formula>
    </cfRule>
  </conditionalFormatting>
  <conditionalFormatting sqref="FG84">
    <cfRule type="cellIs" dxfId="440" priority="260" operator="lessThan">
      <formula>0</formula>
    </cfRule>
  </conditionalFormatting>
  <conditionalFormatting sqref="FH83">
    <cfRule type="cellIs" dxfId="439" priority="261" operator="lessThan">
      <formula>0</formula>
    </cfRule>
  </conditionalFormatting>
  <conditionalFormatting sqref="FH84">
    <cfRule type="cellIs" dxfId="438" priority="262" operator="lessThan">
      <formula>0</formula>
    </cfRule>
  </conditionalFormatting>
  <conditionalFormatting sqref="FI83">
    <cfRule type="cellIs" dxfId="437" priority="263" operator="lessThan">
      <formula>0</formula>
    </cfRule>
  </conditionalFormatting>
  <conditionalFormatting sqref="FI84">
    <cfRule type="cellIs" dxfId="436" priority="264" operator="lessThan">
      <formula>0</formula>
    </cfRule>
  </conditionalFormatting>
  <conditionalFormatting sqref="FJ83">
    <cfRule type="cellIs" dxfId="435" priority="265" operator="lessThan">
      <formula>0</formula>
    </cfRule>
  </conditionalFormatting>
  <conditionalFormatting sqref="FJ84">
    <cfRule type="cellIs" dxfId="434" priority="266" operator="lessThan">
      <formula>0</formula>
    </cfRule>
  </conditionalFormatting>
  <conditionalFormatting sqref="FK83">
    <cfRule type="cellIs" dxfId="433" priority="267" operator="lessThan">
      <formula>0</formula>
    </cfRule>
  </conditionalFormatting>
  <conditionalFormatting sqref="FK84">
    <cfRule type="cellIs" dxfId="432" priority="268" operator="lessThan">
      <formula>0</formula>
    </cfRule>
  </conditionalFormatting>
  <conditionalFormatting sqref="FL83">
    <cfRule type="cellIs" dxfId="431" priority="269" operator="lessThan">
      <formula>0</formula>
    </cfRule>
  </conditionalFormatting>
  <conditionalFormatting sqref="FL84">
    <cfRule type="cellIs" dxfId="430" priority="270" operator="lessThan">
      <formula>0</formula>
    </cfRule>
  </conditionalFormatting>
  <conditionalFormatting sqref="FM83">
    <cfRule type="cellIs" dxfId="429" priority="271" operator="lessThan">
      <formula>0</formula>
    </cfRule>
  </conditionalFormatting>
  <conditionalFormatting sqref="FM84">
    <cfRule type="cellIs" dxfId="428" priority="272" operator="lessThan">
      <formula>0</formula>
    </cfRule>
  </conditionalFormatting>
  <conditionalFormatting sqref="FN83">
    <cfRule type="cellIs" dxfId="427" priority="273" operator="lessThan">
      <formula>0</formula>
    </cfRule>
  </conditionalFormatting>
  <conditionalFormatting sqref="FN84">
    <cfRule type="cellIs" dxfId="426" priority="274" operator="lessThan">
      <formula>0</formula>
    </cfRule>
  </conditionalFormatting>
  <conditionalFormatting sqref="FO83">
    <cfRule type="cellIs" dxfId="425" priority="275" operator="lessThan">
      <formula>0</formula>
    </cfRule>
  </conditionalFormatting>
  <conditionalFormatting sqref="FO84">
    <cfRule type="cellIs" dxfId="424" priority="276" operator="lessThan">
      <formula>0</formula>
    </cfRule>
  </conditionalFormatting>
  <conditionalFormatting sqref="FP83">
    <cfRule type="cellIs" dxfId="423" priority="277" operator="lessThan">
      <formula>0</formula>
    </cfRule>
  </conditionalFormatting>
  <conditionalFormatting sqref="FP84">
    <cfRule type="cellIs" dxfId="422" priority="278" operator="lessThan">
      <formula>0</formula>
    </cfRule>
  </conditionalFormatting>
  <conditionalFormatting sqref="FQ83">
    <cfRule type="cellIs" dxfId="421" priority="279" operator="lessThan">
      <formula>0</formula>
    </cfRule>
  </conditionalFormatting>
  <conditionalFormatting sqref="FQ84">
    <cfRule type="cellIs" dxfId="420" priority="280" operator="lessThan">
      <formula>0</formula>
    </cfRule>
  </conditionalFormatting>
  <conditionalFormatting sqref="FR83">
    <cfRule type="cellIs" dxfId="419" priority="281" operator="lessThan">
      <formula>0</formula>
    </cfRule>
  </conditionalFormatting>
  <conditionalFormatting sqref="FR84">
    <cfRule type="cellIs" dxfId="418" priority="282" operator="lessThan">
      <formula>0</formula>
    </cfRule>
  </conditionalFormatting>
  <conditionalFormatting sqref="FS83">
    <cfRule type="cellIs" dxfId="417" priority="283" operator="lessThan">
      <formula>0</formula>
    </cfRule>
  </conditionalFormatting>
  <conditionalFormatting sqref="FS84">
    <cfRule type="cellIs" dxfId="416" priority="284" operator="lessThan">
      <formula>0</formula>
    </cfRule>
  </conditionalFormatting>
  <conditionalFormatting sqref="FT83">
    <cfRule type="cellIs" dxfId="415" priority="285" operator="lessThan">
      <formula>0</formula>
    </cfRule>
  </conditionalFormatting>
  <conditionalFormatting sqref="FT84">
    <cfRule type="cellIs" dxfId="414" priority="286" operator="lessThan">
      <formula>0</formula>
    </cfRule>
  </conditionalFormatting>
  <conditionalFormatting sqref="FU83">
    <cfRule type="cellIs" dxfId="413" priority="287" operator="lessThan">
      <formula>0</formula>
    </cfRule>
  </conditionalFormatting>
  <conditionalFormatting sqref="FU84">
    <cfRule type="cellIs" dxfId="412" priority="288" operator="lessThan">
      <formula>0</formula>
    </cfRule>
  </conditionalFormatting>
  <conditionalFormatting sqref="FV83">
    <cfRule type="cellIs" dxfId="411" priority="289" operator="lessThan">
      <formula>0</formula>
    </cfRule>
  </conditionalFormatting>
  <conditionalFormatting sqref="FV84">
    <cfRule type="cellIs" dxfId="410" priority="290" operator="lessThan">
      <formula>0</formula>
    </cfRule>
  </conditionalFormatting>
  <conditionalFormatting sqref="FW83">
    <cfRule type="cellIs" dxfId="409" priority="291" operator="lessThan">
      <formula>0</formula>
    </cfRule>
  </conditionalFormatting>
  <conditionalFormatting sqref="FW84">
    <cfRule type="cellIs" dxfId="408" priority="292" operator="lessThan">
      <formula>0</formula>
    </cfRule>
  </conditionalFormatting>
  <conditionalFormatting sqref="FX83">
    <cfRule type="cellIs" dxfId="407" priority="293" operator="lessThan">
      <formula>0</formula>
    </cfRule>
  </conditionalFormatting>
  <conditionalFormatting sqref="FX84">
    <cfRule type="cellIs" dxfId="406" priority="294" operator="lessThan">
      <formula>0</formula>
    </cfRule>
  </conditionalFormatting>
  <conditionalFormatting sqref="FY83">
    <cfRule type="cellIs" dxfId="405" priority="295" operator="lessThan">
      <formula>0</formula>
    </cfRule>
  </conditionalFormatting>
  <conditionalFormatting sqref="FY84">
    <cfRule type="cellIs" dxfId="404" priority="296" operator="lessThan">
      <formula>0</formula>
    </cfRule>
  </conditionalFormatting>
  <conditionalFormatting sqref="FZ83">
    <cfRule type="cellIs" dxfId="403" priority="297" operator="lessThan">
      <formula>0</formula>
    </cfRule>
  </conditionalFormatting>
  <conditionalFormatting sqref="FZ84">
    <cfRule type="cellIs" dxfId="402" priority="298" operator="lessThan">
      <formula>0</formula>
    </cfRule>
  </conditionalFormatting>
  <conditionalFormatting sqref="GA83">
    <cfRule type="cellIs" dxfId="401" priority="299" operator="lessThan">
      <formula>0</formula>
    </cfRule>
  </conditionalFormatting>
  <conditionalFormatting sqref="GA84">
    <cfRule type="cellIs" dxfId="400" priority="300" operator="lessThan">
      <formula>0</formula>
    </cfRule>
  </conditionalFormatting>
  <conditionalFormatting sqref="GB83">
    <cfRule type="cellIs" dxfId="399" priority="301" operator="lessThan">
      <formula>0</formula>
    </cfRule>
  </conditionalFormatting>
  <conditionalFormatting sqref="GB84">
    <cfRule type="cellIs" dxfId="398" priority="302" operator="lessThan">
      <formula>0</formula>
    </cfRule>
  </conditionalFormatting>
  <conditionalFormatting sqref="GC83">
    <cfRule type="cellIs" dxfId="397" priority="303" operator="lessThan">
      <formula>0</formula>
    </cfRule>
  </conditionalFormatting>
  <conditionalFormatting sqref="GC84">
    <cfRule type="cellIs" dxfId="396" priority="304" operator="lessThan">
      <formula>0</formula>
    </cfRule>
  </conditionalFormatting>
  <conditionalFormatting sqref="GD83">
    <cfRule type="cellIs" dxfId="395" priority="305" operator="lessThan">
      <formula>0</formula>
    </cfRule>
  </conditionalFormatting>
  <conditionalFormatting sqref="GD84">
    <cfRule type="cellIs" dxfId="394" priority="306" operator="lessThan">
      <formula>0</formula>
    </cfRule>
  </conditionalFormatting>
  <conditionalFormatting sqref="GE83">
    <cfRule type="cellIs" dxfId="393" priority="307" operator="lessThan">
      <formula>0</formula>
    </cfRule>
  </conditionalFormatting>
  <conditionalFormatting sqref="GE84">
    <cfRule type="cellIs" dxfId="392" priority="308" operator="lessThan">
      <formula>0</formula>
    </cfRule>
  </conditionalFormatting>
  <conditionalFormatting sqref="GF83">
    <cfRule type="cellIs" dxfId="391" priority="309" operator="lessThan">
      <formula>0</formula>
    </cfRule>
  </conditionalFormatting>
  <conditionalFormatting sqref="GF84">
    <cfRule type="cellIs" dxfId="390" priority="310" operator="lessThan">
      <formula>0</formula>
    </cfRule>
  </conditionalFormatting>
  <conditionalFormatting sqref="GG83">
    <cfRule type="cellIs" dxfId="389" priority="311" operator="lessThan">
      <formula>0</formula>
    </cfRule>
  </conditionalFormatting>
  <conditionalFormatting sqref="GG84">
    <cfRule type="cellIs" dxfId="388" priority="312" operator="lessThan">
      <formula>0</formula>
    </cfRule>
  </conditionalFormatting>
  <conditionalFormatting sqref="GH83">
    <cfRule type="cellIs" dxfId="387" priority="313" operator="lessThan">
      <formula>0</formula>
    </cfRule>
  </conditionalFormatting>
  <conditionalFormatting sqref="GH84">
    <cfRule type="cellIs" dxfId="386" priority="314" operator="lessThan">
      <formula>0</formula>
    </cfRule>
  </conditionalFormatting>
  <conditionalFormatting sqref="GI83">
    <cfRule type="cellIs" dxfId="385" priority="315" operator="lessThan">
      <formula>0</formula>
    </cfRule>
  </conditionalFormatting>
  <conditionalFormatting sqref="GI84">
    <cfRule type="cellIs" dxfId="384" priority="316" operator="lessThan">
      <formula>0</formula>
    </cfRule>
  </conditionalFormatting>
  <conditionalFormatting sqref="GJ83">
    <cfRule type="cellIs" dxfId="383" priority="317" operator="lessThan">
      <formula>0</formula>
    </cfRule>
  </conditionalFormatting>
  <conditionalFormatting sqref="GJ84">
    <cfRule type="cellIs" dxfId="382" priority="318" operator="lessThan">
      <formula>0</formula>
    </cfRule>
  </conditionalFormatting>
  <conditionalFormatting sqref="GK83">
    <cfRule type="cellIs" dxfId="381" priority="319" operator="lessThan">
      <formula>0</formula>
    </cfRule>
  </conditionalFormatting>
  <conditionalFormatting sqref="GK84">
    <cfRule type="cellIs" dxfId="380" priority="320" operator="lessThan">
      <formula>0</formula>
    </cfRule>
  </conditionalFormatting>
  <conditionalFormatting sqref="GL83">
    <cfRule type="cellIs" dxfId="379" priority="321" operator="lessThan">
      <formula>0</formula>
    </cfRule>
  </conditionalFormatting>
  <conditionalFormatting sqref="GL84">
    <cfRule type="cellIs" dxfId="378" priority="322" operator="lessThan">
      <formula>0</formula>
    </cfRule>
  </conditionalFormatting>
  <conditionalFormatting sqref="GM83">
    <cfRule type="cellIs" dxfId="377" priority="323" operator="lessThan">
      <formula>0</formula>
    </cfRule>
  </conditionalFormatting>
  <conditionalFormatting sqref="GM84">
    <cfRule type="cellIs" dxfId="376" priority="324" operator="lessThan">
      <formula>0</formula>
    </cfRule>
  </conditionalFormatting>
  <conditionalFormatting sqref="GN83">
    <cfRule type="cellIs" dxfId="375" priority="325" operator="lessThan">
      <formula>0</formula>
    </cfRule>
  </conditionalFormatting>
  <conditionalFormatting sqref="GN84">
    <cfRule type="cellIs" dxfId="374" priority="326" operator="lessThan">
      <formula>0</formula>
    </cfRule>
  </conditionalFormatting>
  <conditionalFormatting sqref="GO83">
    <cfRule type="cellIs" dxfId="373" priority="327" operator="lessThan">
      <formula>0</formula>
    </cfRule>
  </conditionalFormatting>
  <conditionalFormatting sqref="GO84">
    <cfRule type="cellIs" dxfId="372" priority="328" operator="lessThan">
      <formula>0</formula>
    </cfRule>
  </conditionalFormatting>
  <conditionalFormatting sqref="GP83">
    <cfRule type="cellIs" dxfId="371" priority="329" operator="lessThan">
      <formula>0</formula>
    </cfRule>
  </conditionalFormatting>
  <conditionalFormatting sqref="GP84">
    <cfRule type="cellIs" dxfId="370" priority="330" operator="lessThan">
      <formula>0</formula>
    </cfRule>
  </conditionalFormatting>
  <conditionalFormatting sqref="GQ83">
    <cfRule type="cellIs" dxfId="369" priority="331" operator="lessThan">
      <formula>0</formula>
    </cfRule>
  </conditionalFormatting>
  <conditionalFormatting sqref="GQ84">
    <cfRule type="cellIs" dxfId="368" priority="332" operator="lessThan">
      <formula>0</formula>
    </cfRule>
  </conditionalFormatting>
  <conditionalFormatting sqref="GR83">
    <cfRule type="cellIs" dxfId="367" priority="333" operator="lessThan">
      <formula>0</formula>
    </cfRule>
  </conditionalFormatting>
  <conditionalFormatting sqref="GR84">
    <cfRule type="cellIs" dxfId="366" priority="334" operator="lessThan">
      <formula>0</formula>
    </cfRule>
  </conditionalFormatting>
  <conditionalFormatting sqref="GS83">
    <cfRule type="cellIs" dxfId="365" priority="335" operator="lessThan">
      <formula>0</formula>
    </cfRule>
  </conditionalFormatting>
  <conditionalFormatting sqref="GS84">
    <cfRule type="cellIs" dxfId="364" priority="336" operator="lessThan">
      <formula>0</formula>
    </cfRule>
  </conditionalFormatting>
  <conditionalFormatting sqref="GT83">
    <cfRule type="cellIs" dxfId="363" priority="337" operator="lessThan">
      <formula>0</formula>
    </cfRule>
  </conditionalFormatting>
  <conditionalFormatting sqref="GT84">
    <cfRule type="cellIs" dxfId="362" priority="338" operator="lessThan">
      <formula>0</formula>
    </cfRule>
  </conditionalFormatting>
  <conditionalFormatting sqref="GU83">
    <cfRule type="cellIs" dxfId="361" priority="339" operator="lessThan">
      <formula>0</formula>
    </cfRule>
  </conditionalFormatting>
  <conditionalFormatting sqref="GU84">
    <cfRule type="cellIs" dxfId="360" priority="340" operator="lessThan">
      <formula>0</formula>
    </cfRule>
  </conditionalFormatting>
  <conditionalFormatting sqref="GV83">
    <cfRule type="cellIs" dxfId="359" priority="341" operator="lessThan">
      <formula>0</formula>
    </cfRule>
  </conditionalFormatting>
  <conditionalFormatting sqref="GV84">
    <cfRule type="cellIs" dxfId="358" priority="342" operator="lessThan">
      <formula>0</formula>
    </cfRule>
  </conditionalFormatting>
  <conditionalFormatting sqref="GW83">
    <cfRule type="cellIs" dxfId="357" priority="343" operator="lessThan">
      <formula>0</formula>
    </cfRule>
  </conditionalFormatting>
  <conditionalFormatting sqref="GW84">
    <cfRule type="cellIs" dxfId="356" priority="344" operator="lessThan">
      <formula>0</formula>
    </cfRule>
  </conditionalFormatting>
  <conditionalFormatting sqref="GX83">
    <cfRule type="cellIs" dxfId="355" priority="345" operator="lessThan">
      <formula>0</formula>
    </cfRule>
  </conditionalFormatting>
  <conditionalFormatting sqref="GX84">
    <cfRule type="cellIs" dxfId="354" priority="346" operator="lessThan">
      <formula>0</formula>
    </cfRule>
  </conditionalFormatting>
  <conditionalFormatting sqref="GY83">
    <cfRule type="cellIs" dxfId="353" priority="347" operator="lessThan">
      <formula>0</formula>
    </cfRule>
  </conditionalFormatting>
  <conditionalFormatting sqref="GY84">
    <cfRule type="cellIs" dxfId="352" priority="348" operator="lessThan">
      <formula>0</formula>
    </cfRule>
  </conditionalFormatting>
  <conditionalFormatting sqref="GZ83">
    <cfRule type="cellIs" dxfId="351" priority="349" operator="lessThan">
      <formula>0</formula>
    </cfRule>
  </conditionalFormatting>
  <conditionalFormatting sqref="GZ84">
    <cfRule type="cellIs" dxfId="350" priority="350" operator="lessThan">
      <formula>0</formula>
    </cfRule>
  </conditionalFormatting>
  <conditionalFormatting sqref="HA83">
    <cfRule type="cellIs" dxfId="349" priority="351" operator="lessThan">
      <formula>0</formula>
    </cfRule>
  </conditionalFormatting>
  <conditionalFormatting sqref="HA84">
    <cfRule type="cellIs" dxfId="348" priority="352" operator="lessThan">
      <formula>0</formula>
    </cfRule>
  </conditionalFormatting>
  <conditionalFormatting sqref="HB83">
    <cfRule type="cellIs" dxfId="347" priority="353" operator="lessThan">
      <formula>0</formula>
    </cfRule>
  </conditionalFormatting>
  <conditionalFormatting sqref="HB84">
    <cfRule type="cellIs" dxfId="346" priority="354" operator="lessThan">
      <formula>0</formula>
    </cfRule>
  </conditionalFormatting>
  <conditionalFormatting sqref="HC83">
    <cfRule type="cellIs" dxfId="345" priority="355" operator="lessThan">
      <formula>0</formula>
    </cfRule>
  </conditionalFormatting>
  <conditionalFormatting sqref="HC84">
    <cfRule type="cellIs" dxfId="344" priority="356" operator="lessThan">
      <formula>0</formula>
    </cfRule>
  </conditionalFormatting>
  <conditionalFormatting sqref="HD83">
    <cfRule type="cellIs" dxfId="343" priority="357" operator="lessThan">
      <formula>0</formula>
    </cfRule>
  </conditionalFormatting>
  <conditionalFormatting sqref="HD84">
    <cfRule type="cellIs" dxfId="342" priority="358" operator="lessThan">
      <formula>0</formula>
    </cfRule>
  </conditionalFormatting>
  <conditionalFormatting sqref="HE83">
    <cfRule type="cellIs" dxfId="341" priority="359" operator="lessThan">
      <formula>0</formula>
    </cfRule>
  </conditionalFormatting>
  <conditionalFormatting sqref="HE84">
    <cfRule type="cellIs" dxfId="340" priority="360" operator="lessThan">
      <formula>0</formula>
    </cfRule>
  </conditionalFormatting>
  <conditionalFormatting sqref="HF83">
    <cfRule type="cellIs" dxfId="339" priority="361" operator="lessThan">
      <formula>0</formula>
    </cfRule>
  </conditionalFormatting>
  <conditionalFormatting sqref="HF84">
    <cfRule type="cellIs" dxfId="338" priority="362" operator="lessThan">
      <formula>0</formula>
    </cfRule>
  </conditionalFormatting>
  <conditionalFormatting sqref="HG83">
    <cfRule type="cellIs" dxfId="337" priority="363" operator="lessThan">
      <formula>0</formula>
    </cfRule>
  </conditionalFormatting>
  <conditionalFormatting sqref="HG84">
    <cfRule type="cellIs" dxfId="336" priority="364" operator="lessThan">
      <formula>0</formula>
    </cfRule>
  </conditionalFormatting>
  <conditionalFormatting sqref="HH83">
    <cfRule type="cellIs" dxfId="335" priority="365" operator="lessThan">
      <formula>0</formula>
    </cfRule>
  </conditionalFormatting>
  <conditionalFormatting sqref="HH84">
    <cfRule type="cellIs" dxfId="334" priority="366" operator="lessThan">
      <formula>0</formula>
    </cfRule>
  </conditionalFormatting>
  <conditionalFormatting sqref="HI83">
    <cfRule type="cellIs" dxfId="333" priority="367" operator="lessThan">
      <formula>0</formula>
    </cfRule>
  </conditionalFormatting>
  <conditionalFormatting sqref="HI84">
    <cfRule type="cellIs" dxfId="332" priority="368" operator="lessThan">
      <formula>0</formula>
    </cfRule>
  </conditionalFormatting>
  <conditionalFormatting sqref="HJ83">
    <cfRule type="cellIs" dxfId="331" priority="369" operator="lessThan">
      <formula>0</formula>
    </cfRule>
  </conditionalFormatting>
  <conditionalFormatting sqref="HJ84">
    <cfRule type="cellIs" dxfId="330" priority="370" operator="lessThan">
      <formula>0</formula>
    </cfRule>
  </conditionalFormatting>
  <conditionalFormatting sqref="HK83">
    <cfRule type="cellIs" dxfId="329" priority="371" operator="lessThan">
      <formula>0</formula>
    </cfRule>
  </conditionalFormatting>
  <conditionalFormatting sqref="HK84">
    <cfRule type="cellIs" dxfId="328" priority="372" operator="lessThan">
      <formula>0</formula>
    </cfRule>
  </conditionalFormatting>
  <conditionalFormatting sqref="HL83">
    <cfRule type="cellIs" dxfId="327" priority="373" operator="lessThan">
      <formula>0</formula>
    </cfRule>
  </conditionalFormatting>
  <conditionalFormatting sqref="HL84">
    <cfRule type="cellIs" dxfId="326" priority="374" operator="lessThan">
      <formula>0</formula>
    </cfRule>
  </conditionalFormatting>
  <conditionalFormatting sqref="HM83">
    <cfRule type="cellIs" dxfId="325" priority="375" operator="lessThan">
      <formula>0</formula>
    </cfRule>
  </conditionalFormatting>
  <conditionalFormatting sqref="HM84">
    <cfRule type="cellIs" dxfId="324" priority="376" operator="lessThan">
      <formula>0</formula>
    </cfRule>
  </conditionalFormatting>
  <conditionalFormatting sqref="HN83">
    <cfRule type="cellIs" dxfId="323" priority="377" operator="lessThan">
      <formula>0</formula>
    </cfRule>
  </conditionalFormatting>
  <conditionalFormatting sqref="HN84">
    <cfRule type="cellIs" dxfId="322" priority="378" operator="lessThan">
      <formula>0</formula>
    </cfRule>
  </conditionalFormatting>
  <conditionalFormatting sqref="HO83">
    <cfRule type="cellIs" dxfId="321" priority="379" operator="lessThan">
      <formula>0</formula>
    </cfRule>
  </conditionalFormatting>
  <conditionalFormatting sqref="HO84">
    <cfRule type="cellIs" dxfId="320" priority="380" operator="lessThan">
      <formula>0</formula>
    </cfRule>
  </conditionalFormatting>
  <conditionalFormatting sqref="HP83">
    <cfRule type="cellIs" dxfId="319" priority="381" operator="lessThan">
      <formula>0</formula>
    </cfRule>
  </conditionalFormatting>
  <conditionalFormatting sqref="HP84">
    <cfRule type="cellIs" dxfId="318" priority="382" operator="lessThan">
      <formula>0</formula>
    </cfRule>
  </conditionalFormatting>
  <conditionalFormatting sqref="HQ83">
    <cfRule type="cellIs" dxfId="317" priority="383" operator="lessThan">
      <formula>0</formula>
    </cfRule>
  </conditionalFormatting>
  <conditionalFormatting sqref="HQ84">
    <cfRule type="cellIs" dxfId="316" priority="384" operator="lessThan">
      <formula>0</formula>
    </cfRule>
  </conditionalFormatting>
  <conditionalFormatting sqref="HR83">
    <cfRule type="cellIs" dxfId="315" priority="385" operator="lessThan">
      <formula>0</formula>
    </cfRule>
  </conditionalFormatting>
  <conditionalFormatting sqref="HR84">
    <cfRule type="cellIs" dxfId="314" priority="386" operator="lessThan">
      <formula>0</formula>
    </cfRule>
  </conditionalFormatting>
  <conditionalFormatting sqref="HS83">
    <cfRule type="cellIs" dxfId="313" priority="387" operator="lessThan">
      <formula>0</formula>
    </cfRule>
  </conditionalFormatting>
  <conditionalFormatting sqref="HS84">
    <cfRule type="cellIs" dxfId="312" priority="388" operator="lessThan">
      <formula>0</formula>
    </cfRule>
  </conditionalFormatting>
  <conditionalFormatting sqref="HT83">
    <cfRule type="cellIs" dxfId="311" priority="389" operator="lessThan">
      <formula>0</formula>
    </cfRule>
  </conditionalFormatting>
  <conditionalFormatting sqref="HT84">
    <cfRule type="cellIs" dxfId="310" priority="390" operator="lessThan">
      <formula>0</formula>
    </cfRule>
  </conditionalFormatting>
  <conditionalFormatting sqref="HU83">
    <cfRule type="cellIs" dxfId="309" priority="391" operator="lessThan">
      <formula>0</formula>
    </cfRule>
  </conditionalFormatting>
  <conditionalFormatting sqref="HU84">
    <cfRule type="cellIs" dxfId="308" priority="392" operator="lessThan">
      <formula>0</formula>
    </cfRule>
  </conditionalFormatting>
  <conditionalFormatting sqref="HV83">
    <cfRule type="cellIs" dxfId="307" priority="393" operator="lessThan">
      <formula>0</formula>
    </cfRule>
  </conditionalFormatting>
  <conditionalFormatting sqref="HV84">
    <cfRule type="cellIs" dxfId="306" priority="394" operator="lessThan">
      <formula>0</formula>
    </cfRule>
  </conditionalFormatting>
  <conditionalFormatting sqref="HW83">
    <cfRule type="cellIs" dxfId="305" priority="395" operator="lessThan">
      <formula>0</formula>
    </cfRule>
  </conditionalFormatting>
  <conditionalFormatting sqref="HW84">
    <cfRule type="cellIs" dxfId="304" priority="396" operator="lessThan">
      <formula>0</formula>
    </cfRule>
  </conditionalFormatting>
  <conditionalFormatting sqref="HX83">
    <cfRule type="cellIs" dxfId="303" priority="397" operator="lessThan">
      <formula>0</formula>
    </cfRule>
  </conditionalFormatting>
  <conditionalFormatting sqref="HX84">
    <cfRule type="cellIs" dxfId="302" priority="398" operator="lessThan">
      <formula>0</formula>
    </cfRule>
  </conditionalFormatting>
  <conditionalFormatting sqref="HY83">
    <cfRule type="cellIs" dxfId="301" priority="399" operator="lessThan">
      <formula>0</formula>
    </cfRule>
  </conditionalFormatting>
  <conditionalFormatting sqref="HY84">
    <cfRule type="cellIs" dxfId="300" priority="400" operator="lessThan">
      <formula>0</formula>
    </cfRule>
  </conditionalFormatting>
  <conditionalFormatting sqref="HZ83">
    <cfRule type="cellIs" dxfId="299" priority="401" operator="lessThan">
      <formula>0</formula>
    </cfRule>
  </conditionalFormatting>
  <conditionalFormatting sqref="HZ84">
    <cfRule type="cellIs" dxfId="298" priority="402" operator="lessThan">
      <formula>0</formula>
    </cfRule>
  </conditionalFormatting>
  <conditionalFormatting sqref="IA83">
    <cfRule type="cellIs" dxfId="297" priority="403" operator="lessThan">
      <formula>0</formula>
    </cfRule>
  </conditionalFormatting>
  <conditionalFormatting sqref="IA84">
    <cfRule type="cellIs" dxfId="296" priority="404" operator="lessThan">
      <formula>0</formula>
    </cfRule>
  </conditionalFormatting>
  <conditionalFormatting sqref="IB83">
    <cfRule type="cellIs" dxfId="295" priority="405" operator="lessThan">
      <formula>0</formula>
    </cfRule>
  </conditionalFormatting>
  <conditionalFormatting sqref="IB84">
    <cfRule type="cellIs" dxfId="294" priority="406" operator="lessThan">
      <formula>0</formula>
    </cfRule>
  </conditionalFormatting>
  <conditionalFormatting sqref="IC83">
    <cfRule type="cellIs" dxfId="293" priority="407" operator="lessThan">
      <formula>0</formula>
    </cfRule>
  </conditionalFormatting>
  <conditionalFormatting sqref="IC84">
    <cfRule type="cellIs" dxfId="292" priority="408" operator="lessThan">
      <formula>0</formula>
    </cfRule>
  </conditionalFormatting>
  <conditionalFormatting sqref="ID83">
    <cfRule type="cellIs" dxfId="291" priority="409" operator="lessThan">
      <formula>0</formula>
    </cfRule>
  </conditionalFormatting>
  <conditionalFormatting sqref="ID84">
    <cfRule type="cellIs" dxfId="290" priority="410" operator="lessThan">
      <formula>0</formula>
    </cfRule>
  </conditionalFormatting>
  <conditionalFormatting sqref="IE83">
    <cfRule type="cellIs" dxfId="289" priority="411" operator="lessThan">
      <formula>0</formula>
    </cfRule>
  </conditionalFormatting>
  <conditionalFormatting sqref="IE84">
    <cfRule type="cellIs" dxfId="288" priority="412" operator="lessThan">
      <formula>0</formula>
    </cfRule>
  </conditionalFormatting>
  <conditionalFormatting sqref="IF83">
    <cfRule type="cellIs" dxfId="287" priority="413" operator="lessThan">
      <formula>0</formula>
    </cfRule>
  </conditionalFormatting>
  <conditionalFormatting sqref="IF84">
    <cfRule type="cellIs" dxfId="286" priority="414" operator="lessThan">
      <formula>0</formula>
    </cfRule>
  </conditionalFormatting>
  <conditionalFormatting sqref="IG83">
    <cfRule type="cellIs" dxfId="285" priority="415" operator="lessThan">
      <formula>0</formula>
    </cfRule>
  </conditionalFormatting>
  <conditionalFormatting sqref="IG84">
    <cfRule type="cellIs" dxfId="284" priority="416" operator="lessThan">
      <formula>0</formula>
    </cfRule>
  </conditionalFormatting>
  <conditionalFormatting sqref="IH83">
    <cfRule type="cellIs" dxfId="283" priority="417" operator="lessThan">
      <formula>0</formula>
    </cfRule>
  </conditionalFormatting>
  <conditionalFormatting sqref="IH84">
    <cfRule type="cellIs" dxfId="282" priority="418" operator="lessThan">
      <formula>0</formula>
    </cfRule>
  </conditionalFormatting>
  <conditionalFormatting sqref="II83">
    <cfRule type="cellIs" dxfId="281" priority="419" operator="lessThan">
      <formula>0</formula>
    </cfRule>
  </conditionalFormatting>
  <conditionalFormatting sqref="II84">
    <cfRule type="cellIs" dxfId="280" priority="420" operator="lessThan">
      <formula>0</formula>
    </cfRule>
  </conditionalFormatting>
  <conditionalFormatting sqref="IJ83">
    <cfRule type="cellIs" dxfId="279" priority="421" operator="lessThan">
      <formula>0</formula>
    </cfRule>
  </conditionalFormatting>
  <conditionalFormatting sqref="IJ84">
    <cfRule type="cellIs" dxfId="278" priority="422" operator="lessThan">
      <formula>0</formula>
    </cfRule>
  </conditionalFormatting>
  <conditionalFormatting sqref="IK83">
    <cfRule type="cellIs" dxfId="277" priority="423" operator="lessThan">
      <formula>0</formula>
    </cfRule>
  </conditionalFormatting>
  <conditionalFormatting sqref="IK84">
    <cfRule type="cellIs" dxfId="276" priority="424" operator="lessThan">
      <formula>0</formula>
    </cfRule>
  </conditionalFormatting>
  <conditionalFormatting sqref="IL83">
    <cfRule type="cellIs" dxfId="275" priority="425" operator="lessThan">
      <formula>0</formula>
    </cfRule>
  </conditionalFormatting>
  <conditionalFormatting sqref="IL84">
    <cfRule type="cellIs" dxfId="274" priority="426" operator="lessThan">
      <formula>0</formula>
    </cfRule>
  </conditionalFormatting>
  <conditionalFormatting sqref="IM83">
    <cfRule type="cellIs" dxfId="273" priority="427" operator="lessThan">
      <formula>0</formula>
    </cfRule>
  </conditionalFormatting>
  <conditionalFormatting sqref="IM84">
    <cfRule type="cellIs" dxfId="272" priority="428" operator="lessThan">
      <formula>0</formula>
    </cfRule>
  </conditionalFormatting>
  <conditionalFormatting sqref="IN83">
    <cfRule type="cellIs" dxfId="271" priority="429" operator="lessThan">
      <formula>0</formula>
    </cfRule>
  </conditionalFormatting>
  <conditionalFormatting sqref="IN84">
    <cfRule type="cellIs" dxfId="270" priority="430" operator="lessThan">
      <formula>0</formula>
    </cfRule>
  </conditionalFormatting>
  <conditionalFormatting sqref="IO83">
    <cfRule type="cellIs" dxfId="269" priority="431" operator="lessThan">
      <formula>0</formula>
    </cfRule>
  </conditionalFormatting>
  <conditionalFormatting sqref="IO84">
    <cfRule type="cellIs" dxfId="268" priority="432" operator="lessThan">
      <formula>0</formula>
    </cfRule>
  </conditionalFormatting>
  <conditionalFormatting sqref="IP83">
    <cfRule type="cellIs" dxfId="267" priority="433" operator="lessThan">
      <formula>0</formula>
    </cfRule>
  </conditionalFormatting>
  <conditionalFormatting sqref="IP84">
    <cfRule type="cellIs" dxfId="266" priority="434" operator="lessThan">
      <formula>0</formula>
    </cfRule>
  </conditionalFormatting>
  <conditionalFormatting sqref="IQ83">
    <cfRule type="cellIs" dxfId="265" priority="435" operator="lessThan">
      <formula>0</formula>
    </cfRule>
  </conditionalFormatting>
  <conditionalFormatting sqref="IQ84">
    <cfRule type="cellIs" dxfId="264" priority="436" operator="lessThan">
      <formula>0</formula>
    </cfRule>
  </conditionalFormatting>
  <conditionalFormatting sqref="IR83">
    <cfRule type="cellIs" dxfId="263" priority="437" operator="lessThan">
      <formula>0</formula>
    </cfRule>
  </conditionalFormatting>
  <conditionalFormatting sqref="IR84">
    <cfRule type="cellIs" dxfId="262" priority="438" operator="lessThan">
      <formula>0</formula>
    </cfRule>
  </conditionalFormatting>
  <conditionalFormatting sqref="IS83">
    <cfRule type="cellIs" dxfId="261" priority="439" operator="lessThan">
      <formula>0</formula>
    </cfRule>
  </conditionalFormatting>
  <conditionalFormatting sqref="IS84">
    <cfRule type="cellIs" dxfId="260" priority="440" operator="lessThan">
      <formula>0</formula>
    </cfRule>
  </conditionalFormatting>
  <conditionalFormatting sqref="IT83">
    <cfRule type="cellIs" dxfId="259" priority="441" operator="lessThan">
      <formula>0</formula>
    </cfRule>
  </conditionalFormatting>
  <conditionalFormatting sqref="IT84">
    <cfRule type="cellIs" dxfId="258" priority="442" operator="lessThan">
      <formula>0</formula>
    </cfRule>
  </conditionalFormatting>
  <conditionalFormatting sqref="IU83">
    <cfRule type="cellIs" dxfId="257" priority="443" operator="lessThan">
      <formula>0</formula>
    </cfRule>
  </conditionalFormatting>
  <conditionalFormatting sqref="IU84">
    <cfRule type="cellIs" dxfId="256" priority="444" operator="lessThan">
      <formula>0</formula>
    </cfRule>
  </conditionalFormatting>
  <conditionalFormatting sqref="IV83">
    <cfRule type="cellIs" dxfId="255" priority="445" operator="lessThan">
      <formula>0</formula>
    </cfRule>
  </conditionalFormatting>
  <conditionalFormatting sqref="IV84">
    <cfRule type="cellIs" dxfId="254" priority="446" operator="lessThan">
      <formula>0</formula>
    </cfRule>
  </conditionalFormatting>
  <conditionalFormatting sqref="IW83">
    <cfRule type="cellIs" dxfId="253" priority="447" operator="lessThan">
      <formula>0</formula>
    </cfRule>
  </conditionalFormatting>
  <conditionalFormatting sqref="IW84">
    <cfRule type="cellIs" dxfId="252" priority="448" operator="lessThan">
      <formula>0</formula>
    </cfRule>
  </conditionalFormatting>
  <conditionalFormatting sqref="IX83">
    <cfRule type="cellIs" dxfId="251" priority="449" operator="lessThan">
      <formula>0</formula>
    </cfRule>
  </conditionalFormatting>
  <conditionalFormatting sqref="IX84">
    <cfRule type="cellIs" dxfId="250" priority="450" operator="lessThan">
      <formula>0</formula>
    </cfRule>
  </conditionalFormatting>
  <conditionalFormatting sqref="IY83">
    <cfRule type="cellIs" dxfId="249" priority="451" operator="lessThan">
      <formula>0</formula>
    </cfRule>
  </conditionalFormatting>
  <conditionalFormatting sqref="IY84">
    <cfRule type="cellIs" dxfId="248" priority="452" operator="lessThan">
      <formula>0</formula>
    </cfRule>
  </conditionalFormatting>
  <conditionalFormatting sqref="IZ83">
    <cfRule type="cellIs" dxfId="247" priority="453" operator="lessThan">
      <formula>0</formula>
    </cfRule>
  </conditionalFormatting>
  <conditionalFormatting sqref="IZ84">
    <cfRule type="cellIs" dxfId="246" priority="454" operator="lessThan">
      <formula>0</formula>
    </cfRule>
  </conditionalFormatting>
  <conditionalFormatting sqref="JA83">
    <cfRule type="cellIs" dxfId="245" priority="455" operator="lessThan">
      <formula>0</formula>
    </cfRule>
  </conditionalFormatting>
  <conditionalFormatting sqref="JA84">
    <cfRule type="cellIs" dxfId="244" priority="456" operator="lessThan">
      <formula>0</formula>
    </cfRule>
  </conditionalFormatting>
  <conditionalFormatting sqref="JB83">
    <cfRule type="cellIs" dxfId="243" priority="457" operator="lessThan">
      <formula>0</formula>
    </cfRule>
  </conditionalFormatting>
  <conditionalFormatting sqref="JB84">
    <cfRule type="cellIs" dxfId="242" priority="458" operator="lessThan">
      <formula>0</formula>
    </cfRule>
  </conditionalFormatting>
  <conditionalFormatting sqref="JC83">
    <cfRule type="cellIs" dxfId="241" priority="459" operator="lessThan">
      <formula>0</formula>
    </cfRule>
  </conditionalFormatting>
  <conditionalFormatting sqref="JC84">
    <cfRule type="cellIs" dxfId="240" priority="460" operator="lessThan">
      <formula>0</formula>
    </cfRule>
  </conditionalFormatting>
  <conditionalFormatting sqref="JD83">
    <cfRule type="cellIs" dxfId="239" priority="461" operator="lessThan">
      <formula>0</formula>
    </cfRule>
  </conditionalFormatting>
  <conditionalFormatting sqref="JD84">
    <cfRule type="cellIs" dxfId="238" priority="462" operator="lessThan">
      <formula>0</formula>
    </cfRule>
  </conditionalFormatting>
  <conditionalFormatting sqref="JE83">
    <cfRule type="cellIs" dxfId="237" priority="463" operator="lessThan">
      <formula>0</formula>
    </cfRule>
  </conditionalFormatting>
  <conditionalFormatting sqref="JE84">
    <cfRule type="cellIs" dxfId="236" priority="464" operator="lessThan">
      <formula>0</formula>
    </cfRule>
  </conditionalFormatting>
  <conditionalFormatting sqref="JF83">
    <cfRule type="cellIs" dxfId="235" priority="465" operator="lessThan">
      <formula>0</formula>
    </cfRule>
  </conditionalFormatting>
  <conditionalFormatting sqref="JF84">
    <cfRule type="cellIs" dxfId="234" priority="466" operator="lessThan">
      <formula>0</formula>
    </cfRule>
  </conditionalFormatting>
  <conditionalFormatting sqref="JG83">
    <cfRule type="cellIs" dxfId="233" priority="467" operator="lessThan">
      <formula>0</formula>
    </cfRule>
  </conditionalFormatting>
  <conditionalFormatting sqref="JG84">
    <cfRule type="cellIs" dxfId="232" priority="468" operator="lessThan">
      <formula>0</formula>
    </cfRule>
  </conditionalFormatting>
  <conditionalFormatting sqref="JH83">
    <cfRule type="cellIs" dxfId="231" priority="469" operator="lessThan">
      <formula>0</formula>
    </cfRule>
  </conditionalFormatting>
  <conditionalFormatting sqref="JH84">
    <cfRule type="cellIs" dxfId="230" priority="470" operator="lessThan">
      <formula>0</formula>
    </cfRule>
  </conditionalFormatting>
  <conditionalFormatting sqref="JI83">
    <cfRule type="cellIs" dxfId="229" priority="471" operator="lessThan">
      <formula>0</formula>
    </cfRule>
  </conditionalFormatting>
  <conditionalFormatting sqref="JI84">
    <cfRule type="cellIs" dxfId="228" priority="472" operator="lessThan">
      <formula>0</formula>
    </cfRule>
  </conditionalFormatting>
  <conditionalFormatting sqref="JJ83">
    <cfRule type="cellIs" dxfId="227" priority="473" operator="lessThan">
      <formula>0</formula>
    </cfRule>
  </conditionalFormatting>
  <conditionalFormatting sqref="JJ84">
    <cfRule type="cellIs" dxfId="226" priority="474" operator="lessThan">
      <formula>0</formula>
    </cfRule>
  </conditionalFormatting>
  <conditionalFormatting sqref="JK83">
    <cfRule type="cellIs" dxfId="225" priority="475" operator="lessThan">
      <formula>0</formula>
    </cfRule>
  </conditionalFormatting>
  <conditionalFormatting sqref="JK84">
    <cfRule type="cellIs" dxfId="224" priority="476" operator="lessThan">
      <formula>0</formula>
    </cfRule>
  </conditionalFormatting>
  <conditionalFormatting sqref="JL83">
    <cfRule type="cellIs" dxfId="223" priority="477" operator="lessThan">
      <formula>0</formula>
    </cfRule>
  </conditionalFormatting>
  <conditionalFormatting sqref="JL84">
    <cfRule type="cellIs" dxfId="222" priority="478" operator="lessThan">
      <formula>0</formula>
    </cfRule>
  </conditionalFormatting>
  <conditionalFormatting sqref="JM83">
    <cfRule type="cellIs" dxfId="221" priority="479" operator="lessThan">
      <formula>0</formula>
    </cfRule>
  </conditionalFormatting>
  <conditionalFormatting sqref="JM84">
    <cfRule type="cellIs" dxfId="220" priority="480" operator="lessThan">
      <formula>0</formula>
    </cfRule>
  </conditionalFormatting>
  <conditionalFormatting sqref="JN83">
    <cfRule type="cellIs" dxfId="219" priority="481" operator="lessThan">
      <formula>0</formula>
    </cfRule>
  </conditionalFormatting>
  <conditionalFormatting sqref="JN84">
    <cfRule type="cellIs" dxfId="218" priority="482" operator="lessThan">
      <formula>0</formula>
    </cfRule>
  </conditionalFormatting>
  <conditionalFormatting sqref="JO83">
    <cfRule type="cellIs" dxfId="217" priority="483" operator="lessThan">
      <formula>0</formula>
    </cfRule>
  </conditionalFormatting>
  <conditionalFormatting sqref="JO84">
    <cfRule type="cellIs" dxfId="216" priority="484" operator="lessThan">
      <formula>0</formula>
    </cfRule>
  </conditionalFormatting>
  <conditionalFormatting sqref="JP83">
    <cfRule type="cellIs" dxfId="215" priority="485" operator="lessThan">
      <formula>0</formula>
    </cfRule>
  </conditionalFormatting>
  <conditionalFormatting sqref="JP84">
    <cfRule type="cellIs" dxfId="214" priority="486" operator="lessThan">
      <formula>0</formula>
    </cfRule>
  </conditionalFormatting>
  <conditionalFormatting sqref="JQ83">
    <cfRule type="cellIs" dxfId="213" priority="487" operator="lessThan">
      <formula>0</formula>
    </cfRule>
  </conditionalFormatting>
  <conditionalFormatting sqref="JQ84">
    <cfRule type="cellIs" dxfId="212" priority="488" operator="lessThan">
      <formula>0</formula>
    </cfRule>
  </conditionalFormatting>
  <conditionalFormatting sqref="JR83">
    <cfRule type="cellIs" dxfId="211" priority="489" operator="lessThan">
      <formula>0</formula>
    </cfRule>
  </conditionalFormatting>
  <conditionalFormatting sqref="JR84">
    <cfRule type="cellIs" dxfId="210" priority="490" operator="lessThan">
      <formula>0</formula>
    </cfRule>
  </conditionalFormatting>
  <conditionalFormatting sqref="JS83">
    <cfRule type="cellIs" dxfId="209" priority="491" operator="lessThan">
      <formula>0</formula>
    </cfRule>
  </conditionalFormatting>
  <conditionalFormatting sqref="JS84">
    <cfRule type="cellIs" dxfId="208" priority="492" operator="lessThan">
      <formula>0</formula>
    </cfRule>
  </conditionalFormatting>
  <conditionalFormatting sqref="JT83">
    <cfRule type="cellIs" dxfId="207" priority="493" operator="lessThan">
      <formula>0</formula>
    </cfRule>
  </conditionalFormatting>
  <conditionalFormatting sqref="JT84">
    <cfRule type="cellIs" dxfId="206" priority="494" operator="lessThan">
      <formula>0</formula>
    </cfRule>
  </conditionalFormatting>
  <conditionalFormatting sqref="JU83">
    <cfRule type="cellIs" dxfId="205" priority="495" operator="lessThan">
      <formula>0</formula>
    </cfRule>
  </conditionalFormatting>
  <conditionalFormatting sqref="JU84">
    <cfRule type="cellIs" dxfId="204" priority="496" operator="lessThan">
      <formula>0</formula>
    </cfRule>
  </conditionalFormatting>
  <conditionalFormatting sqref="JV83">
    <cfRule type="cellIs" dxfId="203" priority="497" operator="lessThan">
      <formula>0</formula>
    </cfRule>
  </conditionalFormatting>
  <conditionalFormatting sqref="JV84">
    <cfRule type="cellIs" dxfId="202" priority="498" operator="lessThan">
      <formula>0</formula>
    </cfRule>
  </conditionalFormatting>
  <conditionalFormatting sqref="JW83">
    <cfRule type="cellIs" dxfId="201" priority="499" operator="lessThan">
      <formula>0</formula>
    </cfRule>
  </conditionalFormatting>
  <conditionalFormatting sqref="JW84">
    <cfRule type="cellIs" dxfId="200" priority="500" operator="lessThan">
      <formula>0</formula>
    </cfRule>
  </conditionalFormatting>
  <conditionalFormatting sqref="JX83">
    <cfRule type="cellIs" dxfId="199" priority="501" operator="lessThan">
      <formula>0</formula>
    </cfRule>
  </conditionalFormatting>
  <conditionalFormatting sqref="JX84">
    <cfRule type="cellIs" dxfId="198" priority="502" operator="lessThan">
      <formula>0</formula>
    </cfRule>
  </conditionalFormatting>
  <conditionalFormatting sqref="JY83">
    <cfRule type="cellIs" dxfId="197" priority="503" operator="lessThan">
      <formula>0</formula>
    </cfRule>
  </conditionalFormatting>
  <conditionalFormatting sqref="JY84">
    <cfRule type="cellIs" dxfId="196" priority="504" operator="lessThan">
      <formula>0</formula>
    </cfRule>
  </conditionalFormatting>
  <conditionalFormatting sqref="JZ83">
    <cfRule type="cellIs" dxfId="195" priority="505" operator="lessThan">
      <formula>0</formula>
    </cfRule>
  </conditionalFormatting>
  <conditionalFormatting sqref="JZ84">
    <cfRule type="cellIs" dxfId="194" priority="506" operator="lessThan">
      <formula>0</formula>
    </cfRule>
  </conditionalFormatting>
  <conditionalFormatting sqref="KA83">
    <cfRule type="cellIs" dxfId="193" priority="507" operator="lessThan">
      <formula>0</formula>
    </cfRule>
  </conditionalFormatting>
  <conditionalFormatting sqref="KA84">
    <cfRule type="cellIs" dxfId="192" priority="508" operator="lessThan">
      <formula>0</formula>
    </cfRule>
  </conditionalFormatting>
  <conditionalFormatting sqref="KB83">
    <cfRule type="cellIs" dxfId="191" priority="509" operator="lessThan">
      <formula>0</formula>
    </cfRule>
  </conditionalFormatting>
  <conditionalFormatting sqref="KB84">
    <cfRule type="cellIs" dxfId="190" priority="510" operator="lessThan">
      <formula>0</formula>
    </cfRule>
  </conditionalFormatting>
  <conditionalFormatting sqref="KC83">
    <cfRule type="cellIs" dxfId="189" priority="511" operator="lessThan">
      <formula>0</formula>
    </cfRule>
  </conditionalFormatting>
  <conditionalFormatting sqref="KC84">
    <cfRule type="cellIs" dxfId="188" priority="512" operator="lessThan">
      <formula>0</formula>
    </cfRule>
  </conditionalFormatting>
  <conditionalFormatting sqref="KD83">
    <cfRule type="cellIs" dxfId="187" priority="513" operator="lessThan">
      <formula>0</formula>
    </cfRule>
  </conditionalFormatting>
  <conditionalFormatting sqref="KD84">
    <cfRule type="cellIs" dxfId="186" priority="514" operator="lessThan">
      <formula>0</formula>
    </cfRule>
  </conditionalFormatting>
  <conditionalFormatting sqref="KE83">
    <cfRule type="cellIs" dxfId="185" priority="515" operator="lessThan">
      <formula>0</formula>
    </cfRule>
  </conditionalFormatting>
  <conditionalFormatting sqref="KE84">
    <cfRule type="cellIs" dxfId="184" priority="516" operator="lessThan">
      <formula>0</formula>
    </cfRule>
  </conditionalFormatting>
  <conditionalFormatting sqref="KF83">
    <cfRule type="cellIs" dxfId="183" priority="517" operator="lessThan">
      <formula>0</formula>
    </cfRule>
  </conditionalFormatting>
  <conditionalFormatting sqref="KF84">
    <cfRule type="cellIs" dxfId="182" priority="518" operator="lessThan">
      <formula>0</formula>
    </cfRule>
  </conditionalFormatting>
  <conditionalFormatting sqref="KG83">
    <cfRule type="cellIs" dxfId="181" priority="519" operator="lessThan">
      <formula>0</formula>
    </cfRule>
  </conditionalFormatting>
  <conditionalFormatting sqref="KG84">
    <cfRule type="cellIs" dxfId="180" priority="520" operator="lessThan">
      <formula>0</formula>
    </cfRule>
  </conditionalFormatting>
  <conditionalFormatting sqref="KH83">
    <cfRule type="cellIs" dxfId="179" priority="521" operator="lessThan">
      <formula>0</formula>
    </cfRule>
  </conditionalFormatting>
  <conditionalFormatting sqref="KH84">
    <cfRule type="cellIs" dxfId="178" priority="522" operator="lessThan">
      <formula>0</formula>
    </cfRule>
  </conditionalFormatting>
  <conditionalFormatting sqref="KI83">
    <cfRule type="cellIs" dxfId="177" priority="523" operator="lessThan">
      <formula>0</formula>
    </cfRule>
  </conditionalFormatting>
  <conditionalFormatting sqref="KI84">
    <cfRule type="cellIs" dxfId="176" priority="524" operator="lessThan">
      <formula>0</formula>
    </cfRule>
  </conditionalFormatting>
  <conditionalFormatting sqref="KJ83">
    <cfRule type="cellIs" dxfId="175" priority="525" operator="lessThan">
      <formula>0</formula>
    </cfRule>
  </conditionalFormatting>
  <conditionalFormatting sqref="KJ84">
    <cfRule type="cellIs" dxfId="174" priority="526" operator="lessThan">
      <formula>0</formula>
    </cfRule>
  </conditionalFormatting>
  <conditionalFormatting sqref="KK83">
    <cfRule type="cellIs" dxfId="173" priority="527" operator="lessThan">
      <formula>0</formula>
    </cfRule>
  </conditionalFormatting>
  <conditionalFormatting sqref="KK84">
    <cfRule type="cellIs" dxfId="172" priority="528" operator="lessThan">
      <formula>0</formula>
    </cfRule>
  </conditionalFormatting>
  <conditionalFormatting sqref="KL83">
    <cfRule type="cellIs" dxfId="171" priority="529" operator="lessThan">
      <formula>0</formula>
    </cfRule>
  </conditionalFormatting>
  <conditionalFormatting sqref="KL84">
    <cfRule type="cellIs" dxfId="170" priority="530" operator="lessThan">
      <formula>0</formula>
    </cfRule>
  </conditionalFormatting>
  <conditionalFormatting sqref="KM83">
    <cfRule type="cellIs" dxfId="169" priority="531" operator="lessThan">
      <formula>0</formula>
    </cfRule>
  </conditionalFormatting>
  <conditionalFormatting sqref="KM84">
    <cfRule type="cellIs" dxfId="168" priority="532" operator="lessThan">
      <formula>0</formula>
    </cfRule>
  </conditionalFormatting>
  <conditionalFormatting sqref="KN83">
    <cfRule type="cellIs" dxfId="167" priority="533" operator="lessThan">
      <formula>0</formula>
    </cfRule>
  </conditionalFormatting>
  <conditionalFormatting sqref="KN84">
    <cfRule type="cellIs" dxfId="166" priority="534" operator="lessThan">
      <formula>0</formula>
    </cfRule>
  </conditionalFormatting>
  <conditionalFormatting sqref="KO83">
    <cfRule type="cellIs" dxfId="165" priority="535" operator="lessThan">
      <formula>0</formula>
    </cfRule>
  </conditionalFormatting>
  <conditionalFormatting sqref="KO84">
    <cfRule type="cellIs" dxfId="164" priority="536" operator="lessThan">
      <formula>0</formula>
    </cfRule>
  </conditionalFormatting>
  <conditionalFormatting sqref="KP83">
    <cfRule type="cellIs" dxfId="163" priority="537" operator="lessThan">
      <formula>0</formula>
    </cfRule>
  </conditionalFormatting>
  <conditionalFormatting sqref="KP84">
    <cfRule type="cellIs" dxfId="162" priority="538" operator="lessThan">
      <formula>0</formula>
    </cfRule>
  </conditionalFormatting>
  <conditionalFormatting sqref="KQ83">
    <cfRule type="cellIs" dxfId="161" priority="539" operator="lessThan">
      <formula>0</formula>
    </cfRule>
  </conditionalFormatting>
  <conditionalFormatting sqref="KQ84">
    <cfRule type="cellIs" dxfId="160" priority="540" operator="lessThan">
      <formula>0</formula>
    </cfRule>
  </conditionalFormatting>
  <conditionalFormatting sqref="KR83">
    <cfRule type="cellIs" dxfId="159" priority="541" operator="lessThan">
      <formula>0</formula>
    </cfRule>
  </conditionalFormatting>
  <conditionalFormatting sqref="KR84">
    <cfRule type="cellIs" dxfId="158" priority="542" operator="lessThan">
      <formula>0</formula>
    </cfRule>
  </conditionalFormatting>
  <conditionalFormatting sqref="KS83">
    <cfRule type="cellIs" dxfId="157" priority="543" operator="lessThan">
      <formula>0</formula>
    </cfRule>
  </conditionalFormatting>
  <conditionalFormatting sqref="KS84">
    <cfRule type="cellIs" dxfId="156" priority="544" operator="lessThan">
      <formula>0</formula>
    </cfRule>
  </conditionalFormatting>
  <conditionalFormatting sqref="KT83">
    <cfRule type="cellIs" dxfId="155" priority="545" operator="lessThan">
      <formula>0</formula>
    </cfRule>
  </conditionalFormatting>
  <conditionalFormatting sqref="KT84">
    <cfRule type="cellIs" dxfId="154" priority="546" operator="lessThan">
      <formula>0</formula>
    </cfRule>
  </conditionalFormatting>
  <conditionalFormatting sqref="KU83">
    <cfRule type="cellIs" dxfId="153" priority="547" operator="lessThan">
      <formula>0</formula>
    </cfRule>
  </conditionalFormatting>
  <conditionalFormatting sqref="KU84">
    <cfRule type="cellIs" dxfId="152" priority="548" operator="lessThan">
      <formula>0</formula>
    </cfRule>
  </conditionalFormatting>
  <conditionalFormatting sqref="KV83">
    <cfRule type="cellIs" dxfId="151" priority="549" operator="lessThan">
      <formula>0</formula>
    </cfRule>
  </conditionalFormatting>
  <conditionalFormatting sqref="KV84">
    <cfRule type="cellIs" dxfId="150" priority="550" operator="lessThan">
      <formula>0</formula>
    </cfRule>
  </conditionalFormatting>
  <conditionalFormatting sqref="KW83">
    <cfRule type="cellIs" dxfId="149" priority="551" operator="lessThan">
      <formula>0</formula>
    </cfRule>
  </conditionalFormatting>
  <conditionalFormatting sqref="KW84">
    <cfRule type="cellIs" dxfId="148" priority="552" operator="lessThan">
      <formula>0</formula>
    </cfRule>
  </conditionalFormatting>
  <conditionalFormatting sqref="KX83">
    <cfRule type="cellIs" dxfId="147" priority="553" operator="lessThan">
      <formula>0</formula>
    </cfRule>
  </conditionalFormatting>
  <conditionalFormatting sqref="KX84">
    <cfRule type="cellIs" dxfId="146" priority="554" operator="lessThan">
      <formula>0</formula>
    </cfRule>
  </conditionalFormatting>
  <conditionalFormatting sqref="KY83">
    <cfRule type="cellIs" dxfId="145" priority="555" operator="lessThan">
      <formula>0</formula>
    </cfRule>
  </conditionalFormatting>
  <conditionalFormatting sqref="KY84">
    <cfRule type="cellIs" dxfId="144" priority="556" operator="lessThan">
      <formula>0</formula>
    </cfRule>
  </conditionalFormatting>
  <conditionalFormatting sqref="KZ83">
    <cfRule type="cellIs" dxfId="143" priority="557" operator="lessThan">
      <formula>0</formula>
    </cfRule>
  </conditionalFormatting>
  <conditionalFormatting sqref="KZ84">
    <cfRule type="cellIs" dxfId="142" priority="558" operator="lessThan">
      <formula>0</formula>
    </cfRule>
  </conditionalFormatting>
  <conditionalFormatting sqref="LA83">
    <cfRule type="cellIs" dxfId="141" priority="559" operator="lessThan">
      <formula>0</formula>
    </cfRule>
  </conditionalFormatting>
  <conditionalFormatting sqref="LA84">
    <cfRule type="cellIs" dxfId="140" priority="560" operator="lessThan">
      <formula>0</formula>
    </cfRule>
  </conditionalFormatting>
  <conditionalFormatting sqref="LB83">
    <cfRule type="cellIs" dxfId="139" priority="561" operator="lessThan">
      <formula>0</formula>
    </cfRule>
  </conditionalFormatting>
  <conditionalFormatting sqref="LB84">
    <cfRule type="cellIs" dxfId="138" priority="562" operator="lessThan">
      <formula>0</formula>
    </cfRule>
  </conditionalFormatting>
  <conditionalFormatting sqref="LC83">
    <cfRule type="cellIs" dxfId="137" priority="563" operator="lessThan">
      <formula>0</formula>
    </cfRule>
  </conditionalFormatting>
  <conditionalFormatting sqref="LC84">
    <cfRule type="cellIs" dxfId="136" priority="564" operator="lessThan">
      <formula>0</formula>
    </cfRule>
  </conditionalFormatting>
  <conditionalFormatting sqref="LD83">
    <cfRule type="cellIs" dxfId="135" priority="565" operator="lessThan">
      <formula>0</formula>
    </cfRule>
  </conditionalFormatting>
  <conditionalFormatting sqref="LD84">
    <cfRule type="cellIs" dxfId="134" priority="566" operator="lessThan">
      <formula>0</formula>
    </cfRule>
  </conditionalFormatting>
  <conditionalFormatting sqref="LE83">
    <cfRule type="cellIs" dxfId="133" priority="567" operator="lessThan">
      <formula>0</formula>
    </cfRule>
  </conditionalFormatting>
  <conditionalFormatting sqref="LE84">
    <cfRule type="cellIs" dxfId="132" priority="568" operator="lessThan">
      <formula>0</formula>
    </cfRule>
  </conditionalFormatting>
  <conditionalFormatting sqref="LF83">
    <cfRule type="cellIs" dxfId="131" priority="569" operator="lessThan">
      <formula>0</formula>
    </cfRule>
  </conditionalFormatting>
  <conditionalFormatting sqref="LF84">
    <cfRule type="cellIs" dxfId="130" priority="570" operator="lessThan">
      <formula>0</formula>
    </cfRule>
  </conditionalFormatting>
  <conditionalFormatting sqref="LG83">
    <cfRule type="cellIs" dxfId="129" priority="571" operator="lessThan">
      <formula>0</formula>
    </cfRule>
  </conditionalFormatting>
  <conditionalFormatting sqref="LG84">
    <cfRule type="cellIs" dxfId="128" priority="572" operator="lessThan">
      <formula>0</formula>
    </cfRule>
  </conditionalFormatting>
  <conditionalFormatting sqref="LH83">
    <cfRule type="cellIs" dxfId="127" priority="573" operator="lessThan">
      <formula>0</formula>
    </cfRule>
  </conditionalFormatting>
  <conditionalFormatting sqref="LH84">
    <cfRule type="cellIs" dxfId="126" priority="574" operator="lessThan">
      <formula>0</formula>
    </cfRule>
  </conditionalFormatting>
  <conditionalFormatting sqref="LI83">
    <cfRule type="cellIs" dxfId="125" priority="575" operator="lessThan">
      <formula>0</formula>
    </cfRule>
  </conditionalFormatting>
  <conditionalFormatting sqref="LI84">
    <cfRule type="cellIs" dxfId="124" priority="576" operator="lessThan">
      <formula>0</formula>
    </cfRule>
  </conditionalFormatting>
  <conditionalFormatting sqref="LJ83">
    <cfRule type="cellIs" dxfId="123" priority="577" operator="lessThan">
      <formula>0</formula>
    </cfRule>
  </conditionalFormatting>
  <conditionalFormatting sqref="LJ84">
    <cfRule type="cellIs" dxfId="122" priority="578" operator="lessThan">
      <formula>0</formula>
    </cfRule>
  </conditionalFormatting>
  <conditionalFormatting sqref="LK83">
    <cfRule type="cellIs" dxfId="121" priority="579" operator="lessThan">
      <formula>0</formula>
    </cfRule>
  </conditionalFormatting>
  <conditionalFormatting sqref="LK84">
    <cfRule type="cellIs" dxfId="120" priority="580" operator="lessThan">
      <formula>0</formula>
    </cfRule>
  </conditionalFormatting>
  <conditionalFormatting sqref="LL83">
    <cfRule type="cellIs" dxfId="119" priority="581" operator="lessThan">
      <formula>0</formula>
    </cfRule>
  </conditionalFormatting>
  <conditionalFormatting sqref="LL84">
    <cfRule type="cellIs" dxfId="118" priority="582" operator="lessThan">
      <formula>0</formula>
    </cfRule>
  </conditionalFormatting>
  <conditionalFormatting sqref="LM83">
    <cfRule type="cellIs" dxfId="117" priority="583" operator="lessThan">
      <formula>0</formula>
    </cfRule>
  </conditionalFormatting>
  <conditionalFormatting sqref="LM84">
    <cfRule type="cellIs" dxfId="116" priority="584" operator="lessThan">
      <formula>0</formula>
    </cfRule>
  </conditionalFormatting>
  <conditionalFormatting sqref="LN83">
    <cfRule type="cellIs" dxfId="115" priority="585" operator="lessThan">
      <formula>0</formula>
    </cfRule>
  </conditionalFormatting>
  <conditionalFormatting sqref="LN84">
    <cfRule type="cellIs" dxfId="114" priority="586" operator="lessThan">
      <formula>0</formula>
    </cfRule>
  </conditionalFormatting>
  <conditionalFormatting sqref="LO83">
    <cfRule type="cellIs" dxfId="113" priority="587" operator="lessThan">
      <formula>0</formula>
    </cfRule>
  </conditionalFormatting>
  <conditionalFormatting sqref="LO84">
    <cfRule type="cellIs" dxfId="112" priority="588" operator="lessThan">
      <formula>0</formula>
    </cfRule>
  </conditionalFormatting>
  <conditionalFormatting sqref="LP83">
    <cfRule type="cellIs" dxfId="111" priority="589" operator="lessThan">
      <formula>0</formula>
    </cfRule>
  </conditionalFormatting>
  <conditionalFormatting sqref="LP84">
    <cfRule type="cellIs" dxfId="110" priority="590" operator="lessThan">
      <formula>0</formula>
    </cfRule>
  </conditionalFormatting>
  <conditionalFormatting sqref="LQ83">
    <cfRule type="cellIs" dxfId="109" priority="591" operator="lessThan">
      <formula>0</formula>
    </cfRule>
  </conditionalFormatting>
  <conditionalFormatting sqref="LQ84">
    <cfRule type="cellIs" dxfId="108" priority="592" operator="lessThan">
      <formula>0</formula>
    </cfRule>
  </conditionalFormatting>
  <conditionalFormatting sqref="LR83">
    <cfRule type="cellIs" dxfId="107" priority="593" operator="lessThan">
      <formula>0</formula>
    </cfRule>
  </conditionalFormatting>
  <conditionalFormatting sqref="LR84">
    <cfRule type="cellIs" dxfId="106" priority="594" operator="lessThan">
      <formula>0</formula>
    </cfRule>
  </conditionalFormatting>
  <conditionalFormatting sqref="LS83">
    <cfRule type="cellIs" dxfId="105" priority="595" operator="lessThan">
      <formula>0</formula>
    </cfRule>
  </conditionalFormatting>
  <conditionalFormatting sqref="LS84">
    <cfRule type="cellIs" dxfId="104" priority="596" operator="lessThan">
      <formula>0</formula>
    </cfRule>
  </conditionalFormatting>
  <conditionalFormatting sqref="LT83">
    <cfRule type="cellIs" dxfId="103" priority="597" operator="lessThan">
      <formula>0</formula>
    </cfRule>
  </conditionalFormatting>
  <conditionalFormatting sqref="LT84">
    <cfRule type="cellIs" dxfId="102" priority="598" operator="lessThan">
      <formula>0</formula>
    </cfRule>
  </conditionalFormatting>
  <conditionalFormatting sqref="LU83">
    <cfRule type="cellIs" dxfId="101" priority="599" operator="lessThan">
      <formula>0</formula>
    </cfRule>
  </conditionalFormatting>
  <conditionalFormatting sqref="LU84">
    <cfRule type="cellIs" dxfId="100" priority="600" operator="lessThan">
      <formula>0</formula>
    </cfRule>
  </conditionalFormatting>
  <conditionalFormatting sqref="G83">
    <cfRule type="cellIs" dxfId="99" priority="601" operator="lessThan">
      <formula>0</formula>
    </cfRule>
  </conditionalFormatting>
  <conditionalFormatting sqref="G83">
    <cfRule type="cellIs" dxfId="98" priority="602" operator="lessThan">
      <formula>0</formula>
    </cfRule>
  </conditionalFormatting>
  <conditionalFormatting sqref="G84">
    <cfRule type="cellIs" dxfId="97" priority="603" operator="lessThan">
      <formula>0</formula>
    </cfRule>
  </conditionalFormatting>
  <conditionalFormatting sqref="G84">
    <cfRule type="cellIs" dxfId="96" priority="604" operator="lessThan">
      <formula>0</formula>
    </cfRule>
  </conditionalFormatting>
  <conditionalFormatting sqref="H83">
    <cfRule type="cellIs" dxfId="95" priority="605" operator="lessThan">
      <formula>0</formula>
    </cfRule>
  </conditionalFormatting>
  <conditionalFormatting sqref="H83">
    <cfRule type="cellIs" dxfId="94" priority="606" operator="lessThan">
      <formula>0</formula>
    </cfRule>
  </conditionalFormatting>
  <conditionalFormatting sqref="H84">
    <cfRule type="cellIs" dxfId="93" priority="607" operator="lessThan">
      <formula>0</formula>
    </cfRule>
  </conditionalFormatting>
  <conditionalFormatting sqref="H84">
    <cfRule type="cellIs" dxfId="92" priority="608" operator="lessThan">
      <formula>0</formula>
    </cfRule>
  </conditionalFormatting>
  <conditionalFormatting sqref="I83">
    <cfRule type="cellIs" dxfId="91" priority="609" operator="lessThan">
      <formula>0</formula>
    </cfRule>
  </conditionalFormatting>
  <conditionalFormatting sqref="I83">
    <cfRule type="cellIs" dxfId="90" priority="610" operator="lessThan">
      <formula>0</formula>
    </cfRule>
  </conditionalFormatting>
  <conditionalFormatting sqref="I84">
    <cfRule type="cellIs" dxfId="89" priority="611" operator="lessThan">
      <formula>0</formula>
    </cfRule>
  </conditionalFormatting>
  <conditionalFormatting sqref="I84">
    <cfRule type="cellIs" dxfId="88" priority="612" operator="lessThan">
      <formula>0</formula>
    </cfRule>
  </conditionalFormatting>
  <conditionalFormatting sqref="J83">
    <cfRule type="cellIs" dxfId="87" priority="613" operator="lessThan">
      <formula>0</formula>
    </cfRule>
  </conditionalFormatting>
  <conditionalFormatting sqref="J83">
    <cfRule type="cellIs" dxfId="86" priority="614" operator="lessThan">
      <formula>0</formula>
    </cfRule>
  </conditionalFormatting>
  <conditionalFormatting sqref="J84">
    <cfRule type="cellIs" dxfId="85" priority="615" operator="lessThan">
      <formula>0</formula>
    </cfRule>
  </conditionalFormatting>
  <conditionalFormatting sqref="J84">
    <cfRule type="cellIs" dxfId="84" priority="616" operator="lessThan">
      <formula>0</formula>
    </cfRule>
  </conditionalFormatting>
  <conditionalFormatting sqref="K83">
    <cfRule type="cellIs" dxfId="83" priority="617" operator="lessThan">
      <formula>0</formula>
    </cfRule>
  </conditionalFormatting>
  <conditionalFormatting sqref="K83">
    <cfRule type="cellIs" dxfId="82" priority="618" operator="lessThan">
      <formula>0</formula>
    </cfRule>
  </conditionalFormatting>
  <conditionalFormatting sqref="K84">
    <cfRule type="cellIs" dxfId="81" priority="619" operator="lessThan">
      <formula>0</formula>
    </cfRule>
  </conditionalFormatting>
  <conditionalFormatting sqref="K84">
    <cfRule type="cellIs" dxfId="80" priority="620" operator="lessThan">
      <formula>0</formula>
    </cfRule>
  </conditionalFormatting>
  <conditionalFormatting sqref="L83">
    <cfRule type="cellIs" dxfId="79" priority="621" operator="lessThan">
      <formula>0</formula>
    </cfRule>
  </conditionalFormatting>
  <conditionalFormatting sqref="L83">
    <cfRule type="cellIs" dxfId="78" priority="622" operator="lessThan">
      <formula>0</formula>
    </cfRule>
  </conditionalFormatting>
  <conditionalFormatting sqref="L84">
    <cfRule type="cellIs" dxfId="77" priority="623" operator="lessThan">
      <formula>0</formula>
    </cfRule>
  </conditionalFormatting>
  <conditionalFormatting sqref="L84">
    <cfRule type="cellIs" dxfId="76" priority="624" operator="lessThan">
      <formula>0</formula>
    </cfRule>
  </conditionalFormatting>
  <conditionalFormatting sqref="M83">
    <cfRule type="cellIs" dxfId="75" priority="625" operator="lessThan">
      <formula>0</formula>
    </cfRule>
  </conditionalFormatting>
  <conditionalFormatting sqref="M83">
    <cfRule type="cellIs" dxfId="74" priority="626" operator="lessThan">
      <formula>0</formula>
    </cfRule>
  </conditionalFormatting>
  <conditionalFormatting sqref="M84">
    <cfRule type="cellIs" dxfId="73" priority="627" operator="lessThan">
      <formula>0</formula>
    </cfRule>
  </conditionalFormatting>
  <conditionalFormatting sqref="M84">
    <cfRule type="cellIs" dxfId="72" priority="628" operator="lessThan">
      <formula>0</formula>
    </cfRule>
  </conditionalFormatting>
  <conditionalFormatting sqref="N83">
    <cfRule type="cellIs" dxfId="71" priority="629" operator="lessThan">
      <formula>0</formula>
    </cfRule>
  </conditionalFormatting>
  <conditionalFormatting sqref="N83">
    <cfRule type="cellIs" dxfId="70" priority="630" operator="lessThan">
      <formula>0</formula>
    </cfRule>
  </conditionalFormatting>
  <conditionalFormatting sqref="N84">
    <cfRule type="cellIs" dxfId="69" priority="631" operator="lessThan">
      <formula>0</formula>
    </cfRule>
  </conditionalFormatting>
  <conditionalFormatting sqref="N84">
    <cfRule type="cellIs" dxfId="68" priority="632" operator="lessThan">
      <formula>0</formula>
    </cfRule>
  </conditionalFormatting>
  <conditionalFormatting sqref="O83">
    <cfRule type="cellIs" dxfId="67" priority="633" operator="lessThan">
      <formula>0</formula>
    </cfRule>
  </conditionalFormatting>
  <conditionalFormatting sqref="O83">
    <cfRule type="cellIs" dxfId="66" priority="634" operator="lessThan">
      <formula>0</formula>
    </cfRule>
  </conditionalFormatting>
  <conditionalFormatting sqref="O84">
    <cfRule type="cellIs" dxfId="65" priority="635" operator="lessThan">
      <formula>0</formula>
    </cfRule>
  </conditionalFormatting>
  <conditionalFormatting sqref="O84">
    <cfRule type="cellIs" dxfId="64" priority="636" operator="lessThan">
      <formula>0</formula>
    </cfRule>
  </conditionalFormatting>
  <conditionalFormatting sqref="P83">
    <cfRule type="cellIs" dxfId="63" priority="637" operator="lessThan">
      <formula>0</formula>
    </cfRule>
  </conditionalFormatting>
  <conditionalFormatting sqref="P83">
    <cfRule type="cellIs" dxfId="62" priority="638" operator="lessThan">
      <formula>0</formula>
    </cfRule>
  </conditionalFormatting>
  <conditionalFormatting sqref="P84">
    <cfRule type="cellIs" dxfId="61" priority="639" operator="lessThan">
      <formula>0</formula>
    </cfRule>
  </conditionalFormatting>
  <conditionalFormatting sqref="P84">
    <cfRule type="cellIs" dxfId="60" priority="640" operator="lessThan">
      <formula>0</formula>
    </cfRule>
  </conditionalFormatting>
  <conditionalFormatting sqref="Q83">
    <cfRule type="cellIs" dxfId="59" priority="641" operator="lessThan">
      <formula>0</formula>
    </cfRule>
  </conditionalFormatting>
  <conditionalFormatting sqref="Q83">
    <cfRule type="cellIs" dxfId="58" priority="642" operator="lessThan">
      <formula>0</formula>
    </cfRule>
  </conditionalFormatting>
  <conditionalFormatting sqref="Q84">
    <cfRule type="cellIs" dxfId="57" priority="643" operator="lessThan">
      <formula>0</formula>
    </cfRule>
  </conditionalFormatting>
  <conditionalFormatting sqref="Q84">
    <cfRule type="cellIs" dxfId="56" priority="644" operator="lessThan">
      <formula>0</formula>
    </cfRule>
  </conditionalFormatting>
  <conditionalFormatting sqref="R83">
    <cfRule type="cellIs" dxfId="55" priority="645" operator="lessThan">
      <formula>0</formula>
    </cfRule>
  </conditionalFormatting>
  <conditionalFormatting sqref="R83">
    <cfRule type="cellIs" dxfId="54" priority="646" operator="lessThan">
      <formula>0</formula>
    </cfRule>
  </conditionalFormatting>
  <conditionalFormatting sqref="R84">
    <cfRule type="cellIs" dxfId="53" priority="647" operator="lessThan">
      <formula>0</formula>
    </cfRule>
  </conditionalFormatting>
  <conditionalFormatting sqref="R84">
    <cfRule type="cellIs" dxfId="52" priority="648" operator="lessThan">
      <formula>0</formula>
    </cfRule>
  </conditionalFormatting>
  <conditionalFormatting sqref="S83">
    <cfRule type="cellIs" dxfId="51" priority="649" operator="lessThan">
      <formula>0</formula>
    </cfRule>
  </conditionalFormatting>
  <conditionalFormatting sqref="S83">
    <cfRule type="cellIs" dxfId="50" priority="650" operator="lessThan">
      <formula>0</formula>
    </cfRule>
  </conditionalFormatting>
  <conditionalFormatting sqref="S84">
    <cfRule type="cellIs" dxfId="49" priority="651" operator="lessThan">
      <formula>0</formula>
    </cfRule>
  </conditionalFormatting>
  <conditionalFormatting sqref="S84">
    <cfRule type="cellIs" dxfId="48" priority="652" operator="lessThan">
      <formula>0</formula>
    </cfRule>
  </conditionalFormatting>
  <conditionalFormatting sqref="T83">
    <cfRule type="cellIs" dxfId="47" priority="653" operator="lessThan">
      <formula>0</formula>
    </cfRule>
  </conditionalFormatting>
  <conditionalFormatting sqref="T83">
    <cfRule type="cellIs" dxfId="46" priority="654" operator="lessThan">
      <formula>0</formula>
    </cfRule>
  </conditionalFormatting>
  <conditionalFormatting sqref="T84">
    <cfRule type="cellIs" dxfId="45" priority="655" operator="lessThan">
      <formula>0</formula>
    </cfRule>
  </conditionalFormatting>
  <conditionalFormatting sqref="T84">
    <cfRule type="cellIs" dxfId="44" priority="656" operator="lessThan">
      <formula>0</formula>
    </cfRule>
  </conditionalFormatting>
  <conditionalFormatting sqref="U83">
    <cfRule type="cellIs" dxfId="43" priority="657" operator="lessThan">
      <formula>0</formula>
    </cfRule>
  </conditionalFormatting>
  <conditionalFormatting sqref="U83">
    <cfRule type="cellIs" dxfId="42" priority="658" operator="lessThan">
      <formula>0</formula>
    </cfRule>
  </conditionalFormatting>
  <conditionalFormatting sqref="U84">
    <cfRule type="cellIs" dxfId="41" priority="659" operator="lessThan">
      <formula>0</formula>
    </cfRule>
  </conditionalFormatting>
  <conditionalFormatting sqref="U84">
    <cfRule type="cellIs" dxfId="40" priority="660" operator="lessThan">
      <formula>0</formula>
    </cfRule>
  </conditionalFormatting>
  <conditionalFormatting sqref="V83">
    <cfRule type="cellIs" dxfId="39" priority="661" operator="lessThan">
      <formula>0</formula>
    </cfRule>
  </conditionalFormatting>
  <conditionalFormatting sqref="V83">
    <cfRule type="cellIs" dxfId="38" priority="662" operator="lessThan">
      <formula>0</formula>
    </cfRule>
  </conditionalFormatting>
  <conditionalFormatting sqref="V84">
    <cfRule type="cellIs" dxfId="37" priority="663" operator="lessThan">
      <formula>0</formula>
    </cfRule>
  </conditionalFormatting>
  <conditionalFormatting sqref="V84">
    <cfRule type="cellIs" dxfId="36" priority="664" operator="lessThan">
      <formula>0</formula>
    </cfRule>
  </conditionalFormatting>
  <conditionalFormatting sqref="W83">
    <cfRule type="cellIs" dxfId="35" priority="665" operator="lessThan">
      <formula>0</formula>
    </cfRule>
  </conditionalFormatting>
  <conditionalFormatting sqref="W83">
    <cfRule type="cellIs" dxfId="34" priority="666" operator="lessThan">
      <formula>0</formula>
    </cfRule>
  </conditionalFormatting>
  <conditionalFormatting sqref="W84">
    <cfRule type="cellIs" dxfId="33" priority="667" operator="lessThan">
      <formula>0</formula>
    </cfRule>
  </conditionalFormatting>
  <conditionalFormatting sqref="W84">
    <cfRule type="cellIs" dxfId="32" priority="668" operator="lessThan">
      <formula>0</formula>
    </cfRule>
  </conditionalFormatting>
  <conditionalFormatting sqref="X83">
    <cfRule type="cellIs" dxfId="31" priority="669" operator="lessThan">
      <formula>0</formula>
    </cfRule>
  </conditionalFormatting>
  <conditionalFormatting sqref="X83">
    <cfRule type="cellIs" dxfId="30" priority="670" operator="lessThan">
      <formula>0</formula>
    </cfRule>
  </conditionalFormatting>
  <conditionalFormatting sqref="X84">
    <cfRule type="cellIs" dxfId="29" priority="671" operator="lessThan">
      <formula>0</formula>
    </cfRule>
  </conditionalFormatting>
  <conditionalFormatting sqref="X84">
    <cfRule type="cellIs" dxfId="28" priority="672" operator="lessThan">
      <formula>0</formula>
    </cfRule>
  </conditionalFormatting>
  <conditionalFormatting sqref="Y83">
    <cfRule type="cellIs" dxfId="27" priority="673" operator="lessThan">
      <formula>0</formula>
    </cfRule>
  </conditionalFormatting>
  <conditionalFormatting sqref="Y83">
    <cfRule type="cellIs" dxfId="26" priority="674" operator="lessThan">
      <formula>0</formula>
    </cfRule>
  </conditionalFormatting>
  <conditionalFormatting sqref="Y84">
    <cfRule type="cellIs" dxfId="25" priority="675" operator="lessThan">
      <formula>0</formula>
    </cfRule>
  </conditionalFormatting>
  <conditionalFormatting sqref="Y84">
    <cfRule type="cellIs" dxfId="24" priority="676" operator="lessThan">
      <formula>0</formula>
    </cfRule>
  </conditionalFormatting>
  <conditionalFormatting sqref="Z83">
    <cfRule type="cellIs" dxfId="23" priority="677" operator="lessThan">
      <formula>0</formula>
    </cfRule>
  </conditionalFormatting>
  <conditionalFormatting sqref="Z83">
    <cfRule type="cellIs" dxfId="22" priority="678" operator="lessThan">
      <formula>0</formula>
    </cfRule>
  </conditionalFormatting>
  <conditionalFormatting sqref="Z84">
    <cfRule type="cellIs" dxfId="21" priority="679" operator="lessThan">
      <formula>0</formula>
    </cfRule>
  </conditionalFormatting>
  <conditionalFormatting sqref="Z84">
    <cfRule type="cellIs" dxfId="20" priority="680" operator="lessThan">
      <formula>0</formula>
    </cfRule>
  </conditionalFormatting>
  <conditionalFormatting sqref="AA83">
    <cfRule type="cellIs" dxfId="19" priority="681" operator="lessThan">
      <formula>0</formula>
    </cfRule>
  </conditionalFormatting>
  <conditionalFormatting sqref="AA83">
    <cfRule type="cellIs" dxfId="18" priority="682" operator="lessThan">
      <formula>0</formula>
    </cfRule>
  </conditionalFormatting>
  <conditionalFormatting sqref="AA84">
    <cfRule type="cellIs" dxfId="17" priority="683" operator="lessThan">
      <formula>0</formula>
    </cfRule>
  </conditionalFormatting>
  <conditionalFormatting sqref="AA84">
    <cfRule type="cellIs" dxfId="16" priority="684" operator="lessThan">
      <formula>0</formula>
    </cfRule>
  </conditionalFormatting>
  <conditionalFormatting sqref="AB83">
    <cfRule type="cellIs" dxfId="15" priority="685" operator="lessThan">
      <formula>0</formula>
    </cfRule>
  </conditionalFormatting>
  <conditionalFormatting sqref="AB83">
    <cfRule type="cellIs" dxfId="14" priority="686" operator="lessThan">
      <formula>0</formula>
    </cfRule>
  </conditionalFormatting>
  <conditionalFormatting sqref="AB84">
    <cfRule type="cellIs" dxfId="13" priority="687" operator="lessThan">
      <formula>0</formula>
    </cfRule>
  </conditionalFormatting>
  <conditionalFormatting sqref="AB84">
    <cfRule type="cellIs" dxfId="12" priority="688" operator="lessThan">
      <formula>0</formula>
    </cfRule>
  </conditionalFormatting>
  <conditionalFormatting sqref="AC83">
    <cfRule type="cellIs" dxfId="11" priority="689" operator="lessThan">
      <formula>0</formula>
    </cfRule>
  </conditionalFormatting>
  <conditionalFormatting sqref="AC83">
    <cfRule type="cellIs" dxfId="10" priority="690" operator="lessThan">
      <formula>0</formula>
    </cfRule>
  </conditionalFormatting>
  <conditionalFormatting sqref="AC84">
    <cfRule type="cellIs" dxfId="9" priority="691" operator="lessThan">
      <formula>0</formula>
    </cfRule>
  </conditionalFormatting>
  <conditionalFormatting sqref="AC84">
    <cfRule type="cellIs" dxfId="8" priority="692" operator="lessThan">
      <formula>0</formula>
    </cfRule>
  </conditionalFormatting>
  <conditionalFormatting sqref="AD83">
    <cfRule type="cellIs" dxfId="7" priority="693" operator="lessThan">
      <formula>0</formula>
    </cfRule>
  </conditionalFormatting>
  <conditionalFormatting sqref="AD83">
    <cfRule type="cellIs" dxfId="6" priority="694" operator="lessThan">
      <formula>0</formula>
    </cfRule>
  </conditionalFormatting>
  <conditionalFormatting sqref="AD84">
    <cfRule type="cellIs" dxfId="5" priority="695" operator="lessThan">
      <formula>0</formula>
    </cfRule>
  </conditionalFormatting>
  <conditionalFormatting sqref="AD84">
    <cfRule type="cellIs" dxfId="4" priority="696" operator="lessThan">
      <formula>0</formula>
    </cfRule>
  </conditionalFormatting>
  <conditionalFormatting sqref="AE83">
    <cfRule type="cellIs" dxfId="3" priority="697" operator="lessThan">
      <formula>0</formula>
    </cfRule>
  </conditionalFormatting>
  <conditionalFormatting sqref="AE83">
    <cfRule type="cellIs" dxfId="2" priority="698" operator="lessThan">
      <formula>0</formula>
    </cfRule>
  </conditionalFormatting>
  <conditionalFormatting sqref="AE84">
    <cfRule type="cellIs" dxfId="1" priority="699" operator="lessThan">
      <formula>0</formula>
    </cfRule>
  </conditionalFormatting>
  <conditionalFormatting sqref="AE84">
    <cfRule type="cellIs" dxfId="0" priority="700" operator="lessThan">
      <formula>0</formula>
    </cfRule>
  </conditionalFormatting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H398"/>
  <sheetViews>
    <sheetView zoomScale="90" zoomScaleNormal="90" zoomScalePageLayoutView="90" workbookViewId="0"/>
  </sheetViews>
  <sheetFormatPr baseColWidth="10" defaultColWidth="10.6640625" defaultRowHeight="15" x14ac:dyDescent="0"/>
  <cols>
    <col min="1" max="1" width="2" style="12" customWidth="1"/>
    <col min="2" max="2" width="3.6640625" style="12" customWidth="1"/>
    <col min="3" max="3" width="4.1640625" style="12" customWidth="1"/>
    <col min="4" max="4" width="14.1640625" style="12" customWidth="1"/>
    <col min="5" max="5" width="13.1640625" style="12" customWidth="1"/>
    <col min="6" max="6" width="2.6640625" style="12" customWidth="1"/>
    <col min="7" max="7" width="15" style="12" customWidth="1"/>
    <col min="8" max="8" width="2.6640625" style="12" customWidth="1"/>
    <col min="9" max="9" width="11.6640625" style="12" customWidth="1"/>
    <col min="10" max="10" width="2.6640625" style="12" customWidth="1"/>
    <col min="11" max="11" width="11.1640625" style="12" customWidth="1"/>
    <col min="12" max="12" width="2.6640625" style="12" customWidth="1"/>
    <col min="13" max="13" width="11.6640625" style="12" customWidth="1"/>
    <col min="14" max="14" width="2.6640625" style="12" customWidth="1"/>
    <col min="15" max="15" width="12.5" style="12" customWidth="1"/>
    <col min="16" max="16" width="2.6640625" style="12" customWidth="1"/>
    <col min="17" max="17" width="6.6640625" style="12" customWidth="1"/>
    <col min="18" max="18" width="2.6640625" style="12" customWidth="1"/>
    <col min="19" max="19" width="8.5" style="12" customWidth="1"/>
    <col min="20" max="20" width="2.6640625" style="12" customWidth="1"/>
    <col min="21" max="21" width="10" style="12" customWidth="1"/>
    <col min="22" max="22" width="2.6640625" style="12" customWidth="1"/>
    <col min="23" max="23" width="10" style="12" customWidth="1"/>
    <col min="24" max="24" width="2.6640625" style="12" customWidth="1"/>
    <col min="25" max="25" width="9.5" style="12" customWidth="1"/>
    <col min="26" max="26" width="2.6640625" style="12" customWidth="1"/>
    <col min="27" max="27" width="8.5" style="12" customWidth="1"/>
    <col min="28" max="28" width="2.6640625" style="12" customWidth="1"/>
    <col min="29" max="29" width="11.1640625" style="12" customWidth="1"/>
    <col min="30" max="30" width="2.6640625" style="12" customWidth="1"/>
    <col min="31" max="32" width="10.6640625" style="12"/>
    <col min="33" max="33" width="24.1640625" style="12" customWidth="1"/>
    <col min="34" max="36" width="11.1640625" style="12" customWidth="1"/>
    <col min="37" max="394" width="10.6640625" style="12"/>
    <col min="395" max="395" width="18" style="12" customWidth="1"/>
    <col min="396" max="396" width="6.83203125" style="12" customWidth="1"/>
    <col min="397" max="397" width="45.6640625" style="12" customWidth="1"/>
    <col min="398" max="398" width="10.6640625" style="12"/>
  </cols>
  <sheetData>
    <row r="1" spans="1:333">
      <c r="A1" s="36"/>
    </row>
    <row r="5" spans="1:333">
      <c r="B5" s="3" t="s">
        <v>358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33" s="16" customFormat="1"/>
    <row r="7" spans="1:333" s="16" customFormat="1">
      <c r="D7" s="19" t="s">
        <v>359</v>
      </c>
      <c r="E7" s="28">
        <f>Inputs!H58</f>
        <v>0</v>
      </c>
      <c r="J7" s="19" t="s">
        <v>142</v>
      </c>
      <c r="K7" s="27">
        <f>Inputs!M62</f>
        <v>0.75</v>
      </c>
    </row>
    <row r="8" spans="1:333" s="16" customFormat="1">
      <c r="D8" s="19" t="s">
        <v>360</v>
      </c>
      <c r="E8" s="42">
        <f>Inputs!M65</f>
        <v>0.5</v>
      </c>
      <c r="J8" s="19" t="s">
        <v>361</v>
      </c>
      <c r="K8" s="38" t="str">
        <f>Inputs!M63</f>
        <v>No</v>
      </c>
      <c r="AH8" s="16">
        <v>1</v>
      </c>
      <c r="AI8" s="16">
        <v>2</v>
      </c>
      <c r="AJ8" s="16">
        <v>3</v>
      </c>
      <c r="AK8" s="16">
        <v>4</v>
      </c>
      <c r="AL8" s="16">
        <v>5</v>
      </c>
      <c r="AM8" s="16">
        <v>6</v>
      </c>
      <c r="AN8" s="16">
        <v>7</v>
      </c>
      <c r="AO8" s="16">
        <v>8</v>
      </c>
      <c r="AP8" s="16">
        <v>9</v>
      </c>
      <c r="AQ8" s="16">
        <v>10</v>
      </c>
      <c r="AR8" s="16">
        <v>11</v>
      </c>
      <c r="AS8" s="16">
        <v>12</v>
      </c>
      <c r="AT8" s="16">
        <v>13</v>
      </c>
      <c r="AU8" s="16">
        <v>14</v>
      </c>
      <c r="AV8" s="16">
        <v>15</v>
      </c>
      <c r="AW8" s="16">
        <v>16</v>
      </c>
      <c r="AX8" s="16">
        <v>17</v>
      </c>
      <c r="AY8" s="16">
        <v>18</v>
      </c>
      <c r="AZ8" s="16">
        <v>19</v>
      </c>
      <c r="BA8" s="16">
        <v>20</v>
      </c>
      <c r="BB8" s="16">
        <v>21</v>
      </c>
      <c r="BC8" s="16">
        <v>22</v>
      </c>
      <c r="BD8" s="16">
        <v>23</v>
      </c>
      <c r="BE8" s="16">
        <v>24</v>
      </c>
      <c r="BF8" s="16">
        <v>25</v>
      </c>
      <c r="BG8" s="16">
        <v>26</v>
      </c>
      <c r="BH8" s="16">
        <v>27</v>
      </c>
      <c r="BI8" s="16">
        <v>28</v>
      </c>
      <c r="BJ8" s="16">
        <v>29</v>
      </c>
      <c r="BK8" s="16">
        <v>30</v>
      </c>
      <c r="BL8" s="16">
        <v>31</v>
      </c>
      <c r="BM8" s="16">
        <v>32</v>
      </c>
      <c r="BN8" s="16">
        <v>33</v>
      </c>
      <c r="BO8" s="16">
        <v>34</v>
      </c>
      <c r="BP8" s="16">
        <v>35</v>
      </c>
      <c r="BQ8" s="16">
        <v>36</v>
      </c>
      <c r="BR8" s="16">
        <v>37</v>
      </c>
      <c r="BS8" s="16">
        <v>38</v>
      </c>
      <c r="BT8" s="16">
        <v>39</v>
      </c>
      <c r="BU8" s="16">
        <v>40</v>
      </c>
      <c r="BV8" s="16">
        <v>41</v>
      </c>
      <c r="BW8" s="16">
        <v>42</v>
      </c>
      <c r="BX8" s="16">
        <v>43</v>
      </c>
      <c r="BY8" s="16">
        <v>44</v>
      </c>
      <c r="BZ8" s="16">
        <v>45</v>
      </c>
      <c r="CA8" s="16">
        <v>46</v>
      </c>
      <c r="CB8" s="16">
        <v>47</v>
      </c>
      <c r="CC8" s="16">
        <v>48</v>
      </c>
      <c r="CD8" s="16">
        <v>49</v>
      </c>
      <c r="CE8" s="16">
        <v>50</v>
      </c>
      <c r="CF8" s="16">
        <v>51</v>
      </c>
      <c r="CG8" s="16">
        <v>52</v>
      </c>
      <c r="CH8" s="16">
        <v>53</v>
      </c>
      <c r="CI8" s="16">
        <v>54</v>
      </c>
      <c r="CJ8" s="16">
        <v>55</v>
      </c>
      <c r="CK8" s="16">
        <v>56</v>
      </c>
      <c r="CL8" s="16">
        <v>57</v>
      </c>
      <c r="CM8" s="16">
        <v>58</v>
      </c>
      <c r="CN8" s="16">
        <v>59</v>
      </c>
      <c r="CO8" s="16">
        <v>60</v>
      </c>
      <c r="CP8" s="16">
        <v>61</v>
      </c>
      <c r="CQ8" s="16">
        <v>62</v>
      </c>
      <c r="CR8" s="16">
        <v>63</v>
      </c>
      <c r="CS8" s="16">
        <v>64</v>
      </c>
      <c r="CT8" s="16">
        <v>65</v>
      </c>
      <c r="CU8" s="16">
        <v>66</v>
      </c>
      <c r="CV8" s="16">
        <v>67</v>
      </c>
      <c r="CW8" s="16">
        <v>68</v>
      </c>
      <c r="CX8" s="16">
        <v>69</v>
      </c>
      <c r="CY8" s="16">
        <v>70</v>
      </c>
      <c r="CZ8" s="16">
        <v>71</v>
      </c>
      <c r="DA8" s="16">
        <v>72</v>
      </c>
      <c r="DB8" s="16">
        <v>73</v>
      </c>
      <c r="DC8" s="16">
        <v>74</v>
      </c>
      <c r="DD8" s="16">
        <v>75</v>
      </c>
      <c r="DE8" s="16">
        <v>76</v>
      </c>
      <c r="DF8" s="16">
        <v>77</v>
      </c>
      <c r="DG8" s="16">
        <v>78</v>
      </c>
      <c r="DH8" s="16">
        <v>79</v>
      </c>
      <c r="DI8" s="16">
        <v>80</v>
      </c>
      <c r="DJ8" s="16">
        <v>81</v>
      </c>
      <c r="DK8" s="16">
        <v>82</v>
      </c>
      <c r="DL8" s="16">
        <v>83</v>
      </c>
      <c r="DM8" s="16">
        <v>84</v>
      </c>
      <c r="DN8" s="16">
        <v>85</v>
      </c>
      <c r="DO8" s="16">
        <v>86</v>
      </c>
      <c r="DP8" s="16">
        <v>87</v>
      </c>
      <c r="DQ8" s="16">
        <v>88</v>
      </c>
      <c r="DR8" s="16">
        <v>89</v>
      </c>
      <c r="DS8" s="16">
        <v>90</v>
      </c>
      <c r="DT8" s="16">
        <v>91</v>
      </c>
      <c r="DU8" s="16">
        <v>92</v>
      </c>
      <c r="DV8" s="16">
        <v>93</v>
      </c>
      <c r="DW8" s="16">
        <v>94</v>
      </c>
      <c r="DX8" s="16">
        <v>95</v>
      </c>
      <c r="DY8" s="16">
        <v>96</v>
      </c>
      <c r="DZ8" s="16">
        <v>97</v>
      </c>
      <c r="EA8" s="16">
        <v>98</v>
      </c>
      <c r="EB8" s="16">
        <v>99</v>
      </c>
      <c r="EC8" s="16">
        <v>100</v>
      </c>
      <c r="ED8" s="16">
        <v>101</v>
      </c>
      <c r="EE8" s="16">
        <v>102</v>
      </c>
      <c r="EF8" s="16">
        <v>103</v>
      </c>
      <c r="EG8" s="16">
        <v>104</v>
      </c>
      <c r="EH8" s="16">
        <v>105</v>
      </c>
      <c r="EI8" s="16">
        <v>106</v>
      </c>
      <c r="EJ8" s="16">
        <v>107</v>
      </c>
      <c r="EK8" s="16">
        <v>108</v>
      </c>
      <c r="EL8" s="16">
        <v>109</v>
      </c>
      <c r="EM8" s="16">
        <v>110</v>
      </c>
      <c r="EN8" s="16">
        <v>111</v>
      </c>
      <c r="EO8" s="16">
        <v>112</v>
      </c>
      <c r="EP8" s="16">
        <v>113</v>
      </c>
      <c r="EQ8" s="16">
        <v>114</v>
      </c>
      <c r="ER8" s="16">
        <v>115</v>
      </c>
      <c r="ES8" s="16">
        <v>116</v>
      </c>
      <c r="ET8" s="16">
        <v>117</v>
      </c>
      <c r="EU8" s="16">
        <v>118</v>
      </c>
      <c r="EV8" s="16">
        <v>119</v>
      </c>
      <c r="EW8" s="16">
        <v>120</v>
      </c>
      <c r="EX8" s="16">
        <v>121</v>
      </c>
      <c r="EY8" s="16">
        <v>122</v>
      </c>
      <c r="EZ8" s="16">
        <v>123</v>
      </c>
      <c r="FA8" s="16">
        <v>124</v>
      </c>
      <c r="FB8" s="16">
        <v>125</v>
      </c>
      <c r="FC8" s="16">
        <v>126</v>
      </c>
      <c r="FD8" s="16">
        <v>127</v>
      </c>
      <c r="FE8" s="16">
        <v>128</v>
      </c>
      <c r="FF8" s="16">
        <v>129</v>
      </c>
      <c r="FG8" s="16">
        <v>130</v>
      </c>
      <c r="FH8" s="16">
        <v>131</v>
      </c>
      <c r="FI8" s="16">
        <v>132</v>
      </c>
      <c r="FJ8" s="16">
        <v>133</v>
      </c>
      <c r="FK8" s="16">
        <v>134</v>
      </c>
      <c r="FL8" s="16">
        <v>135</v>
      </c>
      <c r="FM8" s="16">
        <v>136</v>
      </c>
      <c r="FN8" s="16">
        <v>137</v>
      </c>
      <c r="FO8" s="16">
        <v>138</v>
      </c>
      <c r="FP8" s="16">
        <v>139</v>
      </c>
      <c r="FQ8" s="16">
        <v>140</v>
      </c>
      <c r="FR8" s="16">
        <v>141</v>
      </c>
      <c r="FS8" s="16">
        <v>142</v>
      </c>
      <c r="FT8" s="16">
        <v>143</v>
      </c>
      <c r="FU8" s="16">
        <v>144</v>
      </c>
      <c r="FV8" s="16">
        <v>145</v>
      </c>
      <c r="FW8" s="16">
        <v>146</v>
      </c>
      <c r="FX8" s="16">
        <v>147</v>
      </c>
      <c r="FY8" s="16">
        <v>148</v>
      </c>
      <c r="FZ8" s="16">
        <v>149</v>
      </c>
      <c r="GA8" s="16">
        <v>150</v>
      </c>
      <c r="GB8" s="16">
        <v>151</v>
      </c>
      <c r="GC8" s="16">
        <v>152</v>
      </c>
      <c r="GD8" s="16">
        <v>153</v>
      </c>
      <c r="GE8" s="16">
        <v>154</v>
      </c>
      <c r="GF8" s="16">
        <v>155</v>
      </c>
      <c r="GG8" s="16">
        <v>156</v>
      </c>
      <c r="GH8" s="16">
        <v>157</v>
      </c>
      <c r="GI8" s="16">
        <v>158</v>
      </c>
      <c r="GJ8" s="16">
        <v>159</v>
      </c>
      <c r="GK8" s="16">
        <v>160</v>
      </c>
      <c r="GL8" s="16">
        <v>161</v>
      </c>
      <c r="GM8" s="16">
        <v>162</v>
      </c>
      <c r="GN8" s="16">
        <v>163</v>
      </c>
      <c r="GO8" s="16">
        <v>164</v>
      </c>
      <c r="GP8" s="16">
        <v>165</v>
      </c>
      <c r="GQ8" s="16">
        <v>166</v>
      </c>
      <c r="GR8" s="16">
        <v>167</v>
      </c>
      <c r="GS8" s="16">
        <v>168</v>
      </c>
      <c r="GT8" s="16">
        <v>169</v>
      </c>
      <c r="GU8" s="16">
        <v>170</v>
      </c>
      <c r="GV8" s="16">
        <v>171</v>
      </c>
      <c r="GW8" s="16">
        <v>172</v>
      </c>
      <c r="GX8" s="16">
        <v>173</v>
      </c>
      <c r="GY8" s="16">
        <v>174</v>
      </c>
      <c r="GZ8" s="16">
        <v>175</v>
      </c>
      <c r="HA8" s="16">
        <v>176</v>
      </c>
      <c r="HB8" s="16">
        <v>177</v>
      </c>
      <c r="HC8" s="16">
        <v>178</v>
      </c>
      <c r="HD8" s="16">
        <v>179</v>
      </c>
      <c r="HE8" s="16">
        <v>180</v>
      </c>
      <c r="HF8" s="16">
        <v>181</v>
      </c>
      <c r="HG8" s="16">
        <v>182</v>
      </c>
      <c r="HH8" s="16">
        <v>183</v>
      </c>
      <c r="HI8" s="16">
        <v>184</v>
      </c>
      <c r="HJ8" s="16">
        <v>185</v>
      </c>
      <c r="HK8" s="16">
        <v>186</v>
      </c>
      <c r="HL8" s="16">
        <v>187</v>
      </c>
      <c r="HM8" s="16">
        <v>188</v>
      </c>
      <c r="HN8" s="16">
        <v>189</v>
      </c>
      <c r="HO8" s="16">
        <v>190</v>
      </c>
      <c r="HP8" s="16">
        <v>191</v>
      </c>
      <c r="HQ8" s="16">
        <v>192</v>
      </c>
      <c r="HR8" s="16">
        <v>193</v>
      </c>
      <c r="HS8" s="16">
        <v>194</v>
      </c>
      <c r="HT8" s="16">
        <v>195</v>
      </c>
      <c r="HU8" s="16">
        <v>196</v>
      </c>
      <c r="HV8" s="16">
        <v>197</v>
      </c>
      <c r="HW8" s="16">
        <v>198</v>
      </c>
      <c r="HX8" s="16">
        <v>199</v>
      </c>
      <c r="HY8" s="16">
        <v>200</v>
      </c>
      <c r="HZ8" s="16">
        <v>201</v>
      </c>
      <c r="IA8" s="16">
        <v>202</v>
      </c>
      <c r="IB8" s="16">
        <v>203</v>
      </c>
      <c r="IC8" s="16">
        <v>204</v>
      </c>
      <c r="ID8" s="16">
        <v>205</v>
      </c>
      <c r="IE8" s="16">
        <v>206</v>
      </c>
      <c r="IF8" s="16">
        <v>207</v>
      </c>
      <c r="IG8" s="16">
        <v>208</v>
      </c>
      <c r="IH8" s="16">
        <v>209</v>
      </c>
      <c r="II8" s="16">
        <v>210</v>
      </c>
      <c r="IJ8" s="16">
        <v>211</v>
      </c>
      <c r="IK8" s="16">
        <v>212</v>
      </c>
      <c r="IL8" s="16">
        <v>213</v>
      </c>
      <c r="IM8" s="16">
        <v>214</v>
      </c>
      <c r="IN8" s="16">
        <v>215</v>
      </c>
      <c r="IO8" s="16">
        <v>216</v>
      </c>
      <c r="IP8" s="16">
        <v>217</v>
      </c>
      <c r="IQ8" s="16">
        <v>218</v>
      </c>
      <c r="IR8" s="16">
        <v>219</v>
      </c>
      <c r="IS8" s="16">
        <v>220</v>
      </c>
      <c r="IT8" s="16">
        <v>221</v>
      </c>
      <c r="IU8" s="16">
        <v>222</v>
      </c>
      <c r="IV8" s="16">
        <v>223</v>
      </c>
      <c r="IW8" s="16">
        <v>224</v>
      </c>
      <c r="IX8" s="16">
        <v>225</v>
      </c>
      <c r="IY8" s="16">
        <v>226</v>
      </c>
      <c r="IZ8" s="16">
        <v>227</v>
      </c>
      <c r="JA8" s="16">
        <v>228</v>
      </c>
      <c r="JB8" s="16">
        <v>229</v>
      </c>
      <c r="JC8" s="16">
        <v>230</v>
      </c>
      <c r="JD8" s="16">
        <v>231</v>
      </c>
      <c r="JE8" s="16">
        <v>232</v>
      </c>
      <c r="JF8" s="16">
        <v>233</v>
      </c>
      <c r="JG8" s="16">
        <v>234</v>
      </c>
      <c r="JH8" s="16">
        <v>235</v>
      </c>
      <c r="JI8" s="16">
        <v>236</v>
      </c>
      <c r="JJ8" s="16">
        <v>237</v>
      </c>
      <c r="JK8" s="16">
        <v>238</v>
      </c>
      <c r="JL8" s="16">
        <v>239</v>
      </c>
      <c r="JM8" s="16">
        <v>240</v>
      </c>
      <c r="JN8" s="16">
        <v>241</v>
      </c>
      <c r="JO8" s="16">
        <v>242</v>
      </c>
      <c r="JP8" s="16">
        <v>243</v>
      </c>
      <c r="JQ8" s="16">
        <v>244</v>
      </c>
      <c r="JR8" s="16">
        <v>245</v>
      </c>
      <c r="JS8" s="16">
        <v>246</v>
      </c>
      <c r="JT8" s="16">
        <v>247</v>
      </c>
      <c r="JU8" s="16">
        <v>248</v>
      </c>
      <c r="JV8" s="16">
        <v>249</v>
      </c>
      <c r="JW8" s="16">
        <v>250</v>
      </c>
      <c r="JX8" s="16">
        <v>251</v>
      </c>
      <c r="JY8" s="16">
        <v>252</v>
      </c>
      <c r="JZ8" s="16">
        <v>253</v>
      </c>
      <c r="KA8" s="16">
        <v>254</v>
      </c>
      <c r="KB8" s="16">
        <v>255</v>
      </c>
      <c r="KC8" s="16">
        <v>256</v>
      </c>
      <c r="KD8" s="16">
        <v>257</v>
      </c>
      <c r="KE8" s="16">
        <v>258</v>
      </c>
      <c r="KF8" s="16">
        <v>259</v>
      </c>
      <c r="KG8" s="16">
        <v>260</v>
      </c>
      <c r="KH8" s="16">
        <v>261</v>
      </c>
      <c r="KI8" s="16">
        <v>262</v>
      </c>
      <c r="KJ8" s="16">
        <v>263</v>
      </c>
      <c r="KK8" s="16">
        <v>264</v>
      </c>
      <c r="KL8" s="16">
        <v>265</v>
      </c>
      <c r="KM8" s="16">
        <v>266</v>
      </c>
      <c r="KN8" s="16">
        <v>267</v>
      </c>
      <c r="KO8" s="16">
        <v>268</v>
      </c>
      <c r="KP8" s="16">
        <v>269</v>
      </c>
      <c r="KQ8" s="16">
        <v>270</v>
      </c>
      <c r="KR8" s="16">
        <v>271</v>
      </c>
      <c r="KS8" s="16">
        <v>272</v>
      </c>
      <c r="KT8" s="16">
        <v>273</v>
      </c>
      <c r="KU8" s="16">
        <v>274</v>
      </c>
      <c r="KV8" s="16">
        <v>275</v>
      </c>
      <c r="KW8" s="16">
        <v>276</v>
      </c>
      <c r="KX8" s="16">
        <v>277</v>
      </c>
      <c r="KY8" s="16">
        <v>278</v>
      </c>
      <c r="KZ8" s="16">
        <v>279</v>
      </c>
      <c r="LA8" s="16">
        <v>280</v>
      </c>
      <c r="LB8" s="16">
        <v>281</v>
      </c>
      <c r="LC8" s="16">
        <v>282</v>
      </c>
      <c r="LD8" s="16">
        <v>283</v>
      </c>
      <c r="LE8" s="16">
        <v>284</v>
      </c>
      <c r="LF8" s="16">
        <v>285</v>
      </c>
      <c r="LG8" s="16">
        <v>286</v>
      </c>
      <c r="LH8" s="16">
        <v>287</v>
      </c>
      <c r="LI8" s="16">
        <v>288</v>
      </c>
      <c r="LJ8" s="16">
        <v>289</v>
      </c>
      <c r="LK8" s="16">
        <v>290</v>
      </c>
      <c r="LL8" s="16">
        <v>291</v>
      </c>
      <c r="LM8" s="16">
        <v>292</v>
      </c>
      <c r="LN8" s="16">
        <v>293</v>
      </c>
      <c r="LO8" s="16">
        <v>294</v>
      </c>
      <c r="LP8" s="16">
        <v>295</v>
      </c>
      <c r="LQ8" s="16">
        <v>296</v>
      </c>
      <c r="LR8" s="16">
        <v>297</v>
      </c>
      <c r="LS8" s="16">
        <v>298</v>
      </c>
      <c r="LT8" s="16">
        <v>299</v>
      </c>
      <c r="LU8" s="16">
        <v>300</v>
      </c>
    </row>
    <row r="9" spans="1:333" s="16" customFormat="1">
      <c r="D9" s="19" t="s">
        <v>362</v>
      </c>
      <c r="E9" s="42">
        <f>Inputs!M61</f>
        <v>0</v>
      </c>
      <c r="J9" s="19" t="s">
        <v>146</v>
      </c>
      <c r="K9" s="37">
        <f>Inputs!M64</f>
        <v>1</v>
      </c>
      <c r="AH9" s="16">
        <f>IF($K$8="No",0,SUM($W$20*Inputs!$G$79,Financials!AH$19-Financials!AH$15))</f>
        <v>0</v>
      </c>
      <c r="AI9" s="16">
        <f>IF($K$8="No",0,SUM($W$20*Inputs!$G$79,Financials!AI$19-Financials!AI$15))</f>
        <v>0</v>
      </c>
      <c r="AJ9" s="16">
        <f>IF($K$8="No",0,SUM($W$20*Inputs!$G$79,Financials!AJ$19-Financials!AJ$15))</f>
        <v>0</v>
      </c>
      <c r="AK9" s="16">
        <f>IF($K$8="No",0,SUM($W$20*Inputs!$G$79,Financials!AK$19-Financials!AK$15))</f>
        <v>0</v>
      </c>
      <c r="AL9" s="16">
        <f>IF($K$8="No",0,SUM($W$20*Inputs!$G$79,Financials!AL$19-Financials!AL$15))</f>
        <v>0</v>
      </c>
      <c r="AM9" s="16">
        <f>IF($K$8="No",0,SUM($W$20*Inputs!$G$79,Financials!AM$19-Financials!AM$15))</f>
        <v>0</v>
      </c>
      <c r="AN9" s="16">
        <f>IF($K$8="No",0,SUM($W$20*Inputs!$G$79,Financials!AN$19-Financials!AN$15))</f>
        <v>0</v>
      </c>
      <c r="AO9" s="16">
        <f>IF($K$8="No",0,SUM($W$20*Inputs!$G$79,Financials!AO$19-Financials!AO$15))</f>
        <v>0</v>
      </c>
      <c r="AP9" s="16">
        <f>IF($K$8="No",0,SUM($W$20*Inputs!$G$79,Financials!AP$19-Financials!AP$15))</f>
        <v>0</v>
      </c>
      <c r="AQ9" s="16">
        <f>IF($K$8="No",0,SUM($W$20*Inputs!$G$79,Financials!AQ$19-Financials!AQ$15))</f>
        <v>0</v>
      </c>
      <c r="AR9" s="16">
        <f>IF($K$8="No",0,SUM($W$20*Inputs!$G$79,Financials!AR$19-Financials!AR$15))</f>
        <v>0</v>
      </c>
      <c r="AS9" s="16">
        <f>IF($K$8="No",0,SUM($W$20*Inputs!$G$79,Financials!AS$19-Financials!AS$15))</f>
        <v>0</v>
      </c>
      <c r="AT9" s="16">
        <f>IF($K$8="No",0,SUM($W$20*Inputs!$G$79,Financials!AT$19-Financials!AT$15))</f>
        <v>0</v>
      </c>
      <c r="AU9" s="16">
        <f>IF($K$8="No",0,SUM($W$20*Inputs!$G$79,Financials!AU$19-Financials!AU$15))</f>
        <v>0</v>
      </c>
      <c r="AV9" s="16">
        <f>IF($K$8="No",0,SUM($W$20*Inputs!$G$79,Financials!AV$19-Financials!AV$15))</f>
        <v>0</v>
      </c>
      <c r="AW9" s="16">
        <f>IF($K$8="No",0,SUM($W$20*Inputs!$G$79,Financials!AW$19-Financials!AW$15))</f>
        <v>0</v>
      </c>
      <c r="AX9" s="16">
        <f>IF($K$8="No",0,SUM($W$20*Inputs!$G$79,Financials!AX$19-Financials!AX$15))</f>
        <v>0</v>
      </c>
      <c r="AY9" s="16">
        <f>IF($K$8="No",0,SUM($W$20*Inputs!$G$79,Financials!AY$19-Financials!AY$15))</f>
        <v>0</v>
      </c>
      <c r="AZ9" s="16">
        <f>IF($K$8="No",0,SUM($W$20*Inputs!$G$79,Financials!AZ$19-Financials!AZ$15))</f>
        <v>0</v>
      </c>
      <c r="BA9" s="16">
        <f>IF($K$8="No",0,SUM($W$20*Inputs!$G$79,Financials!BA$19-Financials!BA$15))</f>
        <v>0</v>
      </c>
      <c r="BB9" s="16">
        <f>IF($K$8="No",0,SUM($W$20*Inputs!$G$79,Financials!BB$19-Financials!BB$15))</f>
        <v>0</v>
      </c>
      <c r="BC9" s="16">
        <f>IF($K$8="No",0,SUM($W$20*Inputs!$G$79,Financials!BC$19-Financials!BC$15))</f>
        <v>0</v>
      </c>
      <c r="BD9" s="16">
        <f>IF($K$8="No",0,SUM($W$20*Inputs!$G$79,Financials!BD$19-Financials!BD$15))</f>
        <v>0</v>
      </c>
      <c r="BE9" s="16">
        <f>IF($K$8="No",0,SUM($W$20*Inputs!$G$79,Financials!BE$19-Financials!BE$15))</f>
        <v>0</v>
      </c>
      <c r="BF9" s="16">
        <f>IF($K$8="No",0,SUM($W$20*Inputs!$G$79,Financials!BF$19-Financials!BF$15))</f>
        <v>0</v>
      </c>
      <c r="BG9" s="16">
        <f>IF($K$8="No",0,SUM($W$20*Inputs!$G$79,Financials!BG$19-Financials!BG$15))</f>
        <v>0</v>
      </c>
      <c r="BH9" s="16">
        <f>IF($K$8="No",0,SUM($W$20*Inputs!$G$79,Financials!BH$19-Financials!BH$15))</f>
        <v>0</v>
      </c>
      <c r="BI9" s="16">
        <f>IF($K$8="No",0,SUM($W$20*Inputs!$G$79,Financials!BI$19-Financials!BI$15))</f>
        <v>0</v>
      </c>
      <c r="BJ9" s="16">
        <f>IF($K$8="No",0,SUM($W$20*Inputs!$G$79,Financials!BJ$19-Financials!BJ$15))</f>
        <v>0</v>
      </c>
      <c r="BK9" s="16">
        <f>IF($K$8="No",0,SUM($W$20*Inputs!$G$79,Financials!BK$19-Financials!BK$15))</f>
        <v>0</v>
      </c>
      <c r="BL9" s="16">
        <f>IF($K$8="No",0,SUM($W$20*Inputs!$G$79,Financials!BL$19-Financials!BL$15))</f>
        <v>0</v>
      </c>
      <c r="BM9" s="16">
        <f>IF($K$8="No",0,SUM($W$20*Inputs!$G$79,Financials!BM$19-Financials!BM$15))</f>
        <v>0</v>
      </c>
      <c r="BN9" s="16">
        <f>IF($K$8="No",0,SUM($W$20*Inputs!$G$79,Financials!BN$19-Financials!BN$15))</f>
        <v>0</v>
      </c>
      <c r="BO9" s="16">
        <f>IF($K$8="No",0,SUM($W$20*Inputs!$G$79,Financials!BO$19-Financials!BO$15))</f>
        <v>0</v>
      </c>
      <c r="BP9" s="16">
        <f>IF($K$8="No",0,SUM($W$20*Inputs!$G$79,Financials!BP$19-Financials!BP$15))</f>
        <v>0</v>
      </c>
      <c r="BQ9" s="16">
        <f>IF($K$8="No",0,SUM($W$20*Inputs!$G$79,Financials!BQ$19-Financials!BQ$15))</f>
        <v>0</v>
      </c>
      <c r="BR9" s="16">
        <f>IF($K$8="No",0,SUM($W$20*Inputs!$G$79,Financials!BR$19-Financials!BR$15))</f>
        <v>0</v>
      </c>
      <c r="BS9" s="16">
        <f>IF($K$8="No",0,SUM($W$20*Inputs!$G$79,Financials!BS$19-Financials!BS$15))</f>
        <v>0</v>
      </c>
      <c r="BT9" s="16">
        <f>IF($K$8="No",0,SUM($W$20*Inputs!$G$79,Financials!BT$19-Financials!BT$15))</f>
        <v>0</v>
      </c>
      <c r="BU9" s="16">
        <f>IF($K$8="No",0,SUM($W$20*Inputs!$G$79,Financials!BU$19-Financials!BU$15))</f>
        <v>0</v>
      </c>
      <c r="BV9" s="16">
        <f>IF($K$8="No",0,SUM($W$20*Inputs!$G$79,Financials!BV$19-Financials!BV$15))</f>
        <v>0</v>
      </c>
      <c r="BW9" s="16">
        <f>IF($K$8="No",0,SUM($W$20*Inputs!$G$79,Financials!BW$19-Financials!BW$15))</f>
        <v>0</v>
      </c>
      <c r="BX9" s="16">
        <f>IF($K$8="No",0,SUM($W$20*Inputs!$G$79,Financials!BX$19-Financials!BX$15))</f>
        <v>0</v>
      </c>
      <c r="BY9" s="16">
        <f>IF($K$8="No",0,SUM($W$20*Inputs!$G$79,Financials!BY$19-Financials!BY$15))</f>
        <v>0</v>
      </c>
      <c r="BZ9" s="16">
        <f>IF($K$8="No",0,SUM($W$20*Inputs!$G$79,Financials!BZ$19-Financials!BZ$15))</f>
        <v>0</v>
      </c>
      <c r="CA9" s="16">
        <f>IF($K$8="No",0,SUM($W$20*Inputs!$G$79,Financials!CA$19-Financials!CA$15))</f>
        <v>0</v>
      </c>
      <c r="CB9" s="16">
        <f>IF($K$8="No",0,SUM($W$20*Inputs!$G$79,Financials!CB$19-Financials!CB$15))</f>
        <v>0</v>
      </c>
      <c r="CC9" s="16">
        <f>IF($K$8="No",0,SUM($W$20*Inputs!$G$79,Financials!CC$19-Financials!CC$15))</f>
        <v>0</v>
      </c>
      <c r="CD9" s="16">
        <f>IF($K$8="No",0,SUM($W$20*Inputs!$G$79,Financials!CD$19-Financials!CD$15))</f>
        <v>0</v>
      </c>
      <c r="CE9" s="16">
        <f>IF($K$8="No",0,SUM($W$20*Inputs!$G$79,Financials!CE$19-Financials!CE$15))</f>
        <v>0</v>
      </c>
      <c r="CF9" s="16">
        <f>IF($K$8="No",0,SUM($W$20*Inputs!$G$79,Financials!CF$19-Financials!CF$15))</f>
        <v>0</v>
      </c>
      <c r="CG9" s="16">
        <f>IF($K$8="No",0,SUM($W$20*Inputs!$G$79,Financials!CG$19-Financials!CG$15))</f>
        <v>0</v>
      </c>
      <c r="CH9" s="16">
        <f>IF($K$8="No",0,SUM($W$20*Inputs!$G$79,Financials!CH$19-Financials!CH$15))</f>
        <v>0</v>
      </c>
      <c r="CI9" s="16">
        <f>IF($K$8="No",0,SUM($W$20*Inputs!$G$79,Financials!CI$19-Financials!CI$15))</f>
        <v>0</v>
      </c>
      <c r="CJ9" s="16">
        <f>IF($K$8="No",0,SUM($W$20*Inputs!$G$79,Financials!CJ$19-Financials!CJ$15))</f>
        <v>0</v>
      </c>
      <c r="CK9" s="16">
        <f>IF($K$8="No",0,SUM($W$20*Inputs!$G$79,Financials!CK$19-Financials!CK$15))</f>
        <v>0</v>
      </c>
      <c r="CL9" s="16">
        <f>IF($K$8="No",0,SUM($W$20*Inputs!$G$79,Financials!CL$19-Financials!CL$15))</f>
        <v>0</v>
      </c>
      <c r="CM9" s="16">
        <f>IF($K$8="No",0,SUM($W$20*Inputs!$G$79,Financials!CM$19-Financials!CM$15))</f>
        <v>0</v>
      </c>
      <c r="CN9" s="16">
        <f>IF($K$8="No",0,SUM($W$20*Inputs!$G$79,Financials!CN$19-Financials!CN$15))</f>
        <v>0</v>
      </c>
      <c r="CO9" s="16">
        <f>IF($K$8="No",0,SUM($W$20*Inputs!$G$79,Financials!CO$19-Financials!CO$15))</f>
        <v>0</v>
      </c>
      <c r="CP9" s="16">
        <f>IF($K$8="No",0,SUM($W$20*Inputs!$G$79,Financials!CP$19-Financials!CP$15))</f>
        <v>0</v>
      </c>
      <c r="CQ9" s="16">
        <f>IF($K$8="No",0,SUM($W$20*Inputs!$G$79,Financials!CQ$19-Financials!CQ$15))</f>
        <v>0</v>
      </c>
      <c r="CR9" s="16">
        <f>IF($K$8="No",0,SUM($W$20*Inputs!$G$79,Financials!CR$19-Financials!CR$15))</f>
        <v>0</v>
      </c>
      <c r="CS9" s="16">
        <f>IF($K$8="No",0,SUM($W$20*Inputs!$G$79,Financials!CS$19-Financials!CS$15))</f>
        <v>0</v>
      </c>
      <c r="CT9" s="16">
        <f>IF($K$8="No",0,SUM($W$20*Inputs!$G$79,Financials!CT$19-Financials!CT$15))</f>
        <v>0</v>
      </c>
      <c r="CU9" s="16">
        <f>IF($K$8="No",0,SUM($W$20*Inputs!$G$79,Financials!CU$19-Financials!CU$15))</f>
        <v>0</v>
      </c>
      <c r="CV9" s="16">
        <f>IF($K$8="No",0,SUM($W$20*Inputs!$G$79,Financials!CV$19-Financials!CV$15))</f>
        <v>0</v>
      </c>
      <c r="CW9" s="16">
        <f>IF($K$8="No",0,SUM($W$20*Inputs!$G$79,Financials!CW$19-Financials!CW$15))</f>
        <v>0</v>
      </c>
      <c r="CX9" s="16">
        <f>IF($K$8="No",0,SUM($W$20*Inputs!$G$79,Financials!CX$19-Financials!CX$15))</f>
        <v>0</v>
      </c>
      <c r="CY9" s="16">
        <f>IF($K$8="No",0,SUM($W$20*Inputs!$G$79,Financials!CY$19-Financials!CY$15))</f>
        <v>0</v>
      </c>
      <c r="CZ9" s="16">
        <f>IF($K$8="No",0,SUM($W$20*Inputs!$G$79,Financials!CZ$19-Financials!CZ$15))</f>
        <v>0</v>
      </c>
      <c r="DA9" s="16">
        <f>IF($K$8="No",0,SUM($W$20*Inputs!$G$79,Financials!DA$19-Financials!DA$15))</f>
        <v>0</v>
      </c>
      <c r="DB9" s="16">
        <f>IF($K$8="No",0,SUM($W$20*Inputs!$G$79,Financials!DB$19-Financials!DB$15))</f>
        <v>0</v>
      </c>
      <c r="DC9" s="16">
        <f>IF($K$8="No",0,SUM($W$20*Inputs!$G$79,Financials!DC$19-Financials!DC$15))</f>
        <v>0</v>
      </c>
      <c r="DD9" s="16">
        <f>IF($K$8="No",0,SUM($W$20*Inputs!$G$79,Financials!DD$19-Financials!DD$15))</f>
        <v>0</v>
      </c>
      <c r="DE9" s="16">
        <f>IF($K$8="No",0,SUM($W$20*Inputs!$G$79,Financials!DE$19-Financials!DE$15))</f>
        <v>0</v>
      </c>
      <c r="DF9" s="16">
        <f>IF($K$8="No",0,SUM($W$20*Inputs!$G$79,Financials!DF$19-Financials!DF$15))</f>
        <v>0</v>
      </c>
      <c r="DG9" s="16">
        <f>IF($K$8="No",0,SUM($W$20*Inputs!$G$79,Financials!DG$19-Financials!DG$15))</f>
        <v>0</v>
      </c>
      <c r="DH9" s="16">
        <f>IF($K$8="No",0,SUM($W$20*Inputs!$G$79,Financials!DH$19-Financials!DH$15))</f>
        <v>0</v>
      </c>
      <c r="DI9" s="16">
        <f>IF($K$8="No",0,SUM($W$20*Inputs!$G$79,Financials!DI$19-Financials!DI$15))</f>
        <v>0</v>
      </c>
      <c r="DJ9" s="16">
        <f>IF($K$8="No",0,SUM($W$20*Inputs!$G$79,Financials!DJ$19-Financials!DJ$15))</f>
        <v>0</v>
      </c>
      <c r="DK9" s="16">
        <f>IF($K$8="No",0,SUM($W$20*Inputs!$G$79,Financials!DK$19-Financials!DK$15))</f>
        <v>0</v>
      </c>
      <c r="DL9" s="16">
        <f>IF($K$8="No",0,SUM($W$20*Inputs!$G$79,Financials!DL$19-Financials!DL$15))</f>
        <v>0</v>
      </c>
      <c r="DM9" s="16">
        <f>IF($K$8="No",0,SUM($W$20*Inputs!$G$79,Financials!DM$19-Financials!DM$15))</f>
        <v>0</v>
      </c>
      <c r="DN9" s="16">
        <f>IF($K$8="No",0,SUM($W$20*Inputs!$G$79,Financials!DN$19-Financials!DN$15))</f>
        <v>0</v>
      </c>
      <c r="DO9" s="16">
        <f>IF($K$8="No",0,SUM($W$20*Inputs!$G$79,Financials!DO$19-Financials!DO$15))</f>
        <v>0</v>
      </c>
      <c r="DP9" s="16">
        <f>IF($K$8="No",0,SUM($W$20*Inputs!$G$79,Financials!DP$19-Financials!DP$15))</f>
        <v>0</v>
      </c>
      <c r="DQ9" s="16">
        <f>IF($K$8="No",0,SUM($W$20*Inputs!$G$79,Financials!DQ$19-Financials!DQ$15))</f>
        <v>0</v>
      </c>
      <c r="DR9" s="16">
        <f>IF($K$8="No",0,SUM($W$20*Inputs!$G$79,Financials!DR$19-Financials!DR$15))</f>
        <v>0</v>
      </c>
      <c r="DS9" s="16">
        <f>IF($K$8="No",0,SUM($W$20*Inputs!$G$79,Financials!DS$19-Financials!DS$15))</f>
        <v>0</v>
      </c>
      <c r="DT9" s="16">
        <f>IF($K$8="No",0,SUM($W$20*Inputs!$G$79,Financials!DT$19-Financials!DT$15))</f>
        <v>0</v>
      </c>
      <c r="DU9" s="16">
        <f>IF($K$8="No",0,SUM($W$20*Inputs!$G$79,Financials!DU$19-Financials!DU$15))</f>
        <v>0</v>
      </c>
      <c r="DV9" s="16">
        <f>IF($K$8="No",0,SUM($W$20*Inputs!$G$79,Financials!DV$19-Financials!DV$15))</f>
        <v>0</v>
      </c>
      <c r="DW9" s="16">
        <f>IF($K$8="No",0,SUM($W$20*Inputs!$G$79,Financials!DW$19-Financials!DW$15))</f>
        <v>0</v>
      </c>
      <c r="DX9" s="16">
        <f>IF($K$8="No",0,SUM($W$20*Inputs!$G$79,Financials!DX$19-Financials!DX$15))</f>
        <v>0</v>
      </c>
      <c r="DY9" s="16">
        <f>IF($K$8="No",0,SUM($W$20*Inputs!$G$79,Financials!DY$19-Financials!DY$15))</f>
        <v>0</v>
      </c>
      <c r="DZ9" s="16">
        <f>IF($K$8="No",0,SUM($W$20*Inputs!$G$79,Financials!DZ$19-Financials!DZ$15))</f>
        <v>0</v>
      </c>
      <c r="EA9" s="16">
        <f>IF($K$8="No",0,SUM($W$20*Inputs!$G$79,Financials!EA$19-Financials!EA$15))</f>
        <v>0</v>
      </c>
      <c r="EB9" s="16">
        <f>IF($K$8="No",0,SUM($W$20*Inputs!$G$79,Financials!EB$19-Financials!EB$15))</f>
        <v>0</v>
      </c>
      <c r="EC9" s="16">
        <f>IF($K$8="No",0,SUM($W$20*Inputs!$G$79,Financials!EC$19-Financials!EC$15))</f>
        <v>0</v>
      </c>
      <c r="ED9" s="16">
        <f>IF($K$8="No",0,SUM($W$20*Inputs!$G$79,Financials!ED$19-Financials!ED$15))</f>
        <v>0</v>
      </c>
      <c r="EE9" s="16">
        <f>IF($K$8="No",0,SUM($W$20*Inputs!$G$79,Financials!EE$19-Financials!EE$15))</f>
        <v>0</v>
      </c>
      <c r="EF9" s="16">
        <f>IF($K$8="No",0,SUM($W$20*Inputs!$G$79,Financials!EF$19-Financials!EF$15))</f>
        <v>0</v>
      </c>
      <c r="EG9" s="16">
        <f>IF($K$8="No",0,SUM($W$20*Inputs!$G$79,Financials!EG$19-Financials!EG$15))</f>
        <v>0</v>
      </c>
      <c r="EH9" s="16">
        <f>IF($K$8="No",0,SUM($W$20*Inputs!$G$79,Financials!EH$19-Financials!EH$15))</f>
        <v>0</v>
      </c>
      <c r="EI9" s="16">
        <f>IF($K$8="No",0,SUM($W$20*Inputs!$G$79,Financials!EI$19-Financials!EI$15))</f>
        <v>0</v>
      </c>
      <c r="EJ9" s="16">
        <f>IF($K$8="No",0,SUM($W$20*Inputs!$G$79,Financials!EJ$19-Financials!EJ$15))</f>
        <v>0</v>
      </c>
      <c r="EK9" s="16">
        <f>IF($K$8="No",0,SUM($W$20*Inputs!$G$79,Financials!EK$19-Financials!EK$15))</f>
        <v>0</v>
      </c>
      <c r="EL9" s="16">
        <f>IF($K$8="No",0,SUM($W$20*Inputs!$G$79,Financials!EL$19-Financials!EL$15))</f>
        <v>0</v>
      </c>
      <c r="EM9" s="16">
        <f>IF($K$8="No",0,SUM($W$20*Inputs!$G$79,Financials!EM$19-Financials!EM$15))</f>
        <v>0</v>
      </c>
      <c r="EN9" s="16">
        <f>IF($K$8="No",0,SUM($W$20*Inputs!$G$79,Financials!EN$19-Financials!EN$15))</f>
        <v>0</v>
      </c>
      <c r="EO9" s="16">
        <f>IF($K$8="No",0,SUM($W$20*Inputs!$G$79,Financials!EO$19-Financials!EO$15))</f>
        <v>0</v>
      </c>
      <c r="EP9" s="16">
        <f>IF($K$8="No",0,SUM($W$20*Inputs!$G$79,Financials!EP$19-Financials!EP$15))</f>
        <v>0</v>
      </c>
      <c r="EQ9" s="16">
        <f>IF($K$8="No",0,SUM($W$20*Inputs!$G$79,Financials!EQ$19-Financials!EQ$15))</f>
        <v>0</v>
      </c>
      <c r="ER9" s="16">
        <f>IF($K$8="No",0,SUM($W$20*Inputs!$G$79,Financials!ER$19-Financials!ER$15))</f>
        <v>0</v>
      </c>
      <c r="ES9" s="16">
        <f>IF($K$8="No",0,SUM($W$20*Inputs!$G$79,Financials!ES$19-Financials!ES$15))</f>
        <v>0</v>
      </c>
      <c r="ET9" s="16">
        <f>IF($K$8="No",0,SUM($W$20*Inputs!$G$79,Financials!ET$19-Financials!ET$15))</f>
        <v>0</v>
      </c>
      <c r="EU9" s="16">
        <f>IF($K$8="No",0,SUM($W$20*Inputs!$G$79,Financials!EU$19-Financials!EU$15))</f>
        <v>0</v>
      </c>
      <c r="EV9" s="16">
        <f>IF($K$8="No",0,SUM($W$20*Inputs!$G$79,Financials!EV$19-Financials!EV$15))</f>
        <v>0</v>
      </c>
      <c r="EW9" s="16">
        <f>IF($K$8="No",0,SUM($W$20*Inputs!$G$79,Financials!EW$19-Financials!EW$15))</f>
        <v>0</v>
      </c>
      <c r="EX9" s="16">
        <f>IF($K$8="No",0,SUM($W$20*Inputs!$G$79,Financials!EX$19-Financials!EX$15))</f>
        <v>0</v>
      </c>
      <c r="EY9" s="16">
        <f>IF($K$8="No",0,SUM($W$20*Inputs!$G$79,Financials!EY$19-Financials!EY$15))</f>
        <v>0</v>
      </c>
      <c r="EZ9" s="16">
        <f>IF($K$8="No",0,SUM($W$20*Inputs!$G$79,Financials!EZ$19-Financials!EZ$15))</f>
        <v>0</v>
      </c>
      <c r="FA9" s="16">
        <f>IF($K$8="No",0,SUM($W$20*Inputs!$G$79,Financials!FA$19-Financials!FA$15))</f>
        <v>0</v>
      </c>
      <c r="FB9" s="16">
        <f>IF($K$8="No",0,SUM($W$20*Inputs!$G$79,Financials!FB$19-Financials!FB$15))</f>
        <v>0</v>
      </c>
      <c r="FC9" s="16">
        <f>IF($K$8="No",0,SUM($W$20*Inputs!$G$79,Financials!FC$19-Financials!FC$15))</f>
        <v>0</v>
      </c>
      <c r="FD9" s="16">
        <f>IF($K$8="No",0,SUM($W$20*Inputs!$G$79,Financials!FD$19-Financials!FD$15))</f>
        <v>0</v>
      </c>
      <c r="FE9" s="16">
        <f>IF($K$8="No",0,SUM($W$20*Inputs!$G$79,Financials!FE$19-Financials!FE$15))</f>
        <v>0</v>
      </c>
      <c r="FF9" s="16">
        <f>IF($K$8="No",0,SUM($W$20*Inputs!$G$79,Financials!FF$19-Financials!FF$15))</f>
        <v>0</v>
      </c>
      <c r="FG9" s="16">
        <f>IF($K$8="No",0,SUM($W$20*Inputs!$G$79,Financials!FG$19-Financials!FG$15))</f>
        <v>0</v>
      </c>
      <c r="FH9" s="16">
        <f>IF($K$8="No",0,SUM($W$20*Inputs!$G$79,Financials!FH$19-Financials!FH$15))</f>
        <v>0</v>
      </c>
      <c r="FI9" s="16">
        <f>IF($K$8="No",0,SUM($W$20*Inputs!$G$79,Financials!FI$19-Financials!FI$15))</f>
        <v>0</v>
      </c>
      <c r="FJ9" s="16">
        <f>IF($K$8="No",0,SUM($W$20*Inputs!$G$79,Financials!FJ$19-Financials!FJ$15))</f>
        <v>0</v>
      </c>
      <c r="FK9" s="16">
        <f>IF($K$8="No",0,SUM($W$20*Inputs!$G$79,Financials!FK$19-Financials!FK$15))</f>
        <v>0</v>
      </c>
      <c r="FL9" s="16">
        <f>IF($K$8="No",0,SUM($W$20*Inputs!$G$79,Financials!FL$19-Financials!FL$15))</f>
        <v>0</v>
      </c>
      <c r="FM9" s="16">
        <f>IF($K$8="No",0,SUM($W$20*Inputs!$G$79,Financials!FM$19-Financials!FM$15))</f>
        <v>0</v>
      </c>
      <c r="FN9" s="16">
        <f>IF($K$8="No",0,SUM($W$20*Inputs!$G$79,Financials!FN$19-Financials!FN$15))</f>
        <v>0</v>
      </c>
      <c r="FO9" s="16">
        <f>IF($K$8="No",0,SUM($W$20*Inputs!$G$79,Financials!FO$19-Financials!FO$15))</f>
        <v>0</v>
      </c>
      <c r="FP9" s="16">
        <f>IF($K$8="No",0,SUM($W$20*Inputs!$G$79,Financials!FP$19-Financials!FP$15))</f>
        <v>0</v>
      </c>
      <c r="FQ9" s="16">
        <f>IF($K$8="No",0,SUM($W$20*Inputs!$G$79,Financials!FQ$19-Financials!FQ$15))</f>
        <v>0</v>
      </c>
      <c r="FR9" s="16">
        <f>IF($K$8="No",0,SUM($W$20*Inputs!$G$79,Financials!FR$19-Financials!FR$15))</f>
        <v>0</v>
      </c>
      <c r="FS9" s="16">
        <f>IF($K$8="No",0,SUM($W$20*Inputs!$G$79,Financials!FS$19-Financials!FS$15))</f>
        <v>0</v>
      </c>
      <c r="FT9" s="16">
        <f>IF($K$8="No",0,SUM($W$20*Inputs!$G$79,Financials!FT$19-Financials!FT$15))</f>
        <v>0</v>
      </c>
      <c r="FU9" s="16">
        <f>IF($K$8="No",0,SUM($W$20*Inputs!$G$79,Financials!FU$19-Financials!FU$15))</f>
        <v>0</v>
      </c>
      <c r="FV9" s="16">
        <f>IF($K$8="No",0,SUM($W$20*Inputs!$G$79,Financials!FV$19-Financials!FV$15))</f>
        <v>0</v>
      </c>
      <c r="FW9" s="16">
        <f>IF($K$8="No",0,SUM($W$20*Inputs!$G$79,Financials!FW$19-Financials!FW$15))</f>
        <v>0</v>
      </c>
      <c r="FX9" s="16">
        <f>IF($K$8="No",0,SUM($W$20*Inputs!$G$79,Financials!FX$19-Financials!FX$15))</f>
        <v>0</v>
      </c>
      <c r="FY9" s="16">
        <f>IF($K$8="No",0,SUM($W$20*Inputs!$G$79,Financials!FY$19-Financials!FY$15))</f>
        <v>0</v>
      </c>
      <c r="FZ9" s="16">
        <f>IF($K$8="No",0,SUM($W$20*Inputs!$G$79,Financials!FZ$19-Financials!FZ$15))</f>
        <v>0</v>
      </c>
      <c r="GA9" s="16">
        <f>IF($K$8="No",0,SUM($W$20*Inputs!$G$79,Financials!GA$19-Financials!GA$15))</f>
        <v>0</v>
      </c>
      <c r="GB9" s="16">
        <f>IF($K$8="No",0,SUM($W$20*Inputs!$G$79,Financials!GB$19-Financials!GB$15))</f>
        <v>0</v>
      </c>
      <c r="GC9" s="16">
        <f>IF($K$8="No",0,SUM($W$20*Inputs!$G$79,Financials!GC$19-Financials!GC$15))</f>
        <v>0</v>
      </c>
      <c r="GD9" s="16">
        <f>IF($K$8="No",0,SUM($W$20*Inputs!$G$79,Financials!GD$19-Financials!GD$15))</f>
        <v>0</v>
      </c>
      <c r="GE9" s="16">
        <f>IF($K$8="No",0,SUM($W$20*Inputs!$G$79,Financials!GE$19-Financials!GE$15))</f>
        <v>0</v>
      </c>
      <c r="GF9" s="16">
        <f>IF($K$8="No",0,SUM($W$20*Inputs!$G$79,Financials!GF$19-Financials!GF$15))</f>
        <v>0</v>
      </c>
      <c r="GG9" s="16">
        <f>IF($K$8="No",0,SUM($W$20*Inputs!$G$79,Financials!GG$19-Financials!GG$15))</f>
        <v>0</v>
      </c>
      <c r="GH9" s="16">
        <f>IF($K$8="No",0,SUM($W$20*Inputs!$G$79,Financials!GH$19-Financials!GH$15))</f>
        <v>0</v>
      </c>
      <c r="GI9" s="16">
        <f>IF($K$8="No",0,SUM($W$20*Inputs!$G$79,Financials!GI$19-Financials!GI$15))</f>
        <v>0</v>
      </c>
      <c r="GJ9" s="16">
        <f>IF($K$8="No",0,SUM($W$20*Inputs!$G$79,Financials!GJ$19-Financials!GJ$15))</f>
        <v>0</v>
      </c>
      <c r="GK9" s="16">
        <f>IF($K$8="No",0,SUM($W$20*Inputs!$G$79,Financials!GK$19-Financials!GK$15))</f>
        <v>0</v>
      </c>
      <c r="GL9" s="16">
        <f>IF($K$8="No",0,SUM($W$20*Inputs!$G$79,Financials!GL$19-Financials!GL$15))</f>
        <v>0</v>
      </c>
      <c r="GM9" s="16">
        <f>IF($K$8="No",0,SUM($W$20*Inputs!$G$79,Financials!GM$19-Financials!GM$15))</f>
        <v>0</v>
      </c>
      <c r="GN9" s="16">
        <f>IF($K$8="No",0,SUM($W$20*Inputs!$G$79,Financials!GN$19-Financials!GN$15))</f>
        <v>0</v>
      </c>
      <c r="GO9" s="16">
        <f>IF($K$8="No",0,SUM($W$20*Inputs!$G$79,Financials!GO$19-Financials!GO$15))</f>
        <v>0</v>
      </c>
      <c r="GP9" s="16">
        <f>IF($K$8="No",0,SUM($W$20*Inputs!$G$79,Financials!GP$19-Financials!GP$15))</f>
        <v>0</v>
      </c>
      <c r="GQ9" s="16">
        <f>IF($K$8="No",0,SUM($W$20*Inputs!$G$79,Financials!GQ$19-Financials!GQ$15))</f>
        <v>0</v>
      </c>
      <c r="GR9" s="16">
        <f>IF($K$8="No",0,SUM($W$20*Inputs!$G$79,Financials!GR$19-Financials!GR$15))</f>
        <v>0</v>
      </c>
      <c r="GS9" s="16">
        <f>IF($K$8="No",0,SUM($W$20*Inputs!$G$79,Financials!GS$19-Financials!GS$15))</f>
        <v>0</v>
      </c>
      <c r="GT9" s="16">
        <f>IF($K$8="No",0,SUM($W$20*Inputs!$G$79,Financials!GT$19-Financials!GT$15))</f>
        <v>0</v>
      </c>
      <c r="GU9" s="16">
        <f>IF($K$8="No",0,SUM($W$20*Inputs!$G$79,Financials!GU$19-Financials!GU$15))</f>
        <v>0</v>
      </c>
      <c r="GV9" s="16">
        <f>IF($K$8="No",0,SUM($W$20*Inputs!$G$79,Financials!GV$19-Financials!GV$15))</f>
        <v>0</v>
      </c>
      <c r="GW9" s="16">
        <f>IF($K$8="No",0,SUM($W$20*Inputs!$G$79,Financials!GW$19-Financials!GW$15))</f>
        <v>0</v>
      </c>
      <c r="GX9" s="16">
        <f>IF($K$8="No",0,SUM($W$20*Inputs!$G$79,Financials!GX$19-Financials!GX$15))</f>
        <v>0</v>
      </c>
      <c r="GY9" s="16">
        <f>IF($K$8="No",0,SUM($W$20*Inputs!$G$79,Financials!GY$19-Financials!GY$15))</f>
        <v>0</v>
      </c>
      <c r="GZ9" s="16">
        <f>IF($K$8="No",0,SUM($W$20*Inputs!$G$79,Financials!GZ$19-Financials!GZ$15))</f>
        <v>0</v>
      </c>
      <c r="HA9" s="16">
        <f>IF($K$8="No",0,SUM($W$20*Inputs!$G$79,Financials!HA$19-Financials!HA$15))</f>
        <v>0</v>
      </c>
      <c r="HB9" s="16">
        <f>IF($K$8="No",0,SUM($W$20*Inputs!$G$79,Financials!HB$19-Financials!HB$15))</f>
        <v>0</v>
      </c>
      <c r="HC9" s="16">
        <f>IF($K$8="No",0,SUM($W$20*Inputs!$G$79,Financials!HC$19-Financials!HC$15))</f>
        <v>0</v>
      </c>
      <c r="HD9" s="16">
        <f>IF($K$8="No",0,SUM($W$20*Inputs!$G$79,Financials!HD$19-Financials!HD$15))</f>
        <v>0</v>
      </c>
      <c r="HE9" s="16">
        <f>IF($K$8="No",0,SUM($W$20*Inputs!$G$79,Financials!HE$19-Financials!HE$15))</f>
        <v>0</v>
      </c>
      <c r="HF9" s="16">
        <f>IF($K$8="No",0,SUM($W$20*Inputs!$G$79,Financials!HF$19-Financials!HF$15))</f>
        <v>0</v>
      </c>
      <c r="HG9" s="16">
        <f>IF($K$8="No",0,SUM($W$20*Inputs!$G$79,Financials!HG$19-Financials!HG$15))</f>
        <v>0</v>
      </c>
      <c r="HH9" s="16">
        <f>IF($K$8="No",0,SUM($W$20*Inputs!$G$79,Financials!HH$19-Financials!HH$15))</f>
        <v>0</v>
      </c>
      <c r="HI9" s="16">
        <f>IF($K$8="No",0,SUM($W$20*Inputs!$G$79,Financials!HI$19-Financials!HI$15))</f>
        <v>0</v>
      </c>
      <c r="HJ9" s="16">
        <f>IF($K$8="No",0,SUM($W$20*Inputs!$G$79,Financials!HJ$19-Financials!HJ$15))</f>
        <v>0</v>
      </c>
      <c r="HK9" s="16">
        <f>IF($K$8="No",0,SUM($W$20*Inputs!$G$79,Financials!HK$19-Financials!HK$15))</f>
        <v>0</v>
      </c>
      <c r="HL9" s="16">
        <f>IF($K$8="No",0,SUM($W$20*Inputs!$G$79,Financials!HL$19-Financials!HL$15))</f>
        <v>0</v>
      </c>
      <c r="HM9" s="16">
        <f>IF($K$8="No",0,SUM($W$20*Inputs!$G$79,Financials!HM$19-Financials!HM$15))</f>
        <v>0</v>
      </c>
      <c r="HN9" s="16">
        <f>IF($K$8="No",0,SUM($W$20*Inputs!$G$79,Financials!HN$19-Financials!HN$15))</f>
        <v>0</v>
      </c>
      <c r="HO9" s="16">
        <f>IF($K$8="No",0,SUM($W$20*Inputs!$G$79,Financials!HO$19-Financials!HO$15))</f>
        <v>0</v>
      </c>
      <c r="HP9" s="16">
        <f>IF($K$8="No",0,SUM($W$20*Inputs!$G$79,Financials!HP$19-Financials!HP$15))</f>
        <v>0</v>
      </c>
      <c r="HQ9" s="16">
        <f>IF($K$8="No",0,SUM($W$20*Inputs!$G$79,Financials!HQ$19-Financials!HQ$15))</f>
        <v>0</v>
      </c>
      <c r="HR9" s="16">
        <f>IF($K$8="No",0,SUM($W$20*Inputs!$G$79,Financials!HR$19-Financials!HR$15))</f>
        <v>0</v>
      </c>
      <c r="HS9" s="16">
        <f>IF($K$8="No",0,SUM($W$20*Inputs!$G$79,Financials!HS$19-Financials!HS$15))</f>
        <v>0</v>
      </c>
      <c r="HT9" s="16">
        <f>IF($K$8="No",0,SUM($W$20*Inputs!$G$79,Financials!HT$19-Financials!HT$15))</f>
        <v>0</v>
      </c>
      <c r="HU9" s="16">
        <f>IF($K$8="No",0,SUM($W$20*Inputs!$G$79,Financials!HU$19-Financials!HU$15))</f>
        <v>0</v>
      </c>
      <c r="HV9" s="16">
        <f>IF($K$8="No",0,SUM($W$20*Inputs!$G$79,Financials!HV$19-Financials!HV$15))</f>
        <v>0</v>
      </c>
      <c r="HW9" s="16">
        <f>IF($K$8="No",0,SUM($W$20*Inputs!$G$79,Financials!HW$19-Financials!HW$15))</f>
        <v>0</v>
      </c>
      <c r="HX9" s="16">
        <f>IF($K$8="No",0,SUM($W$20*Inputs!$G$79,Financials!HX$19-Financials!HX$15))</f>
        <v>0</v>
      </c>
      <c r="HY9" s="16">
        <f>IF($K$8="No",0,SUM($W$20*Inputs!$G$79,Financials!HY$19-Financials!HY$15))</f>
        <v>0</v>
      </c>
      <c r="HZ9" s="16">
        <f>IF($K$8="No",0,SUM($W$20*Inputs!$G$79,Financials!HZ$19-Financials!HZ$15))</f>
        <v>0</v>
      </c>
      <c r="IA9" s="16">
        <f>IF($K$8="No",0,SUM($W$20*Inputs!$G$79,Financials!IA$19-Financials!IA$15))</f>
        <v>0</v>
      </c>
      <c r="IB9" s="16">
        <f>IF($K$8="No",0,SUM($W$20*Inputs!$G$79,Financials!IB$19-Financials!IB$15))</f>
        <v>0</v>
      </c>
      <c r="IC9" s="16">
        <f>IF($K$8="No",0,SUM($W$20*Inputs!$G$79,Financials!IC$19-Financials!IC$15))</f>
        <v>0</v>
      </c>
      <c r="ID9" s="16">
        <f>IF($K$8="No",0,SUM($W$20*Inputs!$G$79,Financials!ID$19-Financials!ID$15))</f>
        <v>0</v>
      </c>
      <c r="IE9" s="16">
        <f>IF($K$8="No",0,SUM($W$20*Inputs!$G$79,Financials!IE$19-Financials!IE$15))</f>
        <v>0</v>
      </c>
      <c r="IF9" s="16">
        <f>IF($K$8="No",0,SUM($W$20*Inputs!$G$79,Financials!IF$19-Financials!IF$15))</f>
        <v>0</v>
      </c>
      <c r="IG9" s="16">
        <f>IF($K$8="No",0,SUM($W$20*Inputs!$G$79,Financials!IG$19-Financials!IG$15))</f>
        <v>0</v>
      </c>
      <c r="IH9" s="16">
        <f>IF($K$8="No",0,SUM($W$20*Inputs!$G$79,Financials!IH$19-Financials!IH$15))</f>
        <v>0</v>
      </c>
      <c r="II9" s="16">
        <f>IF($K$8="No",0,SUM($W$20*Inputs!$G$79,Financials!II$19-Financials!II$15))</f>
        <v>0</v>
      </c>
      <c r="IJ9" s="16">
        <f>IF($K$8="No",0,SUM($W$20*Inputs!$G$79,Financials!IJ$19-Financials!IJ$15))</f>
        <v>0</v>
      </c>
      <c r="IK9" s="16">
        <f>IF($K$8="No",0,SUM($W$20*Inputs!$G$79,Financials!IK$19-Financials!IK$15))</f>
        <v>0</v>
      </c>
      <c r="IL9" s="16">
        <f>IF($K$8="No",0,SUM($W$20*Inputs!$G$79,Financials!IL$19-Financials!IL$15))</f>
        <v>0</v>
      </c>
      <c r="IM9" s="16">
        <f>IF($K$8="No",0,SUM($W$20*Inputs!$G$79,Financials!IM$19-Financials!IM$15))</f>
        <v>0</v>
      </c>
      <c r="IN9" s="16">
        <f>IF($K$8="No",0,SUM($W$20*Inputs!$G$79,Financials!IN$19-Financials!IN$15))</f>
        <v>0</v>
      </c>
      <c r="IO9" s="16">
        <f>IF($K$8="No",0,SUM($W$20*Inputs!$G$79,Financials!IO$19-Financials!IO$15))</f>
        <v>0</v>
      </c>
      <c r="IP9" s="16">
        <f>IF($K$8="No",0,SUM($W$20*Inputs!$G$79,Financials!IP$19-Financials!IP$15))</f>
        <v>0</v>
      </c>
      <c r="IQ9" s="16">
        <f>IF($K$8="No",0,SUM($W$20*Inputs!$G$79,Financials!IQ$19-Financials!IQ$15))</f>
        <v>0</v>
      </c>
      <c r="IR9" s="16">
        <f>IF($K$8="No",0,SUM($W$20*Inputs!$G$79,Financials!IR$19-Financials!IR$15))</f>
        <v>0</v>
      </c>
      <c r="IS9" s="16">
        <f>IF($K$8="No",0,SUM($W$20*Inputs!$G$79,Financials!IS$19-Financials!IS$15))</f>
        <v>0</v>
      </c>
      <c r="IT9" s="16">
        <f>IF($K$8="No",0,SUM($W$20*Inputs!$G$79,Financials!IT$19-Financials!IT$15))</f>
        <v>0</v>
      </c>
      <c r="IU9" s="16">
        <f>IF($K$8="No",0,SUM($W$20*Inputs!$G$79,Financials!IU$19-Financials!IU$15))</f>
        <v>0</v>
      </c>
      <c r="IV9" s="16">
        <f>IF($K$8="No",0,SUM($W$20*Inputs!$G$79,Financials!IV$19-Financials!IV$15))</f>
        <v>0</v>
      </c>
      <c r="IW9" s="16">
        <f>IF($K$8="No",0,SUM($W$20*Inputs!$G$79,Financials!IW$19-Financials!IW$15))</f>
        <v>0</v>
      </c>
      <c r="IX9" s="16">
        <f>IF($K$8="No",0,SUM($W$20*Inputs!$G$79,Financials!IX$19-Financials!IX$15))</f>
        <v>0</v>
      </c>
      <c r="IY9" s="16">
        <f>IF($K$8="No",0,SUM($W$20*Inputs!$G$79,Financials!IY$19-Financials!IY$15))</f>
        <v>0</v>
      </c>
      <c r="IZ9" s="16">
        <f>IF($K$8="No",0,SUM($W$20*Inputs!$G$79,Financials!IZ$19-Financials!IZ$15))</f>
        <v>0</v>
      </c>
      <c r="JA9" s="16">
        <f>IF($K$8="No",0,SUM($W$20*Inputs!$G$79,Financials!JA$19-Financials!JA$15))</f>
        <v>0</v>
      </c>
      <c r="JB9" s="16">
        <f>IF($K$8="No",0,SUM($W$20*Inputs!$G$79,Financials!JB$19-Financials!JB$15))</f>
        <v>0</v>
      </c>
      <c r="JC9" s="16">
        <f>IF($K$8="No",0,SUM($W$20*Inputs!$G$79,Financials!JC$19-Financials!JC$15))</f>
        <v>0</v>
      </c>
      <c r="JD9" s="16">
        <f>IF($K$8="No",0,SUM($W$20*Inputs!$G$79,Financials!JD$19-Financials!JD$15))</f>
        <v>0</v>
      </c>
      <c r="JE9" s="16">
        <f>IF($K$8="No",0,SUM($W$20*Inputs!$G$79,Financials!JE$19-Financials!JE$15))</f>
        <v>0</v>
      </c>
      <c r="JF9" s="16">
        <f>IF($K$8="No",0,SUM($W$20*Inputs!$G$79,Financials!JF$19-Financials!JF$15))</f>
        <v>0</v>
      </c>
      <c r="JG9" s="16">
        <f>IF($K$8="No",0,SUM($W$20*Inputs!$G$79,Financials!JG$19-Financials!JG$15))</f>
        <v>0</v>
      </c>
      <c r="JH9" s="16">
        <f>IF($K$8="No",0,SUM($W$20*Inputs!$G$79,Financials!JH$19-Financials!JH$15))</f>
        <v>0</v>
      </c>
      <c r="JI9" s="16">
        <f>IF($K$8="No",0,SUM($W$20*Inputs!$G$79,Financials!JI$19-Financials!JI$15))</f>
        <v>0</v>
      </c>
      <c r="JJ9" s="16">
        <f>IF($K$8="No",0,SUM($W$20*Inputs!$G$79,Financials!JJ$19-Financials!JJ$15))</f>
        <v>0</v>
      </c>
      <c r="JK9" s="16">
        <f>IF($K$8="No",0,SUM($W$20*Inputs!$G$79,Financials!JK$19-Financials!JK$15))</f>
        <v>0</v>
      </c>
      <c r="JL9" s="16">
        <f>IF($K$8="No",0,SUM($W$20*Inputs!$G$79,Financials!JL$19-Financials!JL$15))</f>
        <v>0</v>
      </c>
      <c r="JM9" s="16">
        <f>IF($K$8="No",0,SUM($W$20*Inputs!$G$79,Financials!JM$19-Financials!JM$15))</f>
        <v>0</v>
      </c>
      <c r="JN9" s="16">
        <f>IF($K$8="No",0,SUM($W$20*Inputs!$G$79,Financials!JN$19-Financials!JN$15))</f>
        <v>0</v>
      </c>
      <c r="JO9" s="16">
        <f>IF($K$8="No",0,SUM($W$20*Inputs!$G$79,Financials!JO$19-Financials!JO$15))</f>
        <v>0</v>
      </c>
      <c r="JP9" s="16">
        <f>IF($K$8="No",0,SUM($W$20*Inputs!$G$79,Financials!JP$19-Financials!JP$15))</f>
        <v>0</v>
      </c>
      <c r="JQ9" s="16">
        <f>IF($K$8="No",0,SUM($W$20*Inputs!$G$79,Financials!JQ$19-Financials!JQ$15))</f>
        <v>0</v>
      </c>
      <c r="JR9" s="16">
        <f>IF($K$8="No",0,SUM($W$20*Inputs!$G$79,Financials!JR$19-Financials!JR$15))</f>
        <v>0</v>
      </c>
      <c r="JS9" s="16">
        <f>IF($K$8="No",0,SUM($W$20*Inputs!$G$79,Financials!JS$19-Financials!JS$15))</f>
        <v>0</v>
      </c>
      <c r="JT9" s="16">
        <f>IF($K$8="No",0,SUM($W$20*Inputs!$G$79,Financials!JT$19-Financials!JT$15))</f>
        <v>0</v>
      </c>
      <c r="JU9" s="16">
        <f>IF($K$8="No",0,SUM($W$20*Inputs!$G$79,Financials!JU$19-Financials!JU$15))</f>
        <v>0</v>
      </c>
      <c r="JV9" s="16">
        <f>IF($K$8="No",0,SUM($W$20*Inputs!$G$79,Financials!JV$19-Financials!JV$15))</f>
        <v>0</v>
      </c>
      <c r="JW9" s="16">
        <f>IF($K$8="No",0,SUM($W$20*Inputs!$G$79,Financials!JW$19-Financials!JW$15))</f>
        <v>0</v>
      </c>
      <c r="JX9" s="16">
        <f>IF($K$8="No",0,SUM($W$20*Inputs!$G$79,Financials!JX$19-Financials!JX$15))</f>
        <v>0</v>
      </c>
      <c r="JY9" s="16">
        <f>IF($K$8="No",0,SUM($W$20*Inputs!$G$79,Financials!JY$19-Financials!JY$15))</f>
        <v>0</v>
      </c>
      <c r="JZ9" s="16">
        <f>IF($K$8="No",0,SUM($W$20*Inputs!$G$79,Financials!JZ$19-Financials!JZ$15))</f>
        <v>0</v>
      </c>
      <c r="KA9" s="16">
        <f>IF($K$8="No",0,SUM($W$20*Inputs!$G$79,Financials!KA$19-Financials!KA$15))</f>
        <v>0</v>
      </c>
      <c r="KB9" s="16">
        <f>IF($K$8="No",0,SUM($W$20*Inputs!$G$79,Financials!KB$19-Financials!KB$15))</f>
        <v>0</v>
      </c>
      <c r="KC9" s="16">
        <f>IF($K$8="No",0,SUM($W$20*Inputs!$G$79,Financials!KC$19-Financials!KC$15))</f>
        <v>0</v>
      </c>
      <c r="KD9" s="16">
        <f>IF($K$8="No",0,SUM($W$20*Inputs!$G$79,Financials!KD$19-Financials!KD$15))</f>
        <v>0</v>
      </c>
      <c r="KE9" s="16">
        <f>IF($K$8="No",0,SUM($W$20*Inputs!$G$79,Financials!KE$19-Financials!KE$15))</f>
        <v>0</v>
      </c>
      <c r="KF9" s="16">
        <f>IF($K$8="No",0,SUM($W$20*Inputs!$G$79,Financials!KF$19-Financials!KF$15))</f>
        <v>0</v>
      </c>
      <c r="KG9" s="16">
        <f>IF($K$8="No",0,SUM($W$20*Inputs!$G$79,Financials!KG$19-Financials!KG$15))</f>
        <v>0</v>
      </c>
      <c r="KH9" s="16">
        <f>IF($K$8="No",0,SUM($W$20*Inputs!$G$79,Financials!KH$19-Financials!KH$15))</f>
        <v>0</v>
      </c>
      <c r="KI9" s="16">
        <f>IF($K$8="No",0,SUM($W$20*Inputs!$G$79,Financials!KI$19-Financials!KI$15))</f>
        <v>0</v>
      </c>
      <c r="KJ9" s="16">
        <f>IF($K$8="No",0,SUM($W$20*Inputs!$G$79,Financials!KJ$19-Financials!KJ$15))</f>
        <v>0</v>
      </c>
      <c r="KK9" s="16">
        <f>IF($K$8="No",0,SUM($W$20*Inputs!$G$79,Financials!KK$19-Financials!KK$15))</f>
        <v>0</v>
      </c>
      <c r="KL9" s="16">
        <f>IF($K$8="No",0,SUM($W$20*Inputs!$G$79,Financials!KL$19-Financials!KL$15))</f>
        <v>0</v>
      </c>
      <c r="KM9" s="16">
        <f>IF($K$8="No",0,SUM($W$20*Inputs!$G$79,Financials!KM$19-Financials!KM$15))</f>
        <v>0</v>
      </c>
      <c r="KN9" s="16">
        <f>IF($K$8="No",0,SUM($W$20*Inputs!$G$79,Financials!KN$19-Financials!KN$15))</f>
        <v>0</v>
      </c>
      <c r="KO9" s="16">
        <f>IF($K$8="No",0,SUM($W$20*Inputs!$G$79,Financials!KO$19-Financials!KO$15))</f>
        <v>0</v>
      </c>
      <c r="KP9" s="16">
        <f>IF($K$8="No",0,SUM($W$20*Inputs!$G$79,Financials!KP$19-Financials!KP$15))</f>
        <v>0</v>
      </c>
      <c r="KQ9" s="16">
        <f>IF($K$8="No",0,SUM($W$20*Inputs!$G$79,Financials!KQ$19-Financials!KQ$15))</f>
        <v>0</v>
      </c>
      <c r="KR9" s="16">
        <f>IF($K$8="No",0,SUM($W$20*Inputs!$G$79,Financials!KR$19-Financials!KR$15))</f>
        <v>0</v>
      </c>
      <c r="KS9" s="16">
        <f>IF($K$8="No",0,SUM($W$20*Inputs!$G$79,Financials!KS$19-Financials!KS$15))</f>
        <v>0</v>
      </c>
      <c r="KT9" s="16">
        <f>IF($K$8="No",0,SUM($W$20*Inputs!$G$79,Financials!KT$19-Financials!KT$15))</f>
        <v>0</v>
      </c>
      <c r="KU9" s="16">
        <f>IF($K$8="No",0,SUM($W$20*Inputs!$G$79,Financials!KU$19-Financials!KU$15))</f>
        <v>0</v>
      </c>
      <c r="KV9" s="16">
        <f>IF($K$8="No",0,SUM($W$20*Inputs!$G$79,Financials!KV$19-Financials!KV$15))</f>
        <v>0</v>
      </c>
      <c r="KW9" s="16">
        <f>IF($K$8="No",0,SUM($W$20*Inputs!$G$79,Financials!KW$19-Financials!KW$15))</f>
        <v>0</v>
      </c>
      <c r="KX9" s="16">
        <f>IF($K$8="No",0,SUM($W$20*Inputs!$G$79,Financials!KX$19-Financials!KX$15))</f>
        <v>0</v>
      </c>
      <c r="KY9" s="16">
        <f>IF($K$8="No",0,SUM($W$20*Inputs!$G$79,Financials!KY$19-Financials!KY$15))</f>
        <v>0</v>
      </c>
      <c r="KZ9" s="16">
        <f>IF($K$8="No",0,SUM($W$20*Inputs!$G$79,Financials!KZ$19-Financials!KZ$15))</f>
        <v>0</v>
      </c>
      <c r="LA9" s="16">
        <f>IF($K$8="No",0,SUM($W$20*Inputs!$G$79,Financials!LA$19-Financials!LA$15))</f>
        <v>0</v>
      </c>
      <c r="LB9" s="16">
        <f>IF($K$8="No",0,SUM($W$20*Inputs!$G$79,Financials!LB$19-Financials!LB$15))</f>
        <v>0</v>
      </c>
      <c r="LC9" s="16">
        <f>IF($K$8="No",0,SUM($W$20*Inputs!$G$79,Financials!LC$19-Financials!LC$15))</f>
        <v>0</v>
      </c>
      <c r="LD9" s="16">
        <f>IF($K$8="No",0,SUM($W$20*Inputs!$G$79,Financials!LD$19-Financials!LD$15))</f>
        <v>0</v>
      </c>
      <c r="LE9" s="16">
        <f>IF($K$8="No",0,SUM($W$20*Inputs!$G$79,Financials!LE$19-Financials!LE$15))</f>
        <v>0</v>
      </c>
      <c r="LF9" s="16">
        <f>IF($K$8="No",0,SUM($W$20*Inputs!$G$79,Financials!LF$19-Financials!LF$15))</f>
        <v>0</v>
      </c>
      <c r="LG9" s="16">
        <f>IF($K$8="No",0,SUM($W$20*Inputs!$G$79,Financials!LG$19-Financials!LG$15))</f>
        <v>0</v>
      </c>
      <c r="LH9" s="16">
        <f>IF($K$8="No",0,SUM($W$20*Inputs!$G$79,Financials!LH$19-Financials!LH$15))</f>
        <v>0</v>
      </c>
      <c r="LI9" s="16">
        <f>IF($K$8="No",0,SUM($W$20*Inputs!$G$79,Financials!LI$19-Financials!LI$15))</f>
        <v>0</v>
      </c>
      <c r="LJ9" s="16">
        <f>IF($K$8="No",0,SUM($W$20*Inputs!$G$79,Financials!LJ$19-Financials!LJ$15))</f>
        <v>0</v>
      </c>
      <c r="LK9" s="16">
        <f>IF($K$8="No",0,SUM($W$20*Inputs!$G$79,Financials!LK$19-Financials!LK$15))</f>
        <v>0</v>
      </c>
      <c r="LL9" s="16">
        <f>IF($K$8="No",0,SUM($W$20*Inputs!$G$79,Financials!LL$19-Financials!LL$15))</f>
        <v>0</v>
      </c>
      <c r="LM9" s="16">
        <f>IF($K$8="No",0,SUM($W$20*Inputs!$G$79,Financials!LM$19-Financials!LM$15))</f>
        <v>0</v>
      </c>
      <c r="LN9" s="16">
        <f>IF($K$8="No",0,SUM($W$20*Inputs!$G$79,Financials!LN$19-Financials!LN$15))</f>
        <v>0</v>
      </c>
      <c r="LO9" s="16">
        <f>IF($K$8="No",0,SUM($W$20*Inputs!$G$79,Financials!LO$19-Financials!LO$15))</f>
        <v>0</v>
      </c>
      <c r="LP9" s="16">
        <f>IF($K$8="No",0,SUM($W$20*Inputs!$G$79,Financials!LP$19-Financials!LP$15))</f>
        <v>0</v>
      </c>
      <c r="LQ9" s="16">
        <f>IF($K$8="No",0,SUM($W$20*Inputs!$G$79,Financials!LQ$19-Financials!LQ$15))</f>
        <v>0</v>
      </c>
      <c r="LR9" s="16">
        <f>IF($K$8="No",0,SUM($W$20*Inputs!$G$79,Financials!LR$19-Financials!LR$15))</f>
        <v>0</v>
      </c>
      <c r="LS9" s="16">
        <f>IF($K$8="No",0,SUM($W$20*Inputs!$G$79,Financials!LS$19-Financials!LS$15))</f>
        <v>0</v>
      </c>
      <c r="LT9" s="16">
        <f>IF($K$8="No",0,SUM($W$20*Inputs!$G$79,Financials!LT$19-Financials!LT$15))</f>
        <v>0</v>
      </c>
      <c r="LU9" s="16">
        <f>IF($K$8="No",0,SUM($W$20*Inputs!$G$79,Financials!LU$19-Financials!LU$15))</f>
        <v>0</v>
      </c>
    </row>
    <row r="10" spans="1:333" s="16" customFormat="1">
      <c r="D10" s="19" t="s">
        <v>363</v>
      </c>
      <c r="E10" s="39">
        <f>Inputs!M66*E7</f>
        <v>0</v>
      </c>
      <c r="J10" s="19" t="s">
        <v>364</v>
      </c>
      <c r="K10" s="27">
        <f>MONTH(Inputs!M11)</f>
        <v>1</v>
      </c>
    </row>
    <row r="11" spans="1:333" s="16" customFormat="1">
      <c r="D11" s="19" t="s">
        <v>155</v>
      </c>
      <c r="E11" s="27">
        <f>Inputs!M60</f>
        <v>20</v>
      </c>
    </row>
    <row r="12" spans="1:333" s="16" customFormat="1">
      <c r="D12" s="19" t="s">
        <v>130</v>
      </c>
      <c r="E12" s="40">
        <f>E13*12</f>
        <v>0</v>
      </c>
    </row>
    <row r="13" spans="1:333" s="16" customFormat="1">
      <c r="D13" s="19" t="s">
        <v>298</v>
      </c>
      <c r="E13" s="40">
        <f>-PMT(E9/12,E11*12,E7,-E10)</f>
        <v>0</v>
      </c>
    </row>
    <row r="14" spans="1:333" s="16" customFormat="1"/>
    <row r="15" spans="1:333" s="16" customFormat="1"/>
    <row r="16" spans="1:333" s="16" customFormat="1"/>
    <row r="17" spans="5:398" s="16" customFormat="1"/>
    <row r="18" spans="5:398" s="16" customFormat="1">
      <c r="E18" s="3" t="s">
        <v>365</v>
      </c>
      <c r="F18" s="2"/>
      <c r="G18" s="2"/>
      <c r="H18" s="2"/>
      <c r="I18" s="2"/>
      <c r="J18" s="2"/>
      <c r="K18" s="2"/>
      <c r="L18" s="2"/>
      <c r="M18" s="2"/>
      <c r="N18" s="2"/>
      <c r="O18" s="2"/>
      <c r="Q18" s="3" t="s">
        <v>366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H18" s="16" t="s">
        <v>301</v>
      </c>
    </row>
    <row r="19" spans="5:398" s="16" customFormat="1" ht="48" customHeight="1">
      <c r="E19" s="43" t="s">
        <v>301</v>
      </c>
      <c r="F19" s="44"/>
      <c r="G19" s="45" t="s">
        <v>306</v>
      </c>
      <c r="H19" s="45"/>
      <c r="I19" s="45" t="s">
        <v>303</v>
      </c>
      <c r="J19" s="44"/>
      <c r="K19" s="45" t="s">
        <v>367</v>
      </c>
      <c r="L19" s="44"/>
      <c r="M19" s="45" t="s">
        <v>368</v>
      </c>
      <c r="N19" s="44"/>
      <c r="O19" s="45" t="s">
        <v>310</v>
      </c>
      <c r="Q19" s="43" t="s">
        <v>301</v>
      </c>
      <c r="R19" s="44"/>
      <c r="S19" s="45" t="s">
        <v>312</v>
      </c>
      <c r="T19" s="44"/>
      <c r="U19" s="45" t="s">
        <v>369</v>
      </c>
      <c r="V19" s="45"/>
      <c r="W19" s="45" t="s">
        <v>370</v>
      </c>
      <c r="X19" s="45"/>
      <c r="Y19" s="45" t="s">
        <v>371</v>
      </c>
      <c r="Z19" s="45"/>
      <c r="AA19" s="45" t="s">
        <v>153</v>
      </c>
      <c r="AB19" s="45"/>
      <c r="AC19" s="45" t="s">
        <v>372</v>
      </c>
      <c r="AD19" s="45"/>
      <c r="AE19" s="45"/>
      <c r="AH19" s="16">
        <v>1</v>
      </c>
      <c r="AI19" s="16">
        <v>2</v>
      </c>
      <c r="AJ19" s="16">
        <v>3</v>
      </c>
      <c r="AK19" s="16">
        <v>4</v>
      </c>
      <c r="AL19" s="16">
        <v>5</v>
      </c>
      <c r="AM19" s="16">
        <v>6</v>
      </c>
      <c r="AN19" s="16">
        <v>7</v>
      </c>
      <c r="AO19" s="16">
        <v>8</v>
      </c>
      <c r="AP19" s="16">
        <v>9</v>
      </c>
      <c r="AQ19" s="16">
        <v>10</v>
      </c>
      <c r="AR19" s="16">
        <v>11</v>
      </c>
      <c r="AS19" s="16">
        <v>12</v>
      </c>
      <c r="AT19" s="16">
        <v>13</v>
      </c>
      <c r="AU19" s="16">
        <v>14</v>
      </c>
      <c r="AV19" s="16">
        <v>15</v>
      </c>
      <c r="AW19" s="16">
        <v>16</v>
      </c>
      <c r="AX19" s="16">
        <v>17</v>
      </c>
      <c r="AY19" s="16">
        <v>18</v>
      </c>
      <c r="AZ19" s="16">
        <v>19</v>
      </c>
      <c r="BA19" s="16">
        <v>20</v>
      </c>
      <c r="BB19" s="16">
        <v>21</v>
      </c>
      <c r="BC19" s="16">
        <v>22</v>
      </c>
      <c r="BD19" s="16">
        <v>23</v>
      </c>
      <c r="BE19" s="16">
        <v>24</v>
      </c>
      <c r="BF19" s="16">
        <v>25</v>
      </c>
      <c r="BG19" s="16">
        <v>26</v>
      </c>
      <c r="BH19" s="16">
        <v>27</v>
      </c>
      <c r="BI19" s="16">
        <v>28</v>
      </c>
      <c r="BJ19" s="16">
        <v>29</v>
      </c>
      <c r="BK19" s="16">
        <v>30</v>
      </c>
      <c r="BL19" s="16">
        <v>31</v>
      </c>
      <c r="BM19" s="16">
        <v>32</v>
      </c>
      <c r="BN19" s="16">
        <v>33</v>
      </c>
      <c r="BO19" s="16">
        <v>34</v>
      </c>
      <c r="BP19" s="16">
        <v>35</v>
      </c>
      <c r="BQ19" s="16">
        <v>36</v>
      </c>
      <c r="BR19" s="16">
        <v>37</v>
      </c>
      <c r="BS19" s="16">
        <v>38</v>
      </c>
      <c r="BT19" s="16">
        <v>39</v>
      </c>
      <c r="BU19" s="16">
        <v>40</v>
      </c>
      <c r="BV19" s="16">
        <v>41</v>
      </c>
      <c r="BW19" s="16">
        <v>42</v>
      </c>
      <c r="BX19" s="16">
        <v>43</v>
      </c>
      <c r="BY19" s="16">
        <v>44</v>
      </c>
      <c r="BZ19" s="16">
        <v>45</v>
      </c>
      <c r="CA19" s="16">
        <v>46</v>
      </c>
      <c r="CB19" s="16">
        <v>47</v>
      </c>
      <c r="CC19" s="16">
        <v>48</v>
      </c>
      <c r="CD19" s="16">
        <v>49</v>
      </c>
      <c r="CE19" s="16">
        <v>50</v>
      </c>
      <c r="CF19" s="16">
        <v>51</v>
      </c>
      <c r="CG19" s="16">
        <v>52</v>
      </c>
      <c r="CH19" s="16">
        <v>53</v>
      </c>
      <c r="CI19" s="16">
        <v>54</v>
      </c>
      <c r="CJ19" s="16">
        <v>55</v>
      </c>
      <c r="CK19" s="16">
        <v>56</v>
      </c>
      <c r="CL19" s="16">
        <v>57</v>
      </c>
      <c r="CM19" s="16">
        <v>58</v>
      </c>
      <c r="CN19" s="16">
        <v>59</v>
      </c>
      <c r="CO19" s="16">
        <v>60</v>
      </c>
      <c r="CP19" s="16">
        <v>61</v>
      </c>
      <c r="CQ19" s="16">
        <v>62</v>
      </c>
      <c r="CR19" s="16">
        <v>63</v>
      </c>
      <c r="CS19" s="16">
        <v>64</v>
      </c>
      <c r="CT19" s="16">
        <v>65</v>
      </c>
      <c r="CU19" s="16">
        <v>66</v>
      </c>
      <c r="CV19" s="16">
        <v>67</v>
      </c>
      <c r="CW19" s="16">
        <v>68</v>
      </c>
      <c r="CX19" s="16">
        <v>69</v>
      </c>
      <c r="CY19" s="16">
        <v>70</v>
      </c>
      <c r="CZ19" s="16">
        <v>71</v>
      </c>
      <c r="DA19" s="16">
        <v>72</v>
      </c>
      <c r="DB19" s="16">
        <v>73</v>
      </c>
      <c r="DC19" s="16">
        <v>74</v>
      </c>
      <c r="DD19" s="16">
        <v>75</v>
      </c>
      <c r="DE19" s="16">
        <v>76</v>
      </c>
      <c r="DF19" s="16">
        <v>77</v>
      </c>
      <c r="DG19" s="16">
        <v>78</v>
      </c>
      <c r="DH19" s="16">
        <v>79</v>
      </c>
      <c r="DI19" s="16">
        <v>80</v>
      </c>
      <c r="DJ19" s="16">
        <v>81</v>
      </c>
      <c r="DK19" s="16">
        <v>82</v>
      </c>
      <c r="DL19" s="16">
        <v>83</v>
      </c>
      <c r="DM19" s="16">
        <v>84</v>
      </c>
      <c r="DN19" s="16">
        <v>85</v>
      </c>
      <c r="DO19" s="16">
        <v>86</v>
      </c>
      <c r="DP19" s="16">
        <v>87</v>
      </c>
      <c r="DQ19" s="16">
        <v>88</v>
      </c>
      <c r="DR19" s="16">
        <v>89</v>
      </c>
      <c r="DS19" s="16">
        <v>90</v>
      </c>
      <c r="DT19" s="16">
        <v>91</v>
      </c>
      <c r="DU19" s="16">
        <v>92</v>
      </c>
      <c r="DV19" s="16">
        <v>93</v>
      </c>
      <c r="DW19" s="16">
        <v>94</v>
      </c>
      <c r="DX19" s="16">
        <v>95</v>
      </c>
      <c r="DY19" s="16">
        <v>96</v>
      </c>
      <c r="DZ19" s="16">
        <v>97</v>
      </c>
      <c r="EA19" s="16">
        <v>98</v>
      </c>
      <c r="EB19" s="16">
        <v>99</v>
      </c>
      <c r="EC19" s="16">
        <v>100</v>
      </c>
      <c r="ED19" s="16">
        <v>101</v>
      </c>
      <c r="EE19" s="16">
        <v>102</v>
      </c>
      <c r="EF19" s="16">
        <v>103</v>
      </c>
      <c r="EG19" s="16">
        <v>104</v>
      </c>
      <c r="EH19" s="16">
        <v>105</v>
      </c>
      <c r="EI19" s="16">
        <v>106</v>
      </c>
      <c r="EJ19" s="16">
        <v>107</v>
      </c>
      <c r="EK19" s="16">
        <v>108</v>
      </c>
      <c r="EL19" s="16">
        <v>109</v>
      </c>
      <c r="EM19" s="16">
        <v>110</v>
      </c>
      <c r="EN19" s="16">
        <v>111</v>
      </c>
      <c r="EO19" s="16">
        <v>112</v>
      </c>
      <c r="EP19" s="16">
        <v>113</v>
      </c>
      <c r="EQ19" s="16">
        <v>114</v>
      </c>
      <c r="ER19" s="16">
        <v>115</v>
      </c>
      <c r="ES19" s="16">
        <v>116</v>
      </c>
      <c r="ET19" s="16">
        <v>117</v>
      </c>
      <c r="EU19" s="16">
        <v>118</v>
      </c>
      <c r="EV19" s="16">
        <v>119</v>
      </c>
      <c r="EW19" s="16">
        <v>120</v>
      </c>
      <c r="EX19" s="16">
        <v>121</v>
      </c>
      <c r="EY19" s="16">
        <v>122</v>
      </c>
      <c r="EZ19" s="16">
        <v>123</v>
      </c>
      <c r="FA19" s="16">
        <v>124</v>
      </c>
      <c r="FB19" s="16">
        <v>125</v>
      </c>
      <c r="FC19" s="16">
        <v>126</v>
      </c>
      <c r="FD19" s="16">
        <v>127</v>
      </c>
      <c r="FE19" s="16">
        <v>128</v>
      </c>
      <c r="FF19" s="16">
        <v>129</v>
      </c>
      <c r="FG19" s="16">
        <v>130</v>
      </c>
      <c r="FH19" s="16">
        <v>131</v>
      </c>
      <c r="FI19" s="16">
        <v>132</v>
      </c>
      <c r="FJ19" s="16">
        <v>133</v>
      </c>
      <c r="FK19" s="16">
        <v>134</v>
      </c>
      <c r="FL19" s="16">
        <v>135</v>
      </c>
      <c r="FM19" s="16">
        <v>136</v>
      </c>
      <c r="FN19" s="16">
        <v>137</v>
      </c>
      <c r="FO19" s="16">
        <v>138</v>
      </c>
      <c r="FP19" s="16">
        <v>139</v>
      </c>
      <c r="FQ19" s="16">
        <v>140</v>
      </c>
      <c r="FR19" s="16">
        <v>141</v>
      </c>
      <c r="FS19" s="16">
        <v>142</v>
      </c>
      <c r="FT19" s="16">
        <v>143</v>
      </c>
      <c r="FU19" s="16">
        <v>144</v>
      </c>
      <c r="FV19" s="16">
        <v>145</v>
      </c>
      <c r="FW19" s="16">
        <v>146</v>
      </c>
      <c r="FX19" s="16">
        <v>147</v>
      </c>
      <c r="FY19" s="16">
        <v>148</v>
      </c>
      <c r="FZ19" s="16">
        <v>149</v>
      </c>
      <c r="GA19" s="16">
        <v>150</v>
      </c>
      <c r="GB19" s="16">
        <v>151</v>
      </c>
      <c r="GC19" s="16">
        <v>152</v>
      </c>
      <c r="GD19" s="16">
        <v>153</v>
      </c>
      <c r="GE19" s="16">
        <v>154</v>
      </c>
      <c r="GF19" s="16">
        <v>155</v>
      </c>
      <c r="GG19" s="16">
        <v>156</v>
      </c>
      <c r="GH19" s="16">
        <v>157</v>
      </c>
      <c r="GI19" s="16">
        <v>158</v>
      </c>
      <c r="GJ19" s="16">
        <v>159</v>
      </c>
      <c r="GK19" s="16">
        <v>160</v>
      </c>
      <c r="GL19" s="16">
        <v>161</v>
      </c>
      <c r="GM19" s="16">
        <v>162</v>
      </c>
      <c r="GN19" s="16">
        <v>163</v>
      </c>
      <c r="GO19" s="16">
        <v>164</v>
      </c>
      <c r="GP19" s="16">
        <v>165</v>
      </c>
      <c r="GQ19" s="16">
        <v>166</v>
      </c>
      <c r="GR19" s="16">
        <v>167</v>
      </c>
      <c r="GS19" s="16">
        <v>168</v>
      </c>
      <c r="GT19" s="16">
        <v>169</v>
      </c>
      <c r="GU19" s="16">
        <v>170</v>
      </c>
      <c r="GV19" s="16">
        <v>171</v>
      </c>
      <c r="GW19" s="16">
        <v>172</v>
      </c>
      <c r="GX19" s="16">
        <v>173</v>
      </c>
      <c r="GY19" s="16">
        <v>174</v>
      </c>
      <c r="GZ19" s="16">
        <v>175</v>
      </c>
      <c r="HA19" s="16">
        <v>176</v>
      </c>
      <c r="HB19" s="16">
        <v>177</v>
      </c>
      <c r="HC19" s="16">
        <v>178</v>
      </c>
      <c r="HD19" s="16">
        <v>179</v>
      </c>
      <c r="HE19" s="16">
        <v>180</v>
      </c>
      <c r="HF19" s="16">
        <v>181</v>
      </c>
      <c r="HG19" s="16">
        <v>182</v>
      </c>
      <c r="HH19" s="16">
        <v>183</v>
      </c>
      <c r="HI19" s="16">
        <v>184</v>
      </c>
      <c r="HJ19" s="16">
        <v>185</v>
      </c>
      <c r="HK19" s="16">
        <v>186</v>
      </c>
      <c r="HL19" s="16">
        <v>187</v>
      </c>
      <c r="HM19" s="16">
        <v>188</v>
      </c>
      <c r="HN19" s="16">
        <v>189</v>
      </c>
      <c r="HO19" s="16">
        <v>190</v>
      </c>
      <c r="HP19" s="16">
        <v>191</v>
      </c>
      <c r="HQ19" s="16">
        <v>192</v>
      </c>
      <c r="HR19" s="16">
        <v>193</v>
      </c>
      <c r="HS19" s="16">
        <v>194</v>
      </c>
      <c r="HT19" s="16">
        <v>195</v>
      </c>
      <c r="HU19" s="16">
        <v>196</v>
      </c>
      <c r="HV19" s="16">
        <v>197</v>
      </c>
      <c r="HW19" s="16">
        <v>198</v>
      </c>
      <c r="HX19" s="16">
        <v>199</v>
      </c>
      <c r="HY19" s="16">
        <v>200</v>
      </c>
      <c r="HZ19" s="16">
        <v>201</v>
      </c>
      <c r="IA19" s="16">
        <v>202</v>
      </c>
      <c r="IB19" s="16">
        <v>203</v>
      </c>
      <c r="IC19" s="16">
        <v>204</v>
      </c>
      <c r="ID19" s="16">
        <v>205</v>
      </c>
      <c r="IE19" s="16">
        <v>206</v>
      </c>
      <c r="IF19" s="16">
        <v>207</v>
      </c>
      <c r="IG19" s="16">
        <v>208</v>
      </c>
      <c r="IH19" s="16">
        <v>209</v>
      </c>
      <c r="II19" s="16">
        <v>210</v>
      </c>
      <c r="IJ19" s="16">
        <v>211</v>
      </c>
      <c r="IK19" s="16">
        <v>212</v>
      </c>
      <c r="IL19" s="16">
        <v>213</v>
      </c>
      <c r="IM19" s="16">
        <v>214</v>
      </c>
      <c r="IN19" s="16">
        <v>215</v>
      </c>
      <c r="IO19" s="16">
        <v>216</v>
      </c>
      <c r="IP19" s="16">
        <v>217</v>
      </c>
      <c r="IQ19" s="16">
        <v>218</v>
      </c>
      <c r="IR19" s="16">
        <v>219</v>
      </c>
      <c r="IS19" s="16">
        <v>220</v>
      </c>
      <c r="IT19" s="16">
        <v>221</v>
      </c>
      <c r="IU19" s="16">
        <v>222</v>
      </c>
      <c r="IV19" s="16">
        <v>223</v>
      </c>
      <c r="IW19" s="16">
        <v>224</v>
      </c>
      <c r="IX19" s="16">
        <v>225</v>
      </c>
      <c r="IY19" s="16">
        <v>226</v>
      </c>
      <c r="IZ19" s="16">
        <v>227</v>
      </c>
      <c r="JA19" s="16">
        <v>228</v>
      </c>
      <c r="JB19" s="16">
        <v>229</v>
      </c>
      <c r="JC19" s="16">
        <v>230</v>
      </c>
      <c r="JD19" s="16">
        <v>231</v>
      </c>
      <c r="JE19" s="16">
        <v>232</v>
      </c>
      <c r="JF19" s="16">
        <v>233</v>
      </c>
      <c r="JG19" s="16">
        <v>234</v>
      </c>
      <c r="JH19" s="16">
        <v>235</v>
      </c>
      <c r="JI19" s="16">
        <v>236</v>
      </c>
      <c r="JJ19" s="16">
        <v>237</v>
      </c>
      <c r="JK19" s="16">
        <v>238</v>
      </c>
      <c r="JL19" s="16">
        <v>239</v>
      </c>
      <c r="JM19" s="16">
        <v>240</v>
      </c>
      <c r="JN19" s="16">
        <v>241</v>
      </c>
      <c r="JO19" s="16">
        <v>242</v>
      </c>
      <c r="JP19" s="16">
        <v>243</v>
      </c>
      <c r="JQ19" s="16">
        <v>244</v>
      </c>
      <c r="JR19" s="16">
        <v>245</v>
      </c>
      <c r="JS19" s="16">
        <v>246</v>
      </c>
      <c r="JT19" s="16">
        <v>247</v>
      </c>
      <c r="JU19" s="16">
        <v>248</v>
      </c>
      <c r="JV19" s="16">
        <v>249</v>
      </c>
      <c r="JW19" s="16">
        <v>250</v>
      </c>
      <c r="JX19" s="16">
        <v>251</v>
      </c>
      <c r="JY19" s="16">
        <v>252</v>
      </c>
      <c r="JZ19" s="16">
        <v>253</v>
      </c>
      <c r="KA19" s="16">
        <v>254</v>
      </c>
      <c r="KB19" s="16">
        <v>255</v>
      </c>
      <c r="KC19" s="16">
        <v>256</v>
      </c>
      <c r="KD19" s="16">
        <v>257</v>
      </c>
      <c r="KE19" s="16">
        <v>258</v>
      </c>
      <c r="KF19" s="16">
        <v>259</v>
      </c>
      <c r="KG19" s="16">
        <v>260</v>
      </c>
      <c r="KH19" s="16">
        <v>261</v>
      </c>
      <c r="KI19" s="16">
        <v>262</v>
      </c>
      <c r="KJ19" s="16">
        <v>263</v>
      </c>
      <c r="KK19" s="16">
        <v>264</v>
      </c>
      <c r="KL19" s="16">
        <v>265</v>
      </c>
      <c r="KM19" s="16">
        <v>266</v>
      </c>
      <c r="KN19" s="16">
        <v>267</v>
      </c>
      <c r="KO19" s="16">
        <v>268</v>
      </c>
      <c r="KP19" s="16">
        <v>269</v>
      </c>
      <c r="KQ19" s="16">
        <v>270</v>
      </c>
      <c r="KR19" s="16">
        <v>271</v>
      </c>
      <c r="KS19" s="16">
        <v>272</v>
      </c>
      <c r="KT19" s="16">
        <v>273</v>
      </c>
      <c r="KU19" s="16">
        <v>274</v>
      </c>
      <c r="KV19" s="16">
        <v>275</v>
      </c>
      <c r="KW19" s="16">
        <v>276</v>
      </c>
      <c r="KX19" s="16">
        <v>277</v>
      </c>
      <c r="KY19" s="16">
        <v>278</v>
      </c>
      <c r="KZ19" s="16">
        <v>279</v>
      </c>
      <c r="LA19" s="16">
        <v>280</v>
      </c>
      <c r="LB19" s="16">
        <v>281</v>
      </c>
      <c r="LC19" s="16">
        <v>282</v>
      </c>
      <c r="LD19" s="16">
        <v>283</v>
      </c>
      <c r="LE19" s="16">
        <v>284</v>
      </c>
      <c r="LF19" s="16">
        <v>285</v>
      </c>
      <c r="LG19" s="16">
        <v>286</v>
      </c>
      <c r="LH19" s="16">
        <v>287</v>
      </c>
      <c r="LI19" s="16">
        <v>288</v>
      </c>
      <c r="LJ19" s="16">
        <v>289</v>
      </c>
      <c r="LK19" s="16">
        <v>290</v>
      </c>
      <c r="LL19" s="16">
        <v>291</v>
      </c>
      <c r="LM19" s="16">
        <v>292</v>
      </c>
      <c r="LN19" s="16">
        <v>293</v>
      </c>
      <c r="LO19" s="16">
        <v>294</v>
      </c>
      <c r="LP19" s="16">
        <v>295</v>
      </c>
      <c r="LQ19" s="16">
        <v>296</v>
      </c>
      <c r="LR19" s="16">
        <v>297</v>
      </c>
      <c r="LS19" s="16">
        <v>298</v>
      </c>
      <c r="LT19" s="16">
        <v>299</v>
      </c>
      <c r="LU19" s="16">
        <v>300</v>
      </c>
      <c r="LV19" s="16">
        <v>301</v>
      </c>
      <c r="LW19" s="16">
        <v>302</v>
      </c>
      <c r="LX19" s="16">
        <v>303</v>
      </c>
      <c r="LY19" s="16">
        <v>304</v>
      </c>
      <c r="LZ19" s="16">
        <v>305</v>
      </c>
      <c r="MA19" s="16">
        <v>306</v>
      </c>
      <c r="MB19" s="16">
        <v>307</v>
      </c>
      <c r="MC19" s="16">
        <v>308</v>
      </c>
      <c r="MD19" s="16">
        <v>309</v>
      </c>
      <c r="ME19" s="16">
        <v>310</v>
      </c>
      <c r="MF19" s="16">
        <v>311</v>
      </c>
      <c r="MG19" s="16">
        <v>312</v>
      </c>
      <c r="MH19" s="16">
        <v>313</v>
      </c>
      <c r="MI19" s="16">
        <v>314</v>
      </c>
      <c r="MJ19" s="16">
        <v>315</v>
      </c>
      <c r="MK19" s="16">
        <v>316</v>
      </c>
      <c r="ML19" s="16">
        <v>317</v>
      </c>
      <c r="MM19" s="16">
        <v>318</v>
      </c>
      <c r="MN19" s="16">
        <v>319</v>
      </c>
      <c r="MO19" s="16">
        <v>320</v>
      </c>
      <c r="MP19" s="16">
        <v>321</v>
      </c>
      <c r="MQ19" s="16">
        <v>322</v>
      </c>
      <c r="MR19" s="16">
        <v>323</v>
      </c>
      <c r="MS19" s="16">
        <v>324</v>
      </c>
      <c r="MT19" s="16">
        <v>325</v>
      </c>
      <c r="MU19" s="16">
        <v>326</v>
      </c>
      <c r="MV19" s="16">
        <v>327</v>
      </c>
      <c r="MW19" s="16">
        <v>328</v>
      </c>
      <c r="MX19" s="16">
        <v>329</v>
      </c>
      <c r="MY19" s="16">
        <v>330</v>
      </c>
      <c r="MZ19" s="16">
        <v>331</v>
      </c>
      <c r="NA19" s="16">
        <v>332</v>
      </c>
      <c r="NB19" s="16">
        <v>333</v>
      </c>
      <c r="NC19" s="16">
        <v>334</v>
      </c>
      <c r="ND19" s="16">
        <v>335</v>
      </c>
      <c r="NE19" s="16">
        <v>336</v>
      </c>
      <c r="NF19" s="16">
        <v>337</v>
      </c>
      <c r="NG19" s="16">
        <v>338</v>
      </c>
      <c r="NH19" s="16">
        <v>339</v>
      </c>
      <c r="NI19" s="16">
        <v>340</v>
      </c>
      <c r="NJ19" s="16">
        <v>341</v>
      </c>
      <c r="NK19" s="16">
        <v>342</v>
      </c>
      <c r="NL19" s="16">
        <v>343</v>
      </c>
      <c r="NM19" s="16">
        <v>344</v>
      </c>
      <c r="NN19" s="16">
        <v>345</v>
      </c>
      <c r="NO19" s="16">
        <v>346</v>
      </c>
      <c r="NP19" s="16">
        <v>347</v>
      </c>
      <c r="NQ19" s="16">
        <v>348</v>
      </c>
      <c r="NR19" s="16">
        <v>349</v>
      </c>
      <c r="NS19" s="16">
        <v>350</v>
      </c>
      <c r="NT19" s="16">
        <v>351</v>
      </c>
      <c r="NU19" s="16">
        <v>352</v>
      </c>
      <c r="NV19" s="16">
        <v>353</v>
      </c>
      <c r="NW19" s="16">
        <v>354</v>
      </c>
      <c r="NX19" s="16">
        <v>355</v>
      </c>
      <c r="NY19" s="16">
        <v>356</v>
      </c>
      <c r="NZ19" s="16">
        <v>357</v>
      </c>
      <c r="OA19" s="16">
        <v>358</v>
      </c>
      <c r="OB19" s="16">
        <v>359</v>
      </c>
      <c r="OC19" s="16">
        <v>360</v>
      </c>
    </row>
    <row r="20" spans="5:398" s="16" customFormat="1">
      <c r="E20" s="16">
        <v>1</v>
      </c>
      <c r="G20" s="41">
        <f>E7</f>
        <v>0</v>
      </c>
      <c r="H20" s="41"/>
      <c r="I20" s="41">
        <f>SUM(K20,M20)</f>
        <v>0</v>
      </c>
      <c r="K20" s="41">
        <f>G20*$E$9/12</f>
        <v>0</v>
      </c>
      <c r="M20" s="41">
        <f>$E$13-K20</f>
        <v>0</v>
      </c>
      <c r="O20" s="41">
        <f>G20-M20</f>
        <v>0</v>
      </c>
      <c r="P20" s="34">
        <v>1</v>
      </c>
      <c r="Q20" s="16">
        <v>1</v>
      </c>
      <c r="S20" s="16">
        <f>K10</f>
        <v>1</v>
      </c>
      <c r="U20" s="46">
        <f>IF($K$8="No",0,IF(S20=1,Inputs!$M$24,IF(S20=2,Inputs!$M$25,IF(S20=3,Inputs!$M$26,IF(S20=4,Inputs!$M$27,IF(S20=5,Inputs!$M$28,IF(S20=6,Inputs!$M$29,IF(S20=7,Inputs!$M$30,IF(S20=8,Inputs!$M$31,IF(S20=9,Inputs!$M$32,IF(S20=10,Inputs!$M$33,IF(S20=11,Inputs!$M$34,IF(S20=12,Inputs!$M$35,0)))))))))))))</f>
        <v>0</v>
      </c>
      <c r="W20" s="46">
        <f t="shared" ref="W20:W83" si="0">U20*$K$9</f>
        <v>0</v>
      </c>
      <c r="Y20" s="46">
        <f>IF($K$8="No",0,SUM($W$20*Inputs!$G$79,Financials!AH$19-Financials!AH$15))</f>
        <v>0</v>
      </c>
      <c r="AA20" s="46">
        <f>IF($K$8="No",0,Financials!AH$41)</f>
        <v>0</v>
      </c>
      <c r="AB20" s="46"/>
      <c r="AC20" s="41">
        <f t="shared" ref="AC20:AC83" si="1">IF(Q20&lt;=$E$11*12,(Y20-AA20)/$K$7,0)</f>
        <v>0</v>
      </c>
      <c r="AD20" s="46"/>
      <c r="AG20" s="16" t="s">
        <v>306</v>
      </c>
      <c r="AH20" s="41">
        <f>E7</f>
        <v>0</v>
      </c>
      <c r="AI20" s="41">
        <f t="shared" ref="AI20:CT20" si="2">IF($E$11*12&gt;=AI19,AH24,0)</f>
        <v>0</v>
      </c>
      <c r="AJ20" s="41">
        <f t="shared" si="2"/>
        <v>0</v>
      </c>
      <c r="AK20" s="41">
        <f t="shared" si="2"/>
        <v>0</v>
      </c>
      <c r="AL20" s="41">
        <f t="shared" si="2"/>
        <v>0</v>
      </c>
      <c r="AM20" s="41">
        <f t="shared" si="2"/>
        <v>0</v>
      </c>
      <c r="AN20" s="41">
        <f t="shared" si="2"/>
        <v>0</v>
      </c>
      <c r="AO20" s="41">
        <f t="shared" si="2"/>
        <v>0</v>
      </c>
      <c r="AP20" s="41">
        <f t="shared" si="2"/>
        <v>0</v>
      </c>
      <c r="AQ20" s="41">
        <f t="shared" si="2"/>
        <v>0</v>
      </c>
      <c r="AR20" s="41">
        <f t="shared" si="2"/>
        <v>0</v>
      </c>
      <c r="AS20" s="41">
        <f t="shared" si="2"/>
        <v>0</v>
      </c>
      <c r="AT20" s="41">
        <f t="shared" si="2"/>
        <v>0</v>
      </c>
      <c r="AU20" s="41">
        <f t="shared" si="2"/>
        <v>0</v>
      </c>
      <c r="AV20" s="41">
        <f t="shared" si="2"/>
        <v>0</v>
      </c>
      <c r="AW20" s="41">
        <f t="shared" si="2"/>
        <v>0</v>
      </c>
      <c r="AX20" s="41">
        <f t="shared" si="2"/>
        <v>0</v>
      </c>
      <c r="AY20" s="41">
        <f t="shared" si="2"/>
        <v>0</v>
      </c>
      <c r="AZ20" s="41">
        <f t="shared" si="2"/>
        <v>0</v>
      </c>
      <c r="BA20" s="41">
        <f t="shared" si="2"/>
        <v>0</v>
      </c>
      <c r="BB20" s="41">
        <f t="shared" si="2"/>
        <v>0</v>
      </c>
      <c r="BC20" s="41">
        <f t="shared" si="2"/>
        <v>0</v>
      </c>
      <c r="BD20" s="41">
        <f t="shared" si="2"/>
        <v>0</v>
      </c>
      <c r="BE20" s="41">
        <f t="shared" si="2"/>
        <v>0</v>
      </c>
      <c r="BF20" s="41">
        <f t="shared" si="2"/>
        <v>0</v>
      </c>
      <c r="BG20" s="41">
        <f t="shared" si="2"/>
        <v>0</v>
      </c>
      <c r="BH20" s="41">
        <f t="shared" si="2"/>
        <v>0</v>
      </c>
      <c r="BI20" s="41">
        <f t="shared" si="2"/>
        <v>0</v>
      </c>
      <c r="BJ20" s="41">
        <f t="shared" si="2"/>
        <v>0</v>
      </c>
      <c r="BK20" s="41">
        <f t="shared" si="2"/>
        <v>0</v>
      </c>
      <c r="BL20" s="41">
        <f t="shared" si="2"/>
        <v>0</v>
      </c>
      <c r="BM20" s="41">
        <f t="shared" si="2"/>
        <v>0</v>
      </c>
      <c r="BN20" s="41">
        <f t="shared" si="2"/>
        <v>0</v>
      </c>
      <c r="BO20" s="41">
        <f t="shared" si="2"/>
        <v>0</v>
      </c>
      <c r="BP20" s="41">
        <f t="shared" si="2"/>
        <v>0</v>
      </c>
      <c r="BQ20" s="41">
        <f t="shared" si="2"/>
        <v>0</v>
      </c>
      <c r="BR20" s="41">
        <f t="shared" si="2"/>
        <v>0</v>
      </c>
      <c r="BS20" s="41">
        <f t="shared" si="2"/>
        <v>0</v>
      </c>
      <c r="BT20" s="41">
        <f t="shared" si="2"/>
        <v>0</v>
      </c>
      <c r="BU20" s="41">
        <f t="shared" si="2"/>
        <v>0</v>
      </c>
      <c r="BV20" s="41">
        <f t="shared" si="2"/>
        <v>0</v>
      </c>
      <c r="BW20" s="41">
        <f t="shared" si="2"/>
        <v>0</v>
      </c>
      <c r="BX20" s="41">
        <f t="shared" si="2"/>
        <v>0</v>
      </c>
      <c r="BY20" s="41">
        <f t="shared" si="2"/>
        <v>0</v>
      </c>
      <c r="BZ20" s="41">
        <f t="shared" si="2"/>
        <v>0</v>
      </c>
      <c r="CA20" s="41">
        <f t="shared" si="2"/>
        <v>0</v>
      </c>
      <c r="CB20" s="41">
        <f t="shared" si="2"/>
        <v>0</v>
      </c>
      <c r="CC20" s="41">
        <f t="shared" si="2"/>
        <v>0</v>
      </c>
      <c r="CD20" s="41">
        <f t="shared" si="2"/>
        <v>0</v>
      </c>
      <c r="CE20" s="41">
        <f t="shared" si="2"/>
        <v>0</v>
      </c>
      <c r="CF20" s="41">
        <f t="shared" si="2"/>
        <v>0</v>
      </c>
      <c r="CG20" s="41">
        <f t="shared" si="2"/>
        <v>0</v>
      </c>
      <c r="CH20" s="41">
        <f t="shared" si="2"/>
        <v>0</v>
      </c>
      <c r="CI20" s="41">
        <f t="shared" si="2"/>
        <v>0</v>
      </c>
      <c r="CJ20" s="41">
        <f t="shared" si="2"/>
        <v>0</v>
      </c>
      <c r="CK20" s="41">
        <f t="shared" si="2"/>
        <v>0</v>
      </c>
      <c r="CL20" s="41">
        <f t="shared" si="2"/>
        <v>0</v>
      </c>
      <c r="CM20" s="41">
        <f t="shared" si="2"/>
        <v>0</v>
      </c>
      <c r="CN20" s="41">
        <f t="shared" si="2"/>
        <v>0</v>
      </c>
      <c r="CO20" s="41">
        <f t="shared" si="2"/>
        <v>0</v>
      </c>
      <c r="CP20" s="41">
        <f t="shared" si="2"/>
        <v>0</v>
      </c>
      <c r="CQ20" s="41">
        <f t="shared" si="2"/>
        <v>0</v>
      </c>
      <c r="CR20" s="41">
        <f t="shared" si="2"/>
        <v>0</v>
      </c>
      <c r="CS20" s="41">
        <f t="shared" si="2"/>
        <v>0</v>
      </c>
      <c r="CT20" s="41">
        <f t="shared" si="2"/>
        <v>0</v>
      </c>
      <c r="CU20" s="41">
        <f t="shared" ref="CU20:FF20" si="3">IF($E$11*12&gt;=CU19,CT24,0)</f>
        <v>0</v>
      </c>
      <c r="CV20" s="41">
        <f t="shared" si="3"/>
        <v>0</v>
      </c>
      <c r="CW20" s="41">
        <f t="shared" si="3"/>
        <v>0</v>
      </c>
      <c r="CX20" s="41">
        <f t="shared" si="3"/>
        <v>0</v>
      </c>
      <c r="CY20" s="41">
        <f t="shared" si="3"/>
        <v>0</v>
      </c>
      <c r="CZ20" s="41">
        <f t="shared" si="3"/>
        <v>0</v>
      </c>
      <c r="DA20" s="41">
        <f t="shared" si="3"/>
        <v>0</v>
      </c>
      <c r="DB20" s="41">
        <f t="shared" si="3"/>
        <v>0</v>
      </c>
      <c r="DC20" s="41">
        <f t="shared" si="3"/>
        <v>0</v>
      </c>
      <c r="DD20" s="41">
        <f t="shared" si="3"/>
        <v>0</v>
      </c>
      <c r="DE20" s="41">
        <f t="shared" si="3"/>
        <v>0</v>
      </c>
      <c r="DF20" s="41">
        <f t="shared" si="3"/>
        <v>0</v>
      </c>
      <c r="DG20" s="41">
        <f t="shared" si="3"/>
        <v>0</v>
      </c>
      <c r="DH20" s="41">
        <f t="shared" si="3"/>
        <v>0</v>
      </c>
      <c r="DI20" s="41">
        <f t="shared" si="3"/>
        <v>0</v>
      </c>
      <c r="DJ20" s="41">
        <f t="shared" si="3"/>
        <v>0</v>
      </c>
      <c r="DK20" s="41">
        <f t="shared" si="3"/>
        <v>0</v>
      </c>
      <c r="DL20" s="41">
        <f t="shared" si="3"/>
        <v>0</v>
      </c>
      <c r="DM20" s="41">
        <f t="shared" si="3"/>
        <v>0</v>
      </c>
      <c r="DN20" s="41">
        <f t="shared" si="3"/>
        <v>0</v>
      </c>
      <c r="DO20" s="41">
        <f t="shared" si="3"/>
        <v>0</v>
      </c>
      <c r="DP20" s="41">
        <f t="shared" si="3"/>
        <v>0</v>
      </c>
      <c r="DQ20" s="41">
        <f t="shared" si="3"/>
        <v>0</v>
      </c>
      <c r="DR20" s="41">
        <f t="shared" si="3"/>
        <v>0</v>
      </c>
      <c r="DS20" s="41">
        <f t="shared" si="3"/>
        <v>0</v>
      </c>
      <c r="DT20" s="41">
        <f t="shared" si="3"/>
        <v>0</v>
      </c>
      <c r="DU20" s="41">
        <f t="shared" si="3"/>
        <v>0</v>
      </c>
      <c r="DV20" s="41">
        <f t="shared" si="3"/>
        <v>0</v>
      </c>
      <c r="DW20" s="41">
        <f t="shared" si="3"/>
        <v>0</v>
      </c>
      <c r="DX20" s="41">
        <f t="shared" si="3"/>
        <v>0</v>
      </c>
      <c r="DY20" s="41">
        <f t="shared" si="3"/>
        <v>0</v>
      </c>
      <c r="DZ20" s="41">
        <f t="shared" si="3"/>
        <v>0</v>
      </c>
      <c r="EA20" s="41">
        <f t="shared" si="3"/>
        <v>0</v>
      </c>
      <c r="EB20" s="41">
        <f t="shared" si="3"/>
        <v>0</v>
      </c>
      <c r="EC20" s="41">
        <f t="shared" si="3"/>
        <v>0</v>
      </c>
      <c r="ED20" s="41">
        <f t="shared" si="3"/>
        <v>0</v>
      </c>
      <c r="EE20" s="41">
        <f t="shared" si="3"/>
        <v>0</v>
      </c>
      <c r="EF20" s="41">
        <f t="shared" si="3"/>
        <v>0</v>
      </c>
      <c r="EG20" s="41">
        <f t="shared" si="3"/>
        <v>0</v>
      </c>
      <c r="EH20" s="41">
        <f t="shared" si="3"/>
        <v>0</v>
      </c>
      <c r="EI20" s="41">
        <f t="shared" si="3"/>
        <v>0</v>
      </c>
      <c r="EJ20" s="41">
        <f t="shared" si="3"/>
        <v>0</v>
      </c>
      <c r="EK20" s="41">
        <f t="shared" si="3"/>
        <v>0</v>
      </c>
      <c r="EL20" s="41">
        <f t="shared" si="3"/>
        <v>0</v>
      </c>
      <c r="EM20" s="41">
        <f t="shared" si="3"/>
        <v>0</v>
      </c>
      <c r="EN20" s="41">
        <f t="shared" si="3"/>
        <v>0</v>
      </c>
      <c r="EO20" s="41">
        <f t="shared" si="3"/>
        <v>0</v>
      </c>
      <c r="EP20" s="41">
        <f t="shared" si="3"/>
        <v>0</v>
      </c>
      <c r="EQ20" s="41">
        <f t="shared" si="3"/>
        <v>0</v>
      </c>
      <c r="ER20" s="41">
        <f t="shared" si="3"/>
        <v>0</v>
      </c>
      <c r="ES20" s="41">
        <f t="shared" si="3"/>
        <v>0</v>
      </c>
      <c r="ET20" s="41">
        <f t="shared" si="3"/>
        <v>0</v>
      </c>
      <c r="EU20" s="41">
        <f t="shared" si="3"/>
        <v>0</v>
      </c>
      <c r="EV20" s="41">
        <f t="shared" si="3"/>
        <v>0</v>
      </c>
      <c r="EW20" s="41">
        <f t="shared" si="3"/>
        <v>0</v>
      </c>
      <c r="EX20" s="41">
        <f t="shared" si="3"/>
        <v>0</v>
      </c>
      <c r="EY20" s="41">
        <f t="shared" si="3"/>
        <v>0</v>
      </c>
      <c r="EZ20" s="41">
        <f t="shared" si="3"/>
        <v>0</v>
      </c>
      <c r="FA20" s="41">
        <f t="shared" si="3"/>
        <v>0</v>
      </c>
      <c r="FB20" s="41">
        <f t="shared" si="3"/>
        <v>0</v>
      </c>
      <c r="FC20" s="41">
        <f t="shared" si="3"/>
        <v>0</v>
      </c>
      <c r="FD20" s="41">
        <f t="shared" si="3"/>
        <v>0</v>
      </c>
      <c r="FE20" s="41">
        <f t="shared" si="3"/>
        <v>0</v>
      </c>
      <c r="FF20" s="41">
        <f t="shared" si="3"/>
        <v>0</v>
      </c>
      <c r="FG20" s="41">
        <f t="shared" ref="FG20:HR20" si="4">IF($E$11*12&gt;=FG19,FF24,0)</f>
        <v>0</v>
      </c>
      <c r="FH20" s="41">
        <f t="shared" si="4"/>
        <v>0</v>
      </c>
      <c r="FI20" s="41">
        <f t="shared" si="4"/>
        <v>0</v>
      </c>
      <c r="FJ20" s="41">
        <f t="shared" si="4"/>
        <v>0</v>
      </c>
      <c r="FK20" s="41">
        <f t="shared" si="4"/>
        <v>0</v>
      </c>
      <c r="FL20" s="41">
        <f t="shared" si="4"/>
        <v>0</v>
      </c>
      <c r="FM20" s="41">
        <f t="shared" si="4"/>
        <v>0</v>
      </c>
      <c r="FN20" s="41">
        <f t="shared" si="4"/>
        <v>0</v>
      </c>
      <c r="FO20" s="41">
        <f t="shared" si="4"/>
        <v>0</v>
      </c>
      <c r="FP20" s="41">
        <f t="shared" si="4"/>
        <v>0</v>
      </c>
      <c r="FQ20" s="41">
        <f t="shared" si="4"/>
        <v>0</v>
      </c>
      <c r="FR20" s="41">
        <f t="shared" si="4"/>
        <v>0</v>
      </c>
      <c r="FS20" s="41">
        <f t="shared" si="4"/>
        <v>0</v>
      </c>
      <c r="FT20" s="41">
        <f t="shared" si="4"/>
        <v>0</v>
      </c>
      <c r="FU20" s="41">
        <f t="shared" si="4"/>
        <v>0</v>
      </c>
      <c r="FV20" s="41">
        <f t="shared" si="4"/>
        <v>0</v>
      </c>
      <c r="FW20" s="41">
        <f t="shared" si="4"/>
        <v>0</v>
      </c>
      <c r="FX20" s="41">
        <f t="shared" si="4"/>
        <v>0</v>
      </c>
      <c r="FY20" s="41">
        <f t="shared" si="4"/>
        <v>0</v>
      </c>
      <c r="FZ20" s="41">
        <f t="shared" si="4"/>
        <v>0</v>
      </c>
      <c r="GA20" s="41">
        <f t="shared" si="4"/>
        <v>0</v>
      </c>
      <c r="GB20" s="41">
        <f t="shared" si="4"/>
        <v>0</v>
      </c>
      <c r="GC20" s="41">
        <f t="shared" si="4"/>
        <v>0</v>
      </c>
      <c r="GD20" s="41">
        <f t="shared" si="4"/>
        <v>0</v>
      </c>
      <c r="GE20" s="41">
        <f t="shared" si="4"/>
        <v>0</v>
      </c>
      <c r="GF20" s="41">
        <f t="shared" si="4"/>
        <v>0</v>
      </c>
      <c r="GG20" s="41">
        <f t="shared" si="4"/>
        <v>0</v>
      </c>
      <c r="GH20" s="41">
        <f t="shared" si="4"/>
        <v>0</v>
      </c>
      <c r="GI20" s="41">
        <f t="shared" si="4"/>
        <v>0</v>
      </c>
      <c r="GJ20" s="41">
        <f t="shared" si="4"/>
        <v>0</v>
      </c>
      <c r="GK20" s="41">
        <f t="shared" si="4"/>
        <v>0</v>
      </c>
      <c r="GL20" s="41">
        <f t="shared" si="4"/>
        <v>0</v>
      </c>
      <c r="GM20" s="41">
        <f t="shared" si="4"/>
        <v>0</v>
      </c>
      <c r="GN20" s="41">
        <f t="shared" si="4"/>
        <v>0</v>
      </c>
      <c r="GO20" s="41">
        <f t="shared" si="4"/>
        <v>0</v>
      </c>
      <c r="GP20" s="41">
        <f t="shared" si="4"/>
        <v>0</v>
      </c>
      <c r="GQ20" s="41">
        <f t="shared" si="4"/>
        <v>0</v>
      </c>
      <c r="GR20" s="41">
        <f t="shared" si="4"/>
        <v>0</v>
      </c>
      <c r="GS20" s="41">
        <f t="shared" si="4"/>
        <v>0</v>
      </c>
      <c r="GT20" s="41">
        <f t="shared" si="4"/>
        <v>0</v>
      </c>
      <c r="GU20" s="41">
        <f t="shared" si="4"/>
        <v>0</v>
      </c>
      <c r="GV20" s="41">
        <f t="shared" si="4"/>
        <v>0</v>
      </c>
      <c r="GW20" s="41">
        <f t="shared" si="4"/>
        <v>0</v>
      </c>
      <c r="GX20" s="41">
        <f t="shared" si="4"/>
        <v>0</v>
      </c>
      <c r="GY20" s="41">
        <f t="shared" si="4"/>
        <v>0</v>
      </c>
      <c r="GZ20" s="41">
        <f t="shared" si="4"/>
        <v>0</v>
      </c>
      <c r="HA20" s="41">
        <f t="shared" si="4"/>
        <v>0</v>
      </c>
      <c r="HB20" s="41">
        <f t="shared" si="4"/>
        <v>0</v>
      </c>
      <c r="HC20" s="41">
        <f t="shared" si="4"/>
        <v>0</v>
      </c>
      <c r="HD20" s="41">
        <f t="shared" si="4"/>
        <v>0</v>
      </c>
      <c r="HE20" s="41">
        <f t="shared" si="4"/>
        <v>0</v>
      </c>
      <c r="HF20" s="41">
        <f t="shared" si="4"/>
        <v>0</v>
      </c>
      <c r="HG20" s="41">
        <f t="shared" si="4"/>
        <v>0</v>
      </c>
      <c r="HH20" s="41">
        <f t="shared" si="4"/>
        <v>0</v>
      </c>
      <c r="HI20" s="41">
        <f t="shared" si="4"/>
        <v>0</v>
      </c>
      <c r="HJ20" s="41">
        <f t="shared" si="4"/>
        <v>0</v>
      </c>
      <c r="HK20" s="41">
        <f t="shared" si="4"/>
        <v>0</v>
      </c>
      <c r="HL20" s="41">
        <f t="shared" si="4"/>
        <v>0</v>
      </c>
      <c r="HM20" s="41">
        <f t="shared" si="4"/>
        <v>0</v>
      </c>
      <c r="HN20" s="41">
        <f t="shared" si="4"/>
        <v>0</v>
      </c>
      <c r="HO20" s="41">
        <f t="shared" si="4"/>
        <v>0</v>
      </c>
      <c r="HP20" s="41">
        <f t="shared" si="4"/>
        <v>0</v>
      </c>
      <c r="HQ20" s="41">
        <f t="shared" si="4"/>
        <v>0</v>
      </c>
      <c r="HR20" s="41">
        <f t="shared" si="4"/>
        <v>0</v>
      </c>
      <c r="HS20" s="41">
        <f t="shared" ref="HS20:KD20" si="5">IF($E$11*12&gt;=HS19,HR24,0)</f>
        <v>0</v>
      </c>
      <c r="HT20" s="41">
        <f t="shared" si="5"/>
        <v>0</v>
      </c>
      <c r="HU20" s="41">
        <f t="shared" si="5"/>
        <v>0</v>
      </c>
      <c r="HV20" s="41">
        <f t="shared" si="5"/>
        <v>0</v>
      </c>
      <c r="HW20" s="41">
        <f t="shared" si="5"/>
        <v>0</v>
      </c>
      <c r="HX20" s="41">
        <f t="shared" si="5"/>
        <v>0</v>
      </c>
      <c r="HY20" s="41">
        <f t="shared" si="5"/>
        <v>0</v>
      </c>
      <c r="HZ20" s="41">
        <f t="shared" si="5"/>
        <v>0</v>
      </c>
      <c r="IA20" s="41">
        <f t="shared" si="5"/>
        <v>0</v>
      </c>
      <c r="IB20" s="41">
        <f t="shared" si="5"/>
        <v>0</v>
      </c>
      <c r="IC20" s="41">
        <f t="shared" si="5"/>
        <v>0</v>
      </c>
      <c r="ID20" s="41">
        <f t="shared" si="5"/>
        <v>0</v>
      </c>
      <c r="IE20" s="41">
        <f t="shared" si="5"/>
        <v>0</v>
      </c>
      <c r="IF20" s="41">
        <f t="shared" si="5"/>
        <v>0</v>
      </c>
      <c r="IG20" s="41">
        <f t="shared" si="5"/>
        <v>0</v>
      </c>
      <c r="IH20" s="41">
        <f t="shared" si="5"/>
        <v>0</v>
      </c>
      <c r="II20" s="41">
        <f t="shared" si="5"/>
        <v>0</v>
      </c>
      <c r="IJ20" s="41">
        <f t="shared" si="5"/>
        <v>0</v>
      </c>
      <c r="IK20" s="41">
        <f t="shared" si="5"/>
        <v>0</v>
      </c>
      <c r="IL20" s="41">
        <f t="shared" si="5"/>
        <v>0</v>
      </c>
      <c r="IM20" s="41">
        <f t="shared" si="5"/>
        <v>0</v>
      </c>
      <c r="IN20" s="41">
        <f t="shared" si="5"/>
        <v>0</v>
      </c>
      <c r="IO20" s="41">
        <f t="shared" si="5"/>
        <v>0</v>
      </c>
      <c r="IP20" s="41">
        <f t="shared" si="5"/>
        <v>0</v>
      </c>
      <c r="IQ20" s="41">
        <f t="shared" si="5"/>
        <v>0</v>
      </c>
      <c r="IR20" s="41">
        <f t="shared" si="5"/>
        <v>0</v>
      </c>
      <c r="IS20" s="41">
        <f t="shared" si="5"/>
        <v>0</v>
      </c>
      <c r="IT20" s="41">
        <f t="shared" si="5"/>
        <v>0</v>
      </c>
      <c r="IU20" s="41">
        <f t="shared" si="5"/>
        <v>0</v>
      </c>
      <c r="IV20" s="41">
        <f t="shared" si="5"/>
        <v>0</v>
      </c>
      <c r="IW20" s="41">
        <f t="shared" si="5"/>
        <v>0</v>
      </c>
      <c r="IX20" s="41">
        <f t="shared" si="5"/>
        <v>0</v>
      </c>
      <c r="IY20" s="41">
        <f t="shared" si="5"/>
        <v>0</v>
      </c>
      <c r="IZ20" s="41">
        <f t="shared" si="5"/>
        <v>0</v>
      </c>
      <c r="JA20" s="41">
        <f t="shared" si="5"/>
        <v>0</v>
      </c>
      <c r="JB20" s="41">
        <f t="shared" si="5"/>
        <v>0</v>
      </c>
      <c r="JC20" s="41">
        <f t="shared" si="5"/>
        <v>0</v>
      </c>
      <c r="JD20" s="41">
        <f t="shared" si="5"/>
        <v>0</v>
      </c>
      <c r="JE20" s="41">
        <f t="shared" si="5"/>
        <v>0</v>
      </c>
      <c r="JF20" s="41">
        <f t="shared" si="5"/>
        <v>0</v>
      </c>
      <c r="JG20" s="41">
        <f t="shared" si="5"/>
        <v>0</v>
      </c>
      <c r="JH20" s="41">
        <f t="shared" si="5"/>
        <v>0</v>
      </c>
      <c r="JI20" s="41">
        <f t="shared" si="5"/>
        <v>0</v>
      </c>
      <c r="JJ20" s="41">
        <f t="shared" si="5"/>
        <v>0</v>
      </c>
      <c r="JK20" s="41">
        <f t="shared" si="5"/>
        <v>0</v>
      </c>
      <c r="JL20" s="41">
        <f t="shared" si="5"/>
        <v>0</v>
      </c>
      <c r="JM20" s="41">
        <f t="shared" si="5"/>
        <v>0</v>
      </c>
      <c r="JN20" s="41">
        <f t="shared" si="5"/>
        <v>0</v>
      </c>
      <c r="JO20" s="41">
        <f t="shared" si="5"/>
        <v>0</v>
      </c>
      <c r="JP20" s="41">
        <f t="shared" si="5"/>
        <v>0</v>
      </c>
      <c r="JQ20" s="41">
        <f t="shared" si="5"/>
        <v>0</v>
      </c>
      <c r="JR20" s="41">
        <f t="shared" si="5"/>
        <v>0</v>
      </c>
      <c r="JS20" s="41">
        <f t="shared" si="5"/>
        <v>0</v>
      </c>
      <c r="JT20" s="41">
        <f t="shared" si="5"/>
        <v>0</v>
      </c>
      <c r="JU20" s="41">
        <f t="shared" si="5"/>
        <v>0</v>
      </c>
      <c r="JV20" s="41">
        <f t="shared" si="5"/>
        <v>0</v>
      </c>
      <c r="JW20" s="41">
        <f t="shared" si="5"/>
        <v>0</v>
      </c>
      <c r="JX20" s="41">
        <f t="shared" si="5"/>
        <v>0</v>
      </c>
      <c r="JY20" s="41">
        <f t="shared" si="5"/>
        <v>0</v>
      </c>
      <c r="JZ20" s="41">
        <f t="shared" si="5"/>
        <v>0</v>
      </c>
      <c r="KA20" s="41">
        <f t="shared" si="5"/>
        <v>0</v>
      </c>
      <c r="KB20" s="41">
        <f t="shared" si="5"/>
        <v>0</v>
      </c>
      <c r="KC20" s="41">
        <f t="shared" si="5"/>
        <v>0</v>
      </c>
      <c r="KD20" s="41">
        <f t="shared" si="5"/>
        <v>0</v>
      </c>
      <c r="KE20" s="41">
        <f t="shared" ref="KE20:MP20" si="6">IF($E$11*12&gt;=KE19,KD24,0)</f>
        <v>0</v>
      </c>
      <c r="KF20" s="41">
        <f t="shared" si="6"/>
        <v>0</v>
      </c>
      <c r="KG20" s="41">
        <f t="shared" si="6"/>
        <v>0</v>
      </c>
      <c r="KH20" s="41">
        <f t="shared" si="6"/>
        <v>0</v>
      </c>
      <c r="KI20" s="41">
        <f t="shared" si="6"/>
        <v>0</v>
      </c>
      <c r="KJ20" s="41">
        <f t="shared" si="6"/>
        <v>0</v>
      </c>
      <c r="KK20" s="41">
        <f t="shared" si="6"/>
        <v>0</v>
      </c>
      <c r="KL20" s="41">
        <f t="shared" si="6"/>
        <v>0</v>
      </c>
      <c r="KM20" s="41">
        <f t="shared" si="6"/>
        <v>0</v>
      </c>
      <c r="KN20" s="41">
        <f t="shared" si="6"/>
        <v>0</v>
      </c>
      <c r="KO20" s="41">
        <f t="shared" si="6"/>
        <v>0</v>
      </c>
      <c r="KP20" s="41">
        <f t="shared" si="6"/>
        <v>0</v>
      </c>
      <c r="KQ20" s="41">
        <f t="shared" si="6"/>
        <v>0</v>
      </c>
      <c r="KR20" s="41">
        <f t="shared" si="6"/>
        <v>0</v>
      </c>
      <c r="KS20" s="41">
        <f t="shared" si="6"/>
        <v>0</v>
      </c>
      <c r="KT20" s="41">
        <f t="shared" si="6"/>
        <v>0</v>
      </c>
      <c r="KU20" s="41">
        <f t="shared" si="6"/>
        <v>0</v>
      </c>
      <c r="KV20" s="41">
        <f t="shared" si="6"/>
        <v>0</v>
      </c>
      <c r="KW20" s="41">
        <f t="shared" si="6"/>
        <v>0</v>
      </c>
      <c r="KX20" s="41">
        <f t="shared" si="6"/>
        <v>0</v>
      </c>
      <c r="KY20" s="41">
        <f t="shared" si="6"/>
        <v>0</v>
      </c>
      <c r="KZ20" s="41">
        <f t="shared" si="6"/>
        <v>0</v>
      </c>
      <c r="LA20" s="41">
        <f t="shared" si="6"/>
        <v>0</v>
      </c>
      <c r="LB20" s="41">
        <f t="shared" si="6"/>
        <v>0</v>
      </c>
      <c r="LC20" s="41">
        <f t="shared" si="6"/>
        <v>0</v>
      </c>
      <c r="LD20" s="41">
        <f t="shared" si="6"/>
        <v>0</v>
      </c>
      <c r="LE20" s="41">
        <f t="shared" si="6"/>
        <v>0</v>
      </c>
      <c r="LF20" s="41">
        <f t="shared" si="6"/>
        <v>0</v>
      </c>
      <c r="LG20" s="41">
        <f t="shared" si="6"/>
        <v>0</v>
      </c>
      <c r="LH20" s="41">
        <f t="shared" si="6"/>
        <v>0</v>
      </c>
      <c r="LI20" s="41">
        <f t="shared" si="6"/>
        <v>0</v>
      </c>
      <c r="LJ20" s="41">
        <f t="shared" si="6"/>
        <v>0</v>
      </c>
      <c r="LK20" s="41">
        <f t="shared" si="6"/>
        <v>0</v>
      </c>
      <c r="LL20" s="41">
        <f t="shared" si="6"/>
        <v>0</v>
      </c>
      <c r="LM20" s="41">
        <f t="shared" si="6"/>
        <v>0</v>
      </c>
      <c r="LN20" s="41">
        <f t="shared" si="6"/>
        <v>0</v>
      </c>
      <c r="LO20" s="41">
        <f t="shared" si="6"/>
        <v>0</v>
      </c>
      <c r="LP20" s="41">
        <f t="shared" si="6"/>
        <v>0</v>
      </c>
      <c r="LQ20" s="41">
        <f t="shared" si="6"/>
        <v>0</v>
      </c>
      <c r="LR20" s="41">
        <f t="shared" si="6"/>
        <v>0</v>
      </c>
      <c r="LS20" s="41">
        <f t="shared" si="6"/>
        <v>0</v>
      </c>
      <c r="LT20" s="41">
        <f t="shared" si="6"/>
        <v>0</v>
      </c>
      <c r="LU20" s="41">
        <f t="shared" si="6"/>
        <v>0</v>
      </c>
      <c r="LV20" s="41">
        <f t="shared" si="6"/>
        <v>0</v>
      </c>
      <c r="LW20" s="41">
        <f t="shared" si="6"/>
        <v>0</v>
      </c>
      <c r="LX20" s="41">
        <f t="shared" si="6"/>
        <v>0</v>
      </c>
      <c r="LY20" s="41">
        <f t="shared" si="6"/>
        <v>0</v>
      </c>
      <c r="LZ20" s="41">
        <f t="shared" si="6"/>
        <v>0</v>
      </c>
      <c r="MA20" s="41">
        <f t="shared" si="6"/>
        <v>0</v>
      </c>
      <c r="MB20" s="41">
        <f t="shared" si="6"/>
        <v>0</v>
      </c>
      <c r="MC20" s="41">
        <f t="shared" si="6"/>
        <v>0</v>
      </c>
      <c r="MD20" s="41">
        <f t="shared" si="6"/>
        <v>0</v>
      </c>
      <c r="ME20" s="41">
        <f t="shared" si="6"/>
        <v>0</v>
      </c>
      <c r="MF20" s="41">
        <f t="shared" si="6"/>
        <v>0</v>
      </c>
      <c r="MG20" s="41">
        <f t="shared" si="6"/>
        <v>0</v>
      </c>
      <c r="MH20" s="41">
        <f t="shared" si="6"/>
        <v>0</v>
      </c>
      <c r="MI20" s="41">
        <f t="shared" si="6"/>
        <v>0</v>
      </c>
      <c r="MJ20" s="41">
        <f t="shared" si="6"/>
        <v>0</v>
      </c>
      <c r="MK20" s="41">
        <f t="shared" si="6"/>
        <v>0</v>
      </c>
      <c r="ML20" s="41">
        <f t="shared" si="6"/>
        <v>0</v>
      </c>
      <c r="MM20" s="41">
        <f t="shared" si="6"/>
        <v>0</v>
      </c>
      <c r="MN20" s="41">
        <f t="shared" si="6"/>
        <v>0</v>
      </c>
      <c r="MO20" s="41">
        <f t="shared" si="6"/>
        <v>0</v>
      </c>
      <c r="MP20" s="41">
        <f t="shared" si="6"/>
        <v>0</v>
      </c>
      <c r="MQ20" s="41">
        <f t="shared" ref="MQ20:OC20" si="7">IF($E$11*12&gt;=MQ19,MP24,0)</f>
        <v>0</v>
      </c>
      <c r="MR20" s="41">
        <f t="shared" si="7"/>
        <v>0</v>
      </c>
      <c r="MS20" s="41">
        <f t="shared" si="7"/>
        <v>0</v>
      </c>
      <c r="MT20" s="41">
        <f t="shared" si="7"/>
        <v>0</v>
      </c>
      <c r="MU20" s="41">
        <f t="shared" si="7"/>
        <v>0</v>
      </c>
      <c r="MV20" s="41">
        <f t="shared" si="7"/>
        <v>0</v>
      </c>
      <c r="MW20" s="41">
        <f t="shared" si="7"/>
        <v>0</v>
      </c>
      <c r="MX20" s="41">
        <f t="shared" si="7"/>
        <v>0</v>
      </c>
      <c r="MY20" s="41">
        <f t="shared" si="7"/>
        <v>0</v>
      </c>
      <c r="MZ20" s="41">
        <f t="shared" si="7"/>
        <v>0</v>
      </c>
      <c r="NA20" s="41">
        <f t="shared" si="7"/>
        <v>0</v>
      </c>
      <c r="NB20" s="41">
        <f t="shared" si="7"/>
        <v>0</v>
      </c>
      <c r="NC20" s="41">
        <f t="shared" si="7"/>
        <v>0</v>
      </c>
      <c r="ND20" s="41">
        <f t="shared" si="7"/>
        <v>0</v>
      </c>
      <c r="NE20" s="41">
        <f t="shared" si="7"/>
        <v>0</v>
      </c>
      <c r="NF20" s="41">
        <f t="shared" si="7"/>
        <v>0</v>
      </c>
      <c r="NG20" s="41">
        <f t="shared" si="7"/>
        <v>0</v>
      </c>
      <c r="NH20" s="41">
        <f t="shared" si="7"/>
        <v>0</v>
      </c>
      <c r="NI20" s="41">
        <f t="shared" si="7"/>
        <v>0</v>
      </c>
      <c r="NJ20" s="41">
        <f t="shared" si="7"/>
        <v>0</v>
      </c>
      <c r="NK20" s="41">
        <f t="shared" si="7"/>
        <v>0</v>
      </c>
      <c r="NL20" s="41">
        <f t="shared" si="7"/>
        <v>0</v>
      </c>
      <c r="NM20" s="41">
        <f t="shared" si="7"/>
        <v>0</v>
      </c>
      <c r="NN20" s="41">
        <f t="shared" si="7"/>
        <v>0</v>
      </c>
      <c r="NO20" s="41">
        <f t="shared" si="7"/>
        <v>0</v>
      </c>
      <c r="NP20" s="41">
        <f t="shared" si="7"/>
        <v>0</v>
      </c>
      <c r="NQ20" s="41">
        <f t="shared" si="7"/>
        <v>0</v>
      </c>
      <c r="NR20" s="41">
        <f t="shared" si="7"/>
        <v>0</v>
      </c>
      <c r="NS20" s="41">
        <f t="shared" si="7"/>
        <v>0</v>
      </c>
      <c r="NT20" s="41">
        <f t="shared" si="7"/>
        <v>0</v>
      </c>
      <c r="NU20" s="41">
        <f t="shared" si="7"/>
        <v>0</v>
      </c>
      <c r="NV20" s="41">
        <f t="shared" si="7"/>
        <v>0</v>
      </c>
      <c r="NW20" s="41">
        <f t="shared" si="7"/>
        <v>0</v>
      </c>
      <c r="NX20" s="41">
        <f t="shared" si="7"/>
        <v>0</v>
      </c>
      <c r="NY20" s="41">
        <f t="shared" si="7"/>
        <v>0</v>
      </c>
      <c r="NZ20" s="41">
        <f t="shared" si="7"/>
        <v>0</v>
      </c>
      <c r="OA20" s="41">
        <f t="shared" si="7"/>
        <v>0</v>
      </c>
      <c r="OB20" s="41">
        <f t="shared" si="7"/>
        <v>0</v>
      </c>
      <c r="OC20" s="41">
        <f t="shared" si="7"/>
        <v>0</v>
      </c>
      <c r="OE20" s="16" t="s">
        <v>373</v>
      </c>
      <c r="OF20" s="205" t="s">
        <v>374</v>
      </c>
      <c r="OG20" s="16" t="s">
        <v>375</v>
      </c>
      <c r="OH20" s="16">
        <f>IF($K$8="No",0,SUM(W20*Inputs!$G$79,Financials!AH$19-Financials!AH$15))</f>
        <v>0</v>
      </c>
    </row>
    <row r="21" spans="5:398" s="16" customFormat="1">
      <c r="E21" s="16">
        <v>2</v>
      </c>
      <c r="G21" s="41">
        <f t="shared" ref="G21:G84" si="8">IF(E21&lt;=$E$11*12,O20,0)</f>
        <v>0</v>
      </c>
      <c r="H21" s="41"/>
      <c r="I21" s="41">
        <f t="shared" ref="I21:I84" si="9">IF(E21&lt;=$E$11*12,SUM(K21,M21),0)</f>
        <v>0</v>
      </c>
      <c r="K21" s="41">
        <f t="shared" ref="K21:K84" si="10">IF(E21&lt;=$E$11*12,G21*$E$9/12,0)</f>
        <v>0</v>
      </c>
      <c r="M21" s="41">
        <f t="shared" ref="M21:M84" si="11">IF(E21&lt;=$E$11*12,$E$13-K21,0)</f>
        <v>0</v>
      </c>
      <c r="O21" s="41">
        <f t="shared" ref="O21:O84" si="12">IF(E21&lt;=$E$11*12,G21-M21,0)</f>
        <v>0</v>
      </c>
      <c r="P21" s="34">
        <v>1</v>
      </c>
      <c r="Q21" s="16">
        <v>2</v>
      </c>
      <c r="S21" s="16">
        <f t="shared" ref="S21:S84" si="13">IF(S20=12,1,S20+1)</f>
        <v>2</v>
      </c>
      <c r="U21" s="46">
        <f>IF($K$8="No",0,IF(S21=1,Inputs!$M$24,IF(S21=2,Inputs!$M$25,IF(S21=3,Inputs!$M$26,IF(S21=4,Inputs!$M$27,IF(S21=5,Inputs!$M$28,IF(S21=6,Inputs!$M$29,IF(S21=7,Inputs!$M$30,IF(S21=8,Inputs!$M$31,IF(S21=9,Inputs!$M$32,IF(S21=10,Inputs!$M$33,IF(S21=11,Inputs!$M$34,IF(S21=12,Inputs!$M$35,0)))))))))))))</f>
        <v>0</v>
      </c>
      <c r="W21" s="46">
        <f t="shared" si="0"/>
        <v>0</v>
      </c>
      <c r="Y21" s="46">
        <f>IF($K$8="No",0,SUM($W$21*Inputs!$G$79,Financials!AI$19-Financials!AI$15))</f>
        <v>0</v>
      </c>
      <c r="AA21" s="46">
        <f>IF($K$8="No",0,Financials!AI$41)</f>
        <v>0</v>
      </c>
      <c r="AB21" s="46"/>
      <c r="AC21" s="41">
        <f t="shared" si="1"/>
        <v>0</v>
      </c>
      <c r="AD21" s="46"/>
      <c r="AG21" s="16" t="s">
        <v>307</v>
      </c>
      <c r="AH21" s="202">
        <f>IF(E11*12&gt;=AH19,$E$13,0)</f>
        <v>0</v>
      </c>
      <c r="AI21" s="202">
        <f t="shared" ref="AI21:CT21" si="14">IF($E11*12&gt;=AI19,$E$13,0)</f>
        <v>0</v>
      </c>
      <c r="AJ21" s="202">
        <f t="shared" si="14"/>
        <v>0</v>
      </c>
      <c r="AK21" s="202">
        <f t="shared" si="14"/>
        <v>0</v>
      </c>
      <c r="AL21" s="202">
        <f t="shared" si="14"/>
        <v>0</v>
      </c>
      <c r="AM21" s="202">
        <f t="shared" si="14"/>
        <v>0</v>
      </c>
      <c r="AN21" s="202">
        <f t="shared" si="14"/>
        <v>0</v>
      </c>
      <c r="AO21" s="202">
        <f t="shared" si="14"/>
        <v>0</v>
      </c>
      <c r="AP21" s="202">
        <f t="shared" si="14"/>
        <v>0</v>
      </c>
      <c r="AQ21" s="202">
        <f t="shared" si="14"/>
        <v>0</v>
      </c>
      <c r="AR21" s="202">
        <f t="shared" si="14"/>
        <v>0</v>
      </c>
      <c r="AS21" s="202">
        <f t="shared" si="14"/>
        <v>0</v>
      </c>
      <c r="AT21" s="202">
        <f t="shared" si="14"/>
        <v>0</v>
      </c>
      <c r="AU21" s="202">
        <f t="shared" si="14"/>
        <v>0</v>
      </c>
      <c r="AV21" s="202">
        <f t="shared" si="14"/>
        <v>0</v>
      </c>
      <c r="AW21" s="202">
        <f t="shared" si="14"/>
        <v>0</v>
      </c>
      <c r="AX21" s="202">
        <f t="shared" si="14"/>
        <v>0</v>
      </c>
      <c r="AY21" s="202">
        <f t="shared" si="14"/>
        <v>0</v>
      </c>
      <c r="AZ21" s="202">
        <f t="shared" si="14"/>
        <v>0</v>
      </c>
      <c r="BA21" s="202">
        <f t="shared" si="14"/>
        <v>0</v>
      </c>
      <c r="BB21" s="202">
        <f t="shared" si="14"/>
        <v>0</v>
      </c>
      <c r="BC21" s="202">
        <f t="shared" si="14"/>
        <v>0</v>
      </c>
      <c r="BD21" s="202">
        <f t="shared" si="14"/>
        <v>0</v>
      </c>
      <c r="BE21" s="202">
        <f t="shared" si="14"/>
        <v>0</v>
      </c>
      <c r="BF21" s="202">
        <f t="shared" si="14"/>
        <v>0</v>
      </c>
      <c r="BG21" s="202">
        <f t="shared" si="14"/>
        <v>0</v>
      </c>
      <c r="BH21" s="202">
        <f t="shared" si="14"/>
        <v>0</v>
      </c>
      <c r="BI21" s="202">
        <f t="shared" si="14"/>
        <v>0</v>
      </c>
      <c r="BJ21" s="202">
        <f t="shared" si="14"/>
        <v>0</v>
      </c>
      <c r="BK21" s="202">
        <f t="shared" si="14"/>
        <v>0</v>
      </c>
      <c r="BL21" s="202">
        <f t="shared" si="14"/>
        <v>0</v>
      </c>
      <c r="BM21" s="202">
        <f t="shared" si="14"/>
        <v>0</v>
      </c>
      <c r="BN21" s="202">
        <f t="shared" si="14"/>
        <v>0</v>
      </c>
      <c r="BO21" s="202">
        <f t="shared" si="14"/>
        <v>0</v>
      </c>
      <c r="BP21" s="202">
        <f t="shared" si="14"/>
        <v>0</v>
      </c>
      <c r="BQ21" s="202">
        <f t="shared" si="14"/>
        <v>0</v>
      </c>
      <c r="BR21" s="202">
        <f t="shared" si="14"/>
        <v>0</v>
      </c>
      <c r="BS21" s="202">
        <f t="shared" si="14"/>
        <v>0</v>
      </c>
      <c r="BT21" s="202">
        <f t="shared" si="14"/>
        <v>0</v>
      </c>
      <c r="BU21" s="202">
        <f t="shared" si="14"/>
        <v>0</v>
      </c>
      <c r="BV21" s="202">
        <f t="shared" si="14"/>
        <v>0</v>
      </c>
      <c r="BW21" s="202">
        <f t="shared" si="14"/>
        <v>0</v>
      </c>
      <c r="BX21" s="202">
        <f t="shared" si="14"/>
        <v>0</v>
      </c>
      <c r="BY21" s="202">
        <f t="shared" si="14"/>
        <v>0</v>
      </c>
      <c r="BZ21" s="202">
        <f t="shared" si="14"/>
        <v>0</v>
      </c>
      <c r="CA21" s="202">
        <f t="shared" si="14"/>
        <v>0</v>
      </c>
      <c r="CB21" s="202">
        <f t="shared" si="14"/>
        <v>0</v>
      </c>
      <c r="CC21" s="202">
        <f t="shared" si="14"/>
        <v>0</v>
      </c>
      <c r="CD21" s="202">
        <f t="shared" si="14"/>
        <v>0</v>
      </c>
      <c r="CE21" s="202">
        <f t="shared" si="14"/>
        <v>0</v>
      </c>
      <c r="CF21" s="202">
        <f t="shared" si="14"/>
        <v>0</v>
      </c>
      <c r="CG21" s="202">
        <f t="shared" si="14"/>
        <v>0</v>
      </c>
      <c r="CH21" s="202">
        <f t="shared" si="14"/>
        <v>0</v>
      </c>
      <c r="CI21" s="202">
        <f t="shared" si="14"/>
        <v>0</v>
      </c>
      <c r="CJ21" s="202">
        <f t="shared" si="14"/>
        <v>0</v>
      </c>
      <c r="CK21" s="202">
        <f t="shared" si="14"/>
        <v>0</v>
      </c>
      <c r="CL21" s="202">
        <f t="shared" si="14"/>
        <v>0</v>
      </c>
      <c r="CM21" s="202">
        <f t="shared" si="14"/>
        <v>0</v>
      </c>
      <c r="CN21" s="202">
        <f t="shared" si="14"/>
        <v>0</v>
      </c>
      <c r="CO21" s="202">
        <f t="shared" si="14"/>
        <v>0</v>
      </c>
      <c r="CP21" s="202">
        <f t="shared" si="14"/>
        <v>0</v>
      </c>
      <c r="CQ21" s="202">
        <f t="shared" si="14"/>
        <v>0</v>
      </c>
      <c r="CR21" s="202">
        <f t="shared" si="14"/>
        <v>0</v>
      </c>
      <c r="CS21" s="202">
        <f t="shared" si="14"/>
        <v>0</v>
      </c>
      <c r="CT21" s="202">
        <f t="shared" si="14"/>
        <v>0</v>
      </c>
      <c r="CU21" s="202">
        <f t="shared" ref="CU21:FF21" si="15">IF($E11*12&gt;=CU19,$E$13,0)</f>
        <v>0</v>
      </c>
      <c r="CV21" s="202">
        <f t="shared" si="15"/>
        <v>0</v>
      </c>
      <c r="CW21" s="202">
        <f t="shared" si="15"/>
        <v>0</v>
      </c>
      <c r="CX21" s="202">
        <f t="shared" si="15"/>
        <v>0</v>
      </c>
      <c r="CY21" s="202">
        <f t="shared" si="15"/>
        <v>0</v>
      </c>
      <c r="CZ21" s="202">
        <f t="shared" si="15"/>
        <v>0</v>
      </c>
      <c r="DA21" s="202">
        <f t="shared" si="15"/>
        <v>0</v>
      </c>
      <c r="DB21" s="202">
        <f t="shared" si="15"/>
        <v>0</v>
      </c>
      <c r="DC21" s="202">
        <f t="shared" si="15"/>
        <v>0</v>
      </c>
      <c r="DD21" s="202">
        <f t="shared" si="15"/>
        <v>0</v>
      </c>
      <c r="DE21" s="202">
        <f t="shared" si="15"/>
        <v>0</v>
      </c>
      <c r="DF21" s="202">
        <f t="shared" si="15"/>
        <v>0</v>
      </c>
      <c r="DG21" s="202">
        <f t="shared" si="15"/>
        <v>0</v>
      </c>
      <c r="DH21" s="202">
        <f t="shared" si="15"/>
        <v>0</v>
      </c>
      <c r="DI21" s="202">
        <f t="shared" si="15"/>
        <v>0</v>
      </c>
      <c r="DJ21" s="202">
        <f t="shared" si="15"/>
        <v>0</v>
      </c>
      <c r="DK21" s="202">
        <f t="shared" si="15"/>
        <v>0</v>
      </c>
      <c r="DL21" s="202">
        <f t="shared" si="15"/>
        <v>0</v>
      </c>
      <c r="DM21" s="202">
        <f t="shared" si="15"/>
        <v>0</v>
      </c>
      <c r="DN21" s="202">
        <f t="shared" si="15"/>
        <v>0</v>
      </c>
      <c r="DO21" s="202">
        <f t="shared" si="15"/>
        <v>0</v>
      </c>
      <c r="DP21" s="202">
        <f t="shared" si="15"/>
        <v>0</v>
      </c>
      <c r="DQ21" s="202">
        <f t="shared" si="15"/>
        <v>0</v>
      </c>
      <c r="DR21" s="202">
        <f t="shared" si="15"/>
        <v>0</v>
      </c>
      <c r="DS21" s="202">
        <f t="shared" si="15"/>
        <v>0</v>
      </c>
      <c r="DT21" s="202">
        <f t="shared" si="15"/>
        <v>0</v>
      </c>
      <c r="DU21" s="202">
        <f t="shared" si="15"/>
        <v>0</v>
      </c>
      <c r="DV21" s="202">
        <f t="shared" si="15"/>
        <v>0</v>
      </c>
      <c r="DW21" s="202">
        <f t="shared" si="15"/>
        <v>0</v>
      </c>
      <c r="DX21" s="202">
        <f t="shared" si="15"/>
        <v>0</v>
      </c>
      <c r="DY21" s="202">
        <f t="shared" si="15"/>
        <v>0</v>
      </c>
      <c r="DZ21" s="202">
        <f t="shared" si="15"/>
        <v>0</v>
      </c>
      <c r="EA21" s="202">
        <f t="shared" si="15"/>
        <v>0</v>
      </c>
      <c r="EB21" s="202">
        <f t="shared" si="15"/>
        <v>0</v>
      </c>
      <c r="EC21" s="202">
        <f t="shared" si="15"/>
        <v>0</v>
      </c>
      <c r="ED21" s="202">
        <f t="shared" si="15"/>
        <v>0</v>
      </c>
      <c r="EE21" s="202">
        <f t="shared" si="15"/>
        <v>0</v>
      </c>
      <c r="EF21" s="202">
        <f t="shared" si="15"/>
        <v>0</v>
      </c>
      <c r="EG21" s="202">
        <f t="shared" si="15"/>
        <v>0</v>
      </c>
      <c r="EH21" s="202">
        <f t="shared" si="15"/>
        <v>0</v>
      </c>
      <c r="EI21" s="202">
        <f t="shared" si="15"/>
        <v>0</v>
      </c>
      <c r="EJ21" s="202">
        <f t="shared" si="15"/>
        <v>0</v>
      </c>
      <c r="EK21" s="202">
        <f t="shared" si="15"/>
        <v>0</v>
      </c>
      <c r="EL21" s="202">
        <f t="shared" si="15"/>
        <v>0</v>
      </c>
      <c r="EM21" s="202">
        <f t="shared" si="15"/>
        <v>0</v>
      </c>
      <c r="EN21" s="202">
        <f t="shared" si="15"/>
        <v>0</v>
      </c>
      <c r="EO21" s="202">
        <f t="shared" si="15"/>
        <v>0</v>
      </c>
      <c r="EP21" s="202">
        <f t="shared" si="15"/>
        <v>0</v>
      </c>
      <c r="EQ21" s="202">
        <f t="shared" si="15"/>
        <v>0</v>
      </c>
      <c r="ER21" s="202">
        <f t="shared" si="15"/>
        <v>0</v>
      </c>
      <c r="ES21" s="202">
        <f t="shared" si="15"/>
        <v>0</v>
      </c>
      <c r="ET21" s="202">
        <f t="shared" si="15"/>
        <v>0</v>
      </c>
      <c r="EU21" s="202">
        <f t="shared" si="15"/>
        <v>0</v>
      </c>
      <c r="EV21" s="202">
        <f t="shared" si="15"/>
        <v>0</v>
      </c>
      <c r="EW21" s="202">
        <f t="shared" si="15"/>
        <v>0</v>
      </c>
      <c r="EX21" s="202">
        <f t="shared" si="15"/>
        <v>0</v>
      </c>
      <c r="EY21" s="202">
        <f t="shared" si="15"/>
        <v>0</v>
      </c>
      <c r="EZ21" s="202">
        <f t="shared" si="15"/>
        <v>0</v>
      </c>
      <c r="FA21" s="202">
        <f t="shared" si="15"/>
        <v>0</v>
      </c>
      <c r="FB21" s="202">
        <f t="shared" si="15"/>
        <v>0</v>
      </c>
      <c r="FC21" s="202">
        <f t="shared" si="15"/>
        <v>0</v>
      </c>
      <c r="FD21" s="202">
        <f t="shared" si="15"/>
        <v>0</v>
      </c>
      <c r="FE21" s="202">
        <f t="shared" si="15"/>
        <v>0</v>
      </c>
      <c r="FF21" s="202">
        <f t="shared" si="15"/>
        <v>0</v>
      </c>
      <c r="FG21" s="202">
        <f t="shared" ref="FG21:HR21" si="16">IF($E11*12&gt;=FG19,$E$13,0)</f>
        <v>0</v>
      </c>
      <c r="FH21" s="202">
        <f t="shared" si="16"/>
        <v>0</v>
      </c>
      <c r="FI21" s="202">
        <f t="shared" si="16"/>
        <v>0</v>
      </c>
      <c r="FJ21" s="202">
        <f t="shared" si="16"/>
        <v>0</v>
      </c>
      <c r="FK21" s="202">
        <f t="shared" si="16"/>
        <v>0</v>
      </c>
      <c r="FL21" s="202">
        <f t="shared" si="16"/>
        <v>0</v>
      </c>
      <c r="FM21" s="202">
        <f t="shared" si="16"/>
        <v>0</v>
      </c>
      <c r="FN21" s="202">
        <f t="shared" si="16"/>
        <v>0</v>
      </c>
      <c r="FO21" s="202">
        <f t="shared" si="16"/>
        <v>0</v>
      </c>
      <c r="FP21" s="202">
        <f t="shared" si="16"/>
        <v>0</v>
      </c>
      <c r="FQ21" s="202">
        <f t="shared" si="16"/>
        <v>0</v>
      </c>
      <c r="FR21" s="202">
        <f t="shared" si="16"/>
        <v>0</v>
      </c>
      <c r="FS21" s="202">
        <f t="shared" si="16"/>
        <v>0</v>
      </c>
      <c r="FT21" s="202">
        <f t="shared" si="16"/>
        <v>0</v>
      </c>
      <c r="FU21" s="202">
        <f t="shared" si="16"/>
        <v>0</v>
      </c>
      <c r="FV21" s="202">
        <f t="shared" si="16"/>
        <v>0</v>
      </c>
      <c r="FW21" s="202">
        <f t="shared" si="16"/>
        <v>0</v>
      </c>
      <c r="FX21" s="202">
        <f t="shared" si="16"/>
        <v>0</v>
      </c>
      <c r="FY21" s="202">
        <f t="shared" si="16"/>
        <v>0</v>
      </c>
      <c r="FZ21" s="202">
        <f t="shared" si="16"/>
        <v>0</v>
      </c>
      <c r="GA21" s="202">
        <f t="shared" si="16"/>
        <v>0</v>
      </c>
      <c r="GB21" s="202">
        <f t="shared" si="16"/>
        <v>0</v>
      </c>
      <c r="GC21" s="202">
        <f t="shared" si="16"/>
        <v>0</v>
      </c>
      <c r="GD21" s="202">
        <f t="shared" si="16"/>
        <v>0</v>
      </c>
      <c r="GE21" s="202">
        <f t="shared" si="16"/>
        <v>0</v>
      </c>
      <c r="GF21" s="202">
        <f t="shared" si="16"/>
        <v>0</v>
      </c>
      <c r="GG21" s="202">
        <f t="shared" si="16"/>
        <v>0</v>
      </c>
      <c r="GH21" s="202">
        <f t="shared" si="16"/>
        <v>0</v>
      </c>
      <c r="GI21" s="202">
        <f t="shared" si="16"/>
        <v>0</v>
      </c>
      <c r="GJ21" s="202">
        <f t="shared" si="16"/>
        <v>0</v>
      </c>
      <c r="GK21" s="202">
        <f t="shared" si="16"/>
        <v>0</v>
      </c>
      <c r="GL21" s="202">
        <f t="shared" si="16"/>
        <v>0</v>
      </c>
      <c r="GM21" s="202">
        <f t="shared" si="16"/>
        <v>0</v>
      </c>
      <c r="GN21" s="202">
        <f t="shared" si="16"/>
        <v>0</v>
      </c>
      <c r="GO21" s="202">
        <f t="shared" si="16"/>
        <v>0</v>
      </c>
      <c r="GP21" s="202">
        <f t="shared" si="16"/>
        <v>0</v>
      </c>
      <c r="GQ21" s="202">
        <f t="shared" si="16"/>
        <v>0</v>
      </c>
      <c r="GR21" s="202">
        <f t="shared" si="16"/>
        <v>0</v>
      </c>
      <c r="GS21" s="202">
        <f t="shared" si="16"/>
        <v>0</v>
      </c>
      <c r="GT21" s="202">
        <f t="shared" si="16"/>
        <v>0</v>
      </c>
      <c r="GU21" s="202">
        <f t="shared" si="16"/>
        <v>0</v>
      </c>
      <c r="GV21" s="202">
        <f t="shared" si="16"/>
        <v>0</v>
      </c>
      <c r="GW21" s="202">
        <f t="shared" si="16"/>
        <v>0</v>
      </c>
      <c r="GX21" s="202">
        <f t="shared" si="16"/>
        <v>0</v>
      </c>
      <c r="GY21" s="202">
        <f t="shared" si="16"/>
        <v>0</v>
      </c>
      <c r="GZ21" s="202">
        <f t="shared" si="16"/>
        <v>0</v>
      </c>
      <c r="HA21" s="202">
        <f t="shared" si="16"/>
        <v>0</v>
      </c>
      <c r="HB21" s="202">
        <f t="shared" si="16"/>
        <v>0</v>
      </c>
      <c r="HC21" s="202">
        <f t="shared" si="16"/>
        <v>0</v>
      </c>
      <c r="HD21" s="202">
        <f t="shared" si="16"/>
        <v>0</v>
      </c>
      <c r="HE21" s="202">
        <f t="shared" si="16"/>
        <v>0</v>
      </c>
      <c r="HF21" s="202">
        <f t="shared" si="16"/>
        <v>0</v>
      </c>
      <c r="HG21" s="202">
        <f t="shared" si="16"/>
        <v>0</v>
      </c>
      <c r="HH21" s="202">
        <f t="shared" si="16"/>
        <v>0</v>
      </c>
      <c r="HI21" s="202">
        <f t="shared" si="16"/>
        <v>0</v>
      </c>
      <c r="HJ21" s="202">
        <f t="shared" si="16"/>
        <v>0</v>
      </c>
      <c r="HK21" s="202">
        <f t="shared" si="16"/>
        <v>0</v>
      </c>
      <c r="HL21" s="202">
        <f t="shared" si="16"/>
        <v>0</v>
      </c>
      <c r="HM21" s="202">
        <f t="shared" si="16"/>
        <v>0</v>
      </c>
      <c r="HN21" s="202">
        <f t="shared" si="16"/>
        <v>0</v>
      </c>
      <c r="HO21" s="202">
        <f t="shared" si="16"/>
        <v>0</v>
      </c>
      <c r="HP21" s="202">
        <f t="shared" si="16"/>
        <v>0</v>
      </c>
      <c r="HQ21" s="202">
        <f t="shared" si="16"/>
        <v>0</v>
      </c>
      <c r="HR21" s="202">
        <f t="shared" si="16"/>
        <v>0</v>
      </c>
      <c r="HS21" s="202">
        <f t="shared" ref="HS21:KD21" si="17">IF($E11*12&gt;=HS19,$E$13,0)</f>
        <v>0</v>
      </c>
      <c r="HT21" s="202">
        <f t="shared" si="17"/>
        <v>0</v>
      </c>
      <c r="HU21" s="202">
        <f t="shared" si="17"/>
        <v>0</v>
      </c>
      <c r="HV21" s="202">
        <f t="shared" si="17"/>
        <v>0</v>
      </c>
      <c r="HW21" s="202">
        <f t="shared" si="17"/>
        <v>0</v>
      </c>
      <c r="HX21" s="202">
        <f t="shared" si="17"/>
        <v>0</v>
      </c>
      <c r="HY21" s="202">
        <f t="shared" si="17"/>
        <v>0</v>
      </c>
      <c r="HZ21" s="202">
        <f t="shared" si="17"/>
        <v>0</v>
      </c>
      <c r="IA21" s="202">
        <f t="shared" si="17"/>
        <v>0</v>
      </c>
      <c r="IB21" s="202">
        <f t="shared" si="17"/>
        <v>0</v>
      </c>
      <c r="IC21" s="202">
        <f t="shared" si="17"/>
        <v>0</v>
      </c>
      <c r="ID21" s="202">
        <f t="shared" si="17"/>
        <v>0</v>
      </c>
      <c r="IE21" s="202">
        <f t="shared" si="17"/>
        <v>0</v>
      </c>
      <c r="IF21" s="202">
        <f t="shared" si="17"/>
        <v>0</v>
      </c>
      <c r="IG21" s="202">
        <f t="shared" si="17"/>
        <v>0</v>
      </c>
      <c r="IH21" s="202">
        <f t="shared" si="17"/>
        <v>0</v>
      </c>
      <c r="II21" s="202">
        <f t="shared" si="17"/>
        <v>0</v>
      </c>
      <c r="IJ21" s="202">
        <f t="shared" si="17"/>
        <v>0</v>
      </c>
      <c r="IK21" s="202">
        <f t="shared" si="17"/>
        <v>0</v>
      </c>
      <c r="IL21" s="202">
        <f t="shared" si="17"/>
        <v>0</v>
      </c>
      <c r="IM21" s="202">
        <f t="shared" si="17"/>
        <v>0</v>
      </c>
      <c r="IN21" s="202">
        <f t="shared" si="17"/>
        <v>0</v>
      </c>
      <c r="IO21" s="202">
        <f t="shared" si="17"/>
        <v>0</v>
      </c>
      <c r="IP21" s="202">
        <f t="shared" si="17"/>
        <v>0</v>
      </c>
      <c r="IQ21" s="202">
        <f t="shared" si="17"/>
        <v>0</v>
      </c>
      <c r="IR21" s="202">
        <f t="shared" si="17"/>
        <v>0</v>
      </c>
      <c r="IS21" s="202">
        <f t="shared" si="17"/>
        <v>0</v>
      </c>
      <c r="IT21" s="202">
        <f t="shared" si="17"/>
        <v>0</v>
      </c>
      <c r="IU21" s="202">
        <f t="shared" si="17"/>
        <v>0</v>
      </c>
      <c r="IV21" s="202">
        <f t="shared" si="17"/>
        <v>0</v>
      </c>
      <c r="IW21" s="202">
        <f t="shared" si="17"/>
        <v>0</v>
      </c>
      <c r="IX21" s="202">
        <f t="shared" si="17"/>
        <v>0</v>
      </c>
      <c r="IY21" s="202">
        <f t="shared" si="17"/>
        <v>0</v>
      </c>
      <c r="IZ21" s="202">
        <f t="shared" si="17"/>
        <v>0</v>
      </c>
      <c r="JA21" s="202">
        <f t="shared" si="17"/>
        <v>0</v>
      </c>
      <c r="JB21" s="202">
        <f t="shared" si="17"/>
        <v>0</v>
      </c>
      <c r="JC21" s="202">
        <f t="shared" si="17"/>
        <v>0</v>
      </c>
      <c r="JD21" s="202">
        <f t="shared" si="17"/>
        <v>0</v>
      </c>
      <c r="JE21" s="202">
        <f t="shared" si="17"/>
        <v>0</v>
      </c>
      <c r="JF21" s="202">
        <f t="shared" si="17"/>
        <v>0</v>
      </c>
      <c r="JG21" s="202">
        <f t="shared" si="17"/>
        <v>0</v>
      </c>
      <c r="JH21" s="202">
        <f t="shared" si="17"/>
        <v>0</v>
      </c>
      <c r="JI21" s="202">
        <f t="shared" si="17"/>
        <v>0</v>
      </c>
      <c r="JJ21" s="202">
        <f t="shared" si="17"/>
        <v>0</v>
      </c>
      <c r="JK21" s="202">
        <f t="shared" si="17"/>
        <v>0</v>
      </c>
      <c r="JL21" s="202">
        <f t="shared" si="17"/>
        <v>0</v>
      </c>
      <c r="JM21" s="202">
        <f t="shared" si="17"/>
        <v>0</v>
      </c>
      <c r="JN21" s="202">
        <f t="shared" si="17"/>
        <v>0</v>
      </c>
      <c r="JO21" s="202">
        <f t="shared" si="17"/>
        <v>0</v>
      </c>
      <c r="JP21" s="202">
        <f t="shared" si="17"/>
        <v>0</v>
      </c>
      <c r="JQ21" s="202">
        <f t="shared" si="17"/>
        <v>0</v>
      </c>
      <c r="JR21" s="202">
        <f t="shared" si="17"/>
        <v>0</v>
      </c>
      <c r="JS21" s="202">
        <f t="shared" si="17"/>
        <v>0</v>
      </c>
      <c r="JT21" s="202">
        <f t="shared" si="17"/>
        <v>0</v>
      </c>
      <c r="JU21" s="202">
        <f t="shared" si="17"/>
        <v>0</v>
      </c>
      <c r="JV21" s="202">
        <f t="shared" si="17"/>
        <v>0</v>
      </c>
      <c r="JW21" s="202">
        <f t="shared" si="17"/>
        <v>0</v>
      </c>
      <c r="JX21" s="202">
        <f t="shared" si="17"/>
        <v>0</v>
      </c>
      <c r="JY21" s="202">
        <f t="shared" si="17"/>
        <v>0</v>
      </c>
      <c r="JZ21" s="202">
        <f t="shared" si="17"/>
        <v>0</v>
      </c>
      <c r="KA21" s="202">
        <f t="shared" si="17"/>
        <v>0</v>
      </c>
      <c r="KB21" s="202">
        <f t="shared" si="17"/>
        <v>0</v>
      </c>
      <c r="KC21" s="202">
        <f t="shared" si="17"/>
        <v>0</v>
      </c>
      <c r="KD21" s="202">
        <f t="shared" si="17"/>
        <v>0</v>
      </c>
      <c r="KE21" s="202">
        <f t="shared" ref="KE21:MP21" si="18">IF($E11*12&gt;=KE19,$E$13,0)</f>
        <v>0</v>
      </c>
      <c r="KF21" s="202">
        <f t="shared" si="18"/>
        <v>0</v>
      </c>
      <c r="KG21" s="202">
        <f t="shared" si="18"/>
        <v>0</v>
      </c>
      <c r="KH21" s="202">
        <f t="shared" si="18"/>
        <v>0</v>
      </c>
      <c r="KI21" s="202">
        <f t="shared" si="18"/>
        <v>0</v>
      </c>
      <c r="KJ21" s="202">
        <f t="shared" si="18"/>
        <v>0</v>
      </c>
      <c r="KK21" s="202">
        <f t="shared" si="18"/>
        <v>0</v>
      </c>
      <c r="KL21" s="202">
        <f t="shared" si="18"/>
        <v>0</v>
      </c>
      <c r="KM21" s="202">
        <f t="shared" si="18"/>
        <v>0</v>
      </c>
      <c r="KN21" s="202">
        <f t="shared" si="18"/>
        <v>0</v>
      </c>
      <c r="KO21" s="202">
        <f t="shared" si="18"/>
        <v>0</v>
      </c>
      <c r="KP21" s="202">
        <f t="shared" si="18"/>
        <v>0</v>
      </c>
      <c r="KQ21" s="202">
        <f t="shared" si="18"/>
        <v>0</v>
      </c>
      <c r="KR21" s="202">
        <f t="shared" si="18"/>
        <v>0</v>
      </c>
      <c r="KS21" s="202">
        <f t="shared" si="18"/>
        <v>0</v>
      </c>
      <c r="KT21" s="202">
        <f t="shared" si="18"/>
        <v>0</v>
      </c>
      <c r="KU21" s="202">
        <f t="shared" si="18"/>
        <v>0</v>
      </c>
      <c r="KV21" s="202">
        <f t="shared" si="18"/>
        <v>0</v>
      </c>
      <c r="KW21" s="202">
        <f t="shared" si="18"/>
        <v>0</v>
      </c>
      <c r="KX21" s="202">
        <f t="shared" si="18"/>
        <v>0</v>
      </c>
      <c r="KY21" s="202">
        <f t="shared" si="18"/>
        <v>0</v>
      </c>
      <c r="KZ21" s="202">
        <f t="shared" si="18"/>
        <v>0</v>
      </c>
      <c r="LA21" s="202">
        <f t="shared" si="18"/>
        <v>0</v>
      </c>
      <c r="LB21" s="202">
        <f t="shared" si="18"/>
        <v>0</v>
      </c>
      <c r="LC21" s="202">
        <f t="shared" si="18"/>
        <v>0</v>
      </c>
      <c r="LD21" s="202">
        <f t="shared" si="18"/>
        <v>0</v>
      </c>
      <c r="LE21" s="202">
        <f t="shared" si="18"/>
        <v>0</v>
      </c>
      <c r="LF21" s="202">
        <f t="shared" si="18"/>
        <v>0</v>
      </c>
      <c r="LG21" s="202">
        <f t="shared" si="18"/>
        <v>0</v>
      </c>
      <c r="LH21" s="202">
        <f t="shared" si="18"/>
        <v>0</v>
      </c>
      <c r="LI21" s="202">
        <f t="shared" si="18"/>
        <v>0</v>
      </c>
      <c r="LJ21" s="202">
        <f t="shared" si="18"/>
        <v>0</v>
      </c>
      <c r="LK21" s="202">
        <f t="shared" si="18"/>
        <v>0</v>
      </c>
      <c r="LL21" s="202">
        <f t="shared" si="18"/>
        <v>0</v>
      </c>
      <c r="LM21" s="202">
        <f t="shared" si="18"/>
        <v>0</v>
      </c>
      <c r="LN21" s="202">
        <f t="shared" si="18"/>
        <v>0</v>
      </c>
      <c r="LO21" s="202">
        <f t="shared" si="18"/>
        <v>0</v>
      </c>
      <c r="LP21" s="202">
        <f t="shared" si="18"/>
        <v>0</v>
      </c>
      <c r="LQ21" s="202">
        <f t="shared" si="18"/>
        <v>0</v>
      </c>
      <c r="LR21" s="202">
        <f t="shared" si="18"/>
        <v>0</v>
      </c>
      <c r="LS21" s="202">
        <f t="shared" si="18"/>
        <v>0</v>
      </c>
      <c r="LT21" s="202">
        <f t="shared" si="18"/>
        <v>0</v>
      </c>
      <c r="LU21" s="202">
        <f t="shared" si="18"/>
        <v>0</v>
      </c>
      <c r="LV21" s="202">
        <f t="shared" si="18"/>
        <v>0</v>
      </c>
      <c r="LW21" s="202">
        <f t="shared" si="18"/>
        <v>0</v>
      </c>
      <c r="LX21" s="202">
        <f t="shared" si="18"/>
        <v>0</v>
      </c>
      <c r="LY21" s="202">
        <f t="shared" si="18"/>
        <v>0</v>
      </c>
      <c r="LZ21" s="202">
        <f t="shared" si="18"/>
        <v>0</v>
      </c>
      <c r="MA21" s="202">
        <f t="shared" si="18"/>
        <v>0</v>
      </c>
      <c r="MB21" s="202">
        <f t="shared" si="18"/>
        <v>0</v>
      </c>
      <c r="MC21" s="202">
        <f t="shared" si="18"/>
        <v>0</v>
      </c>
      <c r="MD21" s="202">
        <f t="shared" si="18"/>
        <v>0</v>
      </c>
      <c r="ME21" s="202">
        <f t="shared" si="18"/>
        <v>0</v>
      </c>
      <c r="MF21" s="202">
        <f t="shared" si="18"/>
        <v>0</v>
      </c>
      <c r="MG21" s="202">
        <f t="shared" si="18"/>
        <v>0</v>
      </c>
      <c r="MH21" s="202">
        <f t="shared" si="18"/>
        <v>0</v>
      </c>
      <c r="MI21" s="202">
        <f t="shared" si="18"/>
        <v>0</v>
      </c>
      <c r="MJ21" s="202">
        <f t="shared" si="18"/>
        <v>0</v>
      </c>
      <c r="MK21" s="202">
        <f t="shared" si="18"/>
        <v>0</v>
      </c>
      <c r="ML21" s="202">
        <f t="shared" si="18"/>
        <v>0</v>
      </c>
      <c r="MM21" s="202">
        <f t="shared" si="18"/>
        <v>0</v>
      </c>
      <c r="MN21" s="202">
        <f t="shared" si="18"/>
        <v>0</v>
      </c>
      <c r="MO21" s="202">
        <f t="shared" si="18"/>
        <v>0</v>
      </c>
      <c r="MP21" s="202">
        <f t="shared" si="18"/>
        <v>0</v>
      </c>
      <c r="MQ21" s="202">
        <f t="shared" ref="MQ21:OC21" si="19">IF($E11*12&gt;=MQ19,$E$13,0)</f>
        <v>0</v>
      </c>
      <c r="MR21" s="202">
        <f t="shared" si="19"/>
        <v>0</v>
      </c>
      <c r="MS21" s="202">
        <f t="shared" si="19"/>
        <v>0</v>
      </c>
      <c r="MT21" s="202">
        <f t="shared" si="19"/>
        <v>0</v>
      </c>
      <c r="MU21" s="202">
        <f t="shared" si="19"/>
        <v>0</v>
      </c>
      <c r="MV21" s="202">
        <f t="shared" si="19"/>
        <v>0</v>
      </c>
      <c r="MW21" s="202">
        <f t="shared" si="19"/>
        <v>0</v>
      </c>
      <c r="MX21" s="202">
        <f t="shared" si="19"/>
        <v>0</v>
      </c>
      <c r="MY21" s="202">
        <f t="shared" si="19"/>
        <v>0</v>
      </c>
      <c r="MZ21" s="202">
        <f t="shared" si="19"/>
        <v>0</v>
      </c>
      <c r="NA21" s="202">
        <f t="shared" si="19"/>
        <v>0</v>
      </c>
      <c r="NB21" s="202">
        <f t="shared" si="19"/>
        <v>0</v>
      </c>
      <c r="NC21" s="202">
        <f t="shared" si="19"/>
        <v>0</v>
      </c>
      <c r="ND21" s="202">
        <f t="shared" si="19"/>
        <v>0</v>
      </c>
      <c r="NE21" s="202">
        <f t="shared" si="19"/>
        <v>0</v>
      </c>
      <c r="NF21" s="202">
        <f t="shared" si="19"/>
        <v>0</v>
      </c>
      <c r="NG21" s="202">
        <f t="shared" si="19"/>
        <v>0</v>
      </c>
      <c r="NH21" s="202">
        <f t="shared" si="19"/>
        <v>0</v>
      </c>
      <c r="NI21" s="202">
        <f t="shared" si="19"/>
        <v>0</v>
      </c>
      <c r="NJ21" s="202">
        <f t="shared" si="19"/>
        <v>0</v>
      </c>
      <c r="NK21" s="202">
        <f t="shared" si="19"/>
        <v>0</v>
      </c>
      <c r="NL21" s="202">
        <f t="shared" si="19"/>
        <v>0</v>
      </c>
      <c r="NM21" s="202">
        <f t="shared" si="19"/>
        <v>0</v>
      </c>
      <c r="NN21" s="202">
        <f t="shared" si="19"/>
        <v>0</v>
      </c>
      <c r="NO21" s="202">
        <f t="shared" si="19"/>
        <v>0</v>
      </c>
      <c r="NP21" s="202">
        <f t="shared" si="19"/>
        <v>0</v>
      </c>
      <c r="NQ21" s="202">
        <f t="shared" si="19"/>
        <v>0</v>
      </c>
      <c r="NR21" s="202">
        <f t="shared" si="19"/>
        <v>0</v>
      </c>
      <c r="NS21" s="202">
        <f t="shared" si="19"/>
        <v>0</v>
      </c>
      <c r="NT21" s="202">
        <f t="shared" si="19"/>
        <v>0</v>
      </c>
      <c r="NU21" s="202">
        <f t="shared" si="19"/>
        <v>0</v>
      </c>
      <c r="NV21" s="202">
        <f t="shared" si="19"/>
        <v>0</v>
      </c>
      <c r="NW21" s="202">
        <f t="shared" si="19"/>
        <v>0</v>
      </c>
      <c r="NX21" s="202">
        <f t="shared" si="19"/>
        <v>0</v>
      </c>
      <c r="NY21" s="202">
        <f t="shared" si="19"/>
        <v>0</v>
      </c>
      <c r="NZ21" s="202">
        <f t="shared" si="19"/>
        <v>0</v>
      </c>
      <c r="OA21" s="202">
        <f t="shared" si="19"/>
        <v>0</v>
      </c>
      <c r="OB21" s="202">
        <f t="shared" si="19"/>
        <v>0</v>
      </c>
      <c r="OC21" s="202">
        <f t="shared" si="19"/>
        <v>0</v>
      </c>
      <c r="OE21" s="16" t="s">
        <v>373</v>
      </c>
      <c r="OF21" s="205" t="s">
        <v>376</v>
      </c>
      <c r="OG21" s="16" t="s">
        <v>377</v>
      </c>
      <c r="OH21" s="16">
        <f>IF($K$8="No",0,SUM(W21*Inputs!$G$79,Financials!AI$19-Financials!AI$15))</f>
        <v>0</v>
      </c>
    </row>
    <row r="22" spans="5:398" s="16" customFormat="1">
      <c r="E22" s="16">
        <v>3</v>
      </c>
      <c r="G22" s="41">
        <f t="shared" si="8"/>
        <v>0</v>
      </c>
      <c r="H22" s="41"/>
      <c r="I22" s="41">
        <f t="shared" si="9"/>
        <v>0</v>
      </c>
      <c r="K22" s="41">
        <f t="shared" si="10"/>
        <v>0</v>
      </c>
      <c r="M22" s="41">
        <f t="shared" si="11"/>
        <v>0</v>
      </c>
      <c r="O22" s="41">
        <f t="shared" si="12"/>
        <v>0</v>
      </c>
      <c r="P22" s="34">
        <v>1</v>
      </c>
      <c r="Q22" s="16">
        <v>3</v>
      </c>
      <c r="S22" s="16">
        <f t="shared" si="13"/>
        <v>3</v>
      </c>
      <c r="U22" s="46">
        <f>IF($K$8="No",0,IF(S22=1,Inputs!$M$24,IF(S22=2,Inputs!$M$25,IF(S22=3,Inputs!$M$26,IF(S22=4,Inputs!$M$27,IF(S22=5,Inputs!$M$28,IF(S22=6,Inputs!$M$29,IF(S22=7,Inputs!$M$30,IF(S22=8,Inputs!$M$31,IF(S22=9,Inputs!$M$32,IF(S22=10,Inputs!$M$33,IF(S22=11,Inputs!$M$34,IF(S22=12,Inputs!$M$35,0)))))))))))))</f>
        <v>0</v>
      </c>
      <c r="W22" s="46">
        <f t="shared" si="0"/>
        <v>0</v>
      </c>
      <c r="Y22" s="46">
        <f>IF($K$8="No",0,SUM($W$22*Inputs!$G$79,Financials!AJ$19-Financials!AJ$15))</f>
        <v>0</v>
      </c>
      <c r="AA22" s="46">
        <f>IF($K$8="No",0,Financials!AJ$41)</f>
        <v>0</v>
      </c>
      <c r="AB22" s="46"/>
      <c r="AC22" s="41">
        <f t="shared" si="1"/>
        <v>0</v>
      </c>
      <c r="AD22" s="46"/>
      <c r="AG22" s="16" t="s">
        <v>367</v>
      </c>
      <c r="AH22" s="41">
        <f t="shared" ref="AH22:CS22" si="20">$E$9/12*AH20</f>
        <v>0</v>
      </c>
      <c r="AI22" s="41">
        <f t="shared" si="20"/>
        <v>0</v>
      </c>
      <c r="AJ22" s="41">
        <f t="shared" si="20"/>
        <v>0</v>
      </c>
      <c r="AK22" s="41">
        <f t="shared" si="20"/>
        <v>0</v>
      </c>
      <c r="AL22" s="41">
        <f t="shared" si="20"/>
        <v>0</v>
      </c>
      <c r="AM22" s="41">
        <f t="shared" si="20"/>
        <v>0</v>
      </c>
      <c r="AN22" s="41">
        <f t="shared" si="20"/>
        <v>0</v>
      </c>
      <c r="AO22" s="41">
        <f t="shared" si="20"/>
        <v>0</v>
      </c>
      <c r="AP22" s="41">
        <f t="shared" si="20"/>
        <v>0</v>
      </c>
      <c r="AQ22" s="41">
        <f t="shared" si="20"/>
        <v>0</v>
      </c>
      <c r="AR22" s="41">
        <f t="shared" si="20"/>
        <v>0</v>
      </c>
      <c r="AS22" s="41">
        <f t="shared" si="20"/>
        <v>0</v>
      </c>
      <c r="AT22" s="41">
        <f t="shared" si="20"/>
        <v>0</v>
      </c>
      <c r="AU22" s="41">
        <f t="shared" si="20"/>
        <v>0</v>
      </c>
      <c r="AV22" s="41">
        <f t="shared" si="20"/>
        <v>0</v>
      </c>
      <c r="AW22" s="41">
        <f t="shared" si="20"/>
        <v>0</v>
      </c>
      <c r="AX22" s="41">
        <f t="shared" si="20"/>
        <v>0</v>
      </c>
      <c r="AY22" s="41">
        <f t="shared" si="20"/>
        <v>0</v>
      </c>
      <c r="AZ22" s="41">
        <f t="shared" si="20"/>
        <v>0</v>
      </c>
      <c r="BA22" s="41">
        <f t="shared" si="20"/>
        <v>0</v>
      </c>
      <c r="BB22" s="41">
        <f t="shared" si="20"/>
        <v>0</v>
      </c>
      <c r="BC22" s="41">
        <f t="shared" si="20"/>
        <v>0</v>
      </c>
      <c r="BD22" s="41">
        <f t="shared" si="20"/>
        <v>0</v>
      </c>
      <c r="BE22" s="41">
        <f t="shared" si="20"/>
        <v>0</v>
      </c>
      <c r="BF22" s="41">
        <f t="shared" si="20"/>
        <v>0</v>
      </c>
      <c r="BG22" s="41">
        <f t="shared" si="20"/>
        <v>0</v>
      </c>
      <c r="BH22" s="41">
        <f t="shared" si="20"/>
        <v>0</v>
      </c>
      <c r="BI22" s="41">
        <f t="shared" si="20"/>
        <v>0</v>
      </c>
      <c r="BJ22" s="41">
        <f t="shared" si="20"/>
        <v>0</v>
      </c>
      <c r="BK22" s="41">
        <f t="shared" si="20"/>
        <v>0</v>
      </c>
      <c r="BL22" s="41">
        <f t="shared" si="20"/>
        <v>0</v>
      </c>
      <c r="BM22" s="41">
        <f t="shared" si="20"/>
        <v>0</v>
      </c>
      <c r="BN22" s="41">
        <f t="shared" si="20"/>
        <v>0</v>
      </c>
      <c r="BO22" s="41">
        <f t="shared" si="20"/>
        <v>0</v>
      </c>
      <c r="BP22" s="41">
        <f t="shared" si="20"/>
        <v>0</v>
      </c>
      <c r="BQ22" s="41">
        <f t="shared" si="20"/>
        <v>0</v>
      </c>
      <c r="BR22" s="41">
        <f t="shared" si="20"/>
        <v>0</v>
      </c>
      <c r="BS22" s="41">
        <f t="shared" si="20"/>
        <v>0</v>
      </c>
      <c r="BT22" s="41">
        <f t="shared" si="20"/>
        <v>0</v>
      </c>
      <c r="BU22" s="41">
        <f t="shared" si="20"/>
        <v>0</v>
      </c>
      <c r="BV22" s="41">
        <f t="shared" si="20"/>
        <v>0</v>
      </c>
      <c r="BW22" s="41">
        <f t="shared" si="20"/>
        <v>0</v>
      </c>
      <c r="BX22" s="41">
        <f t="shared" si="20"/>
        <v>0</v>
      </c>
      <c r="BY22" s="41">
        <f t="shared" si="20"/>
        <v>0</v>
      </c>
      <c r="BZ22" s="41">
        <f t="shared" si="20"/>
        <v>0</v>
      </c>
      <c r="CA22" s="41">
        <f t="shared" si="20"/>
        <v>0</v>
      </c>
      <c r="CB22" s="41">
        <f t="shared" si="20"/>
        <v>0</v>
      </c>
      <c r="CC22" s="41">
        <f t="shared" si="20"/>
        <v>0</v>
      </c>
      <c r="CD22" s="41">
        <f t="shared" si="20"/>
        <v>0</v>
      </c>
      <c r="CE22" s="41">
        <f t="shared" si="20"/>
        <v>0</v>
      </c>
      <c r="CF22" s="41">
        <f t="shared" si="20"/>
        <v>0</v>
      </c>
      <c r="CG22" s="41">
        <f t="shared" si="20"/>
        <v>0</v>
      </c>
      <c r="CH22" s="41">
        <f t="shared" si="20"/>
        <v>0</v>
      </c>
      <c r="CI22" s="41">
        <f t="shared" si="20"/>
        <v>0</v>
      </c>
      <c r="CJ22" s="41">
        <f t="shared" si="20"/>
        <v>0</v>
      </c>
      <c r="CK22" s="41">
        <f t="shared" si="20"/>
        <v>0</v>
      </c>
      <c r="CL22" s="41">
        <f t="shared" si="20"/>
        <v>0</v>
      </c>
      <c r="CM22" s="41">
        <f t="shared" si="20"/>
        <v>0</v>
      </c>
      <c r="CN22" s="41">
        <f t="shared" si="20"/>
        <v>0</v>
      </c>
      <c r="CO22" s="41">
        <f t="shared" si="20"/>
        <v>0</v>
      </c>
      <c r="CP22" s="41">
        <f t="shared" si="20"/>
        <v>0</v>
      </c>
      <c r="CQ22" s="41">
        <f t="shared" si="20"/>
        <v>0</v>
      </c>
      <c r="CR22" s="41">
        <f t="shared" si="20"/>
        <v>0</v>
      </c>
      <c r="CS22" s="41">
        <f t="shared" si="20"/>
        <v>0</v>
      </c>
      <c r="CT22" s="41">
        <f t="shared" ref="CT22:FE22" si="21">$E$9/12*CT20</f>
        <v>0</v>
      </c>
      <c r="CU22" s="41">
        <f t="shared" si="21"/>
        <v>0</v>
      </c>
      <c r="CV22" s="41">
        <f t="shared" si="21"/>
        <v>0</v>
      </c>
      <c r="CW22" s="41">
        <f t="shared" si="21"/>
        <v>0</v>
      </c>
      <c r="CX22" s="41">
        <f t="shared" si="21"/>
        <v>0</v>
      </c>
      <c r="CY22" s="41">
        <f t="shared" si="21"/>
        <v>0</v>
      </c>
      <c r="CZ22" s="41">
        <f t="shared" si="21"/>
        <v>0</v>
      </c>
      <c r="DA22" s="41">
        <f t="shared" si="21"/>
        <v>0</v>
      </c>
      <c r="DB22" s="41">
        <f t="shared" si="21"/>
        <v>0</v>
      </c>
      <c r="DC22" s="41">
        <f t="shared" si="21"/>
        <v>0</v>
      </c>
      <c r="DD22" s="41">
        <f t="shared" si="21"/>
        <v>0</v>
      </c>
      <c r="DE22" s="41">
        <f t="shared" si="21"/>
        <v>0</v>
      </c>
      <c r="DF22" s="41">
        <f t="shared" si="21"/>
        <v>0</v>
      </c>
      <c r="DG22" s="41">
        <f t="shared" si="21"/>
        <v>0</v>
      </c>
      <c r="DH22" s="41">
        <f t="shared" si="21"/>
        <v>0</v>
      </c>
      <c r="DI22" s="41">
        <f t="shared" si="21"/>
        <v>0</v>
      </c>
      <c r="DJ22" s="41">
        <f t="shared" si="21"/>
        <v>0</v>
      </c>
      <c r="DK22" s="41">
        <f t="shared" si="21"/>
        <v>0</v>
      </c>
      <c r="DL22" s="41">
        <f t="shared" si="21"/>
        <v>0</v>
      </c>
      <c r="DM22" s="41">
        <f t="shared" si="21"/>
        <v>0</v>
      </c>
      <c r="DN22" s="41">
        <f t="shared" si="21"/>
        <v>0</v>
      </c>
      <c r="DO22" s="41">
        <f t="shared" si="21"/>
        <v>0</v>
      </c>
      <c r="DP22" s="41">
        <f t="shared" si="21"/>
        <v>0</v>
      </c>
      <c r="DQ22" s="41">
        <f t="shared" si="21"/>
        <v>0</v>
      </c>
      <c r="DR22" s="41">
        <f t="shared" si="21"/>
        <v>0</v>
      </c>
      <c r="DS22" s="41">
        <f t="shared" si="21"/>
        <v>0</v>
      </c>
      <c r="DT22" s="41">
        <f t="shared" si="21"/>
        <v>0</v>
      </c>
      <c r="DU22" s="41">
        <f t="shared" si="21"/>
        <v>0</v>
      </c>
      <c r="DV22" s="41">
        <f t="shared" si="21"/>
        <v>0</v>
      </c>
      <c r="DW22" s="41">
        <f t="shared" si="21"/>
        <v>0</v>
      </c>
      <c r="DX22" s="41">
        <f t="shared" si="21"/>
        <v>0</v>
      </c>
      <c r="DY22" s="41">
        <f t="shared" si="21"/>
        <v>0</v>
      </c>
      <c r="DZ22" s="41">
        <f t="shared" si="21"/>
        <v>0</v>
      </c>
      <c r="EA22" s="41">
        <f t="shared" si="21"/>
        <v>0</v>
      </c>
      <c r="EB22" s="41">
        <f t="shared" si="21"/>
        <v>0</v>
      </c>
      <c r="EC22" s="41">
        <f t="shared" si="21"/>
        <v>0</v>
      </c>
      <c r="ED22" s="41">
        <f t="shared" si="21"/>
        <v>0</v>
      </c>
      <c r="EE22" s="41">
        <f t="shared" si="21"/>
        <v>0</v>
      </c>
      <c r="EF22" s="41">
        <f t="shared" si="21"/>
        <v>0</v>
      </c>
      <c r="EG22" s="41">
        <f t="shared" si="21"/>
        <v>0</v>
      </c>
      <c r="EH22" s="41">
        <f t="shared" si="21"/>
        <v>0</v>
      </c>
      <c r="EI22" s="41">
        <f t="shared" si="21"/>
        <v>0</v>
      </c>
      <c r="EJ22" s="41">
        <f t="shared" si="21"/>
        <v>0</v>
      </c>
      <c r="EK22" s="41">
        <f t="shared" si="21"/>
        <v>0</v>
      </c>
      <c r="EL22" s="41">
        <f t="shared" si="21"/>
        <v>0</v>
      </c>
      <c r="EM22" s="41">
        <f t="shared" si="21"/>
        <v>0</v>
      </c>
      <c r="EN22" s="41">
        <f t="shared" si="21"/>
        <v>0</v>
      </c>
      <c r="EO22" s="41">
        <f t="shared" si="21"/>
        <v>0</v>
      </c>
      <c r="EP22" s="41">
        <f t="shared" si="21"/>
        <v>0</v>
      </c>
      <c r="EQ22" s="41">
        <f t="shared" si="21"/>
        <v>0</v>
      </c>
      <c r="ER22" s="41">
        <f t="shared" si="21"/>
        <v>0</v>
      </c>
      <c r="ES22" s="41">
        <f t="shared" si="21"/>
        <v>0</v>
      </c>
      <c r="ET22" s="41">
        <f t="shared" si="21"/>
        <v>0</v>
      </c>
      <c r="EU22" s="41">
        <f t="shared" si="21"/>
        <v>0</v>
      </c>
      <c r="EV22" s="41">
        <f t="shared" si="21"/>
        <v>0</v>
      </c>
      <c r="EW22" s="41">
        <f t="shared" si="21"/>
        <v>0</v>
      </c>
      <c r="EX22" s="41">
        <f t="shared" si="21"/>
        <v>0</v>
      </c>
      <c r="EY22" s="41">
        <f t="shared" si="21"/>
        <v>0</v>
      </c>
      <c r="EZ22" s="41">
        <f t="shared" si="21"/>
        <v>0</v>
      </c>
      <c r="FA22" s="41">
        <f t="shared" si="21"/>
        <v>0</v>
      </c>
      <c r="FB22" s="41">
        <f t="shared" si="21"/>
        <v>0</v>
      </c>
      <c r="FC22" s="41">
        <f t="shared" si="21"/>
        <v>0</v>
      </c>
      <c r="FD22" s="41">
        <f t="shared" si="21"/>
        <v>0</v>
      </c>
      <c r="FE22" s="41">
        <f t="shared" si="21"/>
        <v>0</v>
      </c>
      <c r="FF22" s="41">
        <f t="shared" ref="FF22:HQ22" si="22">$E$9/12*FF20</f>
        <v>0</v>
      </c>
      <c r="FG22" s="41">
        <f t="shared" si="22"/>
        <v>0</v>
      </c>
      <c r="FH22" s="41">
        <f t="shared" si="22"/>
        <v>0</v>
      </c>
      <c r="FI22" s="41">
        <f t="shared" si="22"/>
        <v>0</v>
      </c>
      <c r="FJ22" s="41">
        <f t="shared" si="22"/>
        <v>0</v>
      </c>
      <c r="FK22" s="41">
        <f t="shared" si="22"/>
        <v>0</v>
      </c>
      <c r="FL22" s="41">
        <f t="shared" si="22"/>
        <v>0</v>
      </c>
      <c r="FM22" s="41">
        <f t="shared" si="22"/>
        <v>0</v>
      </c>
      <c r="FN22" s="41">
        <f t="shared" si="22"/>
        <v>0</v>
      </c>
      <c r="FO22" s="41">
        <f t="shared" si="22"/>
        <v>0</v>
      </c>
      <c r="FP22" s="41">
        <f t="shared" si="22"/>
        <v>0</v>
      </c>
      <c r="FQ22" s="41">
        <f t="shared" si="22"/>
        <v>0</v>
      </c>
      <c r="FR22" s="41">
        <f t="shared" si="22"/>
        <v>0</v>
      </c>
      <c r="FS22" s="41">
        <f t="shared" si="22"/>
        <v>0</v>
      </c>
      <c r="FT22" s="41">
        <f t="shared" si="22"/>
        <v>0</v>
      </c>
      <c r="FU22" s="41">
        <f t="shared" si="22"/>
        <v>0</v>
      </c>
      <c r="FV22" s="41">
        <f t="shared" si="22"/>
        <v>0</v>
      </c>
      <c r="FW22" s="41">
        <f t="shared" si="22"/>
        <v>0</v>
      </c>
      <c r="FX22" s="41">
        <f t="shared" si="22"/>
        <v>0</v>
      </c>
      <c r="FY22" s="41">
        <f t="shared" si="22"/>
        <v>0</v>
      </c>
      <c r="FZ22" s="41">
        <f t="shared" si="22"/>
        <v>0</v>
      </c>
      <c r="GA22" s="41">
        <f t="shared" si="22"/>
        <v>0</v>
      </c>
      <c r="GB22" s="41">
        <f t="shared" si="22"/>
        <v>0</v>
      </c>
      <c r="GC22" s="41">
        <f t="shared" si="22"/>
        <v>0</v>
      </c>
      <c r="GD22" s="41">
        <f t="shared" si="22"/>
        <v>0</v>
      </c>
      <c r="GE22" s="41">
        <f t="shared" si="22"/>
        <v>0</v>
      </c>
      <c r="GF22" s="41">
        <f t="shared" si="22"/>
        <v>0</v>
      </c>
      <c r="GG22" s="41">
        <f t="shared" si="22"/>
        <v>0</v>
      </c>
      <c r="GH22" s="41">
        <f t="shared" si="22"/>
        <v>0</v>
      </c>
      <c r="GI22" s="41">
        <f t="shared" si="22"/>
        <v>0</v>
      </c>
      <c r="GJ22" s="41">
        <f t="shared" si="22"/>
        <v>0</v>
      </c>
      <c r="GK22" s="41">
        <f t="shared" si="22"/>
        <v>0</v>
      </c>
      <c r="GL22" s="41">
        <f t="shared" si="22"/>
        <v>0</v>
      </c>
      <c r="GM22" s="41">
        <f t="shared" si="22"/>
        <v>0</v>
      </c>
      <c r="GN22" s="41">
        <f t="shared" si="22"/>
        <v>0</v>
      </c>
      <c r="GO22" s="41">
        <f t="shared" si="22"/>
        <v>0</v>
      </c>
      <c r="GP22" s="41">
        <f t="shared" si="22"/>
        <v>0</v>
      </c>
      <c r="GQ22" s="41">
        <f t="shared" si="22"/>
        <v>0</v>
      </c>
      <c r="GR22" s="41">
        <f t="shared" si="22"/>
        <v>0</v>
      </c>
      <c r="GS22" s="41">
        <f t="shared" si="22"/>
        <v>0</v>
      </c>
      <c r="GT22" s="41">
        <f t="shared" si="22"/>
        <v>0</v>
      </c>
      <c r="GU22" s="41">
        <f t="shared" si="22"/>
        <v>0</v>
      </c>
      <c r="GV22" s="41">
        <f t="shared" si="22"/>
        <v>0</v>
      </c>
      <c r="GW22" s="41">
        <f t="shared" si="22"/>
        <v>0</v>
      </c>
      <c r="GX22" s="41">
        <f t="shared" si="22"/>
        <v>0</v>
      </c>
      <c r="GY22" s="41">
        <f t="shared" si="22"/>
        <v>0</v>
      </c>
      <c r="GZ22" s="41">
        <f t="shared" si="22"/>
        <v>0</v>
      </c>
      <c r="HA22" s="41">
        <f t="shared" si="22"/>
        <v>0</v>
      </c>
      <c r="HB22" s="41">
        <f t="shared" si="22"/>
        <v>0</v>
      </c>
      <c r="HC22" s="41">
        <f t="shared" si="22"/>
        <v>0</v>
      </c>
      <c r="HD22" s="41">
        <f t="shared" si="22"/>
        <v>0</v>
      </c>
      <c r="HE22" s="41">
        <f t="shared" si="22"/>
        <v>0</v>
      </c>
      <c r="HF22" s="41">
        <f t="shared" si="22"/>
        <v>0</v>
      </c>
      <c r="HG22" s="41">
        <f t="shared" si="22"/>
        <v>0</v>
      </c>
      <c r="HH22" s="41">
        <f t="shared" si="22"/>
        <v>0</v>
      </c>
      <c r="HI22" s="41">
        <f t="shared" si="22"/>
        <v>0</v>
      </c>
      <c r="HJ22" s="41">
        <f t="shared" si="22"/>
        <v>0</v>
      </c>
      <c r="HK22" s="41">
        <f t="shared" si="22"/>
        <v>0</v>
      </c>
      <c r="HL22" s="41">
        <f t="shared" si="22"/>
        <v>0</v>
      </c>
      <c r="HM22" s="41">
        <f t="shared" si="22"/>
        <v>0</v>
      </c>
      <c r="HN22" s="41">
        <f t="shared" si="22"/>
        <v>0</v>
      </c>
      <c r="HO22" s="41">
        <f t="shared" si="22"/>
        <v>0</v>
      </c>
      <c r="HP22" s="41">
        <f t="shared" si="22"/>
        <v>0</v>
      </c>
      <c r="HQ22" s="41">
        <f t="shared" si="22"/>
        <v>0</v>
      </c>
      <c r="HR22" s="41">
        <f t="shared" ref="HR22:KC22" si="23">$E$9/12*HR20</f>
        <v>0</v>
      </c>
      <c r="HS22" s="41">
        <f t="shared" si="23"/>
        <v>0</v>
      </c>
      <c r="HT22" s="41">
        <f t="shared" si="23"/>
        <v>0</v>
      </c>
      <c r="HU22" s="41">
        <f t="shared" si="23"/>
        <v>0</v>
      </c>
      <c r="HV22" s="41">
        <f t="shared" si="23"/>
        <v>0</v>
      </c>
      <c r="HW22" s="41">
        <f t="shared" si="23"/>
        <v>0</v>
      </c>
      <c r="HX22" s="41">
        <f t="shared" si="23"/>
        <v>0</v>
      </c>
      <c r="HY22" s="41">
        <f t="shared" si="23"/>
        <v>0</v>
      </c>
      <c r="HZ22" s="41">
        <f t="shared" si="23"/>
        <v>0</v>
      </c>
      <c r="IA22" s="41">
        <f t="shared" si="23"/>
        <v>0</v>
      </c>
      <c r="IB22" s="41">
        <f t="shared" si="23"/>
        <v>0</v>
      </c>
      <c r="IC22" s="41">
        <f t="shared" si="23"/>
        <v>0</v>
      </c>
      <c r="ID22" s="41">
        <f t="shared" si="23"/>
        <v>0</v>
      </c>
      <c r="IE22" s="41">
        <f t="shared" si="23"/>
        <v>0</v>
      </c>
      <c r="IF22" s="41">
        <f t="shared" si="23"/>
        <v>0</v>
      </c>
      <c r="IG22" s="41">
        <f t="shared" si="23"/>
        <v>0</v>
      </c>
      <c r="IH22" s="41">
        <f t="shared" si="23"/>
        <v>0</v>
      </c>
      <c r="II22" s="41">
        <f t="shared" si="23"/>
        <v>0</v>
      </c>
      <c r="IJ22" s="41">
        <f t="shared" si="23"/>
        <v>0</v>
      </c>
      <c r="IK22" s="41">
        <f t="shared" si="23"/>
        <v>0</v>
      </c>
      <c r="IL22" s="41">
        <f t="shared" si="23"/>
        <v>0</v>
      </c>
      <c r="IM22" s="41">
        <f t="shared" si="23"/>
        <v>0</v>
      </c>
      <c r="IN22" s="41">
        <f t="shared" si="23"/>
        <v>0</v>
      </c>
      <c r="IO22" s="41">
        <f t="shared" si="23"/>
        <v>0</v>
      </c>
      <c r="IP22" s="41">
        <f t="shared" si="23"/>
        <v>0</v>
      </c>
      <c r="IQ22" s="41">
        <f t="shared" si="23"/>
        <v>0</v>
      </c>
      <c r="IR22" s="41">
        <f t="shared" si="23"/>
        <v>0</v>
      </c>
      <c r="IS22" s="41">
        <f t="shared" si="23"/>
        <v>0</v>
      </c>
      <c r="IT22" s="41">
        <f t="shared" si="23"/>
        <v>0</v>
      </c>
      <c r="IU22" s="41">
        <f t="shared" si="23"/>
        <v>0</v>
      </c>
      <c r="IV22" s="41">
        <f t="shared" si="23"/>
        <v>0</v>
      </c>
      <c r="IW22" s="41">
        <f t="shared" si="23"/>
        <v>0</v>
      </c>
      <c r="IX22" s="41">
        <f t="shared" si="23"/>
        <v>0</v>
      </c>
      <c r="IY22" s="41">
        <f t="shared" si="23"/>
        <v>0</v>
      </c>
      <c r="IZ22" s="41">
        <f t="shared" si="23"/>
        <v>0</v>
      </c>
      <c r="JA22" s="41">
        <f t="shared" si="23"/>
        <v>0</v>
      </c>
      <c r="JB22" s="41">
        <f t="shared" si="23"/>
        <v>0</v>
      </c>
      <c r="JC22" s="41">
        <f t="shared" si="23"/>
        <v>0</v>
      </c>
      <c r="JD22" s="41">
        <f t="shared" si="23"/>
        <v>0</v>
      </c>
      <c r="JE22" s="41">
        <f t="shared" si="23"/>
        <v>0</v>
      </c>
      <c r="JF22" s="41">
        <f t="shared" si="23"/>
        <v>0</v>
      </c>
      <c r="JG22" s="41">
        <f t="shared" si="23"/>
        <v>0</v>
      </c>
      <c r="JH22" s="41">
        <f t="shared" si="23"/>
        <v>0</v>
      </c>
      <c r="JI22" s="41">
        <f t="shared" si="23"/>
        <v>0</v>
      </c>
      <c r="JJ22" s="41">
        <f t="shared" si="23"/>
        <v>0</v>
      </c>
      <c r="JK22" s="41">
        <f t="shared" si="23"/>
        <v>0</v>
      </c>
      <c r="JL22" s="41">
        <f t="shared" si="23"/>
        <v>0</v>
      </c>
      <c r="JM22" s="41">
        <f t="shared" si="23"/>
        <v>0</v>
      </c>
      <c r="JN22" s="41">
        <f t="shared" si="23"/>
        <v>0</v>
      </c>
      <c r="JO22" s="41">
        <f t="shared" si="23"/>
        <v>0</v>
      </c>
      <c r="JP22" s="41">
        <f t="shared" si="23"/>
        <v>0</v>
      </c>
      <c r="JQ22" s="41">
        <f t="shared" si="23"/>
        <v>0</v>
      </c>
      <c r="JR22" s="41">
        <f t="shared" si="23"/>
        <v>0</v>
      </c>
      <c r="JS22" s="41">
        <f t="shared" si="23"/>
        <v>0</v>
      </c>
      <c r="JT22" s="41">
        <f t="shared" si="23"/>
        <v>0</v>
      </c>
      <c r="JU22" s="41">
        <f t="shared" si="23"/>
        <v>0</v>
      </c>
      <c r="JV22" s="41">
        <f t="shared" si="23"/>
        <v>0</v>
      </c>
      <c r="JW22" s="41">
        <f t="shared" si="23"/>
        <v>0</v>
      </c>
      <c r="JX22" s="41">
        <f t="shared" si="23"/>
        <v>0</v>
      </c>
      <c r="JY22" s="41">
        <f t="shared" si="23"/>
        <v>0</v>
      </c>
      <c r="JZ22" s="41">
        <f t="shared" si="23"/>
        <v>0</v>
      </c>
      <c r="KA22" s="41">
        <f t="shared" si="23"/>
        <v>0</v>
      </c>
      <c r="KB22" s="41">
        <f t="shared" si="23"/>
        <v>0</v>
      </c>
      <c r="KC22" s="41">
        <f t="shared" si="23"/>
        <v>0</v>
      </c>
      <c r="KD22" s="41">
        <f t="shared" ref="KD22:MO22" si="24">$E$9/12*KD20</f>
        <v>0</v>
      </c>
      <c r="KE22" s="41">
        <f t="shared" si="24"/>
        <v>0</v>
      </c>
      <c r="KF22" s="41">
        <f t="shared" si="24"/>
        <v>0</v>
      </c>
      <c r="KG22" s="41">
        <f t="shared" si="24"/>
        <v>0</v>
      </c>
      <c r="KH22" s="41">
        <f t="shared" si="24"/>
        <v>0</v>
      </c>
      <c r="KI22" s="41">
        <f t="shared" si="24"/>
        <v>0</v>
      </c>
      <c r="KJ22" s="41">
        <f t="shared" si="24"/>
        <v>0</v>
      </c>
      <c r="KK22" s="41">
        <f t="shared" si="24"/>
        <v>0</v>
      </c>
      <c r="KL22" s="41">
        <f t="shared" si="24"/>
        <v>0</v>
      </c>
      <c r="KM22" s="41">
        <f t="shared" si="24"/>
        <v>0</v>
      </c>
      <c r="KN22" s="41">
        <f t="shared" si="24"/>
        <v>0</v>
      </c>
      <c r="KO22" s="41">
        <f t="shared" si="24"/>
        <v>0</v>
      </c>
      <c r="KP22" s="41">
        <f t="shared" si="24"/>
        <v>0</v>
      </c>
      <c r="KQ22" s="41">
        <f t="shared" si="24"/>
        <v>0</v>
      </c>
      <c r="KR22" s="41">
        <f t="shared" si="24"/>
        <v>0</v>
      </c>
      <c r="KS22" s="41">
        <f t="shared" si="24"/>
        <v>0</v>
      </c>
      <c r="KT22" s="41">
        <f t="shared" si="24"/>
        <v>0</v>
      </c>
      <c r="KU22" s="41">
        <f t="shared" si="24"/>
        <v>0</v>
      </c>
      <c r="KV22" s="41">
        <f t="shared" si="24"/>
        <v>0</v>
      </c>
      <c r="KW22" s="41">
        <f t="shared" si="24"/>
        <v>0</v>
      </c>
      <c r="KX22" s="41">
        <f t="shared" si="24"/>
        <v>0</v>
      </c>
      <c r="KY22" s="41">
        <f t="shared" si="24"/>
        <v>0</v>
      </c>
      <c r="KZ22" s="41">
        <f t="shared" si="24"/>
        <v>0</v>
      </c>
      <c r="LA22" s="41">
        <f t="shared" si="24"/>
        <v>0</v>
      </c>
      <c r="LB22" s="41">
        <f t="shared" si="24"/>
        <v>0</v>
      </c>
      <c r="LC22" s="41">
        <f t="shared" si="24"/>
        <v>0</v>
      </c>
      <c r="LD22" s="41">
        <f t="shared" si="24"/>
        <v>0</v>
      </c>
      <c r="LE22" s="41">
        <f t="shared" si="24"/>
        <v>0</v>
      </c>
      <c r="LF22" s="41">
        <f t="shared" si="24"/>
        <v>0</v>
      </c>
      <c r="LG22" s="41">
        <f t="shared" si="24"/>
        <v>0</v>
      </c>
      <c r="LH22" s="41">
        <f t="shared" si="24"/>
        <v>0</v>
      </c>
      <c r="LI22" s="41">
        <f t="shared" si="24"/>
        <v>0</v>
      </c>
      <c r="LJ22" s="41">
        <f t="shared" si="24"/>
        <v>0</v>
      </c>
      <c r="LK22" s="41">
        <f t="shared" si="24"/>
        <v>0</v>
      </c>
      <c r="LL22" s="41">
        <f t="shared" si="24"/>
        <v>0</v>
      </c>
      <c r="LM22" s="41">
        <f t="shared" si="24"/>
        <v>0</v>
      </c>
      <c r="LN22" s="41">
        <f t="shared" si="24"/>
        <v>0</v>
      </c>
      <c r="LO22" s="41">
        <f t="shared" si="24"/>
        <v>0</v>
      </c>
      <c r="LP22" s="41">
        <f t="shared" si="24"/>
        <v>0</v>
      </c>
      <c r="LQ22" s="41">
        <f t="shared" si="24"/>
        <v>0</v>
      </c>
      <c r="LR22" s="41">
        <f t="shared" si="24"/>
        <v>0</v>
      </c>
      <c r="LS22" s="41">
        <f t="shared" si="24"/>
        <v>0</v>
      </c>
      <c r="LT22" s="41">
        <f t="shared" si="24"/>
        <v>0</v>
      </c>
      <c r="LU22" s="41">
        <f t="shared" si="24"/>
        <v>0</v>
      </c>
      <c r="LV22" s="41">
        <f t="shared" si="24"/>
        <v>0</v>
      </c>
      <c r="LW22" s="41">
        <f t="shared" si="24"/>
        <v>0</v>
      </c>
      <c r="LX22" s="41">
        <f t="shared" si="24"/>
        <v>0</v>
      </c>
      <c r="LY22" s="41">
        <f t="shared" si="24"/>
        <v>0</v>
      </c>
      <c r="LZ22" s="41">
        <f t="shared" si="24"/>
        <v>0</v>
      </c>
      <c r="MA22" s="41">
        <f t="shared" si="24"/>
        <v>0</v>
      </c>
      <c r="MB22" s="41">
        <f t="shared" si="24"/>
        <v>0</v>
      </c>
      <c r="MC22" s="41">
        <f t="shared" si="24"/>
        <v>0</v>
      </c>
      <c r="MD22" s="41">
        <f t="shared" si="24"/>
        <v>0</v>
      </c>
      <c r="ME22" s="41">
        <f t="shared" si="24"/>
        <v>0</v>
      </c>
      <c r="MF22" s="41">
        <f t="shared" si="24"/>
        <v>0</v>
      </c>
      <c r="MG22" s="41">
        <f t="shared" si="24"/>
        <v>0</v>
      </c>
      <c r="MH22" s="41">
        <f t="shared" si="24"/>
        <v>0</v>
      </c>
      <c r="MI22" s="41">
        <f t="shared" si="24"/>
        <v>0</v>
      </c>
      <c r="MJ22" s="41">
        <f t="shared" si="24"/>
        <v>0</v>
      </c>
      <c r="MK22" s="41">
        <f t="shared" si="24"/>
        <v>0</v>
      </c>
      <c r="ML22" s="41">
        <f t="shared" si="24"/>
        <v>0</v>
      </c>
      <c r="MM22" s="41">
        <f t="shared" si="24"/>
        <v>0</v>
      </c>
      <c r="MN22" s="41">
        <f t="shared" si="24"/>
        <v>0</v>
      </c>
      <c r="MO22" s="41">
        <f t="shared" si="24"/>
        <v>0</v>
      </c>
      <c r="MP22" s="41">
        <f t="shared" ref="MP22:OC22" si="25">$E$9/12*MP20</f>
        <v>0</v>
      </c>
      <c r="MQ22" s="41">
        <f t="shared" si="25"/>
        <v>0</v>
      </c>
      <c r="MR22" s="41">
        <f t="shared" si="25"/>
        <v>0</v>
      </c>
      <c r="MS22" s="41">
        <f t="shared" si="25"/>
        <v>0</v>
      </c>
      <c r="MT22" s="41">
        <f t="shared" si="25"/>
        <v>0</v>
      </c>
      <c r="MU22" s="41">
        <f t="shared" si="25"/>
        <v>0</v>
      </c>
      <c r="MV22" s="41">
        <f t="shared" si="25"/>
        <v>0</v>
      </c>
      <c r="MW22" s="41">
        <f t="shared" si="25"/>
        <v>0</v>
      </c>
      <c r="MX22" s="41">
        <f t="shared" si="25"/>
        <v>0</v>
      </c>
      <c r="MY22" s="41">
        <f t="shared" si="25"/>
        <v>0</v>
      </c>
      <c r="MZ22" s="41">
        <f t="shared" si="25"/>
        <v>0</v>
      </c>
      <c r="NA22" s="41">
        <f t="shared" si="25"/>
        <v>0</v>
      </c>
      <c r="NB22" s="41">
        <f t="shared" si="25"/>
        <v>0</v>
      </c>
      <c r="NC22" s="41">
        <f t="shared" si="25"/>
        <v>0</v>
      </c>
      <c r="ND22" s="41">
        <f t="shared" si="25"/>
        <v>0</v>
      </c>
      <c r="NE22" s="41">
        <f t="shared" si="25"/>
        <v>0</v>
      </c>
      <c r="NF22" s="41">
        <f t="shared" si="25"/>
        <v>0</v>
      </c>
      <c r="NG22" s="41">
        <f t="shared" si="25"/>
        <v>0</v>
      </c>
      <c r="NH22" s="41">
        <f t="shared" si="25"/>
        <v>0</v>
      </c>
      <c r="NI22" s="41">
        <f t="shared" si="25"/>
        <v>0</v>
      </c>
      <c r="NJ22" s="41">
        <f t="shared" si="25"/>
        <v>0</v>
      </c>
      <c r="NK22" s="41">
        <f t="shared" si="25"/>
        <v>0</v>
      </c>
      <c r="NL22" s="41">
        <f t="shared" si="25"/>
        <v>0</v>
      </c>
      <c r="NM22" s="41">
        <f t="shared" si="25"/>
        <v>0</v>
      </c>
      <c r="NN22" s="41">
        <f t="shared" si="25"/>
        <v>0</v>
      </c>
      <c r="NO22" s="41">
        <f t="shared" si="25"/>
        <v>0</v>
      </c>
      <c r="NP22" s="41">
        <f t="shared" si="25"/>
        <v>0</v>
      </c>
      <c r="NQ22" s="41">
        <f t="shared" si="25"/>
        <v>0</v>
      </c>
      <c r="NR22" s="41">
        <f t="shared" si="25"/>
        <v>0</v>
      </c>
      <c r="NS22" s="41">
        <f t="shared" si="25"/>
        <v>0</v>
      </c>
      <c r="NT22" s="41">
        <f t="shared" si="25"/>
        <v>0</v>
      </c>
      <c r="NU22" s="41">
        <f t="shared" si="25"/>
        <v>0</v>
      </c>
      <c r="NV22" s="41">
        <f t="shared" si="25"/>
        <v>0</v>
      </c>
      <c r="NW22" s="41">
        <f t="shared" si="25"/>
        <v>0</v>
      </c>
      <c r="NX22" s="41">
        <f t="shared" si="25"/>
        <v>0</v>
      </c>
      <c r="NY22" s="41">
        <f t="shared" si="25"/>
        <v>0</v>
      </c>
      <c r="NZ22" s="41">
        <f t="shared" si="25"/>
        <v>0</v>
      </c>
      <c r="OA22" s="41">
        <f t="shared" si="25"/>
        <v>0</v>
      </c>
      <c r="OB22" s="41">
        <f t="shared" si="25"/>
        <v>0</v>
      </c>
      <c r="OC22" s="41">
        <f t="shared" si="25"/>
        <v>0</v>
      </c>
      <c r="OE22" s="16" t="s">
        <v>373</v>
      </c>
      <c r="OF22" s="205" t="s">
        <v>378</v>
      </c>
      <c r="OG22" s="16" t="s">
        <v>379</v>
      </c>
      <c r="OH22" s="16">
        <f>IF($K$8="No",0,SUM(W22*Inputs!$G$79,Financials!AJ$19-Financials!AJ$15))</f>
        <v>0</v>
      </c>
    </row>
    <row r="23" spans="5:398" s="16" customFormat="1">
      <c r="E23" s="16">
        <v>4</v>
      </c>
      <c r="G23" s="41">
        <f t="shared" si="8"/>
        <v>0</v>
      </c>
      <c r="H23" s="41"/>
      <c r="I23" s="41">
        <f t="shared" si="9"/>
        <v>0</v>
      </c>
      <c r="K23" s="41">
        <f t="shared" si="10"/>
        <v>0</v>
      </c>
      <c r="M23" s="41">
        <f t="shared" si="11"/>
        <v>0</v>
      </c>
      <c r="O23" s="41">
        <f t="shared" si="12"/>
        <v>0</v>
      </c>
      <c r="P23" s="34">
        <v>1</v>
      </c>
      <c r="Q23" s="16">
        <v>4</v>
      </c>
      <c r="S23" s="16">
        <f t="shared" si="13"/>
        <v>4</v>
      </c>
      <c r="U23" s="46">
        <f>IF($K$8="No",0,IF(S23=1,Inputs!$M$24,IF(S23=2,Inputs!$M$25,IF(S23=3,Inputs!$M$26,IF(S23=4,Inputs!$M$27,IF(S23=5,Inputs!$M$28,IF(S23=6,Inputs!$M$29,IF(S23=7,Inputs!$M$30,IF(S23=8,Inputs!$M$31,IF(S23=9,Inputs!$M$32,IF(S23=10,Inputs!$M$33,IF(S23=11,Inputs!$M$34,IF(S23=12,Inputs!$M$35,0)))))))))))))</f>
        <v>0</v>
      </c>
      <c r="W23" s="46">
        <f t="shared" si="0"/>
        <v>0</v>
      </c>
      <c r="Y23" s="46">
        <f>IF($K$8="No",0,SUM($W$23*Inputs!$G$79,Financials!AK$19-Financials!AK$15))</f>
        <v>0</v>
      </c>
      <c r="AA23" s="46">
        <f>IF($K$8="No",0,Financials!AK$41)</f>
        <v>0</v>
      </c>
      <c r="AB23" s="46"/>
      <c r="AC23" s="41">
        <f t="shared" si="1"/>
        <v>0</v>
      </c>
      <c r="AD23" s="46"/>
      <c r="AG23" s="16" t="s">
        <v>368</v>
      </c>
      <c r="AH23" s="202">
        <f t="shared" ref="AH23:CS23" si="26">AH21-AH22</f>
        <v>0</v>
      </c>
      <c r="AI23" s="202">
        <f t="shared" si="26"/>
        <v>0</v>
      </c>
      <c r="AJ23" s="202">
        <f t="shared" si="26"/>
        <v>0</v>
      </c>
      <c r="AK23" s="202">
        <f t="shared" si="26"/>
        <v>0</v>
      </c>
      <c r="AL23" s="202">
        <f t="shared" si="26"/>
        <v>0</v>
      </c>
      <c r="AM23" s="202">
        <f t="shared" si="26"/>
        <v>0</v>
      </c>
      <c r="AN23" s="202">
        <f t="shared" si="26"/>
        <v>0</v>
      </c>
      <c r="AO23" s="202">
        <f t="shared" si="26"/>
        <v>0</v>
      </c>
      <c r="AP23" s="202">
        <f t="shared" si="26"/>
        <v>0</v>
      </c>
      <c r="AQ23" s="202">
        <f t="shared" si="26"/>
        <v>0</v>
      </c>
      <c r="AR23" s="202">
        <f t="shared" si="26"/>
        <v>0</v>
      </c>
      <c r="AS23" s="202">
        <f t="shared" si="26"/>
        <v>0</v>
      </c>
      <c r="AT23" s="202">
        <f t="shared" si="26"/>
        <v>0</v>
      </c>
      <c r="AU23" s="202">
        <f t="shared" si="26"/>
        <v>0</v>
      </c>
      <c r="AV23" s="202">
        <f t="shared" si="26"/>
        <v>0</v>
      </c>
      <c r="AW23" s="202">
        <f t="shared" si="26"/>
        <v>0</v>
      </c>
      <c r="AX23" s="202">
        <f t="shared" si="26"/>
        <v>0</v>
      </c>
      <c r="AY23" s="202">
        <f t="shared" si="26"/>
        <v>0</v>
      </c>
      <c r="AZ23" s="202">
        <f t="shared" si="26"/>
        <v>0</v>
      </c>
      <c r="BA23" s="202">
        <f t="shared" si="26"/>
        <v>0</v>
      </c>
      <c r="BB23" s="202">
        <f t="shared" si="26"/>
        <v>0</v>
      </c>
      <c r="BC23" s="202">
        <f t="shared" si="26"/>
        <v>0</v>
      </c>
      <c r="BD23" s="202">
        <f t="shared" si="26"/>
        <v>0</v>
      </c>
      <c r="BE23" s="202">
        <f t="shared" si="26"/>
        <v>0</v>
      </c>
      <c r="BF23" s="202">
        <f t="shared" si="26"/>
        <v>0</v>
      </c>
      <c r="BG23" s="202">
        <f t="shared" si="26"/>
        <v>0</v>
      </c>
      <c r="BH23" s="202">
        <f t="shared" si="26"/>
        <v>0</v>
      </c>
      <c r="BI23" s="202">
        <f t="shared" si="26"/>
        <v>0</v>
      </c>
      <c r="BJ23" s="202">
        <f t="shared" si="26"/>
        <v>0</v>
      </c>
      <c r="BK23" s="202">
        <f t="shared" si="26"/>
        <v>0</v>
      </c>
      <c r="BL23" s="202">
        <f t="shared" si="26"/>
        <v>0</v>
      </c>
      <c r="BM23" s="202">
        <f t="shared" si="26"/>
        <v>0</v>
      </c>
      <c r="BN23" s="202">
        <f t="shared" si="26"/>
        <v>0</v>
      </c>
      <c r="BO23" s="202">
        <f t="shared" si="26"/>
        <v>0</v>
      </c>
      <c r="BP23" s="202">
        <f t="shared" si="26"/>
        <v>0</v>
      </c>
      <c r="BQ23" s="202">
        <f t="shared" si="26"/>
        <v>0</v>
      </c>
      <c r="BR23" s="202">
        <f t="shared" si="26"/>
        <v>0</v>
      </c>
      <c r="BS23" s="202">
        <f t="shared" si="26"/>
        <v>0</v>
      </c>
      <c r="BT23" s="202">
        <f t="shared" si="26"/>
        <v>0</v>
      </c>
      <c r="BU23" s="202">
        <f t="shared" si="26"/>
        <v>0</v>
      </c>
      <c r="BV23" s="202">
        <f t="shared" si="26"/>
        <v>0</v>
      </c>
      <c r="BW23" s="202">
        <f t="shared" si="26"/>
        <v>0</v>
      </c>
      <c r="BX23" s="202">
        <f t="shared" si="26"/>
        <v>0</v>
      </c>
      <c r="BY23" s="202">
        <f t="shared" si="26"/>
        <v>0</v>
      </c>
      <c r="BZ23" s="202">
        <f t="shared" si="26"/>
        <v>0</v>
      </c>
      <c r="CA23" s="202">
        <f t="shared" si="26"/>
        <v>0</v>
      </c>
      <c r="CB23" s="202">
        <f t="shared" si="26"/>
        <v>0</v>
      </c>
      <c r="CC23" s="202">
        <f t="shared" si="26"/>
        <v>0</v>
      </c>
      <c r="CD23" s="202">
        <f t="shared" si="26"/>
        <v>0</v>
      </c>
      <c r="CE23" s="202">
        <f t="shared" si="26"/>
        <v>0</v>
      </c>
      <c r="CF23" s="202">
        <f t="shared" si="26"/>
        <v>0</v>
      </c>
      <c r="CG23" s="202">
        <f t="shared" si="26"/>
        <v>0</v>
      </c>
      <c r="CH23" s="202">
        <f t="shared" si="26"/>
        <v>0</v>
      </c>
      <c r="CI23" s="202">
        <f t="shared" si="26"/>
        <v>0</v>
      </c>
      <c r="CJ23" s="202">
        <f t="shared" si="26"/>
        <v>0</v>
      </c>
      <c r="CK23" s="202">
        <f t="shared" si="26"/>
        <v>0</v>
      </c>
      <c r="CL23" s="202">
        <f t="shared" si="26"/>
        <v>0</v>
      </c>
      <c r="CM23" s="202">
        <f t="shared" si="26"/>
        <v>0</v>
      </c>
      <c r="CN23" s="202">
        <f t="shared" si="26"/>
        <v>0</v>
      </c>
      <c r="CO23" s="202">
        <f t="shared" si="26"/>
        <v>0</v>
      </c>
      <c r="CP23" s="202">
        <f t="shared" si="26"/>
        <v>0</v>
      </c>
      <c r="CQ23" s="202">
        <f t="shared" si="26"/>
        <v>0</v>
      </c>
      <c r="CR23" s="202">
        <f t="shared" si="26"/>
        <v>0</v>
      </c>
      <c r="CS23" s="202">
        <f t="shared" si="26"/>
        <v>0</v>
      </c>
      <c r="CT23" s="202">
        <f t="shared" ref="CT23:FE23" si="27">CT21-CT22</f>
        <v>0</v>
      </c>
      <c r="CU23" s="202">
        <f t="shared" si="27"/>
        <v>0</v>
      </c>
      <c r="CV23" s="202">
        <f t="shared" si="27"/>
        <v>0</v>
      </c>
      <c r="CW23" s="202">
        <f t="shared" si="27"/>
        <v>0</v>
      </c>
      <c r="CX23" s="202">
        <f t="shared" si="27"/>
        <v>0</v>
      </c>
      <c r="CY23" s="202">
        <f t="shared" si="27"/>
        <v>0</v>
      </c>
      <c r="CZ23" s="202">
        <f t="shared" si="27"/>
        <v>0</v>
      </c>
      <c r="DA23" s="202">
        <f t="shared" si="27"/>
        <v>0</v>
      </c>
      <c r="DB23" s="202">
        <f t="shared" si="27"/>
        <v>0</v>
      </c>
      <c r="DC23" s="202">
        <f t="shared" si="27"/>
        <v>0</v>
      </c>
      <c r="DD23" s="202">
        <f t="shared" si="27"/>
        <v>0</v>
      </c>
      <c r="DE23" s="202">
        <f t="shared" si="27"/>
        <v>0</v>
      </c>
      <c r="DF23" s="202">
        <f t="shared" si="27"/>
        <v>0</v>
      </c>
      <c r="DG23" s="202">
        <f t="shared" si="27"/>
        <v>0</v>
      </c>
      <c r="DH23" s="202">
        <f t="shared" si="27"/>
        <v>0</v>
      </c>
      <c r="DI23" s="202">
        <f t="shared" si="27"/>
        <v>0</v>
      </c>
      <c r="DJ23" s="202">
        <f t="shared" si="27"/>
        <v>0</v>
      </c>
      <c r="DK23" s="202">
        <f t="shared" si="27"/>
        <v>0</v>
      </c>
      <c r="DL23" s="202">
        <f t="shared" si="27"/>
        <v>0</v>
      </c>
      <c r="DM23" s="202">
        <f t="shared" si="27"/>
        <v>0</v>
      </c>
      <c r="DN23" s="202">
        <f t="shared" si="27"/>
        <v>0</v>
      </c>
      <c r="DO23" s="202">
        <f t="shared" si="27"/>
        <v>0</v>
      </c>
      <c r="DP23" s="202">
        <f t="shared" si="27"/>
        <v>0</v>
      </c>
      <c r="DQ23" s="202">
        <f t="shared" si="27"/>
        <v>0</v>
      </c>
      <c r="DR23" s="202">
        <f t="shared" si="27"/>
        <v>0</v>
      </c>
      <c r="DS23" s="202">
        <f t="shared" si="27"/>
        <v>0</v>
      </c>
      <c r="DT23" s="202">
        <f t="shared" si="27"/>
        <v>0</v>
      </c>
      <c r="DU23" s="202">
        <f t="shared" si="27"/>
        <v>0</v>
      </c>
      <c r="DV23" s="202">
        <f t="shared" si="27"/>
        <v>0</v>
      </c>
      <c r="DW23" s="202">
        <f t="shared" si="27"/>
        <v>0</v>
      </c>
      <c r="DX23" s="202">
        <f t="shared" si="27"/>
        <v>0</v>
      </c>
      <c r="DY23" s="202">
        <f t="shared" si="27"/>
        <v>0</v>
      </c>
      <c r="DZ23" s="202">
        <f t="shared" si="27"/>
        <v>0</v>
      </c>
      <c r="EA23" s="202">
        <f t="shared" si="27"/>
        <v>0</v>
      </c>
      <c r="EB23" s="202">
        <f t="shared" si="27"/>
        <v>0</v>
      </c>
      <c r="EC23" s="202">
        <f t="shared" si="27"/>
        <v>0</v>
      </c>
      <c r="ED23" s="202">
        <f t="shared" si="27"/>
        <v>0</v>
      </c>
      <c r="EE23" s="202">
        <f t="shared" si="27"/>
        <v>0</v>
      </c>
      <c r="EF23" s="202">
        <f t="shared" si="27"/>
        <v>0</v>
      </c>
      <c r="EG23" s="202">
        <f t="shared" si="27"/>
        <v>0</v>
      </c>
      <c r="EH23" s="202">
        <f t="shared" si="27"/>
        <v>0</v>
      </c>
      <c r="EI23" s="202">
        <f t="shared" si="27"/>
        <v>0</v>
      </c>
      <c r="EJ23" s="202">
        <f t="shared" si="27"/>
        <v>0</v>
      </c>
      <c r="EK23" s="202">
        <f t="shared" si="27"/>
        <v>0</v>
      </c>
      <c r="EL23" s="202">
        <f t="shared" si="27"/>
        <v>0</v>
      </c>
      <c r="EM23" s="202">
        <f t="shared" si="27"/>
        <v>0</v>
      </c>
      <c r="EN23" s="202">
        <f t="shared" si="27"/>
        <v>0</v>
      </c>
      <c r="EO23" s="202">
        <f t="shared" si="27"/>
        <v>0</v>
      </c>
      <c r="EP23" s="202">
        <f t="shared" si="27"/>
        <v>0</v>
      </c>
      <c r="EQ23" s="202">
        <f t="shared" si="27"/>
        <v>0</v>
      </c>
      <c r="ER23" s="202">
        <f t="shared" si="27"/>
        <v>0</v>
      </c>
      <c r="ES23" s="202">
        <f t="shared" si="27"/>
        <v>0</v>
      </c>
      <c r="ET23" s="202">
        <f t="shared" si="27"/>
        <v>0</v>
      </c>
      <c r="EU23" s="202">
        <f t="shared" si="27"/>
        <v>0</v>
      </c>
      <c r="EV23" s="202">
        <f t="shared" si="27"/>
        <v>0</v>
      </c>
      <c r="EW23" s="202">
        <f t="shared" si="27"/>
        <v>0</v>
      </c>
      <c r="EX23" s="202">
        <f t="shared" si="27"/>
        <v>0</v>
      </c>
      <c r="EY23" s="202">
        <f t="shared" si="27"/>
        <v>0</v>
      </c>
      <c r="EZ23" s="202">
        <f t="shared" si="27"/>
        <v>0</v>
      </c>
      <c r="FA23" s="202">
        <f t="shared" si="27"/>
        <v>0</v>
      </c>
      <c r="FB23" s="202">
        <f t="shared" si="27"/>
        <v>0</v>
      </c>
      <c r="FC23" s="202">
        <f t="shared" si="27"/>
        <v>0</v>
      </c>
      <c r="FD23" s="202">
        <f t="shared" si="27"/>
        <v>0</v>
      </c>
      <c r="FE23" s="202">
        <f t="shared" si="27"/>
        <v>0</v>
      </c>
      <c r="FF23" s="202">
        <f t="shared" ref="FF23:HQ23" si="28">FF21-FF22</f>
        <v>0</v>
      </c>
      <c r="FG23" s="202">
        <f t="shared" si="28"/>
        <v>0</v>
      </c>
      <c r="FH23" s="202">
        <f t="shared" si="28"/>
        <v>0</v>
      </c>
      <c r="FI23" s="202">
        <f t="shared" si="28"/>
        <v>0</v>
      </c>
      <c r="FJ23" s="202">
        <f t="shared" si="28"/>
        <v>0</v>
      </c>
      <c r="FK23" s="202">
        <f t="shared" si="28"/>
        <v>0</v>
      </c>
      <c r="FL23" s="202">
        <f t="shared" si="28"/>
        <v>0</v>
      </c>
      <c r="FM23" s="202">
        <f t="shared" si="28"/>
        <v>0</v>
      </c>
      <c r="FN23" s="202">
        <f t="shared" si="28"/>
        <v>0</v>
      </c>
      <c r="FO23" s="202">
        <f t="shared" si="28"/>
        <v>0</v>
      </c>
      <c r="FP23" s="202">
        <f t="shared" si="28"/>
        <v>0</v>
      </c>
      <c r="FQ23" s="202">
        <f t="shared" si="28"/>
        <v>0</v>
      </c>
      <c r="FR23" s="202">
        <f t="shared" si="28"/>
        <v>0</v>
      </c>
      <c r="FS23" s="202">
        <f t="shared" si="28"/>
        <v>0</v>
      </c>
      <c r="FT23" s="202">
        <f t="shared" si="28"/>
        <v>0</v>
      </c>
      <c r="FU23" s="202">
        <f t="shared" si="28"/>
        <v>0</v>
      </c>
      <c r="FV23" s="202">
        <f t="shared" si="28"/>
        <v>0</v>
      </c>
      <c r="FW23" s="202">
        <f t="shared" si="28"/>
        <v>0</v>
      </c>
      <c r="FX23" s="202">
        <f t="shared" si="28"/>
        <v>0</v>
      </c>
      <c r="FY23" s="202">
        <f t="shared" si="28"/>
        <v>0</v>
      </c>
      <c r="FZ23" s="202">
        <f t="shared" si="28"/>
        <v>0</v>
      </c>
      <c r="GA23" s="202">
        <f t="shared" si="28"/>
        <v>0</v>
      </c>
      <c r="GB23" s="202">
        <f t="shared" si="28"/>
        <v>0</v>
      </c>
      <c r="GC23" s="202">
        <f t="shared" si="28"/>
        <v>0</v>
      </c>
      <c r="GD23" s="202">
        <f t="shared" si="28"/>
        <v>0</v>
      </c>
      <c r="GE23" s="202">
        <f t="shared" si="28"/>
        <v>0</v>
      </c>
      <c r="GF23" s="202">
        <f t="shared" si="28"/>
        <v>0</v>
      </c>
      <c r="GG23" s="202">
        <f t="shared" si="28"/>
        <v>0</v>
      </c>
      <c r="GH23" s="202">
        <f t="shared" si="28"/>
        <v>0</v>
      </c>
      <c r="GI23" s="202">
        <f t="shared" si="28"/>
        <v>0</v>
      </c>
      <c r="GJ23" s="202">
        <f t="shared" si="28"/>
        <v>0</v>
      </c>
      <c r="GK23" s="202">
        <f t="shared" si="28"/>
        <v>0</v>
      </c>
      <c r="GL23" s="202">
        <f t="shared" si="28"/>
        <v>0</v>
      </c>
      <c r="GM23" s="202">
        <f t="shared" si="28"/>
        <v>0</v>
      </c>
      <c r="GN23" s="202">
        <f t="shared" si="28"/>
        <v>0</v>
      </c>
      <c r="GO23" s="202">
        <f t="shared" si="28"/>
        <v>0</v>
      </c>
      <c r="GP23" s="202">
        <f t="shared" si="28"/>
        <v>0</v>
      </c>
      <c r="GQ23" s="202">
        <f t="shared" si="28"/>
        <v>0</v>
      </c>
      <c r="GR23" s="202">
        <f t="shared" si="28"/>
        <v>0</v>
      </c>
      <c r="GS23" s="202">
        <f t="shared" si="28"/>
        <v>0</v>
      </c>
      <c r="GT23" s="202">
        <f t="shared" si="28"/>
        <v>0</v>
      </c>
      <c r="GU23" s="202">
        <f t="shared" si="28"/>
        <v>0</v>
      </c>
      <c r="GV23" s="202">
        <f t="shared" si="28"/>
        <v>0</v>
      </c>
      <c r="GW23" s="202">
        <f t="shared" si="28"/>
        <v>0</v>
      </c>
      <c r="GX23" s="202">
        <f t="shared" si="28"/>
        <v>0</v>
      </c>
      <c r="GY23" s="202">
        <f t="shared" si="28"/>
        <v>0</v>
      </c>
      <c r="GZ23" s="202">
        <f t="shared" si="28"/>
        <v>0</v>
      </c>
      <c r="HA23" s="202">
        <f t="shared" si="28"/>
        <v>0</v>
      </c>
      <c r="HB23" s="202">
        <f t="shared" si="28"/>
        <v>0</v>
      </c>
      <c r="HC23" s="202">
        <f t="shared" si="28"/>
        <v>0</v>
      </c>
      <c r="HD23" s="202">
        <f t="shared" si="28"/>
        <v>0</v>
      </c>
      <c r="HE23" s="202">
        <f t="shared" si="28"/>
        <v>0</v>
      </c>
      <c r="HF23" s="202">
        <f t="shared" si="28"/>
        <v>0</v>
      </c>
      <c r="HG23" s="202">
        <f t="shared" si="28"/>
        <v>0</v>
      </c>
      <c r="HH23" s="202">
        <f t="shared" si="28"/>
        <v>0</v>
      </c>
      <c r="HI23" s="202">
        <f t="shared" si="28"/>
        <v>0</v>
      </c>
      <c r="HJ23" s="202">
        <f t="shared" si="28"/>
        <v>0</v>
      </c>
      <c r="HK23" s="202">
        <f t="shared" si="28"/>
        <v>0</v>
      </c>
      <c r="HL23" s="202">
        <f t="shared" si="28"/>
        <v>0</v>
      </c>
      <c r="HM23" s="202">
        <f t="shared" si="28"/>
        <v>0</v>
      </c>
      <c r="HN23" s="202">
        <f t="shared" si="28"/>
        <v>0</v>
      </c>
      <c r="HO23" s="202">
        <f t="shared" si="28"/>
        <v>0</v>
      </c>
      <c r="HP23" s="202">
        <f t="shared" si="28"/>
        <v>0</v>
      </c>
      <c r="HQ23" s="202">
        <f t="shared" si="28"/>
        <v>0</v>
      </c>
      <c r="HR23" s="202">
        <f t="shared" ref="HR23:KC23" si="29">HR21-HR22</f>
        <v>0</v>
      </c>
      <c r="HS23" s="202">
        <f t="shared" si="29"/>
        <v>0</v>
      </c>
      <c r="HT23" s="202">
        <f t="shared" si="29"/>
        <v>0</v>
      </c>
      <c r="HU23" s="202">
        <f t="shared" si="29"/>
        <v>0</v>
      </c>
      <c r="HV23" s="202">
        <f t="shared" si="29"/>
        <v>0</v>
      </c>
      <c r="HW23" s="202">
        <f t="shared" si="29"/>
        <v>0</v>
      </c>
      <c r="HX23" s="202">
        <f t="shared" si="29"/>
        <v>0</v>
      </c>
      <c r="HY23" s="202">
        <f t="shared" si="29"/>
        <v>0</v>
      </c>
      <c r="HZ23" s="202">
        <f t="shared" si="29"/>
        <v>0</v>
      </c>
      <c r="IA23" s="202">
        <f t="shared" si="29"/>
        <v>0</v>
      </c>
      <c r="IB23" s="202">
        <f t="shared" si="29"/>
        <v>0</v>
      </c>
      <c r="IC23" s="202">
        <f t="shared" si="29"/>
        <v>0</v>
      </c>
      <c r="ID23" s="202">
        <f t="shared" si="29"/>
        <v>0</v>
      </c>
      <c r="IE23" s="202">
        <f t="shared" si="29"/>
        <v>0</v>
      </c>
      <c r="IF23" s="202">
        <f t="shared" si="29"/>
        <v>0</v>
      </c>
      <c r="IG23" s="202">
        <f t="shared" si="29"/>
        <v>0</v>
      </c>
      <c r="IH23" s="202">
        <f t="shared" si="29"/>
        <v>0</v>
      </c>
      <c r="II23" s="202">
        <f t="shared" si="29"/>
        <v>0</v>
      </c>
      <c r="IJ23" s="202">
        <f t="shared" si="29"/>
        <v>0</v>
      </c>
      <c r="IK23" s="202">
        <f t="shared" si="29"/>
        <v>0</v>
      </c>
      <c r="IL23" s="202">
        <f t="shared" si="29"/>
        <v>0</v>
      </c>
      <c r="IM23" s="202">
        <f t="shared" si="29"/>
        <v>0</v>
      </c>
      <c r="IN23" s="202">
        <f t="shared" si="29"/>
        <v>0</v>
      </c>
      <c r="IO23" s="202">
        <f t="shared" si="29"/>
        <v>0</v>
      </c>
      <c r="IP23" s="202">
        <f t="shared" si="29"/>
        <v>0</v>
      </c>
      <c r="IQ23" s="202">
        <f t="shared" si="29"/>
        <v>0</v>
      </c>
      <c r="IR23" s="202">
        <f t="shared" si="29"/>
        <v>0</v>
      </c>
      <c r="IS23" s="202">
        <f t="shared" si="29"/>
        <v>0</v>
      </c>
      <c r="IT23" s="202">
        <f t="shared" si="29"/>
        <v>0</v>
      </c>
      <c r="IU23" s="202">
        <f t="shared" si="29"/>
        <v>0</v>
      </c>
      <c r="IV23" s="202">
        <f t="shared" si="29"/>
        <v>0</v>
      </c>
      <c r="IW23" s="202">
        <f t="shared" si="29"/>
        <v>0</v>
      </c>
      <c r="IX23" s="202">
        <f t="shared" si="29"/>
        <v>0</v>
      </c>
      <c r="IY23" s="202">
        <f t="shared" si="29"/>
        <v>0</v>
      </c>
      <c r="IZ23" s="202">
        <f t="shared" si="29"/>
        <v>0</v>
      </c>
      <c r="JA23" s="202">
        <f t="shared" si="29"/>
        <v>0</v>
      </c>
      <c r="JB23" s="202">
        <f t="shared" si="29"/>
        <v>0</v>
      </c>
      <c r="JC23" s="202">
        <f t="shared" si="29"/>
        <v>0</v>
      </c>
      <c r="JD23" s="202">
        <f t="shared" si="29"/>
        <v>0</v>
      </c>
      <c r="JE23" s="202">
        <f t="shared" si="29"/>
        <v>0</v>
      </c>
      <c r="JF23" s="202">
        <f t="shared" si="29"/>
        <v>0</v>
      </c>
      <c r="JG23" s="202">
        <f t="shared" si="29"/>
        <v>0</v>
      </c>
      <c r="JH23" s="202">
        <f t="shared" si="29"/>
        <v>0</v>
      </c>
      <c r="JI23" s="202">
        <f t="shared" si="29"/>
        <v>0</v>
      </c>
      <c r="JJ23" s="202">
        <f t="shared" si="29"/>
        <v>0</v>
      </c>
      <c r="JK23" s="202">
        <f t="shared" si="29"/>
        <v>0</v>
      </c>
      <c r="JL23" s="202">
        <f t="shared" si="29"/>
        <v>0</v>
      </c>
      <c r="JM23" s="202">
        <f t="shared" si="29"/>
        <v>0</v>
      </c>
      <c r="JN23" s="202">
        <f t="shared" si="29"/>
        <v>0</v>
      </c>
      <c r="JO23" s="202">
        <f t="shared" si="29"/>
        <v>0</v>
      </c>
      <c r="JP23" s="202">
        <f t="shared" si="29"/>
        <v>0</v>
      </c>
      <c r="JQ23" s="202">
        <f t="shared" si="29"/>
        <v>0</v>
      </c>
      <c r="JR23" s="202">
        <f t="shared" si="29"/>
        <v>0</v>
      </c>
      <c r="JS23" s="202">
        <f t="shared" si="29"/>
        <v>0</v>
      </c>
      <c r="JT23" s="202">
        <f t="shared" si="29"/>
        <v>0</v>
      </c>
      <c r="JU23" s="202">
        <f t="shared" si="29"/>
        <v>0</v>
      </c>
      <c r="JV23" s="202">
        <f t="shared" si="29"/>
        <v>0</v>
      </c>
      <c r="JW23" s="202">
        <f t="shared" si="29"/>
        <v>0</v>
      </c>
      <c r="JX23" s="202">
        <f t="shared" si="29"/>
        <v>0</v>
      </c>
      <c r="JY23" s="202">
        <f t="shared" si="29"/>
        <v>0</v>
      </c>
      <c r="JZ23" s="202">
        <f t="shared" si="29"/>
        <v>0</v>
      </c>
      <c r="KA23" s="202">
        <f t="shared" si="29"/>
        <v>0</v>
      </c>
      <c r="KB23" s="202">
        <f t="shared" si="29"/>
        <v>0</v>
      </c>
      <c r="KC23" s="202">
        <f t="shared" si="29"/>
        <v>0</v>
      </c>
      <c r="KD23" s="202">
        <f t="shared" ref="KD23:MO23" si="30">KD21-KD22</f>
        <v>0</v>
      </c>
      <c r="KE23" s="202">
        <f t="shared" si="30"/>
        <v>0</v>
      </c>
      <c r="KF23" s="202">
        <f t="shared" si="30"/>
        <v>0</v>
      </c>
      <c r="KG23" s="202">
        <f t="shared" si="30"/>
        <v>0</v>
      </c>
      <c r="KH23" s="202">
        <f t="shared" si="30"/>
        <v>0</v>
      </c>
      <c r="KI23" s="202">
        <f t="shared" si="30"/>
        <v>0</v>
      </c>
      <c r="KJ23" s="202">
        <f t="shared" si="30"/>
        <v>0</v>
      </c>
      <c r="KK23" s="202">
        <f t="shared" si="30"/>
        <v>0</v>
      </c>
      <c r="KL23" s="202">
        <f t="shared" si="30"/>
        <v>0</v>
      </c>
      <c r="KM23" s="202">
        <f t="shared" si="30"/>
        <v>0</v>
      </c>
      <c r="KN23" s="202">
        <f t="shared" si="30"/>
        <v>0</v>
      </c>
      <c r="KO23" s="202">
        <f t="shared" si="30"/>
        <v>0</v>
      </c>
      <c r="KP23" s="202">
        <f t="shared" si="30"/>
        <v>0</v>
      </c>
      <c r="KQ23" s="202">
        <f t="shared" si="30"/>
        <v>0</v>
      </c>
      <c r="KR23" s="202">
        <f t="shared" si="30"/>
        <v>0</v>
      </c>
      <c r="KS23" s="202">
        <f t="shared" si="30"/>
        <v>0</v>
      </c>
      <c r="KT23" s="202">
        <f t="shared" si="30"/>
        <v>0</v>
      </c>
      <c r="KU23" s="202">
        <f t="shared" si="30"/>
        <v>0</v>
      </c>
      <c r="KV23" s="202">
        <f t="shared" si="30"/>
        <v>0</v>
      </c>
      <c r="KW23" s="202">
        <f t="shared" si="30"/>
        <v>0</v>
      </c>
      <c r="KX23" s="202">
        <f t="shared" si="30"/>
        <v>0</v>
      </c>
      <c r="KY23" s="202">
        <f t="shared" si="30"/>
        <v>0</v>
      </c>
      <c r="KZ23" s="202">
        <f t="shared" si="30"/>
        <v>0</v>
      </c>
      <c r="LA23" s="202">
        <f t="shared" si="30"/>
        <v>0</v>
      </c>
      <c r="LB23" s="202">
        <f t="shared" si="30"/>
        <v>0</v>
      </c>
      <c r="LC23" s="202">
        <f t="shared" si="30"/>
        <v>0</v>
      </c>
      <c r="LD23" s="202">
        <f t="shared" si="30"/>
        <v>0</v>
      </c>
      <c r="LE23" s="202">
        <f t="shared" si="30"/>
        <v>0</v>
      </c>
      <c r="LF23" s="202">
        <f t="shared" si="30"/>
        <v>0</v>
      </c>
      <c r="LG23" s="202">
        <f t="shared" si="30"/>
        <v>0</v>
      </c>
      <c r="LH23" s="202">
        <f t="shared" si="30"/>
        <v>0</v>
      </c>
      <c r="LI23" s="202">
        <f t="shared" si="30"/>
        <v>0</v>
      </c>
      <c r="LJ23" s="202">
        <f t="shared" si="30"/>
        <v>0</v>
      </c>
      <c r="LK23" s="202">
        <f t="shared" si="30"/>
        <v>0</v>
      </c>
      <c r="LL23" s="202">
        <f t="shared" si="30"/>
        <v>0</v>
      </c>
      <c r="LM23" s="202">
        <f t="shared" si="30"/>
        <v>0</v>
      </c>
      <c r="LN23" s="202">
        <f t="shared" si="30"/>
        <v>0</v>
      </c>
      <c r="LO23" s="202">
        <f t="shared" si="30"/>
        <v>0</v>
      </c>
      <c r="LP23" s="202">
        <f t="shared" si="30"/>
        <v>0</v>
      </c>
      <c r="LQ23" s="202">
        <f t="shared" si="30"/>
        <v>0</v>
      </c>
      <c r="LR23" s="202">
        <f t="shared" si="30"/>
        <v>0</v>
      </c>
      <c r="LS23" s="202">
        <f t="shared" si="30"/>
        <v>0</v>
      </c>
      <c r="LT23" s="202">
        <f t="shared" si="30"/>
        <v>0</v>
      </c>
      <c r="LU23" s="202">
        <f t="shared" si="30"/>
        <v>0</v>
      </c>
      <c r="LV23" s="202">
        <f t="shared" si="30"/>
        <v>0</v>
      </c>
      <c r="LW23" s="202">
        <f t="shared" si="30"/>
        <v>0</v>
      </c>
      <c r="LX23" s="202">
        <f t="shared" si="30"/>
        <v>0</v>
      </c>
      <c r="LY23" s="202">
        <f t="shared" si="30"/>
        <v>0</v>
      </c>
      <c r="LZ23" s="202">
        <f t="shared" si="30"/>
        <v>0</v>
      </c>
      <c r="MA23" s="202">
        <f t="shared" si="30"/>
        <v>0</v>
      </c>
      <c r="MB23" s="202">
        <f t="shared" si="30"/>
        <v>0</v>
      </c>
      <c r="MC23" s="202">
        <f t="shared" si="30"/>
        <v>0</v>
      </c>
      <c r="MD23" s="202">
        <f t="shared" si="30"/>
        <v>0</v>
      </c>
      <c r="ME23" s="202">
        <f t="shared" si="30"/>
        <v>0</v>
      </c>
      <c r="MF23" s="202">
        <f t="shared" si="30"/>
        <v>0</v>
      </c>
      <c r="MG23" s="202">
        <f t="shared" si="30"/>
        <v>0</v>
      </c>
      <c r="MH23" s="202">
        <f t="shared" si="30"/>
        <v>0</v>
      </c>
      <c r="MI23" s="202">
        <f t="shared" si="30"/>
        <v>0</v>
      </c>
      <c r="MJ23" s="202">
        <f t="shared" si="30"/>
        <v>0</v>
      </c>
      <c r="MK23" s="202">
        <f t="shared" si="30"/>
        <v>0</v>
      </c>
      <c r="ML23" s="202">
        <f t="shared" si="30"/>
        <v>0</v>
      </c>
      <c r="MM23" s="202">
        <f t="shared" si="30"/>
        <v>0</v>
      </c>
      <c r="MN23" s="202">
        <f t="shared" si="30"/>
        <v>0</v>
      </c>
      <c r="MO23" s="202">
        <f t="shared" si="30"/>
        <v>0</v>
      </c>
      <c r="MP23" s="202">
        <f t="shared" ref="MP23:OC23" si="31">MP21-MP22</f>
        <v>0</v>
      </c>
      <c r="MQ23" s="202">
        <f t="shared" si="31"/>
        <v>0</v>
      </c>
      <c r="MR23" s="202">
        <f t="shared" si="31"/>
        <v>0</v>
      </c>
      <c r="MS23" s="202">
        <f t="shared" si="31"/>
        <v>0</v>
      </c>
      <c r="MT23" s="202">
        <f t="shared" si="31"/>
        <v>0</v>
      </c>
      <c r="MU23" s="202">
        <f t="shared" si="31"/>
        <v>0</v>
      </c>
      <c r="MV23" s="202">
        <f t="shared" si="31"/>
        <v>0</v>
      </c>
      <c r="MW23" s="202">
        <f t="shared" si="31"/>
        <v>0</v>
      </c>
      <c r="MX23" s="202">
        <f t="shared" si="31"/>
        <v>0</v>
      </c>
      <c r="MY23" s="202">
        <f t="shared" si="31"/>
        <v>0</v>
      </c>
      <c r="MZ23" s="202">
        <f t="shared" si="31"/>
        <v>0</v>
      </c>
      <c r="NA23" s="202">
        <f t="shared" si="31"/>
        <v>0</v>
      </c>
      <c r="NB23" s="202">
        <f t="shared" si="31"/>
        <v>0</v>
      </c>
      <c r="NC23" s="202">
        <f t="shared" si="31"/>
        <v>0</v>
      </c>
      <c r="ND23" s="202">
        <f t="shared" si="31"/>
        <v>0</v>
      </c>
      <c r="NE23" s="202">
        <f t="shared" si="31"/>
        <v>0</v>
      </c>
      <c r="NF23" s="202">
        <f t="shared" si="31"/>
        <v>0</v>
      </c>
      <c r="NG23" s="202">
        <f t="shared" si="31"/>
        <v>0</v>
      </c>
      <c r="NH23" s="202">
        <f t="shared" si="31"/>
        <v>0</v>
      </c>
      <c r="NI23" s="202">
        <f t="shared" si="31"/>
        <v>0</v>
      </c>
      <c r="NJ23" s="202">
        <f t="shared" si="31"/>
        <v>0</v>
      </c>
      <c r="NK23" s="202">
        <f t="shared" si="31"/>
        <v>0</v>
      </c>
      <c r="NL23" s="202">
        <f t="shared" si="31"/>
        <v>0</v>
      </c>
      <c r="NM23" s="202">
        <f t="shared" si="31"/>
        <v>0</v>
      </c>
      <c r="NN23" s="202">
        <f t="shared" si="31"/>
        <v>0</v>
      </c>
      <c r="NO23" s="202">
        <f t="shared" si="31"/>
        <v>0</v>
      </c>
      <c r="NP23" s="202">
        <f t="shared" si="31"/>
        <v>0</v>
      </c>
      <c r="NQ23" s="202">
        <f t="shared" si="31"/>
        <v>0</v>
      </c>
      <c r="NR23" s="202">
        <f t="shared" si="31"/>
        <v>0</v>
      </c>
      <c r="NS23" s="202">
        <f t="shared" si="31"/>
        <v>0</v>
      </c>
      <c r="NT23" s="202">
        <f t="shared" si="31"/>
        <v>0</v>
      </c>
      <c r="NU23" s="202">
        <f t="shared" si="31"/>
        <v>0</v>
      </c>
      <c r="NV23" s="202">
        <f t="shared" si="31"/>
        <v>0</v>
      </c>
      <c r="NW23" s="202">
        <f t="shared" si="31"/>
        <v>0</v>
      </c>
      <c r="NX23" s="202">
        <f t="shared" si="31"/>
        <v>0</v>
      </c>
      <c r="NY23" s="202">
        <f t="shared" si="31"/>
        <v>0</v>
      </c>
      <c r="NZ23" s="202">
        <f t="shared" si="31"/>
        <v>0</v>
      </c>
      <c r="OA23" s="202">
        <f t="shared" si="31"/>
        <v>0</v>
      </c>
      <c r="OB23" s="202">
        <f t="shared" si="31"/>
        <v>0</v>
      </c>
      <c r="OC23" s="202">
        <f t="shared" si="31"/>
        <v>0</v>
      </c>
      <c r="OE23" s="16" t="s">
        <v>373</v>
      </c>
      <c r="OF23" s="205" t="s">
        <v>380</v>
      </c>
      <c r="OG23" s="16" t="s">
        <v>381</v>
      </c>
      <c r="OH23" s="16">
        <f>IF($K$8="No",0,SUM(W23*Inputs!$G$79,Financials!AK$19-Financials!AK$15))</f>
        <v>0</v>
      </c>
    </row>
    <row r="24" spans="5:398" s="16" customFormat="1">
      <c r="E24" s="16">
        <v>5</v>
      </c>
      <c r="G24" s="41">
        <f t="shared" si="8"/>
        <v>0</v>
      </c>
      <c r="H24" s="41"/>
      <c r="I24" s="41">
        <f t="shared" si="9"/>
        <v>0</v>
      </c>
      <c r="K24" s="41">
        <f t="shared" si="10"/>
        <v>0</v>
      </c>
      <c r="M24" s="41">
        <f t="shared" si="11"/>
        <v>0</v>
      </c>
      <c r="O24" s="41">
        <f t="shared" si="12"/>
        <v>0</v>
      </c>
      <c r="P24" s="34">
        <v>1</v>
      </c>
      <c r="Q24" s="16">
        <v>5</v>
      </c>
      <c r="S24" s="16">
        <f t="shared" si="13"/>
        <v>5</v>
      </c>
      <c r="U24" s="46">
        <f>IF($K$8="No",0,IF(S24=1,Inputs!$M$24,IF(S24=2,Inputs!$M$25,IF(S24=3,Inputs!$M$26,IF(S24=4,Inputs!$M$27,IF(S24=5,Inputs!$M$28,IF(S24=6,Inputs!$M$29,IF(S24=7,Inputs!$M$30,IF(S24=8,Inputs!$M$31,IF(S24=9,Inputs!$M$32,IF(S24=10,Inputs!$M$33,IF(S24=11,Inputs!$M$34,IF(S24=12,Inputs!$M$35,0)))))))))))))</f>
        <v>0</v>
      </c>
      <c r="W24" s="46">
        <f t="shared" si="0"/>
        <v>0</v>
      </c>
      <c r="Y24" s="46">
        <f>IF($K$8="No",0,SUM($W$24*Inputs!$G$79,Financials!AL$19-Financials!AL$15))</f>
        <v>0</v>
      </c>
      <c r="AA24" s="46">
        <f>IF($K$8="No",0,Financials!AL$41)</f>
        <v>0</v>
      </c>
      <c r="AB24" s="46"/>
      <c r="AC24" s="41">
        <f t="shared" si="1"/>
        <v>0</v>
      </c>
      <c r="AD24" s="46"/>
      <c r="AG24" s="16" t="s">
        <v>310</v>
      </c>
      <c r="AH24" s="41">
        <f t="shared" ref="AH24:CS24" si="32">AH20-AH23</f>
        <v>0</v>
      </c>
      <c r="AI24" s="41">
        <f t="shared" si="32"/>
        <v>0</v>
      </c>
      <c r="AJ24" s="41">
        <f t="shared" si="32"/>
        <v>0</v>
      </c>
      <c r="AK24" s="41">
        <f t="shared" si="32"/>
        <v>0</v>
      </c>
      <c r="AL24" s="41">
        <f t="shared" si="32"/>
        <v>0</v>
      </c>
      <c r="AM24" s="41">
        <f t="shared" si="32"/>
        <v>0</v>
      </c>
      <c r="AN24" s="41">
        <f t="shared" si="32"/>
        <v>0</v>
      </c>
      <c r="AO24" s="41">
        <f t="shared" si="32"/>
        <v>0</v>
      </c>
      <c r="AP24" s="41">
        <f t="shared" si="32"/>
        <v>0</v>
      </c>
      <c r="AQ24" s="41">
        <f t="shared" si="32"/>
        <v>0</v>
      </c>
      <c r="AR24" s="41">
        <f t="shared" si="32"/>
        <v>0</v>
      </c>
      <c r="AS24" s="41">
        <f t="shared" si="32"/>
        <v>0</v>
      </c>
      <c r="AT24" s="41">
        <f t="shared" si="32"/>
        <v>0</v>
      </c>
      <c r="AU24" s="41">
        <f t="shared" si="32"/>
        <v>0</v>
      </c>
      <c r="AV24" s="41">
        <f t="shared" si="32"/>
        <v>0</v>
      </c>
      <c r="AW24" s="41">
        <f t="shared" si="32"/>
        <v>0</v>
      </c>
      <c r="AX24" s="41">
        <f t="shared" si="32"/>
        <v>0</v>
      </c>
      <c r="AY24" s="41">
        <f t="shared" si="32"/>
        <v>0</v>
      </c>
      <c r="AZ24" s="41">
        <f t="shared" si="32"/>
        <v>0</v>
      </c>
      <c r="BA24" s="41">
        <f t="shared" si="32"/>
        <v>0</v>
      </c>
      <c r="BB24" s="41">
        <f t="shared" si="32"/>
        <v>0</v>
      </c>
      <c r="BC24" s="41">
        <f t="shared" si="32"/>
        <v>0</v>
      </c>
      <c r="BD24" s="41">
        <f t="shared" si="32"/>
        <v>0</v>
      </c>
      <c r="BE24" s="41">
        <f t="shared" si="32"/>
        <v>0</v>
      </c>
      <c r="BF24" s="41">
        <f t="shared" si="32"/>
        <v>0</v>
      </c>
      <c r="BG24" s="41">
        <f t="shared" si="32"/>
        <v>0</v>
      </c>
      <c r="BH24" s="41">
        <f t="shared" si="32"/>
        <v>0</v>
      </c>
      <c r="BI24" s="41">
        <f t="shared" si="32"/>
        <v>0</v>
      </c>
      <c r="BJ24" s="41">
        <f t="shared" si="32"/>
        <v>0</v>
      </c>
      <c r="BK24" s="41">
        <f t="shared" si="32"/>
        <v>0</v>
      </c>
      <c r="BL24" s="41">
        <f t="shared" si="32"/>
        <v>0</v>
      </c>
      <c r="BM24" s="41">
        <f t="shared" si="32"/>
        <v>0</v>
      </c>
      <c r="BN24" s="41">
        <f t="shared" si="32"/>
        <v>0</v>
      </c>
      <c r="BO24" s="41">
        <f t="shared" si="32"/>
        <v>0</v>
      </c>
      <c r="BP24" s="41">
        <f t="shared" si="32"/>
        <v>0</v>
      </c>
      <c r="BQ24" s="41">
        <f t="shared" si="32"/>
        <v>0</v>
      </c>
      <c r="BR24" s="41">
        <f t="shared" si="32"/>
        <v>0</v>
      </c>
      <c r="BS24" s="41">
        <f t="shared" si="32"/>
        <v>0</v>
      </c>
      <c r="BT24" s="41">
        <f t="shared" si="32"/>
        <v>0</v>
      </c>
      <c r="BU24" s="41">
        <f t="shared" si="32"/>
        <v>0</v>
      </c>
      <c r="BV24" s="41">
        <f t="shared" si="32"/>
        <v>0</v>
      </c>
      <c r="BW24" s="41">
        <f t="shared" si="32"/>
        <v>0</v>
      </c>
      <c r="BX24" s="41">
        <f t="shared" si="32"/>
        <v>0</v>
      </c>
      <c r="BY24" s="41">
        <f t="shared" si="32"/>
        <v>0</v>
      </c>
      <c r="BZ24" s="41">
        <f t="shared" si="32"/>
        <v>0</v>
      </c>
      <c r="CA24" s="41">
        <f t="shared" si="32"/>
        <v>0</v>
      </c>
      <c r="CB24" s="41">
        <f t="shared" si="32"/>
        <v>0</v>
      </c>
      <c r="CC24" s="41">
        <f t="shared" si="32"/>
        <v>0</v>
      </c>
      <c r="CD24" s="41">
        <f t="shared" si="32"/>
        <v>0</v>
      </c>
      <c r="CE24" s="41">
        <f t="shared" si="32"/>
        <v>0</v>
      </c>
      <c r="CF24" s="41">
        <f t="shared" si="32"/>
        <v>0</v>
      </c>
      <c r="CG24" s="41">
        <f t="shared" si="32"/>
        <v>0</v>
      </c>
      <c r="CH24" s="41">
        <f t="shared" si="32"/>
        <v>0</v>
      </c>
      <c r="CI24" s="41">
        <f t="shared" si="32"/>
        <v>0</v>
      </c>
      <c r="CJ24" s="41">
        <f t="shared" si="32"/>
        <v>0</v>
      </c>
      <c r="CK24" s="41">
        <f t="shared" si="32"/>
        <v>0</v>
      </c>
      <c r="CL24" s="41">
        <f t="shared" si="32"/>
        <v>0</v>
      </c>
      <c r="CM24" s="41">
        <f t="shared" si="32"/>
        <v>0</v>
      </c>
      <c r="CN24" s="41">
        <f t="shared" si="32"/>
        <v>0</v>
      </c>
      <c r="CO24" s="41">
        <f t="shared" si="32"/>
        <v>0</v>
      </c>
      <c r="CP24" s="41">
        <f t="shared" si="32"/>
        <v>0</v>
      </c>
      <c r="CQ24" s="41">
        <f t="shared" si="32"/>
        <v>0</v>
      </c>
      <c r="CR24" s="41">
        <f t="shared" si="32"/>
        <v>0</v>
      </c>
      <c r="CS24" s="41">
        <f t="shared" si="32"/>
        <v>0</v>
      </c>
      <c r="CT24" s="41">
        <f t="shared" ref="CT24:FE24" si="33">CT20-CT23</f>
        <v>0</v>
      </c>
      <c r="CU24" s="41">
        <f t="shared" si="33"/>
        <v>0</v>
      </c>
      <c r="CV24" s="41">
        <f t="shared" si="33"/>
        <v>0</v>
      </c>
      <c r="CW24" s="41">
        <f t="shared" si="33"/>
        <v>0</v>
      </c>
      <c r="CX24" s="41">
        <f t="shared" si="33"/>
        <v>0</v>
      </c>
      <c r="CY24" s="41">
        <f t="shared" si="33"/>
        <v>0</v>
      </c>
      <c r="CZ24" s="41">
        <f t="shared" si="33"/>
        <v>0</v>
      </c>
      <c r="DA24" s="41">
        <f t="shared" si="33"/>
        <v>0</v>
      </c>
      <c r="DB24" s="41">
        <f t="shared" si="33"/>
        <v>0</v>
      </c>
      <c r="DC24" s="41">
        <f t="shared" si="33"/>
        <v>0</v>
      </c>
      <c r="DD24" s="41">
        <f t="shared" si="33"/>
        <v>0</v>
      </c>
      <c r="DE24" s="41">
        <f t="shared" si="33"/>
        <v>0</v>
      </c>
      <c r="DF24" s="41">
        <f t="shared" si="33"/>
        <v>0</v>
      </c>
      <c r="DG24" s="41">
        <f t="shared" si="33"/>
        <v>0</v>
      </c>
      <c r="DH24" s="41">
        <f t="shared" si="33"/>
        <v>0</v>
      </c>
      <c r="DI24" s="41">
        <f t="shared" si="33"/>
        <v>0</v>
      </c>
      <c r="DJ24" s="41">
        <f t="shared" si="33"/>
        <v>0</v>
      </c>
      <c r="DK24" s="41">
        <f t="shared" si="33"/>
        <v>0</v>
      </c>
      <c r="DL24" s="41">
        <f t="shared" si="33"/>
        <v>0</v>
      </c>
      <c r="DM24" s="41">
        <f t="shared" si="33"/>
        <v>0</v>
      </c>
      <c r="DN24" s="41">
        <f t="shared" si="33"/>
        <v>0</v>
      </c>
      <c r="DO24" s="41">
        <f t="shared" si="33"/>
        <v>0</v>
      </c>
      <c r="DP24" s="41">
        <f t="shared" si="33"/>
        <v>0</v>
      </c>
      <c r="DQ24" s="41">
        <f t="shared" si="33"/>
        <v>0</v>
      </c>
      <c r="DR24" s="41">
        <f t="shared" si="33"/>
        <v>0</v>
      </c>
      <c r="DS24" s="41">
        <f t="shared" si="33"/>
        <v>0</v>
      </c>
      <c r="DT24" s="41">
        <f t="shared" si="33"/>
        <v>0</v>
      </c>
      <c r="DU24" s="41">
        <f t="shared" si="33"/>
        <v>0</v>
      </c>
      <c r="DV24" s="41">
        <f t="shared" si="33"/>
        <v>0</v>
      </c>
      <c r="DW24" s="41">
        <f t="shared" si="33"/>
        <v>0</v>
      </c>
      <c r="DX24" s="41">
        <f t="shared" si="33"/>
        <v>0</v>
      </c>
      <c r="DY24" s="41">
        <f t="shared" si="33"/>
        <v>0</v>
      </c>
      <c r="DZ24" s="41">
        <f t="shared" si="33"/>
        <v>0</v>
      </c>
      <c r="EA24" s="41">
        <f t="shared" si="33"/>
        <v>0</v>
      </c>
      <c r="EB24" s="41">
        <f t="shared" si="33"/>
        <v>0</v>
      </c>
      <c r="EC24" s="41">
        <f t="shared" si="33"/>
        <v>0</v>
      </c>
      <c r="ED24" s="41">
        <f t="shared" si="33"/>
        <v>0</v>
      </c>
      <c r="EE24" s="41">
        <f t="shared" si="33"/>
        <v>0</v>
      </c>
      <c r="EF24" s="41">
        <f t="shared" si="33"/>
        <v>0</v>
      </c>
      <c r="EG24" s="41">
        <f t="shared" si="33"/>
        <v>0</v>
      </c>
      <c r="EH24" s="41">
        <f t="shared" si="33"/>
        <v>0</v>
      </c>
      <c r="EI24" s="41">
        <f t="shared" si="33"/>
        <v>0</v>
      </c>
      <c r="EJ24" s="41">
        <f t="shared" si="33"/>
        <v>0</v>
      </c>
      <c r="EK24" s="41">
        <f t="shared" si="33"/>
        <v>0</v>
      </c>
      <c r="EL24" s="41">
        <f t="shared" si="33"/>
        <v>0</v>
      </c>
      <c r="EM24" s="41">
        <f t="shared" si="33"/>
        <v>0</v>
      </c>
      <c r="EN24" s="41">
        <f t="shared" si="33"/>
        <v>0</v>
      </c>
      <c r="EO24" s="41">
        <f t="shared" si="33"/>
        <v>0</v>
      </c>
      <c r="EP24" s="41">
        <f t="shared" si="33"/>
        <v>0</v>
      </c>
      <c r="EQ24" s="41">
        <f t="shared" si="33"/>
        <v>0</v>
      </c>
      <c r="ER24" s="41">
        <f t="shared" si="33"/>
        <v>0</v>
      </c>
      <c r="ES24" s="41">
        <f t="shared" si="33"/>
        <v>0</v>
      </c>
      <c r="ET24" s="41">
        <f t="shared" si="33"/>
        <v>0</v>
      </c>
      <c r="EU24" s="41">
        <f t="shared" si="33"/>
        <v>0</v>
      </c>
      <c r="EV24" s="41">
        <f t="shared" si="33"/>
        <v>0</v>
      </c>
      <c r="EW24" s="41">
        <f t="shared" si="33"/>
        <v>0</v>
      </c>
      <c r="EX24" s="41">
        <f t="shared" si="33"/>
        <v>0</v>
      </c>
      <c r="EY24" s="41">
        <f t="shared" si="33"/>
        <v>0</v>
      </c>
      <c r="EZ24" s="41">
        <f t="shared" si="33"/>
        <v>0</v>
      </c>
      <c r="FA24" s="41">
        <f t="shared" si="33"/>
        <v>0</v>
      </c>
      <c r="FB24" s="41">
        <f t="shared" si="33"/>
        <v>0</v>
      </c>
      <c r="FC24" s="41">
        <f t="shared" si="33"/>
        <v>0</v>
      </c>
      <c r="FD24" s="41">
        <f t="shared" si="33"/>
        <v>0</v>
      </c>
      <c r="FE24" s="41">
        <f t="shared" si="33"/>
        <v>0</v>
      </c>
      <c r="FF24" s="41">
        <f t="shared" ref="FF24:HQ24" si="34">FF20-FF23</f>
        <v>0</v>
      </c>
      <c r="FG24" s="41">
        <f t="shared" si="34"/>
        <v>0</v>
      </c>
      <c r="FH24" s="41">
        <f t="shared" si="34"/>
        <v>0</v>
      </c>
      <c r="FI24" s="41">
        <f t="shared" si="34"/>
        <v>0</v>
      </c>
      <c r="FJ24" s="41">
        <f t="shared" si="34"/>
        <v>0</v>
      </c>
      <c r="FK24" s="41">
        <f t="shared" si="34"/>
        <v>0</v>
      </c>
      <c r="FL24" s="41">
        <f t="shared" si="34"/>
        <v>0</v>
      </c>
      <c r="FM24" s="41">
        <f t="shared" si="34"/>
        <v>0</v>
      </c>
      <c r="FN24" s="41">
        <f t="shared" si="34"/>
        <v>0</v>
      </c>
      <c r="FO24" s="41">
        <f t="shared" si="34"/>
        <v>0</v>
      </c>
      <c r="FP24" s="41">
        <f t="shared" si="34"/>
        <v>0</v>
      </c>
      <c r="FQ24" s="41">
        <f t="shared" si="34"/>
        <v>0</v>
      </c>
      <c r="FR24" s="41">
        <f t="shared" si="34"/>
        <v>0</v>
      </c>
      <c r="FS24" s="41">
        <f t="shared" si="34"/>
        <v>0</v>
      </c>
      <c r="FT24" s="41">
        <f t="shared" si="34"/>
        <v>0</v>
      </c>
      <c r="FU24" s="41">
        <f t="shared" si="34"/>
        <v>0</v>
      </c>
      <c r="FV24" s="41">
        <f t="shared" si="34"/>
        <v>0</v>
      </c>
      <c r="FW24" s="41">
        <f t="shared" si="34"/>
        <v>0</v>
      </c>
      <c r="FX24" s="41">
        <f t="shared" si="34"/>
        <v>0</v>
      </c>
      <c r="FY24" s="41">
        <f t="shared" si="34"/>
        <v>0</v>
      </c>
      <c r="FZ24" s="41">
        <f t="shared" si="34"/>
        <v>0</v>
      </c>
      <c r="GA24" s="41">
        <f t="shared" si="34"/>
        <v>0</v>
      </c>
      <c r="GB24" s="41">
        <f t="shared" si="34"/>
        <v>0</v>
      </c>
      <c r="GC24" s="41">
        <f t="shared" si="34"/>
        <v>0</v>
      </c>
      <c r="GD24" s="41">
        <f t="shared" si="34"/>
        <v>0</v>
      </c>
      <c r="GE24" s="41">
        <f t="shared" si="34"/>
        <v>0</v>
      </c>
      <c r="GF24" s="41">
        <f t="shared" si="34"/>
        <v>0</v>
      </c>
      <c r="GG24" s="41">
        <f t="shared" si="34"/>
        <v>0</v>
      </c>
      <c r="GH24" s="41">
        <f t="shared" si="34"/>
        <v>0</v>
      </c>
      <c r="GI24" s="41">
        <f t="shared" si="34"/>
        <v>0</v>
      </c>
      <c r="GJ24" s="41">
        <f t="shared" si="34"/>
        <v>0</v>
      </c>
      <c r="GK24" s="41">
        <f t="shared" si="34"/>
        <v>0</v>
      </c>
      <c r="GL24" s="41">
        <f t="shared" si="34"/>
        <v>0</v>
      </c>
      <c r="GM24" s="41">
        <f t="shared" si="34"/>
        <v>0</v>
      </c>
      <c r="GN24" s="41">
        <f t="shared" si="34"/>
        <v>0</v>
      </c>
      <c r="GO24" s="41">
        <f t="shared" si="34"/>
        <v>0</v>
      </c>
      <c r="GP24" s="41">
        <f t="shared" si="34"/>
        <v>0</v>
      </c>
      <c r="GQ24" s="41">
        <f t="shared" si="34"/>
        <v>0</v>
      </c>
      <c r="GR24" s="41">
        <f t="shared" si="34"/>
        <v>0</v>
      </c>
      <c r="GS24" s="41">
        <f t="shared" si="34"/>
        <v>0</v>
      </c>
      <c r="GT24" s="41">
        <f t="shared" si="34"/>
        <v>0</v>
      </c>
      <c r="GU24" s="41">
        <f t="shared" si="34"/>
        <v>0</v>
      </c>
      <c r="GV24" s="41">
        <f t="shared" si="34"/>
        <v>0</v>
      </c>
      <c r="GW24" s="41">
        <f t="shared" si="34"/>
        <v>0</v>
      </c>
      <c r="GX24" s="41">
        <f t="shared" si="34"/>
        <v>0</v>
      </c>
      <c r="GY24" s="41">
        <f t="shared" si="34"/>
        <v>0</v>
      </c>
      <c r="GZ24" s="41">
        <f t="shared" si="34"/>
        <v>0</v>
      </c>
      <c r="HA24" s="41">
        <f t="shared" si="34"/>
        <v>0</v>
      </c>
      <c r="HB24" s="41">
        <f t="shared" si="34"/>
        <v>0</v>
      </c>
      <c r="HC24" s="41">
        <f t="shared" si="34"/>
        <v>0</v>
      </c>
      <c r="HD24" s="41">
        <f t="shared" si="34"/>
        <v>0</v>
      </c>
      <c r="HE24" s="41">
        <f t="shared" si="34"/>
        <v>0</v>
      </c>
      <c r="HF24" s="41">
        <f t="shared" si="34"/>
        <v>0</v>
      </c>
      <c r="HG24" s="41">
        <f t="shared" si="34"/>
        <v>0</v>
      </c>
      <c r="HH24" s="41">
        <f t="shared" si="34"/>
        <v>0</v>
      </c>
      <c r="HI24" s="41">
        <f t="shared" si="34"/>
        <v>0</v>
      </c>
      <c r="HJ24" s="41">
        <f t="shared" si="34"/>
        <v>0</v>
      </c>
      <c r="HK24" s="41">
        <f t="shared" si="34"/>
        <v>0</v>
      </c>
      <c r="HL24" s="41">
        <f t="shared" si="34"/>
        <v>0</v>
      </c>
      <c r="HM24" s="41">
        <f t="shared" si="34"/>
        <v>0</v>
      </c>
      <c r="HN24" s="41">
        <f t="shared" si="34"/>
        <v>0</v>
      </c>
      <c r="HO24" s="41">
        <f t="shared" si="34"/>
        <v>0</v>
      </c>
      <c r="HP24" s="41">
        <f t="shared" si="34"/>
        <v>0</v>
      </c>
      <c r="HQ24" s="41">
        <f t="shared" si="34"/>
        <v>0</v>
      </c>
      <c r="HR24" s="41">
        <f t="shared" ref="HR24:KC24" si="35">HR20-HR23</f>
        <v>0</v>
      </c>
      <c r="HS24" s="41">
        <f t="shared" si="35"/>
        <v>0</v>
      </c>
      <c r="HT24" s="41">
        <f t="shared" si="35"/>
        <v>0</v>
      </c>
      <c r="HU24" s="41">
        <f t="shared" si="35"/>
        <v>0</v>
      </c>
      <c r="HV24" s="41">
        <f t="shared" si="35"/>
        <v>0</v>
      </c>
      <c r="HW24" s="41">
        <f t="shared" si="35"/>
        <v>0</v>
      </c>
      <c r="HX24" s="41">
        <f t="shared" si="35"/>
        <v>0</v>
      </c>
      <c r="HY24" s="41">
        <f t="shared" si="35"/>
        <v>0</v>
      </c>
      <c r="HZ24" s="41">
        <f t="shared" si="35"/>
        <v>0</v>
      </c>
      <c r="IA24" s="41">
        <f t="shared" si="35"/>
        <v>0</v>
      </c>
      <c r="IB24" s="41">
        <f t="shared" si="35"/>
        <v>0</v>
      </c>
      <c r="IC24" s="41">
        <f t="shared" si="35"/>
        <v>0</v>
      </c>
      <c r="ID24" s="41">
        <f t="shared" si="35"/>
        <v>0</v>
      </c>
      <c r="IE24" s="41">
        <f t="shared" si="35"/>
        <v>0</v>
      </c>
      <c r="IF24" s="41">
        <f t="shared" si="35"/>
        <v>0</v>
      </c>
      <c r="IG24" s="41">
        <f t="shared" si="35"/>
        <v>0</v>
      </c>
      <c r="IH24" s="41">
        <f t="shared" si="35"/>
        <v>0</v>
      </c>
      <c r="II24" s="41">
        <f t="shared" si="35"/>
        <v>0</v>
      </c>
      <c r="IJ24" s="41">
        <f t="shared" si="35"/>
        <v>0</v>
      </c>
      <c r="IK24" s="41">
        <f t="shared" si="35"/>
        <v>0</v>
      </c>
      <c r="IL24" s="41">
        <f t="shared" si="35"/>
        <v>0</v>
      </c>
      <c r="IM24" s="41">
        <f t="shared" si="35"/>
        <v>0</v>
      </c>
      <c r="IN24" s="41">
        <f t="shared" si="35"/>
        <v>0</v>
      </c>
      <c r="IO24" s="41">
        <f t="shared" si="35"/>
        <v>0</v>
      </c>
      <c r="IP24" s="41">
        <f t="shared" si="35"/>
        <v>0</v>
      </c>
      <c r="IQ24" s="41">
        <f t="shared" si="35"/>
        <v>0</v>
      </c>
      <c r="IR24" s="41">
        <f t="shared" si="35"/>
        <v>0</v>
      </c>
      <c r="IS24" s="41">
        <f t="shared" si="35"/>
        <v>0</v>
      </c>
      <c r="IT24" s="41">
        <f t="shared" si="35"/>
        <v>0</v>
      </c>
      <c r="IU24" s="41">
        <f t="shared" si="35"/>
        <v>0</v>
      </c>
      <c r="IV24" s="41">
        <f t="shared" si="35"/>
        <v>0</v>
      </c>
      <c r="IW24" s="41">
        <f t="shared" si="35"/>
        <v>0</v>
      </c>
      <c r="IX24" s="41">
        <f t="shared" si="35"/>
        <v>0</v>
      </c>
      <c r="IY24" s="41">
        <f t="shared" si="35"/>
        <v>0</v>
      </c>
      <c r="IZ24" s="41">
        <f t="shared" si="35"/>
        <v>0</v>
      </c>
      <c r="JA24" s="41">
        <f t="shared" si="35"/>
        <v>0</v>
      </c>
      <c r="JB24" s="41">
        <f t="shared" si="35"/>
        <v>0</v>
      </c>
      <c r="JC24" s="41">
        <f t="shared" si="35"/>
        <v>0</v>
      </c>
      <c r="JD24" s="41">
        <f t="shared" si="35"/>
        <v>0</v>
      </c>
      <c r="JE24" s="41">
        <f t="shared" si="35"/>
        <v>0</v>
      </c>
      <c r="JF24" s="41">
        <f t="shared" si="35"/>
        <v>0</v>
      </c>
      <c r="JG24" s="41">
        <f t="shared" si="35"/>
        <v>0</v>
      </c>
      <c r="JH24" s="41">
        <f t="shared" si="35"/>
        <v>0</v>
      </c>
      <c r="JI24" s="41">
        <f t="shared" si="35"/>
        <v>0</v>
      </c>
      <c r="JJ24" s="41">
        <f t="shared" si="35"/>
        <v>0</v>
      </c>
      <c r="JK24" s="41">
        <f t="shared" si="35"/>
        <v>0</v>
      </c>
      <c r="JL24" s="41">
        <f t="shared" si="35"/>
        <v>0</v>
      </c>
      <c r="JM24" s="41">
        <f t="shared" si="35"/>
        <v>0</v>
      </c>
      <c r="JN24" s="41">
        <f t="shared" si="35"/>
        <v>0</v>
      </c>
      <c r="JO24" s="41">
        <f t="shared" si="35"/>
        <v>0</v>
      </c>
      <c r="JP24" s="41">
        <f t="shared" si="35"/>
        <v>0</v>
      </c>
      <c r="JQ24" s="41">
        <f t="shared" si="35"/>
        <v>0</v>
      </c>
      <c r="JR24" s="41">
        <f t="shared" si="35"/>
        <v>0</v>
      </c>
      <c r="JS24" s="41">
        <f t="shared" si="35"/>
        <v>0</v>
      </c>
      <c r="JT24" s="41">
        <f t="shared" si="35"/>
        <v>0</v>
      </c>
      <c r="JU24" s="41">
        <f t="shared" si="35"/>
        <v>0</v>
      </c>
      <c r="JV24" s="41">
        <f t="shared" si="35"/>
        <v>0</v>
      </c>
      <c r="JW24" s="41">
        <f t="shared" si="35"/>
        <v>0</v>
      </c>
      <c r="JX24" s="41">
        <f t="shared" si="35"/>
        <v>0</v>
      </c>
      <c r="JY24" s="41">
        <f t="shared" si="35"/>
        <v>0</v>
      </c>
      <c r="JZ24" s="41">
        <f t="shared" si="35"/>
        <v>0</v>
      </c>
      <c r="KA24" s="41">
        <f t="shared" si="35"/>
        <v>0</v>
      </c>
      <c r="KB24" s="41">
        <f t="shared" si="35"/>
        <v>0</v>
      </c>
      <c r="KC24" s="41">
        <f t="shared" si="35"/>
        <v>0</v>
      </c>
      <c r="KD24" s="41">
        <f t="shared" ref="KD24:MO24" si="36">KD20-KD23</f>
        <v>0</v>
      </c>
      <c r="KE24" s="41">
        <f t="shared" si="36"/>
        <v>0</v>
      </c>
      <c r="KF24" s="41">
        <f t="shared" si="36"/>
        <v>0</v>
      </c>
      <c r="KG24" s="41">
        <f t="shared" si="36"/>
        <v>0</v>
      </c>
      <c r="KH24" s="41">
        <f t="shared" si="36"/>
        <v>0</v>
      </c>
      <c r="KI24" s="41">
        <f t="shared" si="36"/>
        <v>0</v>
      </c>
      <c r="KJ24" s="41">
        <f t="shared" si="36"/>
        <v>0</v>
      </c>
      <c r="KK24" s="41">
        <f t="shared" si="36"/>
        <v>0</v>
      </c>
      <c r="KL24" s="41">
        <f t="shared" si="36"/>
        <v>0</v>
      </c>
      <c r="KM24" s="41">
        <f t="shared" si="36"/>
        <v>0</v>
      </c>
      <c r="KN24" s="41">
        <f t="shared" si="36"/>
        <v>0</v>
      </c>
      <c r="KO24" s="41">
        <f t="shared" si="36"/>
        <v>0</v>
      </c>
      <c r="KP24" s="41">
        <f t="shared" si="36"/>
        <v>0</v>
      </c>
      <c r="KQ24" s="41">
        <f t="shared" si="36"/>
        <v>0</v>
      </c>
      <c r="KR24" s="41">
        <f t="shared" si="36"/>
        <v>0</v>
      </c>
      <c r="KS24" s="41">
        <f t="shared" si="36"/>
        <v>0</v>
      </c>
      <c r="KT24" s="41">
        <f t="shared" si="36"/>
        <v>0</v>
      </c>
      <c r="KU24" s="41">
        <f t="shared" si="36"/>
        <v>0</v>
      </c>
      <c r="KV24" s="41">
        <f t="shared" si="36"/>
        <v>0</v>
      </c>
      <c r="KW24" s="41">
        <f t="shared" si="36"/>
        <v>0</v>
      </c>
      <c r="KX24" s="41">
        <f t="shared" si="36"/>
        <v>0</v>
      </c>
      <c r="KY24" s="41">
        <f t="shared" si="36"/>
        <v>0</v>
      </c>
      <c r="KZ24" s="41">
        <f t="shared" si="36"/>
        <v>0</v>
      </c>
      <c r="LA24" s="41">
        <f t="shared" si="36"/>
        <v>0</v>
      </c>
      <c r="LB24" s="41">
        <f t="shared" si="36"/>
        <v>0</v>
      </c>
      <c r="LC24" s="41">
        <f t="shared" si="36"/>
        <v>0</v>
      </c>
      <c r="LD24" s="41">
        <f t="shared" si="36"/>
        <v>0</v>
      </c>
      <c r="LE24" s="41">
        <f t="shared" si="36"/>
        <v>0</v>
      </c>
      <c r="LF24" s="41">
        <f t="shared" si="36"/>
        <v>0</v>
      </c>
      <c r="LG24" s="41">
        <f t="shared" si="36"/>
        <v>0</v>
      </c>
      <c r="LH24" s="41">
        <f t="shared" si="36"/>
        <v>0</v>
      </c>
      <c r="LI24" s="41">
        <f t="shared" si="36"/>
        <v>0</v>
      </c>
      <c r="LJ24" s="41">
        <f t="shared" si="36"/>
        <v>0</v>
      </c>
      <c r="LK24" s="41">
        <f t="shared" si="36"/>
        <v>0</v>
      </c>
      <c r="LL24" s="41">
        <f t="shared" si="36"/>
        <v>0</v>
      </c>
      <c r="LM24" s="41">
        <f t="shared" si="36"/>
        <v>0</v>
      </c>
      <c r="LN24" s="41">
        <f t="shared" si="36"/>
        <v>0</v>
      </c>
      <c r="LO24" s="41">
        <f t="shared" si="36"/>
        <v>0</v>
      </c>
      <c r="LP24" s="41">
        <f t="shared" si="36"/>
        <v>0</v>
      </c>
      <c r="LQ24" s="41">
        <f t="shared" si="36"/>
        <v>0</v>
      </c>
      <c r="LR24" s="41">
        <f t="shared" si="36"/>
        <v>0</v>
      </c>
      <c r="LS24" s="41">
        <f t="shared" si="36"/>
        <v>0</v>
      </c>
      <c r="LT24" s="41">
        <f t="shared" si="36"/>
        <v>0</v>
      </c>
      <c r="LU24" s="41">
        <f t="shared" si="36"/>
        <v>0</v>
      </c>
      <c r="LV24" s="41">
        <f t="shared" si="36"/>
        <v>0</v>
      </c>
      <c r="LW24" s="41">
        <f t="shared" si="36"/>
        <v>0</v>
      </c>
      <c r="LX24" s="41">
        <f t="shared" si="36"/>
        <v>0</v>
      </c>
      <c r="LY24" s="41">
        <f t="shared" si="36"/>
        <v>0</v>
      </c>
      <c r="LZ24" s="41">
        <f t="shared" si="36"/>
        <v>0</v>
      </c>
      <c r="MA24" s="41">
        <f t="shared" si="36"/>
        <v>0</v>
      </c>
      <c r="MB24" s="41">
        <f t="shared" si="36"/>
        <v>0</v>
      </c>
      <c r="MC24" s="41">
        <f t="shared" si="36"/>
        <v>0</v>
      </c>
      <c r="MD24" s="41">
        <f t="shared" si="36"/>
        <v>0</v>
      </c>
      <c r="ME24" s="41">
        <f t="shared" si="36"/>
        <v>0</v>
      </c>
      <c r="MF24" s="41">
        <f t="shared" si="36"/>
        <v>0</v>
      </c>
      <c r="MG24" s="41">
        <f t="shared" si="36"/>
        <v>0</v>
      </c>
      <c r="MH24" s="41">
        <f t="shared" si="36"/>
        <v>0</v>
      </c>
      <c r="MI24" s="41">
        <f t="shared" si="36"/>
        <v>0</v>
      </c>
      <c r="MJ24" s="41">
        <f t="shared" si="36"/>
        <v>0</v>
      </c>
      <c r="MK24" s="41">
        <f t="shared" si="36"/>
        <v>0</v>
      </c>
      <c r="ML24" s="41">
        <f t="shared" si="36"/>
        <v>0</v>
      </c>
      <c r="MM24" s="41">
        <f t="shared" si="36"/>
        <v>0</v>
      </c>
      <c r="MN24" s="41">
        <f t="shared" si="36"/>
        <v>0</v>
      </c>
      <c r="MO24" s="41">
        <f t="shared" si="36"/>
        <v>0</v>
      </c>
      <c r="MP24" s="41">
        <f t="shared" ref="MP24:OC24" si="37">MP20-MP23</f>
        <v>0</v>
      </c>
      <c r="MQ24" s="41">
        <f t="shared" si="37"/>
        <v>0</v>
      </c>
      <c r="MR24" s="41">
        <f t="shared" si="37"/>
        <v>0</v>
      </c>
      <c r="MS24" s="41">
        <f t="shared" si="37"/>
        <v>0</v>
      </c>
      <c r="MT24" s="41">
        <f t="shared" si="37"/>
        <v>0</v>
      </c>
      <c r="MU24" s="41">
        <f t="shared" si="37"/>
        <v>0</v>
      </c>
      <c r="MV24" s="41">
        <f t="shared" si="37"/>
        <v>0</v>
      </c>
      <c r="MW24" s="41">
        <f t="shared" si="37"/>
        <v>0</v>
      </c>
      <c r="MX24" s="41">
        <f t="shared" si="37"/>
        <v>0</v>
      </c>
      <c r="MY24" s="41">
        <f t="shared" si="37"/>
        <v>0</v>
      </c>
      <c r="MZ24" s="41">
        <f t="shared" si="37"/>
        <v>0</v>
      </c>
      <c r="NA24" s="41">
        <f t="shared" si="37"/>
        <v>0</v>
      </c>
      <c r="NB24" s="41">
        <f t="shared" si="37"/>
        <v>0</v>
      </c>
      <c r="NC24" s="41">
        <f t="shared" si="37"/>
        <v>0</v>
      </c>
      <c r="ND24" s="41">
        <f t="shared" si="37"/>
        <v>0</v>
      </c>
      <c r="NE24" s="41">
        <f t="shared" si="37"/>
        <v>0</v>
      </c>
      <c r="NF24" s="41">
        <f t="shared" si="37"/>
        <v>0</v>
      </c>
      <c r="NG24" s="41">
        <f t="shared" si="37"/>
        <v>0</v>
      </c>
      <c r="NH24" s="41">
        <f t="shared" si="37"/>
        <v>0</v>
      </c>
      <c r="NI24" s="41">
        <f t="shared" si="37"/>
        <v>0</v>
      </c>
      <c r="NJ24" s="41">
        <f t="shared" si="37"/>
        <v>0</v>
      </c>
      <c r="NK24" s="41">
        <f t="shared" si="37"/>
        <v>0</v>
      </c>
      <c r="NL24" s="41">
        <f t="shared" si="37"/>
        <v>0</v>
      </c>
      <c r="NM24" s="41">
        <f t="shared" si="37"/>
        <v>0</v>
      </c>
      <c r="NN24" s="41">
        <f t="shared" si="37"/>
        <v>0</v>
      </c>
      <c r="NO24" s="41">
        <f t="shared" si="37"/>
        <v>0</v>
      </c>
      <c r="NP24" s="41">
        <f t="shared" si="37"/>
        <v>0</v>
      </c>
      <c r="NQ24" s="41">
        <f t="shared" si="37"/>
        <v>0</v>
      </c>
      <c r="NR24" s="41">
        <f t="shared" si="37"/>
        <v>0</v>
      </c>
      <c r="NS24" s="41">
        <f t="shared" si="37"/>
        <v>0</v>
      </c>
      <c r="NT24" s="41">
        <f t="shared" si="37"/>
        <v>0</v>
      </c>
      <c r="NU24" s="41">
        <f t="shared" si="37"/>
        <v>0</v>
      </c>
      <c r="NV24" s="41">
        <f t="shared" si="37"/>
        <v>0</v>
      </c>
      <c r="NW24" s="41">
        <f t="shared" si="37"/>
        <v>0</v>
      </c>
      <c r="NX24" s="41">
        <f t="shared" si="37"/>
        <v>0</v>
      </c>
      <c r="NY24" s="41">
        <f t="shared" si="37"/>
        <v>0</v>
      </c>
      <c r="NZ24" s="41">
        <f t="shared" si="37"/>
        <v>0</v>
      </c>
      <c r="OA24" s="41">
        <f t="shared" si="37"/>
        <v>0</v>
      </c>
      <c r="OB24" s="41">
        <f t="shared" si="37"/>
        <v>0</v>
      </c>
      <c r="OC24" s="41">
        <f t="shared" si="37"/>
        <v>0</v>
      </c>
      <c r="OE24" s="16" t="s">
        <v>373</v>
      </c>
      <c r="OF24" s="205" t="s">
        <v>382</v>
      </c>
      <c r="OG24" s="16" t="s">
        <v>383</v>
      </c>
      <c r="OH24" s="16">
        <f>IF($K$8="No",0,SUM(W24*Inputs!$G$79,Financials!AL$19-Financials!AL$15))</f>
        <v>0</v>
      </c>
    </row>
    <row r="25" spans="5:398" s="16" customFormat="1">
      <c r="E25" s="16">
        <v>6</v>
      </c>
      <c r="G25" s="41">
        <f t="shared" si="8"/>
        <v>0</v>
      </c>
      <c r="H25" s="41"/>
      <c r="I25" s="41">
        <f t="shared" si="9"/>
        <v>0</v>
      </c>
      <c r="K25" s="41">
        <f t="shared" si="10"/>
        <v>0</v>
      </c>
      <c r="M25" s="41">
        <f t="shared" si="11"/>
        <v>0</v>
      </c>
      <c r="O25" s="41">
        <f t="shared" si="12"/>
        <v>0</v>
      </c>
      <c r="P25" s="34">
        <v>1</v>
      </c>
      <c r="Q25" s="16">
        <v>6</v>
      </c>
      <c r="S25" s="16">
        <f t="shared" si="13"/>
        <v>6</v>
      </c>
      <c r="U25" s="46">
        <f>IF($K$8="No",0,IF(S25=1,Inputs!$M$24,IF(S25=2,Inputs!$M$25,IF(S25=3,Inputs!$M$26,IF(S25=4,Inputs!$M$27,IF(S25=5,Inputs!$M$28,IF(S25=6,Inputs!$M$29,IF(S25=7,Inputs!$M$30,IF(S25=8,Inputs!$M$31,IF(S25=9,Inputs!$M$32,IF(S25=10,Inputs!$M$33,IF(S25=11,Inputs!$M$34,IF(S25=12,Inputs!$M$35,0)))))))))))))</f>
        <v>0</v>
      </c>
      <c r="W25" s="46">
        <f t="shared" si="0"/>
        <v>0</v>
      </c>
      <c r="Y25" s="46">
        <f>IF($K$8="No",0,SUM($W$25*Inputs!$G$79,Financials!AM$19-Financials!AM$15))</f>
        <v>0</v>
      </c>
      <c r="AA25" s="46">
        <f>IF($K$8="No",0,Financials!AM$41)</f>
        <v>0</v>
      </c>
      <c r="AB25" s="46"/>
      <c r="AC25" s="41">
        <f t="shared" si="1"/>
        <v>0</v>
      </c>
      <c r="AD25" s="46"/>
      <c r="OE25" s="16" t="s">
        <v>373</v>
      </c>
      <c r="OF25" s="205" t="s">
        <v>384</v>
      </c>
      <c r="OG25" s="16" t="s">
        <v>385</v>
      </c>
      <c r="OH25" s="16">
        <f>IF($K$8="No",0,SUM(W25*Inputs!$G$79,Financials!AM$19-Financials!AM$15))</f>
        <v>0</v>
      </c>
    </row>
    <row r="26" spans="5:398" s="16" customFormat="1">
      <c r="E26" s="16">
        <v>7</v>
      </c>
      <c r="G26" s="41">
        <f t="shared" si="8"/>
        <v>0</v>
      </c>
      <c r="H26" s="41"/>
      <c r="I26" s="41">
        <f t="shared" si="9"/>
        <v>0</v>
      </c>
      <c r="K26" s="41">
        <f t="shared" si="10"/>
        <v>0</v>
      </c>
      <c r="M26" s="41">
        <f t="shared" si="11"/>
        <v>0</v>
      </c>
      <c r="O26" s="41">
        <f t="shared" si="12"/>
        <v>0</v>
      </c>
      <c r="P26" s="34">
        <v>1</v>
      </c>
      <c r="Q26" s="16">
        <v>7</v>
      </c>
      <c r="S26" s="16">
        <f t="shared" si="13"/>
        <v>7</v>
      </c>
      <c r="U26" s="46">
        <f>IF($K$8="No",0,IF(S26=1,Inputs!$M$24,IF(S26=2,Inputs!$M$25,IF(S26=3,Inputs!$M$26,IF(S26=4,Inputs!$M$27,IF(S26=5,Inputs!$M$28,IF(S26=6,Inputs!$M$29,IF(S26=7,Inputs!$M$30,IF(S26=8,Inputs!$M$31,IF(S26=9,Inputs!$M$32,IF(S26=10,Inputs!$M$33,IF(S26=11,Inputs!$M$34,IF(S26=12,Inputs!$M$35,0)))))))))))))</f>
        <v>0</v>
      </c>
      <c r="W26" s="46">
        <f t="shared" si="0"/>
        <v>0</v>
      </c>
      <c r="Y26" s="46">
        <f>IF($K$8="No",0,SUM($W$26*Inputs!$G$79,Financials!AN$19-Financials!AN$15))</f>
        <v>0</v>
      </c>
      <c r="AA26" s="46">
        <f>IF($K$8="No",0,Financials!AN$41)</f>
        <v>0</v>
      </c>
      <c r="AB26" s="46"/>
      <c r="AC26" s="41">
        <f t="shared" si="1"/>
        <v>0</v>
      </c>
      <c r="AD26" s="46"/>
      <c r="OE26" s="16" t="s">
        <v>373</v>
      </c>
      <c r="OF26" s="205" t="s">
        <v>386</v>
      </c>
      <c r="OG26" s="16" t="s">
        <v>387</v>
      </c>
      <c r="OH26" s="16">
        <f>IF($K$8="No",0,SUM(W26*Inputs!$G$79,Financials!AN$19-Financials!AN$15))</f>
        <v>0</v>
      </c>
    </row>
    <row r="27" spans="5:398" s="16" customFormat="1">
      <c r="E27" s="16">
        <v>8</v>
      </c>
      <c r="G27" s="41">
        <f t="shared" si="8"/>
        <v>0</v>
      </c>
      <c r="H27" s="41"/>
      <c r="I27" s="41">
        <f t="shared" si="9"/>
        <v>0</v>
      </c>
      <c r="K27" s="41">
        <f t="shared" si="10"/>
        <v>0</v>
      </c>
      <c r="M27" s="41">
        <f t="shared" si="11"/>
        <v>0</v>
      </c>
      <c r="O27" s="41">
        <f t="shared" si="12"/>
        <v>0</v>
      </c>
      <c r="P27" s="34">
        <v>1</v>
      </c>
      <c r="Q27" s="16">
        <v>8</v>
      </c>
      <c r="S27" s="16">
        <f t="shared" si="13"/>
        <v>8</v>
      </c>
      <c r="U27" s="46">
        <f>IF($K$8="No",0,IF(S27=1,Inputs!$M$24,IF(S27=2,Inputs!$M$25,IF(S27=3,Inputs!$M$26,IF(S27=4,Inputs!$M$27,IF(S27=5,Inputs!$M$28,IF(S27=6,Inputs!$M$29,IF(S27=7,Inputs!$M$30,IF(S27=8,Inputs!$M$31,IF(S27=9,Inputs!$M$32,IF(S27=10,Inputs!$M$33,IF(S27=11,Inputs!$M$34,IF(S27=12,Inputs!$M$35,0)))))))))))))</f>
        <v>0</v>
      </c>
      <c r="W27" s="46">
        <f t="shared" si="0"/>
        <v>0</v>
      </c>
      <c r="Y27" s="46">
        <f>IF($K$8="No",0,SUM($W$27*Inputs!$G$79,Financials!AO$19-Financials!AO$15))</f>
        <v>0</v>
      </c>
      <c r="AA27" s="46">
        <f>IF($K$8="No",0,Financials!AO$41)</f>
        <v>0</v>
      </c>
      <c r="AB27" s="46"/>
      <c r="AC27" s="41">
        <f t="shared" si="1"/>
        <v>0</v>
      </c>
      <c r="AD27" s="46"/>
      <c r="OE27" s="16" t="s">
        <v>373</v>
      </c>
      <c r="OF27" s="205" t="s">
        <v>388</v>
      </c>
      <c r="OG27" s="16" t="s">
        <v>389</v>
      </c>
      <c r="OH27" s="16">
        <f>IF($K$8="No",0,SUM(W27*Inputs!$G$79,Financials!AO$19-Financials!AO$15))</f>
        <v>0</v>
      </c>
    </row>
    <row r="28" spans="5:398" s="16" customFormat="1">
      <c r="E28" s="16">
        <v>9</v>
      </c>
      <c r="G28" s="41">
        <f t="shared" si="8"/>
        <v>0</v>
      </c>
      <c r="H28" s="41"/>
      <c r="I28" s="41">
        <f t="shared" si="9"/>
        <v>0</v>
      </c>
      <c r="K28" s="41">
        <f t="shared" si="10"/>
        <v>0</v>
      </c>
      <c r="M28" s="41">
        <f t="shared" si="11"/>
        <v>0</v>
      </c>
      <c r="O28" s="41">
        <f t="shared" si="12"/>
        <v>0</v>
      </c>
      <c r="P28" s="34">
        <v>1</v>
      </c>
      <c r="Q28" s="16">
        <v>9</v>
      </c>
      <c r="S28" s="16">
        <f t="shared" si="13"/>
        <v>9</v>
      </c>
      <c r="U28" s="46">
        <f>IF($K$8="No",0,IF(S28=1,Inputs!$M$24,IF(S28=2,Inputs!$M$25,IF(S28=3,Inputs!$M$26,IF(S28=4,Inputs!$M$27,IF(S28=5,Inputs!$M$28,IF(S28=6,Inputs!$M$29,IF(S28=7,Inputs!$M$30,IF(S28=8,Inputs!$M$31,IF(S28=9,Inputs!$M$32,IF(S28=10,Inputs!$M$33,IF(S28=11,Inputs!$M$34,IF(S28=12,Inputs!$M$35,0)))))))))))))</f>
        <v>0</v>
      </c>
      <c r="W28" s="46">
        <f t="shared" si="0"/>
        <v>0</v>
      </c>
      <c r="Y28" s="46">
        <f>IF($K$8="No",0,SUM($W$28*Inputs!$G$79,Financials!AP$19-Financials!AP$15))</f>
        <v>0</v>
      </c>
      <c r="AA28" s="46">
        <f>IF($K$8="No",0,Financials!AP$41)</f>
        <v>0</v>
      </c>
      <c r="AB28" s="46"/>
      <c r="AC28" s="41">
        <f t="shared" si="1"/>
        <v>0</v>
      </c>
      <c r="AD28" s="46"/>
      <c r="OE28" s="16" t="s">
        <v>373</v>
      </c>
      <c r="OF28" s="205" t="s">
        <v>390</v>
      </c>
      <c r="OG28" s="16" t="s">
        <v>391</v>
      </c>
      <c r="OH28" s="16">
        <f>IF($K$8="No",0,SUM(W28*Inputs!$G$79,Financials!AP$19-Financials!AP$15))</f>
        <v>0</v>
      </c>
    </row>
    <row r="29" spans="5:398" s="16" customFormat="1">
      <c r="E29" s="16">
        <v>10</v>
      </c>
      <c r="G29" s="41">
        <f t="shared" si="8"/>
        <v>0</v>
      </c>
      <c r="H29" s="41"/>
      <c r="I29" s="41">
        <f t="shared" si="9"/>
        <v>0</v>
      </c>
      <c r="K29" s="41">
        <f t="shared" si="10"/>
        <v>0</v>
      </c>
      <c r="M29" s="41">
        <f t="shared" si="11"/>
        <v>0</v>
      </c>
      <c r="O29" s="41">
        <f t="shared" si="12"/>
        <v>0</v>
      </c>
      <c r="P29" s="34">
        <v>1</v>
      </c>
      <c r="Q29" s="16">
        <v>10</v>
      </c>
      <c r="S29" s="16">
        <f t="shared" si="13"/>
        <v>10</v>
      </c>
      <c r="U29" s="46">
        <f>IF($K$8="No",0,IF(S29=1,Inputs!$M$24,IF(S29=2,Inputs!$M$25,IF(S29=3,Inputs!$M$26,IF(S29=4,Inputs!$M$27,IF(S29=5,Inputs!$M$28,IF(S29=6,Inputs!$M$29,IF(S29=7,Inputs!$M$30,IF(S29=8,Inputs!$M$31,IF(S29=9,Inputs!$M$32,IF(S29=10,Inputs!$M$33,IF(S29=11,Inputs!$M$34,IF(S29=12,Inputs!$M$35,0)))))))))))))</f>
        <v>0</v>
      </c>
      <c r="W29" s="46">
        <f t="shared" si="0"/>
        <v>0</v>
      </c>
      <c r="Y29" s="46">
        <f>IF($K$8="No",0,SUM($W$29*Inputs!$G$79,Financials!AQ$19-Financials!AQ$15))</f>
        <v>0</v>
      </c>
      <c r="AA29" s="46">
        <f>IF($K$8="No",0,Financials!AQ$41)</f>
        <v>0</v>
      </c>
      <c r="AB29" s="46"/>
      <c r="AC29" s="41">
        <f t="shared" si="1"/>
        <v>0</v>
      </c>
      <c r="AD29" s="46"/>
      <c r="OE29" s="16" t="s">
        <v>373</v>
      </c>
      <c r="OF29" s="205" t="s">
        <v>392</v>
      </c>
      <c r="OG29" s="16" t="s">
        <v>393</v>
      </c>
      <c r="OH29" s="16">
        <f>IF($K$8="No",0,SUM(W29*Inputs!$G$79,Financials!AQ$19-Financials!AQ$15))</f>
        <v>0</v>
      </c>
    </row>
    <row r="30" spans="5:398" s="16" customFormat="1">
      <c r="E30" s="16">
        <v>11</v>
      </c>
      <c r="G30" s="41">
        <f t="shared" si="8"/>
        <v>0</v>
      </c>
      <c r="H30" s="41"/>
      <c r="I30" s="41">
        <f t="shared" si="9"/>
        <v>0</v>
      </c>
      <c r="K30" s="41">
        <f t="shared" si="10"/>
        <v>0</v>
      </c>
      <c r="M30" s="41">
        <f t="shared" si="11"/>
        <v>0</v>
      </c>
      <c r="O30" s="41">
        <f t="shared" si="12"/>
        <v>0</v>
      </c>
      <c r="P30" s="34">
        <v>1</v>
      </c>
      <c r="Q30" s="16">
        <v>11</v>
      </c>
      <c r="S30" s="16">
        <f t="shared" si="13"/>
        <v>11</v>
      </c>
      <c r="U30" s="46">
        <f>IF($K$8="No",0,IF(S30=1,Inputs!$M$24,IF(S30=2,Inputs!$M$25,IF(S30=3,Inputs!$M$26,IF(S30=4,Inputs!$M$27,IF(S30=5,Inputs!$M$28,IF(S30=6,Inputs!$M$29,IF(S30=7,Inputs!$M$30,IF(S30=8,Inputs!$M$31,IF(S30=9,Inputs!$M$32,IF(S30=10,Inputs!$M$33,IF(S30=11,Inputs!$M$34,IF(S30=12,Inputs!$M$35,0)))))))))))))</f>
        <v>0</v>
      </c>
      <c r="W30" s="46">
        <f t="shared" si="0"/>
        <v>0</v>
      </c>
      <c r="Y30" s="46">
        <f>IF($K$8="No",0,SUM($W$30*Inputs!$G$79,Financials!AR$19-Financials!AR$15))</f>
        <v>0</v>
      </c>
      <c r="AA30" s="46">
        <f>IF($K$8="No",0,Financials!AR$41)</f>
        <v>0</v>
      </c>
      <c r="AB30" s="46"/>
      <c r="AC30" s="41">
        <f t="shared" si="1"/>
        <v>0</v>
      </c>
      <c r="AD30" s="46"/>
      <c r="OE30" s="16" t="s">
        <v>373</v>
      </c>
      <c r="OF30" s="205" t="s">
        <v>394</v>
      </c>
      <c r="OG30" s="16" t="s">
        <v>395</v>
      </c>
      <c r="OH30" s="16">
        <f>IF($K$8="No",0,SUM(W30*Inputs!$G$79,Financials!AR$19-Financials!AR$15))</f>
        <v>0</v>
      </c>
    </row>
    <row r="31" spans="5:398" s="16" customFormat="1">
      <c r="E31" s="16">
        <v>12</v>
      </c>
      <c r="G31" s="41">
        <f t="shared" si="8"/>
        <v>0</v>
      </c>
      <c r="H31" s="41"/>
      <c r="I31" s="41">
        <f t="shared" si="9"/>
        <v>0</v>
      </c>
      <c r="K31" s="41">
        <f t="shared" si="10"/>
        <v>0</v>
      </c>
      <c r="M31" s="41">
        <f t="shared" si="11"/>
        <v>0</v>
      </c>
      <c r="O31" s="41">
        <f t="shared" si="12"/>
        <v>0</v>
      </c>
      <c r="P31" s="34">
        <v>1</v>
      </c>
      <c r="Q31" s="16">
        <v>12</v>
      </c>
      <c r="S31" s="16">
        <f t="shared" si="13"/>
        <v>12</v>
      </c>
      <c r="U31" s="46">
        <f>IF($K$8="No",0,IF(S31=1,Inputs!$M$24,IF(S31=2,Inputs!$M$25,IF(S31=3,Inputs!$M$26,IF(S31=4,Inputs!$M$27,IF(S31=5,Inputs!$M$28,IF(S31=6,Inputs!$M$29,IF(S31=7,Inputs!$M$30,IF(S31=8,Inputs!$M$31,IF(S31=9,Inputs!$M$32,IF(S31=10,Inputs!$M$33,IF(S31=11,Inputs!$M$34,IF(S31=12,Inputs!$M$35,0)))))))))))))</f>
        <v>0</v>
      </c>
      <c r="W31" s="46">
        <f t="shared" si="0"/>
        <v>0</v>
      </c>
      <c r="Y31" s="46">
        <f>IF($K$8="No",0,SUM($W$31*Inputs!$G$79,Financials!AS$19-Financials!AS$15))</f>
        <v>0</v>
      </c>
      <c r="AA31" s="46">
        <f>IF($K$8="No",0,Financials!AS$41)</f>
        <v>0</v>
      </c>
      <c r="AB31" s="46"/>
      <c r="AC31" s="41">
        <f t="shared" si="1"/>
        <v>0</v>
      </c>
      <c r="AD31" s="46"/>
      <c r="OE31" s="16" t="s">
        <v>373</v>
      </c>
      <c r="OF31" s="205" t="s">
        <v>396</v>
      </c>
      <c r="OG31" s="16" t="s">
        <v>397</v>
      </c>
      <c r="OH31" s="16">
        <f>IF($K$8="No",0,SUM(W31*Inputs!$G$79,Financials!AS$19-Financials!AS$15))</f>
        <v>0</v>
      </c>
    </row>
    <row r="32" spans="5:398" s="16" customFormat="1">
      <c r="E32" s="16">
        <v>13</v>
      </c>
      <c r="G32" s="41">
        <f t="shared" si="8"/>
        <v>0</v>
      </c>
      <c r="H32" s="41"/>
      <c r="I32" s="41">
        <f t="shared" si="9"/>
        <v>0</v>
      </c>
      <c r="K32" s="41">
        <f t="shared" si="10"/>
        <v>0</v>
      </c>
      <c r="M32" s="41">
        <f t="shared" si="11"/>
        <v>0</v>
      </c>
      <c r="O32" s="41">
        <f t="shared" si="12"/>
        <v>0</v>
      </c>
      <c r="P32" s="34">
        <v>2</v>
      </c>
      <c r="Q32" s="16">
        <v>13</v>
      </c>
      <c r="S32" s="16">
        <f t="shared" si="13"/>
        <v>1</v>
      </c>
      <c r="U32" s="46">
        <f>$U$31*(1-Inputs!$M$18)^'Debt Schedule'!P31</f>
        <v>0</v>
      </c>
      <c r="W32" s="46">
        <f t="shared" si="0"/>
        <v>0</v>
      </c>
      <c r="Y32" s="46">
        <f>IF($K$8="No",0,SUM($W$20*Inputs!$G$79,Financials!AT$19-Financials!AT$15))</f>
        <v>0</v>
      </c>
      <c r="AA32" s="46">
        <f>IF($K$8="No",0,Financials!AT$41)</f>
        <v>0</v>
      </c>
      <c r="AB32" s="46"/>
      <c r="AC32" s="41">
        <f t="shared" si="1"/>
        <v>0</v>
      </c>
      <c r="AD32" s="46"/>
      <c r="OE32" s="16" t="s">
        <v>373</v>
      </c>
      <c r="OF32" s="205" t="s">
        <v>398</v>
      </c>
      <c r="OG32" s="16" t="s">
        <v>399</v>
      </c>
      <c r="OH32" s="16">
        <f>IF($K$8="No",0,SUM(W32*Inputs!$G$79,Financials!AT$19-Financials!AT$15))</f>
        <v>0</v>
      </c>
    </row>
    <row r="33" spans="5:398" s="16" customFormat="1">
      <c r="E33" s="16">
        <v>14</v>
      </c>
      <c r="G33" s="41">
        <f t="shared" si="8"/>
        <v>0</v>
      </c>
      <c r="H33" s="41"/>
      <c r="I33" s="41">
        <f t="shared" si="9"/>
        <v>0</v>
      </c>
      <c r="K33" s="41">
        <f t="shared" si="10"/>
        <v>0</v>
      </c>
      <c r="M33" s="41">
        <f t="shared" si="11"/>
        <v>0</v>
      </c>
      <c r="O33" s="41">
        <f t="shared" si="12"/>
        <v>0</v>
      </c>
      <c r="P33" s="34">
        <v>2</v>
      </c>
      <c r="Q33" s="16">
        <v>14</v>
      </c>
      <c r="S33" s="16">
        <f t="shared" si="13"/>
        <v>2</v>
      </c>
      <c r="U33" s="46">
        <f t="shared" ref="U33:U43" si="38">U32</f>
        <v>0</v>
      </c>
      <c r="W33" s="46">
        <f t="shared" si="0"/>
        <v>0</v>
      </c>
      <c r="Y33" s="46">
        <f>IF($K$8="No",0,SUM($W$20*Inputs!$G$79,Financials!AU$19-Financials!AU$15))</f>
        <v>0</v>
      </c>
      <c r="AA33" s="46">
        <f>IF($K$8="No",0,Financials!AU$41)</f>
        <v>0</v>
      </c>
      <c r="AB33" s="46"/>
      <c r="AC33" s="41">
        <f t="shared" si="1"/>
        <v>0</v>
      </c>
      <c r="AD33" s="46"/>
      <c r="OE33" s="16" t="s">
        <v>373</v>
      </c>
      <c r="OF33" s="205" t="s">
        <v>400</v>
      </c>
      <c r="OG33" s="16" t="s">
        <v>401</v>
      </c>
      <c r="OH33" s="16">
        <f>IF($K$8="No",0,SUM(W33*Inputs!$G$79,Financials!AU$19-Financials!AU$15))</f>
        <v>0</v>
      </c>
    </row>
    <row r="34" spans="5:398" s="16" customFormat="1">
      <c r="E34" s="16">
        <v>15</v>
      </c>
      <c r="G34" s="41">
        <f t="shared" si="8"/>
        <v>0</v>
      </c>
      <c r="H34" s="41"/>
      <c r="I34" s="41">
        <f t="shared" si="9"/>
        <v>0</v>
      </c>
      <c r="K34" s="41">
        <f t="shared" si="10"/>
        <v>0</v>
      </c>
      <c r="M34" s="41">
        <f t="shared" si="11"/>
        <v>0</v>
      </c>
      <c r="O34" s="41">
        <f t="shared" si="12"/>
        <v>0</v>
      </c>
      <c r="P34" s="34">
        <v>2</v>
      </c>
      <c r="Q34" s="16">
        <v>15</v>
      </c>
      <c r="S34" s="16">
        <f t="shared" si="13"/>
        <v>3</v>
      </c>
      <c r="U34" s="46">
        <f t="shared" si="38"/>
        <v>0</v>
      </c>
      <c r="W34" s="46">
        <f t="shared" si="0"/>
        <v>0</v>
      </c>
      <c r="Y34" s="46">
        <f>IF($K$8="No",0,SUM($W$20*Inputs!$G$79,Financials!AV$19-Financials!AV$15))</f>
        <v>0</v>
      </c>
      <c r="AA34" s="46">
        <f>IF($K$8="No",0,Financials!AV$41)</f>
        <v>0</v>
      </c>
      <c r="AB34" s="46"/>
      <c r="AC34" s="41">
        <f t="shared" si="1"/>
        <v>0</v>
      </c>
      <c r="AD34" s="46"/>
      <c r="OE34" s="16" t="s">
        <v>373</v>
      </c>
      <c r="OF34" s="205" t="s">
        <v>402</v>
      </c>
      <c r="OG34" s="16" t="s">
        <v>403</v>
      </c>
      <c r="OH34" s="16">
        <f>IF($K$8="No",0,SUM(W34*Inputs!$G$79,Financials!AV$19-Financials!AV$15))</f>
        <v>0</v>
      </c>
    </row>
    <row r="35" spans="5:398" s="16" customFormat="1">
      <c r="E35" s="16">
        <v>16</v>
      </c>
      <c r="G35" s="41">
        <f t="shared" si="8"/>
        <v>0</v>
      </c>
      <c r="H35" s="41"/>
      <c r="I35" s="41">
        <f t="shared" si="9"/>
        <v>0</v>
      </c>
      <c r="K35" s="41">
        <f t="shared" si="10"/>
        <v>0</v>
      </c>
      <c r="M35" s="41">
        <f t="shared" si="11"/>
        <v>0</v>
      </c>
      <c r="O35" s="41">
        <f t="shared" si="12"/>
        <v>0</v>
      </c>
      <c r="P35" s="34">
        <v>2</v>
      </c>
      <c r="Q35" s="16">
        <v>16</v>
      </c>
      <c r="S35" s="16">
        <f t="shared" si="13"/>
        <v>4</v>
      </c>
      <c r="U35" s="46">
        <f t="shared" si="38"/>
        <v>0</v>
      </c>
      <c r="W35" s="46">
        <f t="shared" si="0"/>
        <v>0</v>
      </c>
      <c r="Y35" s="46">
        <f>IF($K$8="No",0,SUM($W$20*Inputs!$G$79,Financials!AW$19-Financials!AW$15))</f>
        <v>0</v>
      </c>
      <c r="AA35" s="46">
        <f>IF($K$8="No",0,Financials!AW$41)</f>
        <v>0</v>
      </c>
      <c r="AB35" s="46"/>
      <c r="AC35" s="41">
        <f t="shared" si="1"/>
        <v>0</v>
      </c>
      <c r="AD35" s="46"/>
      <c r="OE35" s="16" t="s">
        <v>373</v>
      </c>
      <c r="OF35" s="205" t="s">
        <v>404</v>
      </c>
      <c r="OG35" s="16" t="s">
        <v>405</v>
      </c>
      <c r="OH35" s="16">
        <f>IF($K$8="No",0,SUM(W35*Inputs!$G$79,Financials!AW$19-Financials!AW$15))</f>
        <v>0</v>
      </c>
    </row>
    <row r="36" spans="5:398" s="16" customFormat="1">
      <c r="E36" s="16">
        <v>17</v>
      </c>
      <c r="G36" s="41">
        <f t="shared" si="8"/>
        <v>0</v>
      </c>
      <c r="H36" s="41"/>
      <c r="I36" s="41">
        <f t="shared" si="9"/>
        <v>0</v>
      </c>
      <c r="K36" s="41">
        <f t="shared" si="10"/>
        <v>0</v>
      </c>
      <c r="M36" s="41">
        <f t="shared" si="11"/>
        <v>0</v>
      </c>
      <c r="O36" s="41">
        <f t="shared" si="12"/>
        <v>0</v>
      </c>
      <c r="P36" s="34">
        <v>2</v>
      </c>
      <c r="Q36" s="16">
        <v>17</v>
      </c>
      <c r="S36" s="16">
        <f t="shared" si="13"/>
        <v>5</v>
      </c>
      <c r="U36" s="46">
        <f t="shared" si="38"/>
        <v>0</v>
      </c>
      <c r="W36" s="46">
        <f t="shared" si="0"/>
        <v>0</v>
      </c>
      <c r="Y36" s="46">
        <f>IF($K$8="No",0,SUM($W$20*Inputs!$G$79,Financials!AX$19-Financials!AX$15))</f>
        <v>0</v>
      </c>
      <c r="AA36" s="46">
        <f>IF($K$8="No",0,Financials!AX$41)</f>
        <v>0</v>
      </c>
      <c r="AB36" s="46"/>
      <c r="AC36" s="41">
        <f t="shared" si="1"/>
        <v>0</v>
      </c>
      <c r="AD36" s="46"/>
      <c r="OE36" s="16" t="s">
        <v>373</v>
      </c>
      <c r="OF36" s="205" t="s">
        <v>406</v>
      </c>
      <c r="OG36" s="16" t="s">
        <v>407</v>
      </c>
      <c r="OH36" s="16">
        <f>IF($K$8="No",0,SUM(W36*Inputs!$G$79,Financials!AX$19-Financials!AX$15))</f>
        <v>0</v>
      </c>
    </row>
    <row r="37" spans="5:398" s="16" customFormat="1">
      <c r="E37" s="16">
        <v>18</v>
      </c>
      <c r="G37" s="41">
        <f t="shared" si="8"/>
        <v>0</v>
      </c>
      <c r="H37" s="41"/>
      <c r="I37" s="41">
        <f t="shared" si="9"/>
        <v>0</v>
      </c>
      <c r="K37" s="41">
        <f t="shared" si="10"/>
        <v>0</v>
      </c>
      <c r="M37" s="41">
        <f t="shared" si="11"/>
        <v>0</v>
      </c>
      <c r="O37" s="41">
        <f t="shared" si="12"/>
        <v>0</v>
      </c>
      <c r="P37" s="34">
        <v>2</v>
      </c>
      <c r="Q37" s="16">
        <v>18</v>
      </c>
      <c r="S37" s="16">
        <f t="shared" si="13"/>
        <v>6</v>
      </c>
      <c r="U37" s="46">
        <f t="shared" si="38"/>
        <v>0</v>
      </c>
      <c r="W37" s="46">
        <f t="shared" si="0"/>
        <v>0</v>
      </c>
      <c r="Y37" s="46">
        <f>IF($K$8="No",0,SUM($W$20*Inputs!$G$79,Financials!AY$19-Financials!AY$15))</f>
        <v>0</v>
      </c>
      <c r="AA37" s="46">
        <f>IF($K$8="No",0,Financials!AY$41)</f>
        <v>0</v>
      </c>
      <c r="AB37" s="46"/>
      <c r="AC37" s="41">
        <f t="shared" si="1"/>
        <v>0</v>
      </c>
      <c r="AD37" s="46"/>
      <c r="OE37" s="16" t="s">
        <v>373</v>
      </c>
      <c r="OF37" s="205" t="s">
        <v>408</v>
      </c>
      <c r="OG37" s="16" t="s">
        <v>409</v>
      </c>
      <c r="OH37" s="16">
        <f>IF($K$8="No",0,SUM(W37*Inputs!$G$79,Financials!AY$19-Financials!AY$15))</f>
        <v>0</v>
      </c>
    </row>
    <row r="38" spans="5:398" s="16" customFormat="1">
      <c r="E38" s="16">
        <v>19</v>
      </c>
      <c r="G38" s="41">
        <f t="shared" si="8"/>
        <v>0</v>
      </c>
      <c r="H38" s="41"/>
      <c r="I38" s="41">
        <f t="shared" si="9"/>
        <v>0</v>
      </c>
      <c r="K38" s="41">
        <f t="shared" si="10"/>
        <v>0</v>
      </c>
      <c r="M38" s="41">
        <f t="shared" si="11"/>
        <v>0</v>
      </c>
      <c r="O38" s="41">
        <f t="shared" si="12"/>
        <v>0</v>
      </c>
      <c r="P38" s="34">
        <v>2</v>
      </c>
      <c r="Q38" s="16">
        <v>19</v>
      </c>
      <c r="S38" s="16">
        <f t="shared" si="13"/>
        <v>7</v>
      </c>
      <c r="U38" s="46">
        <f t="shared" si="38"/>
        <v>0</v>
      </c>
      <c r="W38" s="46">
        <f t="shared" si="0"/>
        <v>0</v>
      </c>
      <c r="Y38" s="46">
        <f>IF($K$8="No",0,SUM($W$20*Inputs!$G$79,Financials!AZ$19-Financials!AZ$15))</f>
        <v>0</v>
      </c>
      <c r="AA38" s="46">
        <f>IF($K$8="No",0,Financials!AZ$41)</f>
        <v>0</v>
      </c>
      <c r="AB38" s="46"/>
      <c r="AC38" s="41">
        <f t="shared" si="1"/>
        <v>0</v>
      </c>
      <c r="AD38" s="46"/>
      <c r="OE38" s="16" t="s">
        <v>373</v>
      </c>
      <c r="OF38" s="205" t="s">
        <v>410</v>
      </c>
      <c r="OG38" s="16" t="s">
        <v>411</v>
      </c>
      <c r="OH38" s="16">
        <f>IF($K$8="No",0,SUM(W38*Inputs!$G$79,Financials!AZ$19-Financials!AZ$15))</f>
        <v>0</v>
      </c>
    </row>
    <row r="39" spans="5:398" s="16" customFormat="1">
      <c r="E39" s="16">
        <v>20</v>
      </c>
      <c r="G39" s="41">
        <f t="shared" si="8"/>
        <v>0</v>
      </c>
      <c r="H39" s="41"/>
      <c r="I39" s="41">
        <f t="shared" si="9"/>
        <v>0</v>
      </c>
      <c r="K39" s="41">
        <f t="shared" si="10"/>
        <v>0</v>
      </c>
      <c r="M39" s="41">
        <f t="shared" si="11"/>
        <v>0</v>
      </c>
      <c r="O39" s="41">
        <f t="shared" si="12"/>
        <v>0</v>
      </c>
      <c r="P39" s="34">
        <v>2</v>
      </c>
      <c r="Q39" s="16">
        <v>20</v>
      </c>
      <c r="S39" s="16">
        <f t="shared" si="13"/>
        <v>8</v>
      </c>
      <c r="U39" s="46">
        <f t="shared" si="38"/>
        <v>0</v>
      </c>
      <c r="W39" s="46">
        <f t="shared" si="0"/>
        <v>0</v>
      </c>
      <c r="Y39" s="46">
        <f>IF($K$8="No",0,SUM($W$20*Inputs!$G$79,Financials!BA$19-Financials!BA$15))</f>
        <v>0</v>
      </c>
      <c r="AA39" s="46">
        <f>IF($K$8="No",0,Financials!BA$41)</f>
        <v>0</v>
      </c>
      <c r="AB39" s="46"/>
      <c r="AC39" s="41">
        <f t="shared" si="1"/>
        <v>0</v>
      </c>
      <c r="AD39" s="46"/>
      <c r="OE39" s="16" t="s">
        <v>373</v>
      </c>
      <c r="OF39" s="205" t="s">
        <v>412</v>
      </c>
      <c r="OG39" s="16" t="s">
        <v>413</v>
      </c>
      <c r="OH39" s="16">
        <f>IF($K$8="No",0,SUM(W39*Inputs!$G$79,Financials!BA$19-Financials!BA$15))</f>
        <v>0</v>
      </c>
    </row>
    <row r="40" spans="5:398" s="16" customFormat="1">
      <c r="E40" s="16">
        <v>21</v>
      </c>
      <c r="G40" s="41">
        <f t="shared" si="8"/>
        <v>0</v>
      </c>
      <c r="H40" s="41"/>
      <c r="I40" s="41">
        <f t="shared" si="9"/>
        <v>0</v>
      </c>
      <c r="K40" s="41">
        <f t="shared" si="10"/>
        <v>0</v>
      </c>
      <c r="M40" s="41">
        <f t="shared" si="11"/>
        <v>0</v>
      </c>
      <c r="O40" s="41">
        <f t="shared" si="12"/>
        <v>0</v>
      </c>
      <c r="P40" s="34">
        <v>2</v>
      </c>
      <c r="Q40" s="16">
        <v>21</v>
      </c>
      <c r="S40" s="16">
        <f t="shared" si="13"/>
        <v>9</v>
      </c>
      <c r="U40" s="46">
        <f t="shared" si="38"/>
        <v>0</v>
      </c>
      <c r="W40" s="46">
        <f t="shared" si="0"/>
        <v>0</v>
      </c>
      <c r="Y40" s="46">
        <f>IF($K$8="No",0,SUM($W$20*Inputs!$G$79,Financials!BB$19-Financials!BB$15))</f>
        <v>0</v>
      </c>
      <c r="AA40" s="46">
        <f>IF($K$8="No",0,Financials!BB$41)</f>
        <v>0</v>
      </c>
      <c r="AB40" s="46"/>
      <c r="AC40" s="41">
        <f t="shared" si="1"/>
        <v>0</v>
      </c>
      <c r="AD40" s="46"/>
      <c r="OE40" s="16" t="s">
        <v>373</v>
      </c>
      <c r="OF40" s="205" t="s">
        <v>414</v>
      </c>
      <c r="OG40" s="16" t="s">
        <v>415</v>
      </c>
      <c r="OH40" s="16">
        <f>IF($K$8="No",0,SUM(W40*Inputs!$G$79,Financials!BB$19-Financials!BB$15))</f>
        <v>0</v>
      </c>
    </row>
    <row r="41" spans="5:398" s="16" customFormat="1">
      <c r="E41" s="16">
        <v>22</v>
      </c>
      <c r="G41" s="41">
        <f t="shared" si="8"/>
        <v>0</v>
      </c>
      <c r="H41" s="41"/>
      <c r="I41" s="41">
        <f t="shared" si="9"/>
        <v>0</v>
      </c>
      <c r="K41" s="41">
        <f t="shared" si="10"/>
        <v>0</v>
      </c>
      <c r="M41" s="41">
        <f t="shared" si="11"/>
        <v>0</v>
      </c>
      <c r="O41" s="41">
        <f t="shared" si="12"/>
        <v>0</v>
      </c>
      <c r="P41" s="34">
        <v>2</v>
      </c>
      <c r="Q41" s="16">
        <v>22</v>
      </c>
      <c r="S41" s="16">
        <f t="shared" si="13"/>
        <v>10</v>
      </c>
      <c r="U41" s="46">
        <f t="shared" si="38"/>
        <v>0</v>
      </c>
      <c r="W41" s="46">
        <f t="shared" si="0"/>
        <v>0</v>
      </c>
      <c r="Y41" s="46">
        <f>IF($K$8="No",0,SUM($W$20*Inputs!$G$79,Financials!BC$19-Financials!BC$15))</f>
        <v>0</v>
      </c>
      <c r="AA41" s="46">
        <f>IF($K$8="No",0,Financials!BC$41)</f>
        <v>0</v>
      </c>
      <c r="AB41" s="46"/>
      <c r="AC41" s="41">
        <f t="shared" si="1"/>
        <v>0</v>
      </c>
      <c r="AD41" s="46"/>
      <c r="OE41" s="16" t="s">
        <v>373</v>
      </c>
      <c r="OF41" s="205" t="s">
        <v>416</v>
      </c>
      <c r="OG41" s="16" t="s">
        <v>417</v>
      </c>
      <c r="OH41" s="16">
        <f>IF($K$8="No",0,SUM(W41*Inputs!$G$79,Financials!BC$19-Financials!BC$15))</f>
        <v>0</v>
      </c>
    </row>
    <row r="42" spans="5:398" s="16" customFormat="1">
      <c r="E42" s="16">
        <v>23</v>
      </c>
      <c r="G42" s="41">
        <f t="shared" si="8"/>
        <v>0</v>
      </c>
      <c r="H42" s="41"/>
      <c r="I42" s="41">
        <f t="shared" si="9"/>
        <v>0</v>
      </c>
      <c r="K42" s="41">
        <f t="shared" si="10"/>
        <v>0</v>
      </c>
      <c r="M42" s="41">
        <f t="shared" si="11"/>
        <v>0</v>
      </c>
      <c r="O42" s="41">
        <f t="shared" si="12"/>
        <v>0</v>
      </c>
      <c r="P42" s="34">
        <v>2</v>
      </c>
      <c r="Q42" s="16">
        <v>23</v>
      </c>
      <c r="S42" s="16">
        <f t="shared" si="13"/>
        <v>11</v>
      </c>
      <c r="U42" s="46">
        <f t="shared" si="38"/>
        <v>0</v>
      </c>
      <c r="W42" s="46">
        <f t="shared" si="0"/>
        <v>0</v>
      </c>
      <c r="Y42" s="46">
        <f>IF($K$8="No",0,SUM($W$20*Inputs!$G$79,Financials!BD$19-Financials!BD$15))</f>
        <v>0</v>
      </c>
      <c r="AA42" s="46">
        <f>IF($K$8="No",0,Financials!BD$41)</f>
        <v>0</v>
      </c>
      <c r="AB42" s="46"/>
      <c r="AC42" s="41">
        <f t="shared" si="1"/>
        <v>0</v>
      </c>
      <c r="AD42" s="46"/>
      <c r="OE42" s="16" t="s">
        <v>373</v>
      </c>
      <c r="OF42" s="205" t="s">
        <v>418</v>
      </c>
      <c r="OG42" s="16" t="s">
        <v>419</v>
      </c>
      <c r="OH42" s="16">
        <f>IF($K$8="No",0,SUM(W42*Inputs!$G$79,Financials!BD$19-Financials!BD$15))</f>
        <v>0</v>
      </c>
    </row>
    <row r="43" spans="5:398" s="16" customFormat="1">
      <c r="E43" s="16">
        <v>24</v>
      </c>
      <c r="G43" s="41">
        <f t="shared" si="8"/>
        <v>0</v>
      </c>
      <c r="H43" s="41"/>
      <c r="I43" s="41">
        <f t="shared" si="9"/>
        <v>0</v>
      </c>
      <c r="K43" s="41">
        <f t="shared" si="10"/>
        <v>0</v>
      </c>
      <c r="M43" s="41">
        <f t="shared" si="11"/>
        <v>0</v>
      </c>
      <c r="O43" s="41">
        <f t="shared" si="12"/>
        <v>0</v>
      </c>
      <c r="P43" s="34">
        <v>2</v>
      </c>
      <c r="Q43" s="16">
        <v>24</v>
      </c>
      <c r="S43" s="16">
        <f t="shared" si="13"/>
        <v>12</v>
      </c>
      <c r="U43" s="46">
        <f t="shared" si="38"/>
        <v>0</v>
      </c>
      <c r="W43" s="46">
        <f t="shared" si="0"/>
        <v>0</v>
      </c>
      <c r="Y43" s="46">
        <f>IF($K$8="No",0,SUM($W$20*Inputs!$G$79,Financials!BE$19-Financials!BE$15))</f>
        <v>0</v>
      </c>
      <c r="AA43" s="46">
        <f>IF($K$8="No",0,Financials!BE$41)</f>
        <v>0</v>
      </c>
      <c r="AB43" s="46"/>
      <c r="AC43" s="41">
        <f t="shared" si="1"/>
        <v>0</v>
      </c>
      <c r="AD43" s="46"/>
      <c r="OE43" s="16" t="s">
        <v>373</v>
      </c>
      <c r="OF43" s="205" t="s">
        <v>420</v>
      </c>
      <c r="OG43" s="16" t="s">
        <v>421</v>
      </c>
      <c r="OH43" s="16">
        <f>IF($K$8="No",0,SUM(W43*Inputs!$G$79,Financials!BE$19-Financials!BE$15))</f>
        <v>0</v>
      </c>
    </row>
    <row r="44" spans="5:398" s="16" customFormat="1">
      <c r="E44" s="16">
        <v>25</v>
      </c>
      <c r="G44" s="41">
        <f t="shared" si="8"/>
        <v>0</v>
      </c>
      <c r="H44" s="41"/>
      <c r="I44" s="41">
        <f t="shared" si="9"/>
        <v>0</v>
      </c>
      <c r="K44" s="41">
        <f t="shared" si="10"/>
        <v>0</v>
      </c>
      <c r="M44" s="41">
        <f t="shared" si="11"/>
        <v>0</v>
      </c>
      <c r="O44" s="41">
        <f t="shared" si="12"/>
        <v>0</v>
      </c>
      <c r="P44" s="34">
        <v>3</v>
      </c>
      <c r="Q44" s="16">
        <v>25</v>
      </c>
      <c r="S44" s="16">
        <f t="shared" si="13"/>
        <v>1</v>
      </c>
      <c r="U44" s="46">
        <f>$U$31*(1-Inputs!$M$18)^'Debt Schedule'!P43</f>
        <v>0</v>
      </c>
      <c r="W44" s="46">
        <f t="shared" si="0"/>
        <v>0</v>
      </c>
      <c r="Y44" s="46">
        <f>IF($K$8="No",0,SUM($W$20*Inputs!$G$79,Financials!BF$19-Financials!BF$15))</f>
        <v>0</v>
      </c>
      <c r="AA44" s="46">
        <f>IF($K$8="No",0,Financials!BF$41)</f>
        <v>0</v>
      </c>
      <c r="AB44" s="46"/>
      <c r="AC44" s="41">
        <f t="shared" si="1"/>
        <v>0</v>
      </c>
      <c r="AD44" s="46"/>
      <c r="OE44" s="16" t="s">
        <v>373</v>
      </c>
      <c r="OF44" s="205" t="s">
        <v>422</v>
      </c>
      <c r="OG44" s="16" t="s">
        <v>423</v>
      </c>
      <c r="OH44" s="16">
        <f>IF($K$8="No",0,SUM(W44*Inputs!$G$79,Financials!BF$19-Financials!BF$15))</f>
        <v>0</v>
      </c>
    </row>
    <row r="45" spans="5:398" s="16" customFormat="1">
      <c r="E45" s="16">
        <v>26</v>
      </c>
      <c r="G45" s="41">
        <f t="shared" si="8"/>
        <v>0</v>
      </c>
      <c r="H45" s="41"/>
      <c r="I45" s="41">
        <f t="shared" si="9"/>
        <v>0</v>
      </c>
      <c r="K45" s="41">
        <f t="shared" si="10"/>
        <v>0</v>
      </c>
      <c r="M45" s="41">
        <f t="shared" si="11"/>
        <v>0</v>
      </c>
      <c r="O45" s="41">
        <f t="shared" si="12"/>
        <v>0</v>
      </c>
      <c r="P45" s="34">
        <v>3</v>
      </c>
      <c r="Q45" s="16">
        <v>26</v>
      </c>
      <c r="S45" s="16">
        <f t="shared" si="13"/>
        <v>2</v>
      </c>
      <c r="U45" s="46">
        <f t="shared" ref="U45:U55" si="39">U44</f>
        <v>0</v>
      </c>
      <c r="W45" s="46">
        <f t="shared" si="0"/>
        <v>0</v>
      </c>
      <c r="Y45" s="46">
        <f>IF($K$8="No",0,SUM($W$20*Inputs!$G$79,Financials!BG$19-Financials!BG$15))</f>
        <v>0</v>
      </c>
      <c r="AA45" s="46">
        <f>IF($K$8="No",0,Financials!BG$41)</f>
        <v>0</v>
      </c>
      <c r="AB45" s="46"/>
      <c r="AC45" s="41">
        <f t="shared" si="1"/>
        <v>0</v>
      </c>
      <c r="AD45" s="46"/>
      <c r="OE45" s="16" t="s">
        <v>373</v>
      </c>
      <c r="OF45" s="205" t="s">
        <v>424</v>
      </c>
      <c r="OG45" s="16" t="s">
        <v>425</v>
      </c>
      <c r="OH45" s="16">
        <f>IF($K$8="No",0,SUM(W45*Inputs!$G$79,Financials!BG$19-Financials!BG$15))</f>
        <v>0</v>
      </c>
    </row>
    <row r="46" spans="5:398" s="16" customFormat="1">
      <c r="E46" s="16">
        <v>27</v>
      </c>
      <c r="G46" s="41">
        <f t="shared" si="8"/>
        <v>0</v>
      </c>
      <c r="H46" s="41"/>
      <c r="I46" s="41">
        <f t="shared" si="9"/>
        <v>0</v>
      </c>
      <c r="K46" s="41">
        <f t="shared" si="10"/>
        <v>0</v>
      </c>
      <c r="M46" s="41">
        <f t="shared" si="11"/>
        <v>0</v>
      </c>
      <c r="O46" s="41">
        <f t="shared" si="12"/>
        <v>0</v>
      </c>
      <c r="P46" s="34">
        <v>3</v>
      </c>
      <c r="Q46" s="16">
        <v>27</v>
      </c>
      <c r="S46" s="16">
        <f t="shared" si="13"/>
        <v>3</v>
      </c>
      <c r="U46" s="46">
        <f t="shared" si="39"/>
        <v>0</v>
      </c>
      <c r="W46" s="46">
        <f t="shared" si="0"/>
        <v>0</v>
      </c>
      <c r="Y46" s="46">
        <f>IF($K$8="No",0,SUM($W$20*Inputs!$G$79,Financials!BH$19-Financials!BH$15))</f>
        <v>0</v>
      </c>
      <c r="AA46" s="46">
        <f>IF($K$8="No",0,Financials!BH$41)</f>
        <v>0</v>
      </c>
      <c r="AB46" s="46"/>
      <c r="AC46" s="41">
        <f t="shared" si="1"/>
        <v>0</v>
      </c>
      <c r="AD46" s="46"/>
      <c r="OE46" s="16" t="s">
        <v>373</v>
      </c>
      <c r="OF46" s="205" t="s">
        <v>426</v>
      </c>
      <c r="OG46" s="16" t="s">
        <v>427</v>
      </c>
      <c r="OH46" s="16">
        <f>IF($K$8="No",0,SUM(W46*Inputs!$G$79,Financials!BH$19-Financials!BH$15))</f>
        <v>0</v>
      </c>
    </row>
    <row r="47" spans="5:398" s="16" customFormat="1">
      <c r="E47" s="16">
        <v>28</v>
      </c>
      <c r="G47" s="41">
        <f t="shared" si="8"/>
        <v>0</v>
      </c>
      <c r="H47" s="41"/>
      <c r="I47" s="41">
        <f t="shared" si="9"/>
        <v>0</v>
      </c>
      <c r="K47" s="41">
        <f t="shared" si="10"/>
        <v>0</v>
      </c>
      <c r="M47" s="41">
        <f t="shared" si="11"/>
        <v>0</v>
      </c>
      <c r="O47" s="41">
        <f t="shared" si="12"/>
        <v>0</v>
      </c>
      <c r="P47" s="34">
        <v>3</v>
      </c>
      <c r="Q47" s="16">
        <v>28</v>
      </c>
      <c r="S47" s="16">
        <f t="shared" si="13"/>
        <v>4</v>
      </c>
      <c r="U47" s="46">
        <f t="shared" si="39"/>
        <v>0</v>
      </c>
      <c r="W47" s="46">
        <f t="shared" si="0"/>
        <v>0</v>
      </c>
      <c r="Y47" s="46">
        <f>IF($K$8="No",0,SUM($W$20*Inputs!$G$79,Financials!BI$19-Financials!BI$15))</f>
        <v>0</v>
      </c>
      <c r="AA47" s="46">
        <f>IF($K$8="No",0,Financials!BI$41)</f>
        <v>0</v>
      </c>
      <c r="AB47" s="46"/>
      <c r="AC47" s="41">
        <f t="shared" si="1"/>
        <v>0</v>
      </c>
      <c r="AD47" s="46"/>
      <c r="OE47" s="16" t="s">
        <v>373</v>
      </c>
      <c r="OF47" s="205" t="s">
        <v>428</v>
      </c>
      <c r="OG47" s="16" t="s">
        <v>429</v>
      </c>
      <c r="OH47" s="16">
        <f>IF($K$8="No",0,SUM(W47*Inputs!$G$79,Financials!BI$19-Financials!BI$15))</f>
        <v>0</v>
      </c>
    </row>
    <row r="48" spans="5:398" s="16" customFormat="1">
      <c r="E48" s="16">
        <v>29</v>
      </c>
      <c r="G48" s="41">
        <f t="shared" si="8"/>
        <v>0</v>
      </c>
      <c r="H48" s="41"/>
      <c r="I48" s="41">
        <f t="shared" si="9"/>
        <v>0</v>
      </c>
      <c r="K48" s="41">
        <f t="shared" si="10"/>
        <v>0</v>
      </c>
      <c r="M48" s="41">
        <f t="shared" si="11"/>
        <v>0</v>
      </c>
      <c r="O48" s="41">
        <f t="shared" si="12"/>
        <v>0</v>
      </c>
      <c r="P48" s="34">
        <v>3</v>
      </c>
      <c r="Q48" s="16">
        <v>29</v>
      </c>
      <c r="S48" s="16">
        <f t="shared" si="13"/>
        <v>5</v>
      </c>
      <c r="U48" s="46">
        <f t="shared" si="39"/>
        <v>0</v>
      </c>
      <c r="W48" s="46">
        <f t="shared" si="0"/>
        <v>0</v>
      </c>
      <c r="Y48" s="46">
        <f>IF($K$8="No",0,SUM($W$20*Inputs!$G$79,Financials!BJ$19-Financials!BJ$15))</f>
        <v>0</v>
      </c>
      <c r="AA48" s="46">
        <f>IF($K$8="No",0,Financials!BJ$41)</f>
        <v>0</v>
      </c>
      <c r="AB48" s="46"/>
      <c r="AC48" s="41">
        <f t="shared" si="1"/>
        <v>0</v>
      </c>
      <c r="AD48" s="46"/>
      <c r="OE48" s="16" t="s">
        <v>373</v>
      </c>
      <c r="OF48" s="205" t="s">
        <v>430</v>
      </c>
      <c r="OG48" s="16" t="s">
        <v>431</v>
      </c>
      <c r="OH48" s="16">
        <f>IF($K$8="No",0,SUM(W48*Inputs!$G$79,Financials!BJ$19-Financials!BJ$15))</f>
        <v>0</v>
      </c>
    </row>
    <row r="49" spans="5:398" s="16" customFormat="1">
      <c r="E49" s="16">
        <v>30</v>
      </c>
      <c r="G49" s="41">
        <f t="shared" si="8"/>
        <v>0</v>
      </c>
      <c r="H49" s="41"/>
      <c r="I49" s="41">
        <f t="shared" si="9"/>
        <v>0</v>
      </c>
      <c r="K49" s="41">
        <f t="shared" si="10"/>
        <v>0</v>
      </c>
      <c r="M49" s="41">
        <f t="shared" si="11"/>
        <v>0</v>
      </c>
      <c r="O49" s="41">
        <f t="shared" si="12"/>
        <v>0</v>
      </c>
      <c r="P49" s="34">
        <v>3</v>
      </c>
      <c r="Q49" s="16">
        <v>30</v>
      </c>
      <c r="S49" s="16">
        <f t="shared" si="13"/>
        <v>6</v>
      </c>
      <c r="U49" s="46">
        <f t="shared" si="39"/>
        <v>0</v>
      </c>
      <c r="W49" s="46">
        <f t="shared" si="0"/>
        <v>0</v>
      </c>
      <c r="Y49" s="46">
        <f>IF($K$8="No",0,SUM($W$20*Inputs!$G$79,Financials!BK$19-Financials!BK$15))</f>
        <v>0</v>
      </c>
      <c r="AA49" s="46">
        <f>IF($K$8="No",0,Financials!BK$41)</f>
        <v>0</v>
      </c>
      <c r="AB49" s="46"/>
      <c r="AC49" s="41">
        <f t="shared" si="1"/>
        <v>0</v>
      </c>
      <c r="AD49" s="46"/>
      <c r="OE49" s="16" t="s">
        <v>373</v>
      </c>
      <c r="OF49" s="205" t="s">
        <v>432</v>
      </c>
      <c r="OG49" s="16" t="s">
        <v>433</v>
      </c>
      <c r="OH49" s="16">
        <f>IF($K$8="No",0,SUM(W49*Inputs!$G$79,Financials!BK$19-Financials!BK$15))</f>
        <v>0</v>
      </c>
    </row>
    <row r="50" spans="5:398" s="16" customFormat="1">
      <c r="E50" s="16">
        <v>31</v>
      </c>
      <c r="G50" s="41">
        <f t="shared" si="8"/>
        <v>0</v>
      </c>
      <c r="H50" s="41"/>
      <c r="I50" s="41">
        <f t="shared" si="9"/>
        <v>0</v>
      </c>
      <c r="K50" s="41">
        <f t="shared" si="10"/>
        <v>0</v>
      </c>
      <c r="M50" s="41">
        <f t="shared" si="11"/>
        <v>0</v>
      </c>
      <c r="O50" s="41">
        <f t="shared" si="12"/>
        <v>0</v>
      </c>
      <c r="P50" s="34">
        <v>3</v>
      </c>
      <c r="Q50" s="16">
        <v>31</v>
      </c>
      <c r="S50" s="16">
        <f t="shared" si="13"/>
        <v>7</v>
      </c>
      <c r="U50" s="46">
        <f t="shared" si="39"/>
        <v>0</v>
      </c>
      <c r="W50" s="46">
        <f t="shared" si="0"/>
        <v>0</v>
      </c>
      <c r="Y50" s="46">
        <f>IF($K$8="No",0,SUM($W$20*Inputs!$G$79,Financials!BL$19-Financials!BL$15))</f>
        <v>0</v>
      </c>
      <c r="AA50" s="46">
        <f>IF($K$8="No",0,Financials!BL$41)</f>
        <v>0</v>
      </c>
      <c r="AB50" s="46"/>
      <c r="AC50" s="41">
        <f t="shared" si="1"/>
        <v>0</v>
      </c>
      <c r="AD50" s="46"/>
      <c r="OE50" s="16" t="s">
        <v>373</v>
      </c>
      <c r="OF50" s="205" t="s">
        <v>434</v>
      </c>
      <c r="OG50" s="16" t="s">
        <v>435</v>
      </c>
      <c r="OH50" s="16">
        <f>IF($K$8="No",0,SUM(W50*Inputs!$G$79,Financials!BL$19-Financials!BL$15))</f>
        <v>0</v>
      </c>
    </row>
    <row r="51" spans="5:398" s="16" customFormat="1">
      <c r="E51" s="16">
        <v>32</v>
      </c>
      <c r="G51" s="41">
        <f t="shared" si="8"/>
        <v>0</v>
      </c>
      <c r="H51" s="41"/>
      <c r="I51" s="41">
        <f t="shared" si="9"/>
        <v>0</v>
      </c>
      <c r="K51" s="41">
        <f t="shared" si="10"/>
        <v>0</v>
      </c>
      <c r="M51" s="41">
        <f t="shared" si="11"/>
        <v>0</v>
      </c>
      <c r="O51" s="41">
        <f t="shared" si="12"/>
        <v>0</v>
      </c>
      <c r="P51" s="34">
        <v>3</v>
      </c>
      <c r="Q51" s="16">
        <v>32</v>
      </c>
      <c r="S51" s="16">
        <f t="shared" si="13"/>
        <v>8</v>
      </c>
      <c r="U51" s="46">
        <f t="shared" si="39"/>
        <v>0</v>
      </c>
      <c r="W51" s="46">
        <f t="shared" si="0"/>
        <v>0</v>
      </c>
      <c r="Y51" s="46">
        <f>IF($K$8="No",0,SUM($W$20*Inputs!$G$79,Financials!BM$19-Financials!BM$15))</f>
        <v>0</v>
      </c>
      <c r="AA51" s="46">
        <f>IF($K$8="No",0,Financials!BM$41)</f>
        <v>0</v>
      </c>
      <c r="AB51" s="46"/>
      <c r="AC51" s="41">
        <f t="shared" si="1"/>
        <v>0</v>
      </c>
      <c r="AD51" s="46"/>
      <c r="OE51" s="16" t="s">
        <v>373</v>
      </c>
      <c r="OF51" s="205" t="s">
        <v>436</v>
      </c>
      <c r="OG51" s="16" t="s">
        <v>437</v>
      </c>
      <c r="OH51" s="16">
        <f>IF($K$8="No",0,SUM(W51*Inputs!$G$79,Financials!BM$19-Financials!BM$15))</f>
        <v>0</v>
      </c>
    </row>
    <row r="52" spans="5:398" s="16" customFormat="1">
      <c r="E52" s="16">
        <v>33</v>
      </c>
      <c r="G52" s="41">
        <f t="shared" si="8"/>
        <v>0</v>
      </c>
      <c r="H52" s="41"/>
      <c r="I52" s="41">
        <f t="shared" si="9"/>
        <v>0</v>
      </c>
      <c r="K52" s="41">
        <f t="shared" si="10"/>
        <v>0</v>
      </c>
      <c r="M52" s="41">
        <f t="shared" si="11"/>
        <v>0</v>
      </c>
      <c r="O52" s="41">
        <f t="shared" si="12"/>
        <v>0</v>
      </c>
      <c r="P52" s="34">
        <v>3</v>
      </c>
      <c r="Q52" s="16">
        <v>33</v>
      </c>
      <c r="S52" s="16">
        <f t="shared" si="13"/>
        <v>9</v>
      </c>
      <c r="U52" s="46">
        <f t="shared" si="39"/>
        <v>0</v>
      </c>
      <c r="W52" s="46">
        <f t="shared" si="0"/>
        <v>0</v>
      </c>
      <c r="Y52" s="46">
        <f>IF($K$8="No",0,SUM($W$20*Inputs!$G$79,Financials!BN$19-Financials!BN$15))</f>
        <v>0</v>
      </c>
      <c r="AA52" s="46">
        <f>IF($K$8="No",0,Financials!BN$41)</f>
        <v>0</v>
      </c>
      <c r="AB52" s="46"/>
      <c r="AC52" s="41">
        <f t="shared" si="1"/>
        <v>0</v>
      </c>
      <c r="AD52" s="46"/>
      <c r="OE52" s="16" t="s">
        <v>373</v>
      </c>
      <c r="OF52" s="205" t="s">
        <v>438</v>
      </c>
      <c r="OG52" s="16" t="s">
        <v>439</v>
      </c>
      <c r="OH52" s="16">
        <f>IF($K$8="No",0,SUM(W52*Inputs!$G$79,Financials!BN$19-Financials!BN$15))</f>
        <v>0</v>
      </c>
    </row>
    <row r="53" spans="5:398" s="16" customFormat="1">
      <c r="E53" s="16">
        <v>34</v>
      </c>
      <c r="G53" s="41">
        <f t="shared" si="8"/>
        <v>0</v>
      </c>
      <c r="H53" s="41"/>
      <c r="I53" s="41">
        <f t="shared" si="9"/>
        <v>0</v>
      </c>
      <c r="K53" s="41">
        <f t="shared" si="10"/>
        <v>0</v>
      </c>
      <c r="M53" s="41">
        <f t="shared" si="11"/>
        <v>0</v>
      </c>
      <c r="O53" s="41">
        <f t="shared" si="12"/>
        <v>0</v>
      </c>
      <c r="P53" s="34">
        <v>3</v>
      </c>
      <c r="Q53" s="16">
        <v>34</v>
      </c>
      <c r="S53" s="16">
        <f t="shared" si="13"/>
        <v>10</v>
      </c>
      <c r="U53" s="46">
        <f t="shared" si="39"/>
        <v>0</v>
      </c>
      <c r="W53" s="46">
        <f t="shared" si="0"/>
        <v>0</v>
      </c>
      <c r="Y53" s="46">
        <f>IF($K$8="No",0,SUM($W$20*Inputs!$G$79,Financials!BO$19-Financials!BO$15))</f>
        <v>0</v>
      </c>
      <c r="AA53" s="46">
        <f>IF($K$8="No",0,Financials!BO$41)</f>
        <v>0</v>
      </c>
      <c r="AB53" s="46"/>
      <c r="AC53" s="41">
        <f t="shared" si="1"/>
        <v>0</v>
      </c>
      <c r="AD53" s="46"/>
      <c r="OE53" s="16" t="s">
        <v>373</v>
      </c>
      <c r="OF53" s="205" t="s">
        <v>440</v>
      </c>
      <c r="OG53" s="16" t="s">
        <v>441</v>
      </c>
      <c r="OH53" s="16">
        <f>IF($K$8="No",0,SUM(W53*Inputs!$G$79,Financials!BO$19-Financials!BO$15))</f>
        <v>0</v>
      </c>
    </row>
    <row r="54" spans="5:398" s="16" customFormat="1">
      <c r="E54" s="16">
        <v>35</v>
      </c>
      <c r="G54" s="41">
        <f t="shared" si="8"/>
        <v>0</v>
      </c>
      <c r="H54" s="41"/>
      <c r="I54" s="41">
        <f t="shared" si="9"/>
        <v>0</v>
      </c>
      <c r="K54" s="41">
        <f t="shared" si="10"/>
        <v>0</v>
      </c>
      <c r="M54" s="41">
        <f t="shared" si="11"/>
        <v>0</v>
      </c>
      <c r="O54" s="41">
        <f t="shared" si="12"/>
        <v>0</v>
      </c>
      <c r="P54" s="34">
        <v>3</v>
      </c>
      <c r="Q54" s="16">
        <v>35</v>
      </c>
      <c r="S54" s="16">
        <f t="shared" si="13"/>
        <v>11</v>
      </c>
      <c r="U54" s="46">
        <f t="shared" si="39"/>
        <v>0</v>
      </c>
      <c r="W54" s="46">
        <f t="shared" si="0"/>
        <v>0</v>
      </c>
      <c r="Y54" s="46">
        <f>IF($K$8="No",0,SUM($W$20*Inputs!$G$79,Financials!BP$19-Financials!BP$15))</f>
        <v>0</v>
      </c>
      <c r="AA54" s="46">
        <f>IF($K$8="No",0,Financials!BP$41)</f>
        <v>0</v>
      </c>
      <c r="AB54" s="46"/>
      <c r="AC54" s="41">
        <f t="shared" si="1"/>
        <v>0</v>
      </c>
      <c r="AD54" s="46"/>
      <c r="OE54" s="16" t="s">
        <v>373</v>
      </c>
      <c r="OF54" s="205" t="s">
        <v>442</v>
      </c>
      <c r="OG54" s="16" t="s">
        <v>443</v>
      </c>
      <c r="OH54" s="16">
        <f>IF($K$8="No",0,SUM(W54*Inputs!$G$79,Financials!BP$19-Financials!BP$15))</f>
        <v>0</v>
      </c>
    </row>
    <row r="55" spans="5:398" s="16" customFormat="1">
      <c r="E55" s="16">
        <v>36</v>
      </c>
      <c r="G55" s="41">
        <f t="shared" si="8"/>
        <v>0</v>
      </c>
      <c r="H55" s="41"/>
      <c r="I55" s="41">
        <f t="shared" si="9"/>
        <v>0</v>
      </c>
      <c r="K55" s="41">
        <f t="shared" si="10"/>
        <v>0</v>
      </c>
      <c r="M55" s="41">
        <f t="shared" si="11"/>
        <v>0</v>
      </c>
      <c r="O55" s="41">
        <f t="shared" si="12"/>
        <v>0</v>
      </c>
      <c r="P55" s="34">
        <v>3</v>
      </c>
      <c r="Q55" s="16">
        <v>36</v>
      </c>
      <c r="S55" s="16">
        <f t="shared" si="13"/>
        <v>12</v>
      </c>
      <c r="U55" s="46">
        <f t="shared" si="39"/>
        <v>0</v>
      </c>
      <c r="W55" s="46">
        <f t="shared" si="0"/>
        <v>0</v>
      </c>
      <c r="Y55" s="46">
        <f>IF($K$8="No",0,SUM($W$20*Inputs!$G$79,Financials!BQ$19-Financials!BQ$15))</f>
        <v>0</v>
      </c>
      <c r="AA55" s="46">
        <f>IF($K$8="No",0,Financials!BQ$41)</f>
        <v>0</v>
      </c>
      <c r="AB55" s="46"/>
      <c r="AC55" s="41">
        <f t="shared" si="1"/>
        <v>0</v>
      </c>
      <c r="AD55" s="46"/>
      <c r="OE55" s="16" t="s">
        <v>373</v>
      </c>
      <c r="OF55" s="205" t="s">
        <v>444</v>
      </c>
      <c r="OG55" s="16" t="s">
        <v>445</v>
      </c>
      <c r="OH55" s="16">
        <f>IF($K$8="No",0,SUM(W55*Inputs!$G$79,Financials!BQ$19-Financials!BQ$15))</f>
        <v>0</v>
      </c>
    </row>
    <row r="56" spans="5:398" s="16" customFormat="1">
      <c r="E56" s="16">
        <v>37</v>
      </c>
      <c r="G56" s="41">
        <f t="shared" si="8"/>
        <v>0</v>
      </c>
      <c r="H56" s="41"/>
      <c r="I56" s="41">
        <f t="shared" si="9"/>
        <v>0</v>
      </c>
      <c r="K56" s="41">
        <f t="shared" si="10"/>
        <v>0</v>
      </c>
      <c r="M56" s="41">
        <f t="shared" si="11"/>
        <v>0</v>
      </c>
      <c r="O56" s="41">
        <f t="shared" si="12"/>
        <v>0</v>
      </c>
      <c r="P56" s="34">
        <v>4</v>
      </c>
      <c r="Q56" s="16">
        <v>37</v>
      </c>
      <c r="S56" s="16">
        <f t="shared" si="13"/>
        <v>1</v>
      </c>
      <c r="U56" s="46">
        <f>$U$31*(1-Inputs!$M$18)^'Debt Schedule'!P55</f>
        <v>0</v>
      </c>
      <c r="W56" s="46">
        <f t="shared" si="0"/>
        <v>0</v>
      </c>
      <c r="Y56" s="46">
        <f>IF($K$8="No",0,SUM($W$20*Inputs!$G$79,Financials!BR$19-Financials!BR$15))</f>
        <v>0</v>
      </c>
      <c r="AA56" s="46">
        <f>IF($K$8="No",0,Financials!BR$41)</f>
        <v>0</v>
      </c>
      <c r="AB56" s="46"/>
      <c r="AC56" s="41">
        <f t="shared" si="1"/>
        <v>0</v>
      </c>
      <c r="AD56" s="46"/>
      <c r="OE56" s="16" t="s">
        <v>373</v>
      </c>
      <c r="OF56" s="205" t="s">
        <v>446</v>
      </c>
      <c r="OG56" s="16" t="s">
        <v>447</v>
      </c>
      <c r="OH56" s="16">
        <f>IF($K$8="No",0,SUM(W56*Inputs!$G$79,Financials!BR$19-Financials!BR$15))</f>
        <v>0</v>
      </c>
    </row>
    <row r="57" spans="5:398" s="16" customFormat="1">
      <c r="E57" s="16">
        <v>38</v>
      </c>
      <c r="G57" s="41">
        <f t="shared" si="8"/>
        <v>0</v>
      </c>
      <c r="H57" s="41"/>
      <c r="I57" s="41">
        <f t="shared" si="9"/>
        <v>0</v>
      </c>
      <c r="K57" s="41">
        <f t="shared" si="10"/>
        <v>0</v>
      </c>
      <c r="M57" s="41">
        <f t="shared" si="11"/>
        <v>0</v>
      </c>
      <c r="O57" s="41">
        <f t="shared" si="12"/>
        <v>0</v>
      </c>
      <c r="P57" s="34">
        <v>4</v>
      </c>
      <c r="Q57" s="16">
        <v>38</v>
      </c>
      <c r="S57" s="16">
        <f t="shared" si="13"/>
        <v>2</v>
      </c>
      <c r="U57" s="46">
        <f t="shared" ref="U57:U67" si="40">U56</f>
        <v>0</v>
      </c>
      <c r="W57" s="46">
        <f t="shared" si="0"/>
        <v>0</v>
      </c>
      <c r="Y57" s="46">
        <f>IF($K$8="No",0,SUM($W$20*Inputs!$G$79,Financials!BS$19-Financials!BS$15))</f>
        <v>0</v>
      </c>
      <c r="AA57" s="46">
        <f>IF($K$8="No",0,Financials!BS$41)</f>
        <v>0</v>
      </c>
      <c r="AB57" s="46"/>
      <c r="AC57" s="41">
        <f t="shared" si="1"/>
        <v>0</v>
      </c>
      <c r="AD57" s="46"/>
      <c r="OE57" s="16" t="s">
        <v>373</v>
      </c>
      <c r="OF57" s="205" t="s">
        <v>448</v>
      </c>
      <c r="OG57" s="16" t="s">
        <v>449</v>
      </c>
      <c r="OH57" s="16">
        <f>IF($K$8="No",0,SUM(W57*Inputs!$G$79,Financials!BS$19-Financials!BS$15))</f>
        <v>0</v>
      </c>
    </row>
    <row r="58" spans="5:398" s="16" customFormat="1">
      <c r="E58" s="16">
        <v>39</v>
      </c>
      <c r="G58" s="41">
        <f t="shared" si="8"/>
        <v>0</v>
      </c>
      <c r="H58" s="41"/>
      <c r="I58" s="41">
        <f t="shared" si="9"/>
        <v>0</v>
      </c>
      <c r="K58" s="41">
        <f t="shared" si="10"/>
        <v>0</v>
      </c>
      <c r="M58" s="41">
        <f t="shared" si="11"/>
        <v>0</v>
      </c>
      <c r="O58" s="41">
        <f t="shared" si="12"/>
        <v>0</v>
      </c>
      <c r="P58" s="34">
        <v>4</v>
      </c>
      <c r="Q58" s="16">
        <v>39</v>
      </c>
      <c r="S58" s="16">
        <f t="shared" si="13"/>
        <v>3</v>
      </c>
      <c r="U58" s="46">
        <f t="shared" si="40"/>
        <v>0</v>
      </c>
      <c r="W58" s="46">
        <f t="shared" si="0"/>
        <v>0</v>
      </c>
      <c r="Y58" s="46">
        <f>IF($K$8="No",0,SUM($W$20*Inputs!$G$79,Financials!BT$19-Financials!BT$15))</f>
        <v>0</v>
      </c>
      <c r="AA58" s="46">
        <f>IF($K$8="No",0,Financials!BT$41)</f>
        <v>0</v>
      </c>
      <c r="AB58" s="46"/>
      <c r="AC58" s="41">
        <f t="shared" si="1"/>
        <v>0</v>
      </c>
      <c r="AD58" s="46"/>
      <c r="OE58" s="16" t="s">
        <v>373</v>
      </c>
      <c r="OF58" s="205" t="s">
        <v>450</v>
      </c>
      <c r="OG58" s="16" t="s">
        <v>451</v>
      </c>
      <c r="OH58" s="16">
        <f>IF($K$8="No",0,SUM(W58*Inputs!$G$79,Financials!BT$19-Financials!BT$15))</f>
        <v>0</v>
      </c>
    </row>
    <row r="59" spans="5:398" s="16" customFormat="1">
      <c r="E59" s="16">
        <v>40</v>
      </c>
      <c r="G59" s="41">
        <f t="shared" si="8"/>
        <v>0</v>
      </c>
      <c r="H59" s="41"/>
      <c r="I59" s="41">
        <f t="shared" si="9"/>
        <v>0</v>
      </c>
      <c r="K59" s="41">
        <f t="shared" si="10"/>
        <v>0</v>
      </c>
      <c r="M59" s="41">
        <f t="shared" si="11"/>
        <v>0</v>
      </c>
      <c r="O59" s="41">
        <f t="shared" si="12"/>
        <v>0</v>
      </c>
      <c r="P59" s="34">
        <v>4</v>
      </c>
      <c r="Q59" s="16">
        <v>40</v>
      </c>
      <c r="S59" s="16">
        <f t="shared" si="13"/>
        <v>4</v>
      </c>
      <c r="U59" s="46">
        <f t="shared" si="40"/>
        <v>0</v>
      </c>
      <c r="W59" s="46">
        <f t="shared" si="0"/>
        <v>0</v>
      </c>
      <c r="Y59" s="46">
        <f>IF($K$8="No",0,SUM($W$20*Inputs!$G$79,Financials!BU$19-Financials!BU$15))</f>
        <v>0</v>
      </c>
      <c r="AA59" s="46">
        <f>IF($K$8="No",0,Financials!BU$41)</f>
        <v>0</v>
      </c>
      <c r="AB59" s="46"/>
      <c r="AC59" s="41">
        <f t="shared" si="1"/>
        <v>0</v>
      </c>
      <c r="AD59" s="46"/>
      <c r="OE59" s="16" t="s">
        <v>373</v>
      </c>
      <c r="OF59" s="205" t="s">
        <v>452</v>
      </c>
      <c r="OG59" s="16" t="s">
        <v>453</v>
      </c>
      <c r="OH59" s="16">
        <f>IF($K$8="No",0,SUM(W59*Inputs!$G$79,Financials!BU$19-Financials!BU$15))</f>
        <v>0</v>
      </c>
    </row>
    <row r="60" spans="5:398" s="16" customFormat="1">
      <c r="E60" s="16">
        <v>41</v>
      </c>
      <c r="G60" s="41">
        <f t="shared" si="8"/>
        <v>0</v>
      </c>
      <c r="H60" s="41"/>
      <c r="I60" s="41">
        <f t="shared" si="9"/>
        <v>0</v>
      </c>
      <c r="K60" s="41">
        <f t="shared" si="10"/>
        <v>0</v>
      </c>
      <c r="M60" s="41">
        <f t="shared" si="11"/>
        <v>0</v>
      </c>
      <c r="O60" s="41">
        <f t="shared" si="12"/>
        <v>0</v>
      </c>
      <c r="P60" s="34">
        <v>4</v>
      </c>
      <c r="Q60" s="16">
        <v>41</v>
      </c>
      <c r="S60" s="16">
        <f t="shared" si="13"/>
        <v>5</v>
      </c>
      <c r="U60" s="46">
        <f t="shared" si="40"/>
        <v>0</v>
      </c>
      <c r="W60" s="46">
        <f t="shared" si="0"/>
        <v>0</v>
      </c>
      <c r="Y60" s="46">
        <f>IF($K$8="No",0,SUM($W$20*Inputs!$G$79,Financials!BV$19-Financials!BV$15))</f>
        <v>0</v>
      </c>
      <c r="AA60" s="46">
        <f>IF($K$8="No",0,Financials!BV$41)</f>
        <v>0</v>
      </c>
      <c r="AB60" s="46"/>
      <c r="AC60" s="41">
        <f t="shared" si="1"/>
        <v>0</v>
      </c>
      <c r="AD60" s="46"/>
      <c r="OE60" s="16" t="s">
        <v>373</v>
      </c>
      <c r="OF60" s="205" t="s">
        <v>454</v>
      </c>
      <c r="OG60" s="16" t="s">
        <v>455</v>
      </c>
      <c r="OH60" s="16">
        <f>IF($K$8="No",0,SUM(W60*Inputs!$G$79,Financials!BV$19-Financials!BV$15))</f>
        <v>0</v>
      </c>
    </row>
    <row r="61" spans="5:398" s="16" customFormat="1">
      <c r="E61" s="16">
        <v>42</v>
      </c>
      <c r="G61" s="41">
        <f t="shared" si="8"/>
        <v>0</v>
      </c>
      <c r="H61" s="41"/>
      <c r="I61" s="41">
        <f t="shared" si="9"/>
        <v>0</v>
      </c>
      <c r="K61" s="41">
        <f t="shared" si="10"/>
        <v>0</v>
      </c>
      <c r="M61" s="41">
        <f t="shared" si="11"/>
        <v>0</v>
      </c>
      <c r="O61" s="41">
        <f t="shared" si="12"/>
        <v>0</v>
      </c>
      <c r="P61" s="34">
        <v>4</v>
      </c>
      <c r="Q61" s="16">
        <v>42</v>
      </c>
      <c r="S61" s="16">
        <f t="shared" si="13"/>
        <v>6</v>
      </c>
      <c r="U61" s="46">
        <f t="shared" si="40"/>
        <v>0</v>
      </c>
      <c r="W61" s="46">
        <f t="shared" si="0"/>
        <v>0</v>
      </c>
      <c r="Y61" s="46">
        <f>IF($K$8="No",0,SUM($W$20*Inputs!$G$79,Financials!BW$19-Financials!BW$15))</f>
        <v>0</v>
      </c>
      <c r="AA61" s="46">
        <f>IF($K$8="No",0,Financials!BW$41)</f>
        <v>0</v>
      </c>
      <c r="AB61" s="46"/>
      <c r="AC61" s="41">
        <f t="shared" si="1"/>
        <v>0</v>
      </c>
      <c r="AD61" s="46"/>
      <c r="OE61" s="16" t="s">
        <v>373</v>
      </c>
      <c r="OF61" s="205" t="s">
        <v>456</v>
      </c>
      <c r="OG61" s="16" t="s">
        <v>457</v>
      </c>
      <c r="OH61" s="16">
        <f>IF($K$8="No",0,SUM(W61*Inputs!$G$79,Financials!BW$19-Financials!BW$15))</f>
        <v>0</v>
      </c>
    </row>
    <row r="62" spans="5:398" s="16" customFormat="1">
      <c r="E62" s="16">
        <v>43</v>
      </c>
      <c r="G62" s="41">
        <f t="shared" si="8"/>
        <v>0</v>
      </c>
      <c r="H62" s="41"/>
      <c r="I62" s="41">
        <f t="shared" si="9"/>
        <v>0</v>
      </c>
      <c r="K62" s="41">
        <f t="shared" si="10"/>
        <v>0</v>
      </c>
      <c r="M62" s="41">
        <f t="shared" si="11"/>
        <v>0</v>
      </c>
      <c r="O62" s="41">
        <f t="shared" si="12"/>
        <v>0</v>
      </c>
      <c r="P62" s="34">
        <v>4</v>
      </c>
      <c r="Q62" s="16">
        <v>43</v>
      </c>
      <c r="S62" s="16">
        <f t="shared" si="13"/>
        <v>7</v>
      </c>
      <c r="U62" s="46">
        <f t="shared" si="40"/>
        <v>0</v>
      </c>
      <c r="W62" s="46">
        <f t="shared" si="0"/>
        <v>0</v>
      </c>
      <c r="Y62" s="46">
        <f>IF($K$8="No",0,SUM($W$20*Inputs!$G$79,Financials!BX$19-Financials!BX$15))</f>
        <v>0</v>
      </c>
      <c r="AA62" s="46">
        <f>IF($K$8="No",0,Financials!BX$41)</f>
        <v>0</v>
      </c>
      <c r="AB62" s="46"/>
      <c r="AC62" s="41">
        <f t="shared" si="1"/>
        <v>0</v>
      </c>
      <c r="AD62" s="46"/>
      <c r="OE62" s="16" t="s">
        <v>373</v>
      </c>
      <c r="OF62" s="205" t="s">
        <v>458</v>
      </c>
      <c r="OG62" s="16" t="s">
        <v>459</v>
      </c>
      <c r="OH62" s="16">
        <f>IF($K$8="No",0,SUM(W62*Inputs!$G$79,Financials!BX$19-Financials!BX$15))</f>
        <v>0</v>
      </c>
    </row>
    <row r="63" spans="5:398" s="16" customFormat="1">
      <c r="E63" s="16">
        <v>44</v>
      </c>
      <c r="G63" s="41">
        <f t="shared" si="8"/>
        <v>0</v>
      </c>
      <c r="H63" s="41"/>
      <c r="I63" s="41">
        <f t="shared" si="9"/>
        <v>0</v>
      </c>
      <c r="K63" s="41">
        <f t="shared" si="10"/>
        <v>0</v>
      </c>
      <c r="M63" s="41">
        <f t="shared" si="11"/>
        <v>0</v>
      </c>
      <c r="O63" s="41">
        <f t="shared" si="12"/>
        <v>0</v>
      </c>
      <c r="P63" s="34">
        <v>4</v>
      </c>
      <c r="Q63" s="16">
        <v>44</v>
      </c>
      <c r="S63" s="16">
        <f t="shared" si="13"/>
        <v>8</v>
      </c>
      <c r="U63" s="46">
        <f t="shared" si="40"/>
        <v>0</v>
      </c>
      <c r="W63" s="46">
        <f t="shared" si="0"/>
        <v>0</v>
      </c>
      <c r="Y63" s="46">
        <f>IF($K$8="No",0,SUM($W$20*Inputs!$G$79,Financials!BY$19-Financials!BY$15))</f>
        <v>0</v>
      </c>
      <c r="AA63" s="46">
        <f>IF($K$8="No",0,Financials!BY$41)</f>
        <v>0</v>
      </c>
      <c r="AB63" s="46"/>
      <c r="AC63" s="41">
        <f t="shared" si="1"/>
        <v>0</v>
      </c>
      <c r="AD63" s="46"/>
      <c r="OE63" s="16" t="s">
        <v>373</v>
      </c>
      <c r="OF63" s="205" t="s">
        <v>460</v>
      </c>
      <c r="OG63" s="16" t="s">
        <v>461</v>
      </c>
      <c r="OH63" s="16">
        <f>IF($K$8="No",0,SUM(W63*Inputs!$G$79,Financials!BY$19-Financials!BY$15))</f>
        <v>0</v>
      </c>
    </row>
    <row r="64" spans="5:398" s="16" customFormat="1">
      <c r="E64" s="16">
        <v>45</v>
      </c>
      <c r="G64" s="41">
        <f t="shared" si="8"/>
        <v>0</v>
      </c>
      <c r="H64" s="41"/>
      <c r="I64" s="41">
        <f t="shared" si="9"/>
        <v>0</v>
      </c>
      <c r="K64" s="41">
        <f t="shared" si="10"/>
        <v>0</v>
      </c>
      <c r="M64" s="41">
        <f t="shared" si="11"/>
        <v>0</v>
      </c>
      <c r="O64" s="41">
        <f t="shared" si="12"/>
        <v>0</v>
      </c>
      <c r="P64" s="34">
        <v>4</v>
      </c>
      <c r="Q64" s="16">
        <v>45</v>
      </c>
      <c r="S64" s="16">
        <f t="shared" si="13"/>
        <v>9</v>
      </c>
      <c r="U64" s="46">
        <f t="shared" si="40"/>
        <v>0</v>
      </c>
      <c r="W64" s="46">
        <f t="shared" si="0"/>
        <v>0</v>
      </c>
      <c r="Y64" s="46">
        <f>IF($K$8="No",0,SUM($W$20*Inputs!$G$79,Financials!BZ$19-Financials!BZ$15))</f>
        <v>0</v>
      </c>
      <c r="AA64" s="46">
        <f>IF($K$8="No",0,Financials!BZ$41)</f>
        <v>0</v>
      </c>
      <c r="AB64" s="46"/>
      <c r="AC64" s="41">
        <f t="shared" si="1"/>
        <v>0</v>
      </c>
      <c r="AD64" s="46"/>
      <c r="OE64" s="16" t="s">
        <v>373</v>
      </c>
      <c r="OF64" s="205" t="s">
        <v>462</v>
      </c>
      <c r="OG64" s="16" t="s">
        <v>463</v>
      </c>
      <c r="OH64" s="16">
        <f>IF($K$8="No",0,SUM(W64*Inputs!$G$79,Financials!BZ$19-Financials!BZ$15))</f>
        <v>0</v>
      </c>
    </row>
    <row r="65" spans="5:398" s="16" customFormat="1">
      <c r="E65" s="16">
        <v>46</v>
      </c>
      <c r="G65" s="41">
        <f t="shared" si="8"/>
        <v>0</v>
      </c>
      <c r="H65" s="41"/>
      <c r="I65" s="41">
        <f t="shared" si="9"/>
        <v>0</v>
      </c>
      <c r="K65" s="41">
        <f t="shared" si="10"/>
        <v>0</v>
      </c>
      <c r="M65" s="41">
        <f t="shared" si="11"/>
        <v>0</v>
      </c>
      <c r="O65" s="41">
        <f t="shared" si="12"/>
        <v>0</v>
      </c>
      <c r="P65" s="34">
        <v>4</v>
      </c>
      <c r="Q65" s="16">
        <v>46</v>
      </c>
      <c r="S65" s="16">
        <f t="shared" si="13"/>
        <v>10</v>
      </c>
      <c r="U65" s="46">
        <f t="shared" si="40"/>
        <v>0</v>
      </c>
      <c r="W65" s="46">
        <f t="shared" si="0"/>
        <v>0</v>
      </c>
      <c r="Y65" s="46">
        <f>IF($K$8="No",0,SUM($W$20*Inputs!$G$79,Financials!CA$19-Financials!CA$15))</f>
        <v>0</v>
      </c>
      <c r="AA65" s="46">
        <f>IF($K$8="No",0,Financials!CA$41)</f>
        <v>0</v>
      </c>
      <c r="AB65" s="46"/>
      <c r="AC65" s="41">
        <f t="shared" si="1"/>
        <v>0</v>
      </c>
      <c r="AD65" s="46"/>
      <c r="OE65" s="16" t="s">
        <v>373</v>
      </c>
      <c r="OF65" s="205" t="s">
        <v>464</v>
      </c>
      <c r="OG65" s="16" t="s">
        <v>465</v>
      </c>
      <c r="OH65" s="16">
        <f>IF($K$8="No",0,SUM(W65*Inputs!$G$79,Financials!CA$19-Financials!CA$15))</f>
        <v>0</v>
      </c>
    </row>
    <row r="66" spans="5:398" s="16" customFormat="1">
      <c r="E66" s="16">
        <v>47</v>
      </c>
      <c r="G66" s="41">
        <f t="shared" si="8"/>
        <v>0</v>
      </c>
      <c r="H66" s="41"/>
      <c r="I66" s="41">
        <f t="shared" si="9"/>
        <v>0</v>
      </c>
      <c r="K66" s="41">
        <f t="shared" si="10"/>
        <v>0</v>
      </c>
      <c r="M66" s="41">
        <f t="shared" si="11"/>
        <v>0</v>
      </c>
      <c r="O66" s="41">
        <f t="shared" si="12"/>
        <v>0</v>
      </c>
      <c r="P66" s="34">
        <v>4</v>
      </c>
      <c r="Q66" s="16">
        <v>47</v>
      </c>
      <c r="S66" s="16">
        <f t="shared" si="13"/>
        <v>11</v>
      </c>
      <c r="U66" s="46">
        <f t="shared" si="40"/>
        <v>0</v>
      </c>
      <c r="W66" s="46">
        <f t="shared" si="0"/>
        <v>0</v>
      </c>
      <c r="Y66" s="46">
        <f>IF($K$8="No",0,SUM($W$20*Inputs!$G$79,Financials!CB$19-Financials!CB$15))</f>
        <v>0</v>
      </c>
      <c r="AA66" s="46">
        <f>IF($K$8="No",0,Financials!CB$41)</f>
        <v>0</v>
      </c>
      <c r="AB66" s="46"/>
      <c r="AC66" s="41">
        <f t="shared" si="1"/>
        <v>0</v>
      </c>
      <c r="AD66" s="46"/>
      <c r="OE66" s="16" t="s">
        <v>373</v>
      </c>
      <c r="OF66" s="205" t="s">
        <v>466</v>
      </c>
      <c r="OG66" s="16" t="s">
        <v>467</v>
      </c>
      <c r="OH66" s="16">
        <f>IF($K$8="No",0,SUM(W66*Inputs!$G$79,Financials!CB$19-Financials!CB$15))</f>
        <v>0</v>
      </c>
    </row>
    <row r="67" spans="5:398" s="16" customFormat="1">
      <c r="E67" s="16">
        <v>48</v>
      </c>
      <c r="G67" s="41">
        <f t="shared" si="8"/>
        <v>0</v>
      </c>
      <c r="H67" s="41"/>
      <c r="I67" s="41">
        <f t="shared" si="9"/>
        <v>0</v>
      </c>
      <c r="K67" s="41">
        <f t="shared" si="10"/>
        <v>0</v>
      </c>
      <c r="M67" s="41">
        <f t="shared" si="11"/>
        <v>0</v>
      </c>
      <c r="O67" s="41">
        <f t="shared" si="12"/>
        <v>0</v>
      </c>
      <c r="P67" s="34">
        <v>4</v>
      </c>
      <c r="Q67" s="16">
        <v>48</v>
      </c>
      <c r="S67" s="16">
        <f t="shared" si="13"/>
        <v>12</v>
      </c>
      <c r="U67" s="46">
        <f t="shared" si="40"/>
        <v>0</v>
      </c>
      <c r="W67" s="46">
        <f t="shared" si="0"/>
        <v>0</v>
      </c>
      <c r="Y67" s="46">
        <f>IF($K$8="No",0,SUM($W$20*Inputs!$G$79,Financials!CC$19-Financials!CC$15))</f>
        <v>0</v>
      </c>
      <c r="AA67" s="46">
        <f>IF($K$8="No",0,Financials!CC$41)</f>
        <v>0</v>
      </c>
      <c r="AB67" s="46"/>
      <c r="AC67" s="41">
        <f t="shared" si="1"/>
        <v>0</v>
      </c>
      <c r="AD67" s="46"/>
      <c r="OE67" s="16" t="s">
        <v>373</v>
      </c>
      <c r="OF67" s="205" t="s">
        <v>468</v>
      </c>
      <c r="OG67" s="16" t="s">
        <v>469</v>
      </c>
      <c r="OH67" s="16">
        <f>IF($K$8="No",0,SUM(W67*Inputs!$G$79,Financials!CC$19-Financials!CC$15))</f>
        <v>0</v>
      </c>
    </row>
    <row r="68" spans="5:398" s="16" customFormat="1">
      <c r="E68" s="16">
        <v>49</v>
      </c>
      <c r="G68" s="41">
        <f t="shared" si="8"/>
        <v>0</v>
      </c>
      <c r="H68" s="41"/>
      <c r="I68" s="41">
        <f t="shared" si="9"/>
        <v>0</v>
      </c>
      <c r="K68" s="41">
        <f t="shared" si="10"/>
        <v>0</v>
      </c>
      <c r="M68" s="41">
        <f t="shared" si="11"/>
        <v>0</v>
      </c>
      <c r="O68" s="41">
        <f t="shared" si="12"/>
        <v>0</v>
      </c>
      <c r="P68" s="34">
        <v>5</v>
      </c>
      <c r="Q68" s="16">
        <v>49</v>
      </c>
      <c r="S68" s="16">
        <f t="shared" si="13"/>
        <v>1</v>
      </c>
      <c r="U68" s="46">
        <f>$U$31*(1-Inputs!$M$18)^'Debt Schedule'!P67</f>
        <v>0</v>
      </c>
      <c r="W68" s="46">
        <f t="shared" si="0"/>
        <v>0</v>
      </c>
      <c r="Y68" s="46">
        <f>IF($K$8="No",0,SUM($W$20*Inputs!$G$79,Financials!CD$19-Financials!CD$15))</f>
        <v>0</v>
      </c>
      <c r="AA68" s="46">
        <f>IF($K$8="No",0,Financials!CD$41)</f>
        <v>0</v>
      </c>
      <c r="AB68" s="46"/>
      <c r="AC68" s="41">
        <f t="shared" si="1"/>
        <v>0</v>
      </c>
      <c r="AD68" s="46"/>
      <c r="OE68" s="16" t="s">
        <v>373</v>
      </c>
      <c r="OF68" s="205" t="s">
        <v>470</v>
      </c>
      <c r="OG68" s="16" t="s">
        <v>471</v>
      </c>
      <c r="OH68" s="16">
        <f>IF($K$8="No",0,SUM(W68*Inputs!$G$79,Financials!CD$19-Financials!CD$15))</f>
        <v>0</v>
      </c>
    </row>
    <row r="69" spans="5:398" s="16" customFormat="1">
      <c r="E69" s="16">
        <v>50</v>
      </c>
      <c r="G69" s="41">
        <f t="shared" si="8"/>
        <v>0</v>
      </c>
      <c r="H69" s="41"/>
      <c r="I69" s="41">
        <f t="shared" si="9"/>
        <v>0</v>
      </c>
      <c r="K69" s="41">
        <f t="shared" si="10"/>
        <v>0</v>
      </c>
      <c r="M69" s="41">
        <f t="shared" si="11"/>
        <v>0</v>
      </c>
      <c r="O69" s="41">
        <f t="shared" si="12"/>
        <v>0</v>
      </c>
      <c r="P69" s="34">
        <v>5</v>
      </c>
      <c r="Q69" s="16">
        <v>50</v>
      </c>
      <c r="S69" s="16">
        <f t="shared" si="13"/>
        <v>2</v>
      </c>
      <c r="U69" s="46">
        <f t="shared" ref="U69:U79" si="41">U68</f>
        <v>0</v>
      </c>
      <c r="W69" s="46">
        <f t="shared" si="0"/>
        <v>0</v>
      </c>
      <c r="Y69" s="46">
        <f>IF($K$8="No",0,SUM($W$20*Inputs!$G$79,Financials!CE$19-Financials!CE$15))</f>
        <v>0</v>
      </c>
      <c r="AA69" s="46">
        <f>IF($K$8="No",0,Financials!CE$41)</f>
        <v>0</v>
      </c>
      <c r="AB69" s="46"/>
      <c r="AC69" s="41">
        <f t="shared" si="1"/>
        <v>0</v>
      </c>
      <c r="AD69" s="46"/>
      <c r="OE69" s="16" t="s">
        <v>373</v>
      </c>
      <c r="OF69" s="205" t="s">
        <v>472</v>
      </c>
      <c r="OG69" s="16" t="s">
        <v>473</v>
      </c>
      <c r="OH69" s="16">
        <f>IF($K$8="No",0,SUM(W69*Inputs!$G$79,Financials!CE$19-Financials!CE$15))</f>
        <v>0</v>
      </c>
    </row>
    <row r="70" spans="5:398" s="16" customFormat="1">
      <c r="E70" s="16">
        <v>51</v>
      </c>
      <c r="G70" s="41">
        <f t="shared" si="8"/>
        <v>0</v>
      </c>
      <c r="H70" s="41"/>
      <c r="I70" s="41">
        <f t="shared" si="9"/>
        <v>0</v>
      </c>
      <c r="K70" s="41">
        <f t="shared" si="10"/>
        <v>0</v>
      </c>
      <c r="M70" s="41">
        <f t="shared" si="11"/>
        <v>0</v>
      </c>
      <c r="O70" s="41">
        <f t="shared" si="12"/>
        <v>0</v>
      </c>
      <c r="P70" s="34">
        <v>5</v>
      </c>
      <c r="Q70" s="16">
        <v>51</v>
      </c>
      <c r="S70" s="16">
        <f t="shared" si="13"/>
        <v>3</v>
      </c>
      <c r="U70" s="46">
        <f t="shared" si="41"/>
        <v>0</v>
      </c>
      <c r="W70" s="46">
        <f t="shared" si="0"/>
        <v>0</v>
      </c>
      <c r="Y70" s="46">
        <f>IF($K$8="No",0,SUM($W$20*Inputs!$G$79,Financials!CF$19-Financials!CF$15))</f>
        <v>0</v>
      </c>
      <c r="AA70" s="46">
        <f>IF($K$8="No",0,Financials!CF$41)</f>
        <v>0</v>
      </c>
      <c r="AB70" s="46"/>
      <c r="AC70" s="41">
        <f t="shared" si="1"/>
        <v>0</v>
      </c>
      <c r="AD70" s="46"/>
      <c r="OE70" s="16" t="s">
        <v>373</v>
      </c>
      <c r="OF70" s="205" t="s">
        <v>474</v>
      </c>
      <c r="OG70" s="16" t="s">
        <v>475</v>
      </c>
      <c r="OH70" s="16">
        <f>IF($K$8="No",0,SUM(W70*Inputs!$G$79,Financials!CF$19-Financials!CF$15))</f>
        <v>0</v>
      </c>
    </row>
    <row r="71" spans="5:398" s="16" customFormat="1">
      <c r="E71" s="16">
        <v>52</v>
      </c>
      <c r="G71" s="41">
        <f t="shared" si="8"/>
        <v>0</v>
      </c>
      <c r="H71" s="41"/>
      <c r="I71" s="41">
        <f t="shared" si="9"/>
        <v>0</v>
      </c>
      <c r="K71" s="41">
        <f t="shared" si="10"/>
        <v>0</v>
      </c>
      <c r="M71" s="41">
        <f t="shared" si="11"/>
        <v>0</v>
      </c>
      <c r="O71" s="41">
        <f t="shared" si="12"/>
        <v>0</v>
      </c>
      <c r="P71" s="34">
        <v>5</v>
      </c>
      <c r="Q71" s="16">
        <v>52</v>
      </c>
      <c r="S71" s="16">
        <f t="shared" si="13"/>
        <v>4</v>
      </c>
      <c r="U71" s="46">
        <f t="shared" si="41"/>
        <v>0</v>
      </c>
      <c r="W71" s="46">
        <f t="shared" si="0"/>
        <v>0</v>
      </c>
      <c r="Y71" s="46">
        <f>IF($K$8="No",0,SUM($W$20*Inputs!$G$79,Financials!CG$19-Financials!CG$15))</f>
        <v>0</v>
      </c>
      <c r="AA71" s="46">
        <f>IF($K$8="No",0,Financials!CG$41)</f>
        <v>0</v>
      </c>
      <c r="AB71" s="46"/>
      <c r="AC71" s="41">
        <f t="shared" si="1"/>
        <v>0</v>
      </c>
      <c r="AD71" s="46"/>
      <c r="OE71" s="16" t="s">
        <v>373</v>
      </c>
      <c r="OF71" s="205" t="s">
        <v>476</v>
      </c>
      <c r="OG71" s="16" t="s">
        <v>477</v>
      </c>
      <c r="OH71" s="16">
        <f>IF($K$8="No",0,SUM(W71*Inputs!$G$79,Financials!CG$19-Financials!CG$15))</f>
        <v>0</v>
      </c>
    </row>
    <row r="72" spans="5:398" s="16" customFormat="1">
      <c r="E72" s="16">
        <v>53</v>
      </c>
      <c r="G72" s="41">
        <f t="shared" si="8"/>
        <v>0</v>
      </c>
      <c r="H72" s="41"/>
      <c r="I72" s="41">
        <f t="shared" si="9"/>
        <v>0</v>
      </c>
      <c r="K72" s="41">
        <f t="shared" si="10"/>
        <v>0</v>
      </c>
      <c r="M72" s="41">
        <f t="shared" si="11"/>
        <v>0</v>
      </c>
      <c r="O72" s="41">
        <f t="shared" si="12"/>
        <v>0</v>
      </c>
      <c r="P72" s="34">
        <v>5</v>
      </c>
      <c r="Q72" s="16">
        <v>53</v>
      </c>
      <c r="S72" s="16">
        <f t="shared" si="13"/>
        <v>5</v>
      </c>
      <c r="U72" s="46">
        <f t="shared" si="41"/>
        <v>0</v>
      </c>
      <c r="W72" s="46">
        <f t="shared" si="0"/>
        <v>0</v>
      </c>
      <c r="Y72" s="46">
        <f>IF($K$8="No",0,SUM($W$20*Inputs!$G$79,Financials!CH$19-Financials!CH$15))</f>
        <v>0</v>
      </c>
      <c r="AA72" s="46">
        <f>IF($K$8="No",0,Financials!CH$41)</f>
        <v>0</v>
      </c>
      <c r="AB72" s="46"/>
      <c r="AC72" s="41">
        <f t="shared" si="1"/>
        <v>0</v>
      </c>
      <c r="AD72" s="46"/>
      <c r="OE72" s="16" t="s">
        <v>373</v>
      </c>
      <c r="OF72" s="205" t="s">
        <v>478</v>
      </c>
      <c r="OG72" s="16" t="s">
        <v>479</v>
      </c>
      <c r="OH72" s="16">
        <f>IF($K$8="No",0,SUM(W72*Inputs!$G$79,Financials!CH$19-Financials!CH$15))</f>
        <v>0</v>
      </c>
    </row>
    <row r="73" spans="5:398" s="16" customFormat="1">
      <c r="E73" s="16">
        <v>54</v>
      </c>
      <c r="G73" s="41">
        <f t="shared" si="8"/>
        <v>0</v>
      </c>
      <c r="H73" s="41"/>
      <c r="I73" s="41">
        <f t="shared" si="9"/>
        <v>0</v>
      </c>
      <c r="K73" s="41">
        <f t="shared" si="10"/>
        <v>0</v>
      </c>
      <c r="M73" s="41">
        <f t="shared" si="11"/>
        <v>0</v>
      </c>
      <c r="O73" s="41">
        <f t="shared" si="12"/>
        <v>0</v>
      </c>
      <c r="P73" s="34">
        <v>5</v>
      </c>
      <c r="Q73" s="16">
        <v>54</v>
      </c>
      <c r="S73" s="16">
        <f t="shared" si="13"/>
        <v>6</v>
      </c>
      <c r="U73" s="46">
        <f t="shared" si="41"/>
        <v>0</v>
      </c>
      <c r="W73" s="46">
        <f t="shared" si="0"/>
        <v>0</v>
      </c>
      <c r="Y73" s="46">
        <f>IF($K$8="No",0,SUM($W$20*Inputs!$G$79,Financials!CI$19-Financials!CI$15))</f>
        <v>0</v>
      </c>
      <c r="AA73" s="46">
        <f>IF($K$8="No",0,Financials!CI$41)</f>
        <v>0</v>
      </c>
      <c r="AB73" s="46"/>
      <c r="AC73" s="41">
        <f t="shared" si="1"/>
        <v>0</v>
      </c>
      <c r="AD73" s="46"/>
      <c r="OE73" s="16" t="s">
        <v>373</v>
      </c>
      <c r="OF73" s="205" t="s">
        <v>480</v>
      </c>
      <c r="OG73" s="16" t="s">
        <v>481</v>
      </c>
      <c r="OH73" s="16">
        <f>IF($K$8="No",0,SUM(W73*Inputs!$G$79,Financials!CI$19-Financials!CI$15))</f>
        <v>0</v>
      </c>
    </row>
    <row r="74" spans="5:398" s="16" customFormat="1">
      <c r="E74" s="16">
        <v>55</v>
      </c>
      <c r="G74" s="41">
        <f t="shared" si="8"/>
        <v>0</v>
      </c>
      <c r="H74" s="41"/>
      <c r="I74" s="41">
        <f t="shared" si="9"/>
        <v>0</v>
      </c>
      <c r="K74" s="41">
        <f t="shared" si="10"/>
        <v>0</v>
      </c>
      <c r="M74" s="41">
        <f t="shared" si="11"/>
        <v>0</v>
      </c>
      <c r="O74" s="41">
        <f t="shared" si="12"/>
        <v>0</v>
      </c>
      <c r="P74" s="34">
        <v>5</v>
      </c>
      <c r="Q74" s="16">
        <v>55</v>
      </c>
      <c r="S74" s="16">
        <f t="shared" si="13"/>
        <v>7</v>
      </c>
      <c r="U74" s="46">
        <f t="shared" si="41"/>
        <v>0</v>
      </c>
      <c r="W74" s="46">
        <f t="shared" si="0"/>
        <v>0</v>
      </c>
      <c r="Y74" s="46">
        <f>IF($K$8="No",0,SUM($W$20*Inputs!$G$79,Financials!CJ$19-Financials!CJ$15))</f>
        <v>0</v>
      </c>
      <c r="AA74" s="46">
        <f>IF($K$8="No",0,Financials!CJ$41)</f>
        <v>0</v>
      </c>
      <c r="AB74" s="46"/>
      <c r="AC74" s="41">
        <f t="shared" si="1"/>
        <v>0</v>
      </c>
      <c r="AD74" s="46"/>
      <c r="OE74" s="16" t="s">
        <v>373</v>
      </c>
      <c r="OF74" s="205" t="s">
        <v>482</v>
      </c>
      <c r="OG74" s="16" t="s">
        <v>483</v>
      </c>
      <c r="OH74" s="16">
        <f>IF($K$8="No",0,SUM(W74*Inputs!$G$79,Financials!CJ$19-Financials!CJ$15))</f>
        <v>0</v>
      </c>
    </row>
    <row r="75" spans="5:398" s="16" customFormat="1">
      <c r="E75" s="16">
        <v>56</v>
      </c>
      <c r="G75" s="41">
        <f t="shared" si="8"/>
        <v>0</v>
      </c>
      <c r="H75" s="41"/>
      <c r="I75" s="41">
        <f t="shared" si="9"/>
        <v>0</v>
      </c>
      <c r="K75" s="41">
        <f t="shared" si="10"/>
        <v>0</v>
      </c>
      <c r="M75" s="41">
        <f t="shared" si="11"/>
        <v>0</v>
      </c>
      <c r="O75" s="41">
        <f t="shared" si="12"/>
        <v>0</v>
      </c>
      <c r="P75" s="34">
        <v>5</v>
      </c>
      <c r="Q75" s="16">
        <v>56</v>
      </c>
      <c r="S75" s="16">
        <f t="shared" si="13"/>
        <v>8</v>
      </c>
      <c r="U75" s="46">
        <f t="shared" si="41"/>
        <v>0</v>
      </c>
      <c r="W75" s="46">
        <f t="shared" si="0"/>
        <v>0</v>
      </c>
      <c r="Y75" s="46">
        <f>IF($K$8="No",0,SUM($W$20*Inputs!$G$79,Financials!CK$19-Financials!CK$15))</f>
        <v>0</v>
      </c>
      <c r="AA75" s="46">
        <f>IF($K$8="No",0,Financials!CK$41)</f>
        <v>0</v>
      </c>
      <c r="AB75" s="46"/>
      <c r="AC75" s="41">
        <f t="shared" si="1"/>
        <v>0</v>
      </c>
      <c r="AD75" s="46"/>
      <c r="OE75" s="16" t="s">
        <v>373</v>
      </c>
      <c r="OF75" s="205" t="s">
        <v>484</v>
      </c>
      <c r="OG75" s="16" t="s">
        <v>485</v>
      </c>
      <c r="OH75" s="16">
        <f>IF($K$8="No",0,SUM(W75*Inputs!$G$79,Financials!CK$19-Financials!CK$15))</f>
        <v>0</v>
      </c>
    </row>
    <row r="76" spans="5:398" s="16" customFormat="1">
      <c r="E76" s="16">
        <v>57</v>
      </c>
      <c r="G76" s="41">
        <f t="shared" si="8"/>
        <v>0</v>
      </c>
      <c r="H76" s="41"/>
      <c r="I76" s="41">
        <f t="shared" si="9"/>
        <v>0</v>
      </c>
      <c r="K76" s="41">
        <f t="shared" si="10"/>
        <v>0</v>
      </c>
      <c r="M76" s="41">
        <f t="shared" si="11"/>
        <v>0</v>
      </c>
      <c r="O76" s="41">
        <f t="shared" si="12"/>
        <v>0</v>
      </c>
      <c r="P76" s="34">
        <v>5</v>
      </c>
      <c r="Q76" s="16">
        <v>57</v>
      </c>
      <c r="S76" s="16">
        <f t="shared" si="13"/>
        <v>9</v>
      </c>
      <c r="U76" s="46">
        <f t="shared" si="41"/>
        <v>0</v>
      </c>
      <c r="W76" s="46">
        <f t="shared" si="0"/>
        <v>0</v>
      </c>
      <c r="Y76" s="46">
        <f>IF($K$8="No",0,SUM($W$20*Inputs!$G$79,Financials!CL$19-Financials!CL$15))</f>
        <v>0</v>
      </c>
      <c r="AA76" s="46">
        <f>IF($K$8="No",0,Financials!CL$41)</f>
        <v>0</v>
      </c>
      <c r="AB76" s="46"/>
      <c r="AC76" s="41">
        <f t="shared" si="1"/>
        <v>0</v>
      </c>
      <c r="AD76" s="46"/>
      <c r="OE76" s="16" t="s">
        <v>373</v>
      </c>
      <c r="OF76" s="205" t="s">
        <v>486</v>
      </c>
      <c r="OG76" s="16" t="s">
        <v>487</v>
      </c>
      <c r="OH76" s="16">
        <f>IF($K$8="No",0,SUM(W76*Inputs!$G$79,Financials!CL$19-Financials!CL$15))</f>
        <v>0</v>
      </c>
    </row>
    <row r="77" spans="5:398" s="16" customFormat="1">
      <c r="E77" s="16">
        <v>58</v>
      </c>
      <c r="G77" s="41">
        <f t="shared" si="8"/>
        <v>0</v>
      </c>
      <c r="H77" s="41"/>
      <c r="I77" s="41">
        <f t="shared" si="9"/>
        <v>0</v>
      </c>
      <c r="K77" s="41">
        <f t="shared" si="10"/>
        <v>0</v>
      </c>
      <c r="M77" s="41">
        <f t="shared" si="11"/>
        <v>0</v>
      </c>
      <c r="O77" s="41">
        <f t="shared" si="12"/>
        <v>0</v>
      </c>
      <c r="P77" s="34">
        <v>5</v>
      </c>
      <c r="Q77" s="16">
        <v>58</v>
      </c>
      <c r="S77" s="16">
        <f t="shared" si="13"/>
        <v>10</v>
      </c>
      <c r="U77" s="46">
        <f t="shared" si="41"/>
        <v>0</v>
      </c>
      <c r="W77" s="46">
        <f t="shared" si="0"/>
        <v>0</v>
      </c>
      <c r="Y77" s="46">
        <f>IF($K$8="No",0,SUM($W$20*Inputs!$G$79,Financials!CM$19-Financials!CM$15))</f>
        <v>0</v>
      </c>
      <c r="AA77" s="46">
        <f>IF($K$8="No",0,Financials!CM$41)</f>
        <v>0</v>
      </c>
      <c r="AB77" s="46"/>
      <c r="AC77" s="41">
        <f t="shared" si="1"/>
        <v>0</v>
      </c>
      <c r="AD77" s="46"/>
      <c r="OE77" s="16" t="s">
        <v>373</v>
      </c>
      <c r="OF77" s="205" t="s">
        <v>488</v>
      </c>
      <c r="OG77" s="16" t="s">
        <v>489</v>
      </c>
      <c r="OH77" s="16">
        <f>IF($K$8="No",0,SUM(W77*Inputs!$G$79,Financials!CM$19-Financials!CM$15))</f>
        <v>0</v>
      </c>
    </row>
    <row r="78" spans="5:398" s="16" customFormat="1">
      <c r="E78" s="16">
        <v>59</v>
      </c>
      <c r="G78" s="41">
        <f t="shared" si="8"/>
        <v>0</v>
      </c>
      <c r="H78" s="41"/>
      <c r="I78" s="41">
        <f t="shared" si="9"/>
        <v>0</v>
      </c>
      <c r="K78" s="41">
        <f t="shared" si="10"/>
        <v>0</v>
      </c>
      <c r="M78" s="41">
        <f t="shared" si="11"/>
        <v>0</v>
      </c>
      <c r="O78" s="41">
        <f t="shared" si="12"/>
        <v>0</v>
      </c>
      <c r="P78" s="34">
        <v>5</v>
      </c>
      <c r="Q78" s="16">
        <v>59</v>
      </c>
      <c r="S78" s="16">
        <f t="shared" si="13"/>
        <v>11</v>
      </c>
      <c r="U78" s="46">
        <f t="shared" si="41"/>
        <v>0</v>
      </c>
      <c r="W78" s="46">
        <f t="shared" si="0"/>
        <v>0</v>
      </c>
      <c r="Y78" s="46">
        <f>IF($K$8="No",0,SUM($W$20*Inputs!$G$79,Financials!CN$19-Financials!CN$15))</f>
        <v>0</v>
      </c>
      <c r="AA78" s="46">
        <f>IF($K$8="No",0,Financials!CN$41)</f>
        <v>0</v>
      </c>
      <c r="AB78" s="46"/>
      <c r="AC78" s="41">
        <f t="shared" si="1"/>
        <v>0</v>
      </c>
      <c r="AD78" s="46"/>
      <c r="OE78" s="16" t="s">
        <v>373</v>
      </c>
      <c r="OF78" s="205" t="s">
        <v>490</v>
      </c>
      <c r="OG78" s="16" t="s">
        <v>491</v>
      </c>
      <c r="OH78" s="16">
        <f>IF($K$8="No",0,SUM(W78*Inputs!$G$79,Financials!CN$19-Financials!CN$15))</f>
        <v>0</v>
      </c>
    </row>
    <row r="79" spans="5:398" s="16" customFormat="1">
      <c r="E79" s="16">
        <v>60</v>
      </c>
      <c r="G79" s="41">
        <f t="shared" si="8"/>
        <v>0</v>
      </c>
      <c r="H79" s="41"/>
      <c r="I79" s="41">
        <f t="shared" si="9"/>
        <v>0</v>
      </c>
      <c r="K79" s="41">
        <f t="shared" si="10"/>
        <v>0</v>
      </c>
      <c r="M79" s="41">
        <f t="shared" si="11"/>
        <v>0</v>
      </c>
      <c r="O79" s="41">
        <f t="shared" si="12"/>
        <v>0</v>
      </c>
      <c r="P79" s="34">
        <v>5</v>
      </c>
      <c r="Q79" s="16">
        <v>60</v>
      </c>
      <c r="S79" s="16">
        <f t="shared" si="13"/>
        <v>12</v>
      </c>
      <c r="U79" s="46">
        <f t="shared" si="41"/>
        <v>0</v>
      </c>
      <c r="W79" s="46">
        <f t="shared" si="0"/>
        <v>0</v>
      </c>
      <c r="Y79" s="46">
        <f>IF($K$8="No",0,SUM($W$20*Inputs!$G$79,Financials!CO$19-Financials!CO$15))</f>
        <v>0</v>
      </c>
      <c r="AA79" s="46">
        <f>IF($K$8="No",0,Financials!CO$41)</f>
        <v>0</v>
      </c>
      <c r="AB79" s="46"/>
      <c r="AC79" s="41">
        <f t="shared" si="1"/>
        <v>0</v>
      </c>
      <c r="AD79" s="46"/>
      <c r="OE79" s="16" t="s">
        <v>373</v>
      </c>
      <c r="OF79" s="205" t="s">
        <v>492</v>
      </c>
      <c r="OG79" s="16" t="s">
        <v>493</v>
      </c>
      <c r="OH79" s="16">
        <f>IF($K$8="No",0,SUM(W79*Inputs!$G$79,Financials!CO$19-Financials!CO$15))</f>
        <v>0</v>
      </c>
    </row>
    <row r="80" spans="5:398" s="16" customFormat="1">
      <c r="E80" s="16">
        <v>61</v>
      </c>
      <c r="G80" s="41">
        <f t="shared" si="8"/>
        <v>0</v>
      </c>
      <c r="H80" s="41"/>
      <c r="I80" s="41">
        <f t="shared" si="9"/>
        <v>0</v>
      </c>
      <c r="K80" s="41">
        <f t="shared" si="10"/>
        <v>0</v>
      </c>
      <c r="M80" s="41">
        <f t="shared" si="11"/>
        <v>0</v>
      </c>
      <c r="O80" s="41">
        <f t="shared" si="12"/>
        <v>0</v>
      </c>
      <c r="P80" s="34">
        <v>6</v>
      </c>
      <c r="Q80" s="16">
        <v>61</v>
      </c>
      <c r="S80" s="16">
        <f t="shared" si="13"/>
        <v>1</v>
      </c>
      <c r="U80" s="46">
        <f>$U$31*(1-Inputs!$M$18)^'Debt Schedule'!P79</f>
        <v>0</v>
      </c>
      <c r="W80" s="46">
        <f t="shared" si="0"/>
        <v>0</v>
      </c>
      <c r="Y80" s="46">
        <f>IF($K$8="No",0,SUM($W$20*Inputs!$G$79,Financials!CP$19-Financials!CP$15))</f>
        <v>0</v>
      </c>
      <c r="AA80" s="46">
        <f>IF($K$8="No",0,Financials!CP$41)</f>
        <v>0</v>
      </c>
      <c r="AB80" s="46"/>
      <c r="AC80" s="41">
        <f t="shared" si="1"/>
        <v>0</v>
      </c>
      <c r="AD80" s="46"/>
      <c r="OE80" s="16" t="s">
        <v>373</v>
      </c>
      <c r="OF80" s="205" t="s">
        <v>494</v>
      </c>
      <c r="OG80" s="16" t="s">
        <v>495</v>
      </c>
      <c r="OH80" s="16">
        <f>IF($K$8="No",0,SUM(W80*Inputs!$G$79,Financials!CP$19-Financials!CP$15))</f>
        <v>0</v>
      </c>
    </row>
    <row r="81" spans="5:398" s="16" customFormat="1">
      <c r="E81" s="16">
        <v>62</v>
      </c>
      <c r="G81" s="41">
        <f t="shared" si="8"/>
        <v>0</v>
      </c>
      <c r="H81" s="41"/>
      <c r="I81" s="41">
        <f t="shared" si="9"/>
        <v>0</v>
      </c>
      <c r="K81" s="41">
        <f t="shared" si="10"/>
        <v>0</v>
      </c>
      <c r="M81" s="41">
        <f t="shared" si="11"/>
        <v>0</v>
      </c>
      <c r="O81" s="41">
        <f t="shared" si="12"/>
        <v>0</v>
      </c>
      <c r="P81" s="34">
        <v>6</v>
      </c>
      <c r="Q81" s="16">
        <v>62</v>
      </c>
      <c r="S81" s="16">
        <f t="shared" si="13"/>
        <v>2</v>
      </c>
      <c r="U81" s="46">
        <f t="shared" ref="U81:U91" si="42">U80</f>
        <v>0</v>
      </c>
      <c r="W81" s="46">
        <f t="shared" si="0"/>
        <v>0</v>
      </c>
      <c r="Y81" s="46">
        <f>IF($K$8="No",0,SUM($W$20*Inputs!$G$79,Financials!CQ$19-Financials!CQ$15))</f>
        <v>0</v>
      </c>
      <c r="AA81" s="46">
        <f>IF($K$8="No",0,Financials!CQ$41)</f>
        <v>0</v>
      </c>
      <c r="AB81" s="46"/>
      <c r="AC81" s="41">
        <f t="shared" si="1"/>
        <v>0</v>
      </c>
      <c r="AD81" s="46"/>
      <c r="OE81" s="16" t="s">
        <v>373</v>
      </c>
      <c r="OF81" s="205" t="s">
        <v>496</v>
      </c>
      <c r="OG81" s="16" t="s">
        <v>497</v>
      </c>
      <c r="OH81" s="16">
        <f>IF($K$8="No",0,SUM(W81*Inputs!$G$79,Financials!CQ$19-Financials!CQ$15))</f>
        <v>0</v>
      </c>
    </row>
    <row r="82" spans="5:398" s="16" customFormat="1">
      <c r="E82" s="16">
        <v>63</v>
      </c>
      <c r="G82" s="41">
        <f t="shared" si="8"/>
        <v>0</v>
      </c>
      <c r="H82" s="41"/>
      <c r="I82" s="41">
        <f t="shared" si="9"/>
        <v>0</v>
      </c>
      <c r="K82" s="41">
        <f t="shared" si="10"/>
        <v>0</v>
      </c>
      <c r="M82" s="41">
        <f t="shared" si="11"/>
        <v>0</v>
      </c>
      <c r="O82" s="41">
        <f t="shared" si="12"/>
        <v>0</v>
      </c>
      <c r="P82" s="34">
        <v>6</v>
      </c>
      <c r="Q82" s="16">
        <v>63</v>
      </c>
      <c r="S82" s="16">
        <f t="shared" si="13"/>
        <v>3</v>
      </c>
      <c r="U82" s="46">
        <f t="shared" si="42"/>
        <v>0</v>
      </c>
      <c r="W82" s="46">
        <f t="shared" si="0"/>
        <v>0</v>
      </c>
      <c r="Y82" s="46">
        <f>IF($K$8="No",0,SUM($W$20*Inputs!$G$79,Financials!CR$19-Financials!CR$15))</f>
        <v>0</v>
      </c>
      <c r="AA82" s="46">
        <f>IF($K$8="No",0,Financials!CR$41)</f>
        <v>0</v>
      </c>
      <c r="AB82" s="46"/>
      <c r="AC82" s="41">
        <f t="shared" si="1"/>
        <v>0</v>
      </c>
      <c r="AD82" s="46"/>
      <c r="OE82" s="16" t="s">
        <v>373</v>
      </c>
      <c r="OF82" s="205" t="s">
        <v>498</v>
      </c>
      <c r="OG82" s="16" t="s">
        <v>499</v>
      </c>
      <c r="OH82" s="16">
        <f>IF($K$8="No",0,SUM(W82*Inputs!$G$79,Financials!CR$19-Financials!CR$15))</f>
        <v>0</v>
      </c>
    </row>
    <row r="83" spans="5:398" s="16" customFormat="1">
      <c r="E83" s="16">
        <v>64</v>
      </c>
      <c r="G83" s="41">
        <f t="shared" si="8"/>
        <v>0</v>
      </c>
      <c r="H83" s="41"/>
      <c r="I83" s="41">
        <f t="shared" si="9"/>
        <v>0</v>
      </c>
      <c r="K83" s="41">
        <f t="shared" si="10"/>
        <v>0</v>
      </c>
      <c r="M83" s="41">
        <f t="shared" si="11"/>
        <v>0</v>
      </c>
      <c r="O83" s="41">
        <f t="shared" si="12"/>
        <v>0</v>
      </c>
      <c r="P83" s="34">
        <v>6</v>
      </c>
      <c r="Q83" s="16">
        <v>64</v>
      </c>
      <c r="S83" s="16">
        <f t="shared" si="13"/>
        <v>4</v>
      </c>
      <c r="U83" s="46">
        <f t="shared" si="42"/>
        <v>0</v>
      </c>
      <c r="W83" s="46">
        <f t="shared" si="0"/>
        <v>0</v>
      </c>
      <c r="Y83" s="46">
        <f>IF($K$8="No",0,SUM($W$20*Inputs!$G$79,Financials!CS$19-Financials!CS$15))</f>
        <v>0</v>
      </c>
      <c r="AA83" s="46">
        <f>IF($K$8="No",0,Financials!CS$41)</f>
        <v>0</v>
      </c>
      <c r="AB83" s="46"/>
      <c r="AC83" s="41">
        <f t="shared" si="1"/>
        <v>0</v>
      </c>
      <c r="AD83" s="46"/>
      <c r="OE83" s="16" t="s">
        <v>373</v>
      </c>
      <c r="OF83" s="205" t="s">
        <v>500</v>
      </c>
      <c r="OG83" s="16" t="s">
        <v>501</v>
      </c>
      <c r="OH83" s="16">
        <f>IF($K$8="No",0,SUM(W83*Inputs!$G$79,Financials!CS$19-Financials!CS$15))</f>
        <v>0</v>
      </c>
    </row>
    <row r="84" spans="5:398" s="16" customFormat="1">
      <c r="E84" s="16">
        <v>65</v>
      </c>
      <c r="G84" s="41">
        <f t="shared" si="8"/>
        <v>0</v>
      </c>
      <c r="H84" s="41"/>
      <c r="I84" s="41">
        <f t="shared" si="9"/>
        <v>0</v>
      </c>
      <c r="K84" s="41">
        <f t="shared" si="10"/>
        <v>0</v>
      </c>
      <c r="M84" s="41">
        <f t="shared" si="11"/>
        <v>0</v>
      </c>
      <c r="O84" s="41">
        <f t="shared" si="12"/>
        <v>0</v>
      </c>
      <c r="P84" s="34">
        <v>6</v>
      </c>
      <c r="Q84" s="16">
        <v>65</v>
      </c>
      <c r="S84" s="16">
        <f t="shared" si="13"/>
        <v>5</v>
      </c>
      <c r="U84" s="46">
        <f t="shared" si="42"/>
        <v>0</v>
      </c>
      <c r="W84" s="46">
        <f t="shared" ref="W84:W147" si="43">U84*$K$9</f>
        <v>0</v>
      </c>
      <c r="Y84" s="46">
        <f>IF($K$8="No",0,SUM($W$20*Inputs!$G$79,Financials!CT$19-Financials!CT$15))</f>
        <v>0</v>
      </c>
      <c r="AA84" s="46">
        <f>IF($K$8="No",0,Financials!CT$41)</f>
        <v>0</v>
      </c>
      <c r="AB84" s="46"/>
      <c r="AC84" s="41">
        <f t="shared" ref="AC84:AC147" si="44">IF(Q84&lt;=$E$11*12,(Y84-AA84)/$K$7,0)</f>
        <v>0</v>
      </c>
      <c r="AD84" s="46"/>
      <c r="OE84" s="16" t="s">
        <v>373</v>
      </c>
      <c r="OF84" s="205" t="s">
        <v>502</v>
      </c>
      <c r="OG84" s="16" t="s">
        <v>503</v>
      </c>
      <c r="OH84" s="16">
        <f>IF($K$8="No",0,SUM(W84*Inputs!$G$79,Financials!CT$19-Financials!CT$15))</f>
        <v>0</v>
      </c>
    </row>
    <row r="85" spans="5:398" s="16" customFormat="1">
      <c r="E85" s="16">
        <v>66</v>
      </c>
      <c r="G85" s="41">
        <f t="shared" ref="G85:G148" si="45">IF(E85&lt;=$E$11*12,O84,0)</f>
        <v>0</v>
      </c>
      <c r="H85" s="41"/>
      <c r="I85" s="41">
        <f t="shared" ref="I85:I148" si="46">IF(E85&lt;=$E$11*12,SUM(K85,M85),0)</f>
        <v>0</v>
      </c>
      <c r="K85" s="41">
        <f t="shared" ref="K85:K148" si="47">IF(E85&lt;=$E$11*12,G85*$E$9/12,0)</f>
        <v>0</v>
      </c>
      <c r="M85" s="41">
        <f t="shared" ref="M85:M148" si="48">IF(E85&lt;=$E$11*12,$E$13-K85,0)</f>
        <v>0</v>
      </c>
      <c r="O85" s="41">
        <f t="shared" ref="O85:O148" si="49">IF(E85&lt;=$E$11*12,G85-M85,0)</f>
        <v>0</v>
      </c>
      <c r="P85" s="34">
        <v>6</v>
      </c>
      <c r="Q85" s="16">
        <v>66</v>
      </c>
      <c r="S85" s="16">
        <f t="shared" ref="S85:S148" si="50">IF(S84=12,1,S84+1)</f>
        <v>6</v>
      </c>
      <c r="U85" s="46">
        <f t="shared" si="42"/>
        <v>0</v>
      </c>
      <c r="W85" s="46">
        <f t="shared" si="43"/>
        <v>0</v>
      </c>
      <c r="Y85" s="46">
        <f>IF($K$8="No",0,SUM($W$20*Inputs!$G$79,Financials!CU$19-Financials!CU$15))</f>
        <v>0</v>
      </c>
      <c r="AA85" s="46">
        <f>IF($K$8="No",0,Financials!CU$41)</f>
        <v>0</v>
      </c>
      <c r="AB85" s="46"/>
      <c r="AC85" s="41">
        <f t="shared" si="44"/>
        <v>0</v>
      </c>
      <c r="AD85" s="46"/>
      <c r="OE85" s="16" t="s">
        <v>373</v>
      </c>
      <c r="OF85" s="205" t="s">
        <v>504</v>
      </c>
      <c r="OG85" s="16" t="s">
        <v>505</v>
      </c>
      <c r="OH85" s="16">
        <f>IF($K$8="No",0,SUM(W85*Inputs!$G$79,Financials!CU$19-Financials!CU$15))</f>
        <v>0</v>
      </c>
    </row>
    <row r="86" spans="5:398" s="16" customFormat="1">
      <c r="E86" s="16">
        <v>67</v>
      </c>
      <c r="G86" s="41">
        <f t="shared" si="45"/>
        <v>0</v>
      </c>
      <c r="H86" s="41"/>
      <c r="I86" s="41">
        <f t="shared" si="46"/>
        <v>0</v>
      </c>
      <c r="K86" s="41">
        <f t="shared" si="47"/>
        <v>0</v>
      </c>
      <c r="M86" s="41">
        <f t="shared" si="48"/>
        <v>0</v>
      </c>
      <c r="O86" s="41">
        <f t="shared" si="49"/>
        <v>0</v>
      </c>
      <c r="P86" s="34">
        <v>6</v>
      </c>
      <c r="Q86" s="16">
        <v>67</v>
      </c>
      <c r="S86" s="16">
        <f t="shared" si="50"/>
        <v>7</v>
      </c>
      <c r="U86" s="46">
        <f t="shared" si="42"/>
        <v>0</v>
      </c>
      <c r="W86" s="46">
        <f t="shared" si="43"/>
        <v>0</v>
      </c>
      <c r="Y86" s="46">
        <f>IF($K$8="No",0,SUM($W$20*Inputs!$G$79,Financials!CV$19-Financials!CV$15))</f>
        <v>0</v>
      </c>
      <c r="AA86" s="46">
        <f>IF($K$8="No",0,Financials!CV$41)</f>
        <v>0</v>
      </c>
      <c r="AB86" s="46"/>
      <c r="AC86" s="41">
        <f t="shared" si="44"/>
        <v>0</v>
      </c>
      <c r="AD86" s="46"/>
      <c r="OE86" s="16" t="s">
        <v>373</v>
      </c>
      <c r="OF86" s="205" t="s">
        <v>506</v>
      </c>
      <c r="OG86" s="16" t="s">
        <v>507</v>
      </c>
      <c r="OH86" s="16">
        <f>IF($K$8="No",0,SUM(W86*Inputs!$G$79,Financials!CV$19-Financials!CV$15))</f>
        <v>0</v>
      </c>
    </row>
    <row r="87" spans="5:398" s="16" customFormat="1">
      <c r="E87" s="16">
        <v>68</v>
      </c>
      <c r="G87" s="41">
        <f t="shared" si="45"/>
        <v>0</v>
      </c>
      <c r="H87" s="41"/>
      <c r="I87" s="41">
        <f t="shared" si="46"/>
        <v>0</v>
      </c>
      <c r="K87" s="41">
        <f t="shared" si="47"/>
        <v>0</v>
      </c>
      <c r="M87" s="41">
        <f t="shared" si="48"/>
        <v>0</v>
      </c>
      <c r="O87" s="41">
        <f t="shared" si="49"/>
        <v>0</v>
      </c>
      <c r="P87" s="34">
        <v>6</v>
      </c>
      <c r="Q87" s="16">
        <v>68</v>
      </c>
      <c r="S87" s="16">
        <f t="shared" si="50"/>
        <v>8</v>
      </c>
      <c r="U87" s="46">
        <f t="shared" si="42"/>
        <v>0</v>
      </c>
      <c r="W87" s="46">
        <f t="shared" si="43"/>
        <v>0</v>
      </c>
      <c r="Y87" s="46">
        <f>IF($K$8="No",0,SUM($W$20*Inputs!$G$79,Financials!CW$19-Financials!CW$15))</f>
        <v>0</v>
      </c>
      <c r="AA87" s="46">
        <f>IF($K$8="No",0,Financials!CW$41)</f>
        <v>0</v>
      </c>
      <c r="AB87" s="46"/>
      <c r="AC87" s="41">
        <f t="shared" si="44"/>
        <v>0</v>
      </c>
      <c r="AD87" s="46"/>
      <c r="OE87" s="16" t="s">
        <v>373</v>
      </c>
      <c r="OF87" s="205" t="s">
        <v>508</v>
      </c>
      <c r="OG87" s="16" t="s">
        <v>509</v>
      </c>
      <c r="OH87" s="16">
        <f>IF($K$8="No",0,SUM(W87*Inputs!$G$79,Financials!CW$19-Financials!CW$15))</f>
        <v>0</v>
      </c>
    </row>
    <row r="88" spans="5:398" s="16" customFormat="1">
      <c r="E88" s="16">
        <v>69</v>
      </c>
      <c r="G88" s="41">
        <f t="shared" si="45"/>
        <v>0</v>
      </c>
      <c r="H88" s="41"/>
      <c r="I88" s="41">
        <f t="shared" si="46"/>
        <v>0</v>
      </c>
      <c r="K88" s="41">
        <f t="shared" si="47"/>
        <v>0</v>
      </c>
      <c r="M88" s="41">
        <f t="shared" si="48"/>
        <v>0</v>
      </c>
      <c r="O88" s="41">
        <f t="shared" si="49"/>
        <v>0</v>
      </c>
      <c r="P88" s="34">
        <v>6</v>
      </c>
      <c r="Q88" s="16">
        <v>69</v>
      </c>
      <c r="S88" s="16">
        <f t="shared" si="50"/>
        <v>9</v>
      </c>
      <c r="U88" s="46">
        <f t="shared" si="42"/>
        <v>0</v>
      </c>
      <c r="W88" s="46">
        <f t="shared" si="43"/>
        <v>0</v>
      </c>
      <c r="Y88" s="46">
        <f>IF($K$8="No",0,SUM($W$20*Inputs!$G$79,Financials!CX$19-Financials!CX$15))</f>
        <v>0</v>
      </c>
      <c r="AA88" s="46">
        <f>IF($K$8="No",0,Financials!CX$41)</f>
        <v>0</v>
      </c>
      <c r="AB88" s="46"/>
      <c r="AC88" s="41">
        <f t="shared" si="44"/>
        <v>0</v>
      </c>
      <c r="AD88" s="46"/>
      <c r="OE88" s="16" t="s">
        <v>373</v>
      </c>
      <c r="OF88" s="205" t="s">
        <v>510</v>
      </c>
      <c r="OG88" s="16" t="s">
        <v>511</v>
      </c>
      <c r="OH88" s="16">
        <f>IF($K$8="No",0,SUM(W88*Inputs!$G$79,Financials!CX$19-Financials!CX$15))</f>
        <v>0</v>
      </c>
    </row>
    <row r="89" spans="5:398" s="16" customFormat="1">
      <c r="E89" s="16">
        <v>70</v>
      </c>
      <c r="G89" s="41">
        <f t="shared" si="45"/>
        <v>0</v>
      </c>
      <c r="H89" s="41"/>
      <c r="I89" s="41">
        <f t="shared" si="46"/>
        <v>0</v>
      </c>
      <c r="K89" s="41">
        <f t="shared" si="47"/>
        <v>0</v>
      </c>
      <c r="M89" s="41">
        <f t="shared" si="48"/>
        <v>0</v>
      </c>
      <c r="O89" s="41">
        <f t="shared" si="49"/>
        <v>0</v>
      </c>
      <c r="P89" s="34">
        <v>6</v>
      </c>
      <c r="Q89" s="16">
        <v>70</v>
      </c>
      <c r="S89" s="16">
        <f t="shared" si="50"/>
        <v>10</v>
      </c>
      <c r="U89" s="46">
        <f t="shared" si="42"/>
        <v>0</v>
      </c>
      <c r="W89" s="46">
        <f t="shared" si="43"/>
        <v>0</v>
      </c>
      <c r="Y89" s="46">
        <f>IF($K$8="No",0,SUM($W$20*Inputs!$G$79,Financials!CY$19-Financials!CY$15))</f>
        <v>0</v>
      </c>
      <c r="AA89" s="46">
        <f>IF($K$8="No",0,Financials!CY$41)</f>
        <v>0</v>
      </c>
      <c r="AB89" s="46"/>
      <c r="AC89" s="41">
        <f t="shared" si="44"/>
        <v>0</v>
      </c>
      <c r="AD89" s="46"/>
      <c r="OE89" s="16" t="s">
        <v>373</v>
      </c>
      <c r="OF89" s="205" t="s">
        <v>512</v>
      </c>
      <c r="OG89" s="16" t="s">
        <v>513</v>
      </c>
      <c r="OH89" s="16">
        <f>IF($K$8="No",0,SUM(W89*Inputs!$G$79,Financials!CY$19-Financials!CY$15))</f>
        <v>0</v>
      </c>
    </row>
    <row r="90" spans="5:398" s="16" customFormat="1">
      <c r="E90" s="16">
        <v>71</v>
      </c>
      <c r="G90" s="41">
        <f t="shared" si="45"/>
        <v>0</v>
      </c>
      <c r="H90" s="41"/>
      <c r="I90" s="41">
        <f t="shared" si="46"/>
        <v>0</v>
      </c>
      <c r="K90" s="41">
        <f t="shared" si="47"/>
        <v>0</v>
      </c>
      <c r="M90" s="41">
        <f t="shared" si="48"/>
        <v>0</v>
      </c>
      <c r="O90" s="41">
        <f t="shared" si="49"/>
        <v>0</v>
      </c>
      <c r="P90" s="34">
        <v>6</v>
      </c>
      <c r="Q90" s="16">
        <v>71</v>
      </c>
      <c r="S90" s="16">
        <f t="shared" si="50"/>
        <v>11</v>
      </c>
      <c r="U90" s="46">
        <f t="shared" si="42"/>
        <v>0</v>
      </c>
      <c r="W90" s="46">
        <f t="shared" si="43"/>
        <v>0</v>
      </c>
      <c r="Y90" s="46">
        <f>IF($K$8="No",0,SUM($W$20*Inputs!$G$79,Financials!CZ$19-Financials!CZ$15))</f>
        <v>0</v>
      </c>
      <c r="AA90" s="46">
        <f>IF($K$8="No",0,Financials!CZ$41)</f>
        <v>0</v>
      </c>
      <c r="AB90" s="46"/>
      <c r="AC90" s="41">
        <f t="shared" si="44"/>
        <v>0</v>
      </c>
      <c r="AD90" s="46"/>
      <c r="OE90" s="16" t="s">
        <v>373</v>
      </c>
      <c r="OF90" s="205" t="s">
        <v>514</v>
      </c>
      <c r="OG90" s="16" t="s">
        <v>515</v>
      </c>
      <c r="OH90" s="16">
        <f>IF($K$8="No",0,SUM(W90*Inputs!$G$79,Financials!CZ$19-Financials!CZ$15))</f>
        <v>0</v>
      </c>
    </row>
    <row r="91" spans="5:398" s="16" customFormat="1">
      <c r="E91" s="16">
        <v>72</v>
      </c>
      <c r="G91" s="41">
        <f t="shared" si="45"/>
        <v>0</v>
      </c>
      <c r="H91" s="41"/>
      <c r="I91" s="41">
        <f t="shared" si="46"/>
        <v>0</v>
      </c>
      <c r="K91" s="41">
        <f t="shared" si="47"/>
        <v>0</v>
      </c>
      <c r="M91" s="41">
        <f t="shared" si="48"/>
        <v>0</v>
      </c>
      <c r="O91" s="41">
        <f t="shared" si="49"/>
        <v>0</v>
      </c>
      <c r="P91" s="34">
        <v>6</v>
      </c>
      <c r="Q91" s="16">
        <v>72</v>
      </c>
      <c r="S91" s="16">
        <f t="shared" si="50"/>
        <v>12</v>
      </c>
      <c r="U91" s="46">
        <f t="shared" si="42"/>
        <v>0</v>
      </c>
      <c r="W91" s="46">
        <f t="shared" si="43"/>
        <v>0</v>
      </c>
      <c r="Y91" s="46">
        <f>IF($K$8="No",0,SUM($W$20*Inputs!$G$79,Financials!DA$19-Financials!DA$15))</f>
        <v>0</v>
      </c>
      <c r="AA91" s="46">
        <f>IF($K$8="No",0,Financials!DA$41)</f>
        <v>0</v>
      </c>
      <c r="AB91" s="46"/>
      <c r="AC91" s="41">
        <f t="shared" si="44"/>
        <v>0</v>
      </c>
      <c r="AD91" s="46"/>
      <c r="OE91" s="16" t="s">
        <v>373</v>
      </c>
      <c r="OF91" s="205" t="s">
        <v>516</v>
      </c>
      <c r="OG91" s="16" t="s">
        <v>517</v>
      </c>
      <c r="OH91" s="16">
        <f>IF($K$8="No",0,SUM(W91*Inputs!$G$79,Financials!DA$19-Financials!DA$15))</f>
        <v>0</v>
      </c>
    </row>
    <row r="92" spans="5:398" s="16" customFormat="1">
      <c r="E92" s="16">
        <v>73</v>
      </c>
      <c r="G92" s="41">
        <f t="shared" si="45"/>
        <v>0</v>
      </c>
      <c r="H92" s="41"/>
      <c r="I92" s="41">
        <f t="shared" si="46"/>
        <v>0</v>
      </c>
      <c r="K92" s="41">
        <f t="shared" si="47"/>
        <v>0</v>
      </c>
      <c r="M92" s="41">
        <f t="shared" si="48"/>
        <v>0</v>
      </c>
      <c r="O92" s="41">
        <f t="shared" si="49"/>
        <v>0</v>
      </c>
      <c r="P92" s="34">
        <v>7</v>
      </c>
      <c r="Q92" s="16">
        <v>73</v>
      </c>
      <c r="S92" s="16">
        <f t="shared" si="50"/>
        <v>1</v>
      </c>
      <c r="U92" s="46">
        <f>$U$31*(1-Inputs!$M$18)^'Debt Schedule'!P91</f>
        <v>0</v>
      </c>
      <c r="W92" s="46">
        <f t="shared" si="43"/>
        <v>0</v>
      </c>
      <c r="Y92" s="46">
        <f>IF($K$8="No",0,SUM($W$20*Inputs!$G$79,Financials!DB$19-Financials!DB$15))</f>
        <v>0</v>
      </c>
      <c r="AA92" s="46">
        <f>IF($K$8="No",0,Financials!DB$41)</f>
        <v>0</v>
      </c>
      <c r="AB92" s="46"/>
      <c r="AC92" s="41">
        <f t="shared" si="44"/>
        <v>0</v>
      </c>
      <c r="AD92" s="46"/>
      <c r="OE92" s="16" t="s">
        <v>373</v>
      </c>
      <c r="OF92" s="205" t="s">
        <v>518</v>
      </c>
      <c r="OG92" s="16" t="s">
        <v>519</v>
      </c>
      <c r="OH92" s="16">
        <f>IF($K$8="No",0,SUM(W92*Inputs!$G$79,Financials!DB$19-Financials!DB$15))</f>
        <v>0</v>
      </c>
    </row>
    <row r="93" spans="5:398" s="16" customFormat="1">
      <c r="E93" s="16">
        <v>74</v>
      </c>
      <c r="G93" s="41">
        <f t="shared" si="45"/>
        <v>0</v>
      </c>
      <c r="H93" s="41"/>
      <c r="I93" s="41">
        <f t="shared" si="46"/>
        <v>0</v>
      </c>
      <c r="K93" s="41">
        <f t="shared" si="47"/>
        <v>0</v>
      </c>
      <c r="M93" s="41">
        <f t="shared" si="48"/>
        <v>0</v>
      </c>
      <c r="O93" s="41">
        <f t="shared" si="49"/>
        <v>0</v>
      </c>
      <c r="P93" s="34">
        <v>7</v>
      </c>
      <c r="Q93" s="16">
        <v>74</v>
      </c>
      <c r="S93" s="16">
        <f t="shared" si="50"/>
        <v>2</v>
      </c>
      <c r="U93" s="46">
        <f t="shared" ref="U93:U103" si="51">U92</f>
        <v>0</v>
      </c>
      <c r="W93" s="46">
        <f t="shared" si="43"/>
        <v>0</v>
      </c>
      <c r="Y93" s="46">
        <f>IF($K$8="No",0,SUM($W$20*Inputs!$G$79,Financials!DC$19-Financials!DC$15))</f>
        <v>0</v>
      </c>
      <c r="AA93" s="46">
        <f>IF($K$8="No",0,Financials!DC$41)</f>
        <v>0</v>
      </c>
      <c r="AB93" s="46"/>
      <c r="AC93" s="41">
        <f t="shared" si="44"/>
        <v>0</v>
      </c>
      <c r="AD93" s="46"/>
      <c r="OE93" s="16" t="s">
        <v>373</v>
      </c>
      <c r="OF93" s="205" t="s">
        <v>520</v>
      </c>
      <c r="OG93" s="16" t="s">
        <v>521</v>
      </c>
      <c r="OH93" s="16">
        <f>IF($K$8="No",0,SUM(W93*Inputs!$G$79,Financials!DC$19-Financials!DC$15))</f>
        <v>0</v>
      </c>
    </row>
    <row r="94" spans="5:398" s="16" customFormat="1">
      <c r="E94" s="16">
        <v>75</v>
      </c>
      <c r="G94" s="41">
        <f t="shared" si="45"/>
        <v>0</v>
      </c>
      <c r="H94" s="41"/>
      <c r="I94" s="41">
        <f t="shared" si="46"/>
        <v>0</v>
      </c>
      <c r="K94" s="41">
        <f t="shared" si="47"/>
        <v>0</v>
      </c>
      <c r="M94" s="41">
        <f t="shared" si="48"/>
        <v>0</v>
      </c>
      <c r="O94" s="41">
        <f t="shared" si="49"/>
        <v>0</v>
      </c>
      <c r="P94" s="34">
        <v>7</v>
      </c>
      <c r="Q94" s="16">
        <v>75</v>
      </c>
      <c r="S94" s="16">
        <f t="shared" si="50"/>
        <v>3</v>
      </c>
      <c r="U94" s="46">
        <f t="shared" si="51"/>
        <v>0</v>
      </c>
      <c r="W94" s="46">
        <f t="shared" si="43"/>
        <v>0</v>
      </c>
      <c r="Y94" s="46">
        <f>IF($K$8="No",0,SUM($W$20*Inputs!$G$79,Financials!DD$19-Financials!DD$15))</f>
        <v>0</v>
      </c>
      <c r="AA94" s="46">
        <f>IF($K$8="No",0,Financials!DD$41)</f>
        <v>0</v>
      </c>
      <c r="AB94" s="46"/>
      <c r="AC94" s="41">
        <f t="shared" si="44"/>
        <v>0</v>
      </c>
      <c r="AD94" s="46"/>
      <c r="OE94" s="16" t="s">
        <v>373</v>
      </c>
      <c r="OF94" s="205" t="s">
        <v>522</v>
      </c>
      <c r="OG94" s="16" t="s">
        <v>523</v>
      </c>
      <c r="OH94" s="16">
        <f>IF($K$8="No",0,SUM(W94*Inputs!$G$79,Financials!DD$19-Financials!DD$15))</f>
        <v>0</v>
      </c>
    </row>
    <row r="95" spans="5:398" s="16" customFormat="1">
      <c r="E95" s="16">
        <v>76</v>
      </c>
      <c r="G95" s="41">
        <f t="shared" si="45"/>
        <v>0</v>
      </c>
      <c r="H95" s="41"/>
      <c r="I95" s="41">
        <f t="shared" si="46"/>
        <v>0</v>
      </c>
      <c r="K95" s="41">
        <f t="shared" si="47"/>
        <v>0</v>
      </c>
      <c r="M95" s="41">
        <f t="shared" si="48"/>
        <v>0</v>
      </c>
      <c r="O95" s="41">
        <f t="shared" si="49"/>
        <v>0</v>
      </c>
      <c r="P95" s="34">
        <v>7</v>
      </c>
      <c r="Q95" s="16">
        <v>76</v>
      </c>
      <c r="S95" s="16">
        <f t="shared" si="50"/>
        <v>4</v>
      </c>
      <c r="U95" s="46">
        <f t="shared" si="51"/>
        <v>0</v>
      </c>
      <c r="W95" s="46">
        <f t="shared" si="43"/>
        <v>0</v>
      </c>
      <c r="Y95" s="46">
        <f>IF($K$8="No",0,SUM($W$20*Inputs!$G$79,Financials!DE$19-Financials!DE$15))</f>
        <v>0</v>
      </c>
      <c r="AA95" s="46">
        <f>IF($K$8="No",0,Financials!DE$41)</f>
        <v>0</v>
      </c>
      <c r="AB95" s="46"/>
      <c r="AC95" s="41">
        <f t="shared" si="44"/>
        <v>0</v>
      </c>
      <c r="AD95" s="46"/>
      <c r="OE95" s="16" t="s">
        <v>373</v>
      </c>
      <c r="OF95" s="205" t="s">
        <v>524</v>
      </c>
      <c r="OG95" s="16" t="s">
        <v>525</v>
      </c>
      <c r="OH95" s="16">
        <f>IF($K$8="No",0,SUM(W95*Inputs!$G$79,Financials!DE$19-Financials!DE$15))</f>
        <v>0</v>
      </c>
    </row>
    <row r="96" spans="5:398" s="16" customFormat="1">
      <c r="E96" s="16">
        <v>77</v>
      </c>
      <c r="G96" s="41">
        <f t="shared" si="45"/>
        <v>0</v>
      </c>
      <c r="H96" s="41"/>
      <c r="I96" s="41">
        <f t="shared" si="46"/>
        <v>0</v>
      </c>
      <c r="K96" s="41">
        <f t="shared" si="47"/>
        <v>0</v>
      </c>
      <c r="M96" s="41">
        <f t="shared" si="48"/>
        <v>0</v>
      </c>
      <c r="O96" s="41">
        <f t="shared" si="49"/>
        <v>0</v>
      </c>
      <c r="P96" s="34">
        <v>7</v>
      </c>
      <c r="Q96" s="16">
        <v>77</v>
      </c>
      <c r="S96" s="16">
        <f t="shared" si="50"/>
        <v>5</v>
      </c>
      <c r="U96" s="46">
        <f t="shared" si="51"/>
        <v>0</v>
      </c>
      <c r="W96" s="46">
        <f t="shared" si="43"/>
        <v>0</v>
      </c>
      <c r="Y96" s="46">
        <f>IF($K$8="No",0,SUM($W$20*Inputs!$G$79,Financials!DF$19-Financials!DF$15))</f>
        <v>0</v>
      </c>
      <c r="AA96" s="46">
        <f>IF($K$8="No",0,Financials!DF$41)</f>
        <v>0</v>
      </c>
      <c r="AB96" s="46"/>
      <c r="AC96" s="41">
        <f t="shared" si="44"/>
        <v>0</v>
      </c>
      <c r="AD96" s="46"/>
      <c r="OE96" s="16" t="s">
        <v>373</v>
      </c>
      <c r="OF96" s="205" t="s">
        <v>526</v>
      </c>
      <c r="OG96" s="16" t="s">
        <v>527</v>
      </c>
      <c r="OH96" s="16">
        <f>IF($K$8="No",0,SUM(W96*Inputs!$G$79,Financials!DF$19-Financials!DF$15))</f>
        <v>0</v>
      </c>
    </row>
    <row r="97" spans="5:398" s="16" customFormat="1">
      <c r="E97" s="16">
        <v>78</v>
      </c>
      <c r="G97" s="41">
        <f t="shared" si="45"/>
        <v>0</v>
      </c>
      <c r="H97" s="41"/>
      <c r="I97" s="41">
        <f t="shared" si="46"/>
        <v>0</v>
      </c>
      <c r="K97" s="41">
        <f t="shared" si="47"/>
        <v>0</v>
      </c>
      <c r="M97" s="41">
        <f t="shared" si="48"/>
        <v>0</v>
      </c>
      <c r="O97" s="41">
        <f t="shared" si="49"/>
        <v>0</v>
      </c>
      <c r="P97" s="34">
        <v>7</v>
      </c>
      <c r="Q97" s="16">
        <v>78</v>
      </c>
      <c r="S97" s="16">
        <f t="shared" si="50"/>
        <v>6</v>
      </c>
      <c r="U97" s="46">
        <f t="shared" si="51"/>
        <v>0</v>
      </c>
      <c r="W97" s="46">
        <f t="shared" si="43"/>
        <v>0</v>
      </c>
      <c r="Y97" s="46">
        <f>IF($K$8="No",0,SUM($W$20*Inputs!$G$79,Financials!DG$19-Financials!DG$15))</f>
        <v>0</v>
      </c>
      <c r="AA97" s="46">
        <f>IF($K$8="No",0,Financials!DG$41)</f>
        <v>0</v>
      </c>
      <c r="AB97" s="46"/>
      <c r="AC97" s="41">
        <f t="shared" si="44"/>
        <v>0</v>
      </c>
      <c r="AD97" s="46"/>
      <c r="OE97" s="16" t="s">
        <v>373</v>
      </c>
      <c r="OF97" s="205" t="s">
        <v>528</v>
      </c>
      <c r="OG97" s="16" t="s">
        <v>529</v>
      </c>
      <c r="OH97" s="16">
        <f>IF($K$8="No",0,SUM(W97*Inputs!$G$79,Financials!DG$19-Financials!DG$15))</f>
        <v>0</v>
      </c>
    </row>
    <row r="98" spans="5:398" s="16" customFormat="1">
      <c r="E98" s="16">
        <v>79</v>
      </c>
      <c r="G98" s="41">
        <f t="shared" si="45"/>
        <v>0</v>
      </c>
      <c r="H98" s="41"/>
      <c r="I98" s="41">
        <f t="shared" si="46"/>
        <v>0</v>
      </c>
      <c r="K98" s="41">
        <f t="shared" si="47"/>
        <v>0</v>
      </c>
      <c r="M98" s="41">
        <f t="shared" si="48"/>
        <v>0</v>
      </c>
      <c r="O98" s="41">
        <f t="shared" si="49"/>
        <v>0</v>
      </c>
      <c r="P98" s="34">
        <v>7</v>
      </c>
      <c r="Q98" s="16">
        <v>79</v>
      </c>
      <c r="S98" s="16">
        <f t="shared" si="50"/>
        <v>7</v>
      </c>
      <c r="U98" s="46">
        <f t="shared" si="51"/>
        <v>0</v>
      </c>
      <c r="W98" s="46">
        <f t="shared" si="43"/>
        <v>0</v>
      </c>
      <c r="Y98" s="46">
        <f>IF($K$8="No",0,SUM($W$20*Inputs!$G$79,Financials!DH$19-Financials!DH$15))</f>
        <v>0</v>
      </c>
      <c r="AA98" s="46">
        <f>IF($K$8="No",0,Financials!DH$41)</f>
        <v>0</v>
      </c>
      <c r="AB98" s="46"/>
      <c r="AC98" s="41">
        <f t="shared" si="44"/>
        <v>0</v>
      </c>
      <c r="AD98" s="46"/>
      <c r="OE98" s="16" t="s">
        <v>373</v>
      </c>
      <c r="OF98" s="205" t="s">
        <v>530</v>
      </c>
      <c r="OG98" s="16" t="s">
        <v>531</v>
      </c>
      <c r="OH98" s="16">
        <f>IF($K$8="No",0,SUM(W98*Inputs!$G$79,Financials!DH$19-Financials!DH$15))</f>
        <v>0</v>
      </c>
    </row>
    <row r="99" spans="5:398" s="16" customFormat="1">
      <c r="E99" s="16">
        <v>80</v>
      </c>
      <c r="G99" s="41">
        <f t="shared" si="45"/>
        <v>0</v>
      </c>
      <c r="H99" s="41"/>
      <c r="I99" s="41">
        <f t="shared" si="46"/>
        <v>0</v>
      </c>
      <c r="K99" s="41">
        <f t="shared" si="47"/>
        <v>0</v>
      </c>
      <c r="M99" s="41">
        <f t="shared" si="48"/>
        <v>0</v>
      </c>
      <c r="O99" s="41">
        <f t="shared" si="49"/>
        <v>0</v>
      </c>
      <c r="P99" s="34">
        <v>7</v>
      </c>
      <c r="Q99" s="16">
        <v>80</v>
      </c>
      <c r="S99" s="16">
        <f t="shared" si="50"/>
        <v>8</v>
      </c>
      <c r="U99" s="46">
        <f t="shared" si="51"/>
        <v>0</v>
      </c>
      <c r="W99" s="46">
        <f t="shared" si="43"/>
        <v>0</v>
      </c>
      <c r="Y99" s="46">
        <f>IF($K$8="No",0,SUM($W$20*Inputs!$G$79,Financials!DI$19-Financials!DI$15))</f>
        <v>0</v>
      </c>
      <c r="AA99" s="46">
        <f>IF($K$8="No",0,Financials!DI$41)</f>
        <v>0</v>
      </c>
      <c r="AB99" s="46"/>
      <c r="AC99" s="41">
        <f t="shared" si="44"/>
        <v>0</v>
      </c>
      <c r="AD99" s="46"/>
      <c r="OE99" s="16" t="s">
        <v>373</v>
      </c>
      <c r="OF99" s="205" t="s">
        <v>532</v>
      </c>
      <c r="OG99" s="16" t="s">
        <v>533</v>
      </c>
      <c r="OH99" s="16">
        <f>IF($K$8="No",0,SUM(W99*Inputs!$G$79,Financials!DI$19-Financials!DI$15))</f>
        <v>0</v>
      </c>
    </row>
    <row r="100" spans="5:398" s="16" customFormat="1">
      <c r="E100" s="16">
        <v>81</v>
      </c>
      <c r="G100" s="41">
        <f t="shared" si="45"/>
        <v>0</v>
      </c>
      <c r="H100" s="41"/>
      <c r="I100" s="41">
        <f t="shared" si="46"/>
        <v>0</v>
      </c>
      <c r="K100" s="41">
        <f t="shared" si="47"/>
        <v>0</v>
      </c>
      <c r="M100" s="41">
        <f t="shared" si="48"/>
        <v>0</v>
      </c>
      <c r="O100" s="41">
        <f t="shared" si="49"/>
        <v>0</v>
      </c>
      <c r="P100" s="34">
        <v>7</v>
      </c>
      <c r="Q100" s="16">
        <v>81</v>
      </c>
      <c r="S100" s="16">
        <f t="shared" si="50"/>
        <v>9</v>
      </c>
      <c r="U100" s="46">
        <f t="shared" si="51"/>
        <v>0</v>
      </c>
      <c r="W100" s="46">
        <f t="shared" si="43"/>
        <v>0</v>
      </c>
      <c r="Y100" s="46">
        <f>IF($K$8="No",0,SUM($W$20*Inputs!$G$79,Financials!DJ$19-Financials!DJ$15))</f>
        <v>0</v>
      </c>
      <c r="AA100" s="46">
        <f>IF($K$8="No",0,Financials!DJ$41)</f>
        <v>0</v>
      </c>
      <c r="AB100" s="46"/>
      <c r="AC100" s="41">
        <f t="shared" si="44"/>
        <v>0</v>
      </c>
      <c r="AD100" s="46"/>
      <c r="OE100" s="16" t="s">
        <v>373</v>
      </c>
      <c r="OF100" s="205" t="s">
        <v>534</v>
      </c>
      <c r="OG100" s="16" t="s">
        <v>535</v>
      </c>
      <c r="OH100" s="16">
        <f>IF($K$8="No",0,SUM(W100*Inputs!$G$79,Financials!DJ$19-Financials!DJ$15))</f>
        <v>0</v>
      </c>
    </row>
    <row r="101" spans="5:398" s="16" customFormat="1">
      <c r="E101" s="16">
        <v>82</v>
      </c>
      <c r="G101" s="41">
        <f t="shared" si="45"/>
        <v>0</v>
      </c>
      <c r="H101" s="41"/>
      <c r="I101" s="41">
        <f t="shared" si="46"/>
        <v>0</v>
      </c>
      <c r="K101" s="41">
        <f t="shared" si="47"/>
        <v>0</v>
      </c>
      <c r="M101" s="41">
        <f t="shared" si="48"/>
        <v>0</v>
      </c>
      <c r="O101" s="41">
        <f t="shared" si="49"/>
        <v>0</v>
      </c>
      <c r="P101" s="34">
        <v>7</v>
      </c>
      <c r="Q101" s="16">
        <v>82</v>
      </c>
      <c r="S101" s="16">
        <f t="shared" si="50"/>
        <v>10</v>
      </c>
      <c r="U101" s="46">
        <f t="shared" si="51"/>
        <v>0</v>
      </c>
      <c r="W101" s="46">
        <f t="shared" si="43"/>
        <v>0</v>
      </c>
      <c r="Y101" s="46">
        <f>IF($K$8="No",0,SUM($W$20*Inputs!$G$79,Financials!DK$19-Financials!DK$15))</f>
        <v>0</v>
      </c>
      <c r="AA101" s="46">
        <f>IF($K$8="No",0,Financials!DK$41)</f>
        <v>0</v>
      </c>
      <c r="AB101" s="46"/>
      <c r="AC101" s="41">
        <f t="shared" si="44"/>
        <v>0</v>
      </c>
      <c r="AD101" s="46"/>
      <c r="OE101" s="16" t="s">
        <v>373</v>
      </c>
      <c r="OF101" s="205" t="s">
        <v>536</v>
      </c>
      <c r="OG101" s="16" t="s">
        <v>537</v>
      </c>
      <c r="OH101" s="16">
        <f>IF($K$8="No",0,SUM(W101*Inputs!$G$79,Financials!DK$19-Financials!DK$15))</f>
        <v>0</v>
      </c>
    </row>
    <row r="102" spans="5:398" s="16" customFormat="1">
      <c r="E102" s="16">
        <v>83</v>
      </c>
      <c r="G102" s="41">
        <f t="shared" si="45"/>
        <v>0</v>
      </c>
      <c r="H102" s="41"/>
      <c r="I102" s="41">
        <f t="shared" si="46"/>
        <v>0</v>
      </c>
      <c r="K102" s="41">
        <f t="shared" si="47"/>
        <v>0</v>
      </c>
      <c r="M102" s="41">
        <f t="shared" si="48"/>
        <v>0</v>
      </c>
      <c r="O102" s="41">
        <f t="shared" si="49"/>
        <v>0</v>
      </c>
      <c r="P102" s="34">
        <v>7</v>
      </c>
      <c r="Q102" s="16">
        <v>83</v>
      </c>
      <c r="S102" s="16">
        <f t="shared" si="50"/>
        <v>11</v>
      </c>
      <c r="U102" s="46">
        <f t="shared" si="51"/>
        <v>0</v>
      </c>
      <c r="W102" s="46">
        <f t="shared" si="43"/>
        <v>0</v>
      </c>
      <c r="Y102" s="46">
        <f>IF($K$8="No",0,SUM($W$20*Inputs!$G$79,Financials!DL$19-Financials!DL$15))</f>
        <v>0</v>
      </c>
      <c r="AA102" s="46">
        <f>IF($K$8="No",0,Financials!DL$41)</f>
        <v>0</v>
      </c>
      <c r="AB102" s="46"/>
      <c r="AC102" s="41">
        <f t="shared" si="44"/>
        <v>0</v>
      </c>
      <c r="AD102" s="46"/>
      <c r="OE102" s="16" t="s">
        <v>373</v>
      </c>
      <c r="OF102" s="205" t="s">
        <v>538</v>
      </c>
      <c r="OG102" s="16" t="s">
        <v>539</v>
      </c>
      <c r="OH102" s="16">
        <f>IF($K$8="No",0,SUM(W102*Inputs!$G$79,Financials!DL$19-Financials!DL$15))</f>
        <v>0</v>
      </c>
    </row>
    <row r="103" spans="5:398" s="16" customFormat="1">
      <c r="E103" s="16">
        <v>84</v>
      </c>
      <c r="G103" s="41">
        <f t="shared" si="45"/>
        <v>0</v>
      </c>
      <c r="H103" s="41"/>
      <c r="I103" s="41">
        <f t="shared" si="46"/>
        <v>0</v>
      </c>
      <c r="K103" s="41">
        <f t="shared" si="47"/>
        <v>0</v>
      </c>
      <c r="M103" s="41">
        <f t="shared" si="48"/>
        <v>0</v>
      </c>
      <c r="O103" s="41">
        <f t="shared" si="49"/>
        <v>0</v>
      </c>
      <c r="P103" s="34">
        <v>7</v>
      </c>
      <c r="Q103" s="16">
        <v>84</v>
      </c>
      <c r="S103" s="16">
        <f t="shared" si="50"/>
        <v>12</v>
      </c>
      <c r="U103" s="46">
        <f t="shared" si="51"/>
        <v>0</v>
      </c>
      <c r="W103" s="46">
        <f t="shared" si="43"/>
        <v>0</v>
      </c>
      <c r="Y103" s="46">
        <f>IF($K$8="No",0,SUM($W$20*Inputs!$G$79,Financials!DM$19-Financials!DM$15))</f>
        <v>0</v>
      </c>
      <c r="AA103" s="46">
        <f>IF($K$8="No",0,Financials!DM$41)</f>
        <v>0</v>
      </c>
      <c r="AB103" s="46"/>
      <c r="AC103" s="41">
        <f t="shared" si="44"/>
        <v>0</v>
      </c>
      <c r="AD103" s="46"/>
      <c r="OE103" s="16" t="s">
        <v>373</v>
      </c>
      <c r="OF103" s="205" t="s">
        <v>540</v>
      </c>
      <c r="OG103" s="16" t="s">
        <v>541</v>
      </c>
      <c r="OH103" s="16">
        <f>IF($K$8="No",0,SUM(W103*Inputs!$G$79,Financials!DM$19-Financials!DM$15))</f>
        <v>0</v>
      </c>
    </row>
    <row r="104" spans="5:398" s="16" customFormat="1">
      <c r="E104" s="16">
        <v>85</v>
      </c>
      <c r="G104" s="41">
        <f t="shared" si="45"/>
        <v>0</v>
      </c>
      <c r="H104" s="41"/>
      <c r="I104" s="41">
        <f t="shared" si="46"/>
        <v>0</v>
      </c>
      <c r="K104" s="41">
        <f t="shared" si="47"/>
        <v>0</v>
      </c>
      <c r="M104" s="41">
        <f t="shared" si="48"/>
        <v>0</v>
      </c>
      <c r="O104" s="41">
        <f t="shared" si="49"/>
        <v>0</v>
      </c>
      <c r="P104" s="34">
        <v>8</v>
      </c>
      <c r="Q104" s="16">
        <v>85</v>
      </c>
      <c r="S104" s="16">
        <f t="shared" si="50"/>
        <v>1</v>
      </c>
      <c r="U104" s="46">
        <f>$U$31*(1-Inputs!$M$18)^'Debt Schedule'!P103</f>
        <v>0</v>
      </c>
      <c r="W104" s="46">
        <f t="shared" si="43"/>
        <v>0</v>
      </c>
      <c r="Y104" s="46">
        <f>IF($K$8="No",0,SUM($W$20*Inputs!$G$79,Financials!DN$19-Financials!DN$15))</f>
        <v>0</v>
      </c>
      <c r="AA104" s="46">
        <f>IF($K$8="No",0,Financials!DN$41)</f>
        <v>0</v>
      </c>
      <c r="AB104" s="46"/>
      <c r="AC104" s="41">
        <f t="shared" si="44"/>
        <v>0</v>
      </c>
      <c r="AD104" s="46"/>
      <c r="OE104" s="16" t="s">
        <v>373</v>
      </c>
      <c r="OF104" s="205" t="s">
        <v>542</v>
      </c>
      <c r="OG104" s="16" t="s">
        <v>543</v>
      </c>
      <c r="OH104" s="16">
        <f>IF($K$8="No",0,SUM(W104*Inputs!$G$79,Financials!DN$19-Financials!DN$15))</f>
        <v>0</v>
      </c>
    </row>
    <row r="105" spans="5:398" s="16" customFormat="1">
      <c r="E105" s="16">
        <v>86</v>
      </c>
      <c r="G105" s="41">
        <f t="shared" si="45"/>
        <v>0</v>
      </c>
      <c r="H105" s="41"/>
      <c r="I105" s="41">
        <f t="shared" si="46"/>
        <v>0</v>
      </c>
      <c r="K105" s="41">
        <f t="shared" si="47"/>
        <v>0</v>
      </c>
      <c r="M105" s="41">
        <f t="shared" si="48"/>
        <v>0</v>
      </c>
      <c r="O105" s="41">
        <f t="shared" si="49"/>
        <v>0</v>
      </c>
      <c r="P105" s="34">
        <v>8</v>
      </c>
      <c r="Q105" s="16">
        <v>86</v>
      </c>
      <c r="S105" s="16">
        <f t="shared" si="50"/>
        <v>2</v>
      </c>
      <c r="U105" s="46">
        <f t="shared" ref="U105:U115" si="52">U104</f>
        <v>0</v>
      </c>
      <c r="W105" s="46">
        <f t="shared" si="43"/>
        <v>0</v>
      </c>
      <c r="Y105" s="46">
        <f>IF($K$8="No",0,SUM($W$20*Inputs!$G$79,Financials!DO$19-Financials!DO$15))</f>
        <v>0</v>
      </c>
      <c r="AA105" s="46">
        <f>IF($K$8="No",0,Financials!DO$41)</f>
        <v>0</v>
      </c>
      <c r="AB105" s="46"/>
      <c r="AC105" s="41">
        <f t="shared" si="44"/>
        <v>0</v>
      </c>
      <c r="AD105" s="46"/>
      <c r="OE105" s="16" t="s">
        <v>373</v>
      </c>
      <c r="OF105" s="205" t="s">
        <v>544</v>
      </c>
      <c r="OG105" s="16" t="s">
        <v>545</v>
      </c>
      <c r="OH105" s="16">
        <f>IF($K$8="No",0,SUM(W105*Inputs!$G$79,Financials!DO$19-Financials!DO$15))</f>
        <v>0</v>
      </c>
    </row>
    <row r="106" spans="5:398" s="16" customFormat="1">
      <c r="E106" s="16">
        <v>87</v>
      </c>
      <c r="G106" s="41">
        <f t="shared" si="45"/>
        <v>0</v>
      </c>
      <c r="H106" s="41"/>
      <c r="I106" s="41">
        <f t="shared" si="46"/>
        <v>0</v>
      </c>
      <c r="K106" s="41">
        <f t="shared" si="47"/>
        <v>0</v>
      </c>
      <c r="M106" s="41">
        <f t="shared" si="48"/>
        <v>0</v>
      </c>
      <c r="O106" s="41">
        <f t="shared" si="49"/>
        <v>0</v>
      </c>
      <c r="P106" s="34">
        <v>8</v>
      </c>
      <c r="Q106" s="16">
        <v>87</v>
      </c>
      <c r="S106" s="16">
        <f t="shared" si="50"/>
        <v>3</v>
      </c>
      <c r="U106" s="46">
        <f t="shared" si="52"/>
        <v>0</v>
      </c>
      <c r="W106" s="46">
        <f t="shared" si="43"/>
        <v>0</v>
      </c>
      <c r="Y106" s="46">
        <f>IF($K$8="No",0,SUM($W$20*Inputs!$G$79,Financials!DP$19-Financials!DP$15))</f>
        <v>0</v>
      </c>
      <c r="AA106" s="46">
        <f>IF($K$8="No",0,Financials!DP$41)</f>
        <v>0</v>
      </c>
      <c r="AB106" s="46"/>
      <c r="AC106" s="41">
        <f t="shared" si="44"/>
        <v>0</v>
      </c>
      <c r="AD106" s="46"/>
      <c r="OE106" s="16" t="s">
        <v>373</v>
      </c>
      <c r="OF106" s="205" t="s">
        <v>546</v>
      </c>
      <c r="OG106" s="16" t="s">
        <v>547</v>
      </c>
      <c r="OH106" s="16">
        <f>IF($K$8="No",0,SUM(W106*Inputs!$G$79,Financials!DP$19-Financials!DP$15))</f>
        <v>0</v>
      </c>
    </row>
    <row r="107" spans="5:398" s="16" customFormat="1">
      <c r="E107" s="16">
        <v>88</v>
      </c>
      <c r="G107" s="41">
        <f t="shared" si="45"/>
        <v>0</v>
      </c>
      <c r="H107" s="41"/>
      <c r="I107" s="41">
        <f t="shared" si="46"/>
        <v>0</v>
      </c>
      <c r="K107" s="41">
        <f t="shared" si="47"/>
        <v>0</v>
      </c>
      <c r="M107" s="41">
        <f t="shared" si="48"/>
        <v>0</v>
      </c>
      <c r="O107" s="41">
        <f t="shared" si="49"/>
        <v>0</v>
      </c>
      <c r="P107" s="34">
        <v>8</v>
      </c>
      <c r="Q107" s="16">
        <v>88</v>
      </c>
      <c r="S107" s="16">
        <f t="shared" si="50"/>
        <v>4</v>
      </c>
      <c r="U107" s="46">
        <f t="shared" si="52"/>
        <v>0</v>
      </c>
      <c r="W107" s="46">
        <f t="shared" si="43"/>
        <v>0</v>
      </c>
      <c r="Y107" s="46">
        <f>IF($K$8="No",0,SUM($W$20*Inputs!$G$79,Financials!DQ$19-Financials!DQ$15))</f>
        <v>0</v>
      </c>
      <c r="AA107" s="46">
        <f>IF($K$8="No",0,Financials!DQ$41)</f>
        <v>0</v>
      </c>
      <c r="AB107" s="46"/>
      <c r="AC107" s="41">
        <f t="shared" si="44"/>
        <v>0</v>
      </c>
      <c r="AD107" s="46"/>
      <c r="OE107" s="16" t="s">
        <v>373</v>
      </c>
      <c r="OF107" s="205" t="s">
        <v>548</v>
      </c>
      <c r="OG107" s="16" t="s">
        <v>549</v>
      </c>
      <c r="OH107" s="16">
        <f>IF($K$8="No",0,SUM(W107*Inputs!$G$79,Financials!DQ$19-Financials!DQ$15))</f>
        <v>0</v>
      </c>
    </row>
    <row r="108" spans="5:398" s="16" customFormat="1">
      <c r="E108" s="16">
        <v>89</v>
      </c>
      <c r="G108" s="41">
        <f t="shared" si="45"/>
        <v>0</v>
      </c>
      <c r="H108" s="41"/>
      <c r="I108" s="41">
        <f t="shared" si="46"/>
        <v>0</v>
      </c>
      <c r="K108" s="41">
        <f t="shared" si="47"/>
        <v>0</v>
      </c>
      <c r="M108" s="41">
        <f t="shared" si="48"/>
        <v>0</v>
      </c>
      <c r="O108" s="41">
        <f t="shared" si="49"/>
        <v>0</v>
      </c>
      <c r="P108" s="34">
        <v>8</v>
      </c>
      <c r="Q108" s="16">
        <v>89</v>
      </c>
      <c r="S108" s="16">
        <f t="shared" si="50"/>
        <v>5</v>
      </c>
      <c r="U108" s="46">
        <f t="shared" si="52"/>
        <v>0</v>
      </c>
      <c r="W108" s="46">
        <f t="shared" si="43"/>
        <v>0</v>
      </c>
      <c r="Y108" s="46">
        <f>IF($K$8="No",0,SUM($W$20*Inputs!$G$79,Financials!DR$19-Financials!DR$15))</f>
        <v>0</v>
      </c>
      <c r="AA108" s="46">
        <f>IF($K$8="No",0,Financials!DR$41)</f>
        <v>0</v>
      </c>
      <c r="AB108" s="46"/>
      <c r="AC108" s="41">
        <f t="shared" si="44"/>
        <v>0</v>
      </c>
      <c r="AD108" s="46"/>
      <c r="OE108" s="16" t="s">
        <v>373</v>
      </c>
      <c r="OF108" s="205" t="s">
        <v>550</v>
      </c>
      <c r="OG108" s="16" t="s">
        <v>551</v>
      </c>
      <c r="OH108" s="16">
        <f>IF($K$8="No",0,SUM(W108*Inputs!$G$79,Financials!DR$19-Financials!DR$15))</f>
        <v>0</v>
      </c>
    </row>
    <row r="109" spans="5:398" s="16" customFormat="1">
      <c r="E109" s="16">
        <v>90</v>
      </c>
      <c r="G109" s="41">
        <f t="shared" si="45"/>
        <v>0</v>
      </c>
      <c r="H109" s="41"/>
      <c r="I109" s="41">
        <f t="shared" si="46"/>
        <v>0</v>
      </c>
      <c r="K109" s="41">
        <f t="shared" si="47"/>
        <v>0</v>
      </c>
      <c r="M109" s="41">
        <f t="shared" si="48"/>
        <v>0</v>
      </c>
      <c r="O109" s="41">
        <f t="shared" si="49"/>
        <v>0</v>
      </c>
      <c r="P109" s="34">
        <v>8</v>
      </c>
      <c r="Q109" s="16">
        <v>90</v>
      </c>
      <c r="S109" s="16">
        <f t="shared" si="50"/>
        <v>6</v>
      </c>
      <c r="U109" s="46">
        <f t="shared" si="52"/>
        <v>0</v>
      </c>
      <c r="W109" s="46">
        <f t="shared" si="43"/>
        <v>0</v>
      </c>
      <c r="Y109" s="46">
        <f>IF($K$8="No",0,SUM($W$20*Inputs!$G$79,Financials!DS$19-Financials!DS$15))</f>
        <v>0</v>
      </c>
      <c r="AA109" s="46">
        <f>IF($K$8="No",0,Financials!DS$41)</f>
        <v>0</v>
      </c>
      <c r="AB109" s="46"/>
      <c r="AC109" s="41">
        <f t="shared" si="44"/>
        <v>0</v>
      </c>
      <c r="AD109" s="46"/>
      <c r="OE109" s="16" t="s">
        <v>373</v>
      </c>
      <c r="OF109" s="205" t="s">
        <v>552</v>
      </c>
      <c r="OG109" s="16" t="s">
        <v>553</v>
      </c>
      <c r="OH109" s="16">
        <f>IF($K$8="No",0,SUM(W109*Inputs!$G$79,Financials!DS$19-Financials!DS$15))</f>
        <v>0</v>
      </c>
    </row>
    <row r="110" spans="5:398" s="16" customFormat="1">
      <c r="E110" s="16">
        <v>91</v>
      </c>
      <c r="G110" s="41">
        <f t="shared" si="45"/>
        <v>0</v>
      </c>
      <c r="H110" s="41"/>
      <c r="I110" s="41">
        <f t="shared" si="46"/>
        <v>0</v>
      </c>
      <c r="K110" s="41">
        <f t="shared" si="47"/>
        <v>0</v>
      </c>
      <c r="M110" s="41">
        <f t="shared" si="48"/>
        <v>0</v>
      </c>
      <c r="O110" s="41">
        <f t="shared" si="49"/>
        <v>0</v>
      </c>
      <c r="P110" s="34">
        <v>8</v>
      </c>
      <c r="Q110" s="16">
        <v>91</v>
      </c>
      <c r="S110" s="16">
        <f t="shared" si="50"/>
        <v>7</v>
      </c>
      <c r="U110" s="46">
        <f t="shared" si="52"/>
        <v>0</v>
      </c>
      <c r="W110" s="46">
        <f t="shared" si="43"/>
        <v>0</v>
      </c>
      <c r="Y110" s="46">
        <f>IF($K$8="No",0,SUM($W$20*Inputs!$G$79,Financials!DT$19-Financials!DT$15))</f>
        <v>0</v>
      </c>
      <c r="AA110" s="46">
        <f>IF($K$8="No",0,Financials!DT$41)</f>
        <v>0</v>
      </c>
      <c r="AB110" s="46"/>
      <c r="AC110" s="41">
        <f t="shared" si="44"/>
        <v>0</v>
      </c>
      <c r="AD110" s="46"/>
      <c r="OE110" s="16" t="s">
        <v>373</v>
      </c>
      <c r="OF110" s="205" t="s">
        <v>554</v>
      </c>
      <c r="OG110" s="16" t="s">
        <v>555</v>
      </c>
      <c r="OH110" s="16">
        <f>IF($K$8="No",0,SUM(W110*Inputs!$G$79,Financials!DT$19-Financials!DT$15))</f>
        <v>0</v>
      </c>
    </row>
    <row r="111" spans="5:398" s="16" customFormat="1">
      <c r="E111" s="16">
        <v>92</v>
      </c>
      <c r="G111" s="41">
        <f t="shared" si="45"/>
        <v>0</v>
      </c>
      <c r="H111" s="41"/>
      <c r="I111" s="41">
        <f t="shared" si="46"/>
        <v>0</v>
      </c>
      <c r="K111" s="41">
        <f t="shared" si="47"/>
        <v>0</v>
      </c>
      <c r="M111" s="41">
        <f t="shared" si="48"/>
        <v>0</v>
      </c>
      <c r="O111" s="41">
        <f t="shared" si="49"/>
        <v>0</v>
      </c>
      <c r="P111" s="34">
        <v>8</v>
      </c>
      <c r="Q111" s="16">
        <v>92</v>
      </c>
      <c r="S111" s="16">
        <f t="shared" si="50"/>
        <v>8</v>
      </c>
      <c r="U111" s="46">
        <f t="shared" si="52"/>
        <v>0</v>
      </c>
      <c r="W111" s="46">
        <f t="shared" si="43"/>
        <v>0</v>
      </c>
      <c r="Y111" s="46">
        <f>IF($K$8="No",0,SUM($W$20*Inputs!$G$79,Financials!DU$19-Financials!DU$15))</f>
        <v>0</v>
      </c>
      <c r="AA111" s="46">
        <f>IF($K$8="No",0,Financials!DU$41)</f>
        <v>0</v>
      </c>
      <c r="AB111" s="46"/>
      <c r="AC111" s="41">
        <f t="shared" si="44"/>
        <v>0</v>
      </c>
      <c r="AD111" s="46"/>
      <c r="OE111" s="16" t="s">
        <v>373</v>
      </c>
      <c r="OF111" s="205" t="s">
        <v>556</v>
      </c>
      <c r="OG111" s="16" t="s">
        <v>557</v>
      </c>
      <c r="OH111" s="16">
        <f>IF($K$8="No",0,SUM(W111*Inputs!$G$79,Financials!DU$19-Financials!DU$15))</f>
        <v>0</v>
      </c>
    </row>
    <row r="112" spans="5:398" s="16" customFormat="1">
      <c r="E112" s="16">
        <v>93</v>
      </c>
      <c r="G112" s="41">
        <f t="shared" si="45"/>
        <v>0</v>
      </c>
      <c r="H112" s="41"/>
      <c r="I112" s="41">
        <f t="shared" si="46"/>
        <v>0</v>
      </c>
      <c r="K112" s="41">
        <f t="shared" si="47"/>
        <v>0</v>
      </c>
      <c r="M112" s="41">
        <f t="shared" si="48"/>
        <v>0</v>
      </c>
      <c r="O112" s="41">
        <f t="shared" si="49"/>
        <v>0</v>
      </c>
      <c r="P112" s="34">
        <v>8</v>
      </c>
      <c r="Q112" s="16">
        <v>93</v>
      </c>
      <c r="S112" s="16">
        <f t="shared" si="50"/>
        <v>9</v>
      </c>
      <c r="U112" s="46">
        <f t="shared" si="52"/>
        <v>0</v>
      </c>
      <c r="W112" s="46">
        <f t="shared" si="43"/>
        <v>0</v>
      </c>
      <c r="Y112" s="46">
        <f>IF($K$8="No",0,SUM($W$20*Inputs!$G$79,Financials!DV$19-Financials!DV$15))</f>
        <v>0</v>
      </c>
      <c r="AA112" s="46">
        <f>IF($K$8="No",0,Financials!DV$41)</f>
        <v>0</v>
      </c>
      <c r="AB112" s="46"/>
      <c r="AC112" s="41">
        <f t="shared" si="44"/>
        <v>0</v>
      </c>
      <c r="AD112" s="46"/>
      <c r="OE112" s="16" t="s">
        <v>373</v>
      </c>
      <c r="OF112" s="205" t="s">
        <v>558</v>
      </c>
      <c r="OG112" s="16" t="s">
        <v>559</v>
      </c>
      <c r="OH112" s="16">
        <f>IF($K$8="No",0,SUM(W112*Inputs!$G$79,Financials!DV$19-Financials!DV$15))</f>
        <v>0</v>
      </c>
    </row>
    <row r="113" spans="5:398" s="16" customFormat="1">
      <c r="E113" s="16">
        <v>94</v>
      </c>
      <c r="G113" s="41">
        <f t="shared" si="45"/>
        <v>0</v>
      </c>
      <c r="H113" s="41"/>
      <c r="I113" s="41">
        <f t="shared" si="46"/>
        <v>0</v>
      </c>
      <c r="K113" s="41">
        <f t="shared" si="47"/>
        <v>0</v>
      </c>
      <c r="M113" s="41">
        <f t="shared" si="48"/>
        <v>0</v>
      </c>
      <c r="O113" s="41">
        <f t="shared" si="49"/>
        <v>0</v>
      </c>
      <c r="P113" s="34">
        <v>8</v>
      </c>
      <c r="Q113" s="16">
        <v>94</v>
      </c>
      <c r="S113" s="16">
        <f t="shared" si="50"/>
        <v>10</v>
      </c>
      <c r="U113" s="46">
        <f t="shared" si="52"/>
        <v>0</v>
      </c>
      <c r="W113" s="46">
        <f t="shared" si="43"/>
        <v>0</v>
      </c>
      <c r="Y113" s="46">
        <f>IF($K$8="No",0,SUM($W$20*Inputs!$G$79,Financials!DW$19-Financials!DW$15))</f>
        <v>0</v>
      </c>
      <c r="AA113" s="46">
        <f>IF($K$8="No",0,Financials!DW$41)</f>
        <v>0</v>
      </c>
      <c r="AB113" s="46"/>
      <c r="AC113" s="41">
        <f t="shared" si="44"/>
        <v>0</v>
      </c>
      <c r="AD113" s="46"/>
      <c r="OE113" s="16" t="s">
        <v>373</v>
      </c>
      <c r="OF113" s="205" t="s">
        <v>560</v>
      </c>
      <c r="OG113" s="16" t="s">
        <v>561</v>
      </c>
      <c r="OH113" s="16">
        <f>IF($K$8="No",0,SUM(W113*Inputs!$G$79,Financials!DW$19-Financials!DW$15))</f>
        <v>0</v>
      </c>
    </row>
    <row r="114" spans="5:398" s="16" customFormat="1">
      <c r="E114" s="16">
        <v>95</v>
      </c>
      <c r="G114" s="41">
        <f t="shared" si="45"/>
        <v>0</v>
      </c>
      <c r="H114" s="41"/>
      <c r="I114" s="41">
        <f t="shared" si="46"/>
        <v>0</v>
      </c>
      <c r="K114" s="41">
        <f t="shared" si="47"/>
        <v>0</v>
      </c>
      <c r="M114" s="41">
        <f t="shared" si="48"/>
        <v>0</v>
      </c>
      <c r="O114" s="41">
        <f t="shared" si="49"/>
        <v>0</v>
      </c>
      <c r="P114" s="34">
        <v>8</v>
      </c>
      <c r="Q114" s="16">
        <v>95</v>
      </c>
      <c r="S114" s="16">
        <f t="shared" si="50"/>
        <v>11</v>
      </c>
      <c r="U114" s="46">
        <f t="shared" si="52"/>
        <v>0</v>
      </c>
      <c r="W114" s="46">
        <f t="shared" si="43"/>
        <v>0</v>
      </c>
      <c r="Y114" s="46">
        <f>IF($K$8="No",0,SUM($W$20*Inputs!$G$79,Financials!DX$19-Financials!DX$15))</f>
        <v>0</v>
      </c>
      <c r="AA114" s="46">
        <f>IF($K$8="No",0,Financials!DX$41)</f>
        <v>0</v>
      </c>
      <c r="AB114" s="46"/>
      <c r="AC114" s="41">
        <f t="shared" si="44"/>
        <v>0</v>
      </c>
      <c r="AD114" s="46"/>
      <c r="OE114" s="16" t="s">
        <v>373</v>
      </c>
      <c r="OF114" s="205" t="s">
        <v>562</v>
      </c>
      <c r="OG114" s="16" t="s">
        <v>563</v>
      </c>
      <c r="OH114" s="16">
        <f>IF($K$8="No",0,SUM(W114*Inputs!$G$79,Financials!DX$19-Financials!DX$15))</f>
        <v>0</v>
      </c>
    </row>
    <row r="115" spans="5:398" s="16" customFormat="1">
      <c r="E115" s="16">
        <v>96</v>
      </c>
      <c r="G115" s="41">
        <f t="shared" si="45"/>
        <v>0</v>
      </c>
      <c r="H115" s="41"/>
      <c r="I115" s="41">
        <f t="shared" si="46"/>
        <v>0</v>
      </c>
      <c r="K115" s="41">
        <f t="shared" si="47"/>
        <v>0</v>
      </c>
      <c r="M115" s="41">
        <f t="shared" si="48"/>
        <v>0</v>
      </c>
      <c r="O115" s="41">
        <f t="shared" si="49"/>
        <v>0</v>
      </c>
      <c r="P115" s="34">
        <v>8</v>
      </c>
      <c r="Q115" s="16">
        <v>96</v>
      </c>
      <c r="S115" s="16">
        <f t="shared" si="50"/>
        <v>12</v>
      </c>
      <c r="U115" s="46">
        <f t="shared" si="52"/>
        <v>0</v>
      </c>
      <c r="W115" s="46">
        <f t="shared" si="43"/>
        <v>0</v>
      </c>
      <c r="Y115" s="46">
        <f>IF($K$8="No",0,SUM($W$20*Inputs!$G$79,Financials!DY$19-Financials!DY$15))</f>
        <v>0</v>
      </c>
      <c r="AA115" s="46">
        <f>IF($K$8="No",0,Financials!DY$41)</f>
        <v>0</v>
      </c>
      <c r="AB115" s="46"/>
      <c r="AC115" s="41">
        <f t="shared" si="44"/>
        <v>0</v>
      </c>
      <c r="AD115" s="46"/>
      <c r="OE115" s="16" t="s">
        <v>373</v>
      </c>
      <c r="OF115" s="205" t="s">
        <v>564</v>
      </c>
      <c r="OG115" s="16" t="s">
        <v>565</v>
      </c>
      <c r="OH115" s="16">
        <f>IF($K$8="No",0,SUM(W115*Inputs!$G$79,Financials!DY$19-Financials!DY$15))</f>
        <v>0</v>
      </c>
    </row>
    <row r="116" spans="5:398" s="16" customFormat="1">
      <c r="E116" s="16">
        <v>97</v>
      </c>
      <c r="G116" s="41">
        <f t="shared" si="45"/>
        <v>0</v>
      </c>
      <c r="H116" s="41"/>
      <c r="I116" s="41">
        <f t="shared" si="46"/>
        <v>0</v>
      </c>
      <c r="K116" s="41">
        <f t="shared" si="47"/>
        <v>0</v>
      </c>
      <c r="M116" s="41">
        <f t="shared" si="48"/>
        <v>0</v>
      </c>
      <c r="O116" s="41">
        <f t="shared" si="49"/>
        <v>0</v>
      </c>
      <c r="P116" s="34">
        <v>9</v>
      </c>
      <c r="Q116" s="16">
        <v>97</v>
      </c>
      <c r="S116" s="16">
        <f t="shared" si="50"/>
        <v>1</v>
      </c>
      <c r="U116" s="46">
        <f>$U$31*(1-Inputs!$M$18)^'Debt Schedule'!P115</f>
        <v>0</v>
      </c>
      <c r="W116" s="46">
        <f t="shared" si="43"/>
        <v>0</v>
      </c>
      <c r="Y116" s="46">
        <f>IF($K$8="No",0,SUM($W$20*Inputs!$G$79,Financials!DZ$19-Financials!DZ$15))</f>
        <v>0</v>
      </c>
      <c r="AA116" s="46">
        <f>IF($K$8="No",0,Financials!DZ$41)</f>
        <v>0</v>
      </c>
      <c r="AB116" s="46"/>
      <c r="AC116" s="41">
        <f t="shared" si="44"/>
        <v>0</v>
      </c>
      <c r="AD116" s="46"/>
      <c r="OE116" s="16" t="s">
        <v>373</v>
      </c>
      <c r="OF116" s="205" t="s">
        <v>566</v>
      </c>
      <c r="OG116" s="16" t="s">
        <v>567</v>
      </c>
      <c r="OH116" s="16">
        <f>IF($K$8="No",0,SUM(W116*Inputs!$G$79,Financials!DZ$19-Financials!DZ$15))</f>
        <v>0</v>
      </c>
    </row>
    <row r="117" spans="5:398" s="16" customFormat="1">
      <c r="E117" s="16">
        <v>98</v>
      </c>
      <c r="G117" s="41">
        <f t="shared" si="45"/>
        <v>0</v>
      </c>
      <c r="H117" s="41"/>
      <c r="I117" s="41">
        <f t="shared" si="46"/>
        <v>0</v>
      </c>
      <c r="K117" s="41">
        <f t="shared" si="47"/>
        <v>0</v>
      </c>
      <c r="M117" s="41">
        <f t="shared" si="48"/>
        <v>0</v>
      </c>
      <c r="O117" s="41">
        <f t="shared" si="49"/>
        <v>0</v>
      </c>
      <c r="P117" s="34">
        <v>9</v>
      </c>
      <c r="Q117" s="16">
        <v>98</v>
      </c>
      <c r="S117" s="16">
        <f t="shared" si="50"/>
        <v>2</v>
      </c>
      <c r="U117" s="46">
        <f t="shared" ref="U117:U127" si="53">U116</f>
        <v>0</v>
      </c>
      <c r="W117" s="46">
        <f t="shared" si="43"/>
        <v>0</v>
      </c>
      <c r="Y117" s="46">
        <f>IF($K$8="No",0,SUM($W$20*Inputs!$G$79,Financials!EA$19-Financials!EA$15))</f>
        <v>0</v>
      </c>
      <c r="AA117" s="46">
        <f>IF($K$8="No",0,Financials!EA$41)</f>
        <v>0</v>
      </c>
      <c r="AB117" s="46"/>
      <c r="AC117" s="41">
        <f t="shared" si="44"/>
        <v>0</v>
      </c>
      <c r="AD117" s="46"/>
      <c r="OE117" s="16" t="s">
        <v>373</v>
      </c>
      <c r="OF117" s="205" t="s">
        <v>568</v>
      </c>
      <c r="OG117" s="16" t="s">
        <v>569</v>
      </c>
      <c r="OH117" s="16">
        <f>IF($K$8="No",0,SUM(W117*Inputs!$G$79,Financials!EA$19-Financials!EA$15))</f>
        <v>0</v>
      </c>
    </row>
    <row r="118" spans="5:398" s="16" customFormat="1">
      <c r="E118" s="16">
        <v>99</v>
      </c>
      <c r="G118" s="41">
        <f t="shared" si="45"/>
        <v>0</v>
      </c>
      <c r="H118" s="41"/>
      <c r="I118" s="41">
        <f t="shared" si="46"/>
        <v>0</v>
      </c>
      <c r="K118" s="41">
        <f t="shared" si="47"/>
        <v>0</v>
      </c>
      <c r="M118" s="41">
        <f t="shared" si="48"/>
        <v>0</v>
      </c>
      <c r="O118" s="41">
        <f t="shared" si="49"/>
        <v>0</v>
      </c>
      <c r="P118" s="34">
        <v>9</v>
      </c>
      <c r="Q118" s="16">
        <v>99</v>
      </c>
      <c r="S118" s="16">
        <f t="shared" si="50"/>
        <v>3</v>
      </c>
      <c r="U118" s="46">
        <f t="shared" si="53"/>
        <v>0</v>
      </c>
      <c r="W118" s="46">
        <f t="shared" si="43"/>
        <v>0</v>
      </c>
      <c r="Y118" s="46">
        <f>IF($K$8="No",0,SUM($W$20*Inputs!$G$79,Financials!EB$19-Financials!EB$15))</f>
        <v>0</v>
      </c>
      <c r="AA118" s="46">
        <f>IF($K$8="No",0,Financials!EB$41)</f>
        <v>0</v>
      </c>
      <c r="AB118" s="46"/>
      <c r="AC118" s="41">
        <f t="shared" si="44"/>
        <v>0</v>
      </c>
      <c r="AD118" s="46"/>
      <c r="OE118" s="16" t="s">
        <v>373</v>
      </c>
      <c r="OF118" s="205" t="s">
        <v>570</v>
      </c>
      <c r="OG118" s="16" t="s">
        <v>571</v>
      </c>
      <c r="OH118" s="16">
        <f>IF($K$8="No",0,SUM(W118*Inputs!$G$79,Financials!EB$19-Financials!EB$15))</f>
        <v>0</v>
      </c>
    </row>
    <row r="119" spans="5:398" s="16" customFormat="1">
      <c r="E119" s="16">
        <v>100</v>
      </c>
      <c r="G119" s="41">
        <f t="shared" si="45"/>
        <v>0</v>
      </c>
      <c r="H119" s="41"/>
      <c r="I119" s="41">
        <f t="shared" si="46"/>
        <v>0</v>
      </c>
      <c r="K119" s="41">
        <f t="shared" si="47"/>
        <v>0</v>
      </c>
      <c r="M119" s="41">
        <f t="shared" si="48"/>
        <v>0</v>
      </c>
      <c r="O119" s="41">
        <f t="shared" si="49"/>
        <v>0</v>
      </c>
      <c r="P119" s="34">
        <v>9</v>
      </c>
      <c r="Q119" s="16">
        <v>100</v>
      </c>
      <c r="S119" s="16">
        <f t="shared" si="50"/>
        <v>4</v>
      </c>
      <c r="U119" s="46">
        <f t="shared" si="53"/>
        <v>0</v>
      </c>
      <c r="W119" s="46">
        <f t="shared" si="43"/>
        <v>0</v>
      </c>
      <c r="Y119" s="46">
        <f>IF($K$8="No",0,SUM($W$20*Inputs!$G$79,Financials!EC$19-Financials!EC$15))</f>
        <v>0</v>
      </c>
      <c r="AA119" s="46">
        <f>IF($K$8="No",0,Financials!EC$41)</f>
        <v>0</v>
      </c>
      <c r="AB119" s="46"/>
      <c r="AC119" s="41">
        <f t="shared" si="44"/>
        <v>0</v>
      </c>
      <c r="AD119" s="46"/>
      <c r="OE119" s="16" t="s">
        <v>373</v>
      </c>
      <c r="OF119" s="205" t="s">
        <v>572</v>
      </c>
      <c r="OG119" s="16" t="s">
        <v>573</v>
      </c>
      <c r="OH119" s="16">
        <f>IF($K$8="No",0,SUM(W119*Inputs!$G$79,Financials!EC$19-Financials!EC$15))</f>
        <v>0</v>
      </c>
    </row>
    <row r="120" spans="5:398" s="16" customFormat="1">
      <c r="E120" s="16">
        <v>101</v>
      </c>
      <c r="G120" s="41">
        <f t="shared" si="45"/>
        <v>0</v>
      </c>
      <c r="H120" s="41"/>
      <c r="I120" s="41">
        <f t="shared" si="46"/>
        <v>0</v>
      </c>
      <c r="K120" s="41">
        <f t="shared" si="47"/>
        <v>0</v>
      </c>
      <c r="M120" s="41">
        <f t="shared" si="48"/>
        <v>0</v>
      </c>
      <c r="O120" s="41">
        <f t="shared" si="49"/>
        <v>0</v>
      </c>
      <c r="P120" s="34">
        <v>9</v>
      </c>
      <c r="Q120" s="16">
        <v>101</v>
      </c>
      <c r="S120" s="16">
        <f t="shared" si="50"/>
        <v>5</v>
      </c>
      <c r="U120" s="46">
        <f t="shared" si="53"/>
        <v>0</v>
      </c>
      <c r="W120" s="46">
        <f t="shared" si="43"/>
        <v>0</v>
      </c>
      <c r="Y120" s="46">
        <f>IF($K$8="No",0,SUM($W$20*Inputs!$G$79,Financials!ED$19-Financials!ED$15))</f>
        <v>0</v>
      </c>
      <c r="AA120" s="46">
        <f>IF($K$8="No",0,Financials!ED$41)</f>
        <v>0</v>
      </c>
      <c r="AB120" s="46"/>
      <c r="AC120" s="41">
        <f t="shared" si="44"/>
        <v>0</v>
      </c>
      <c r="AD120" s="46"/>
      <c r="OE120" s="16" t="s">
        <v>373</v>
      </c>
      <c r="OF120" s="205" t="s">
        <v>574</v>
      </c>
      <c r="OG120" s="16" t="s">
        <v>575</v>
      </c>
      <c r="OH120" s="16">
        <f>IF($K$8="No",0,SUM(W120*Inputs!$G$79,Financials!ED$19-Financials!ED$15))</f>
        <v>0</v>
      </c>
    </row>
    <row r="121" spans="5:398" s="16" customFormat="1">
      <c r="E121" s="16">
        <v>102</v>
      </c>
      <c r="G121" s="41">
        <f t="shared" si="45"/>
        <v>0</v>
      </c>
      <c r="H121" s="41"/>
      <c r="I121" s="41">
        <f t="shared" si="46"/>
        <v>0</v>
      </c>
      <c r="K121" s="41">
        <f t="shared" si="47"/>
        <v>0</v>
      </c>
      <c r="M121" s="41">
        <f t="shared" si="48"/>
        <v>0</v>
      </c>
      <c r="O121" s="41">
        <f t="shared" si="49"/>
        <v>0</v>
      </c>
      <c r="P121" s="34">
        <v>9</v>
      </c>
      <c r="Q121" s="16">
        <v>102</v>
      </c>
      <c r="S121" s="16">
        <f t="shared" si="50"/>
        <v>6</v>
      </c>
      <c r="U121" s="46">
        <f t="shared" si="53"/>
        <v>0</v>
      </c>
      <c r="W121" s="46">
        <f t="shared" si="43"/>
        <v>0</v>
      </c>
      <c r="Y121" s="46">
        <f>IF($K$8="No",0,SUM($W$20*Inputs!$G$79,Financials!EE$19-Financials!EE$15))</f>
        <v>0</v>
      </c>
      <c r="AA121" s="46">
        <f>IF($K$8="No",0,Financials!EE$41)</f>
        <v>0</v>
      </c>
      <c r="AB121" s="46"/>
      <c r="AC121" s="41">
        <f t="shared" si="44"/>
        <v>0</v>
      </c>
      <c r="AD121" s="46"/>
      <c r="OE121" s="16" t="s">
        <v>373</v>
      </c>
      <c r="OF121" s="205" t="s">
        <v>576</v>
      </c>
      <c r="OG121" s="16" t="s">
        <v>577</v>
      </c>
      <c r="OH121" s="16">
        <f>IF($K$8="No",0,SUM(W121*Inputs!$G$79,Financials!EE$19-Financials!EE$15))</f>
        <v>0</v>
      </c>
    </row>
    <row r="122" spans="5:398" s="16" customFormat="1">
      <c r="E122" s="16">
        <v>103</v>
      </c>
      <c r="G122" s="41">
        <f t="shared" si="45"/>
        <v>0</v>
      </c>
      <c r="H122" s="41"/>
      <c r="I122" s="41">
        <f t="shared" si="46"/>
        <v>0</v>
      </c>
      <c r="K122" s="41">
        <f t="shared" si="47"/>
        <v>0</v>
      </c>
      <c r="M122" s="41">
        <f t="shared" si="48"/>
        <v>0</v>
      </c>
      <c r="O122" s="41">
        <f t="shared" si="49"/>
        <v>0</v>
      </c>
      <c r="P122" s="34">
        <v>9</v>
      </c>
      <c r="Q122" s="16">
        <v>103</v>
      </c>
      <c r="S122" s="16">
        <f t="shared" si="50"/>
        <v>7</v>
      </c>
      <c r="U122" s="46">
        <f t="shared" si="53"/>
        <v>0</v>
      </c>
      <c r="W122" s="46">
        <f t="shared" si="43"/>
        <v>0</v>
      </c>
      <c r="Y122" s="46">
        <f>IF($K$8="No",0,SUM($W$20*Inputs!$G$79,Financials!EF$19-Financials!EF$15))</f>
        <v>0</v>
      </c>
      <c r="AA122" s="46">
        <f>IF($K$8="No",0,Financials!EF$41)</f>
        <v>0</v>
      </c>
      <c r="AB122" s="46"/>
      <c r="AC122" s="41">
        <f t="shared" si="44"/>
        <v>0</v>
      </c>
      <c r="AD122" s="46"/>
      <c r="OE122" s="16" t="s">
        <v>373</v>
      </c>
      <c r="OF122" s="205" t="s">
        <v>578</v>
      </c>
      <c r="OG122" s="16" t="s">
        <v>579</v>
      </c>
      <c r="OH122" s="16">
        <f>IF($K$8="No",0,SUM(W122*Inputs!$G$79,Financials!EF$19-Financials!EF$15))</f>
        <v>0</v>
      </c>
    </row>
    <row r="123" spans="5:398" s="16" customFormat="1">
      <c r="E123" s="16">
        <v>104</v>
      </c>
      <c r="G123" s="41">
        <f t="shared" si="45"/>
        <v>0</v>
      </c>
      <c r="H123" s="41"/>
      <c r="I123" s="41">
        <f t="shared" si="46"/>
        <v>0</v>
      </c>
      <c r="K123" s="41">
        <f t="shared" si="47"/>
        <v>0</v>
      </c>
      <c r="M123" s="41">
        <f t="shared" si="48"/>
        <v>0</v>
      </c>
      <c r="O123" s="41">
        <f t="shared" si="49"/>
        <v>0</v>
      </c>
      <c r="P123" s="34">
        <v>9</v>
      </c>
      <c r="Q123" s="16">
        <v>104</v>
      </c>
      <c r="S123" s="16">
        <f t="shared" si="50"/>
        <v>8</v>
      </c>
      <c r="U123" s="46">
        <f t="shared" si="53"/>
        <v>0</v>
      </c>
      <c r="W123" s="46">
        <f t="shared" si="43"/>
        <v>0</v>
      </c>
      <c r="Y123" s="46">
        <f>IF($K$8="No",0,SUM($W$20*Inputs!$G$79,Financials!EG$19-Financials!EG$15))</f>
        <v>0</v>
      </c>
      <c r="AA123" s="46">
        <f>IF($K$8="No",0,Financials!EG$41)</f>
        <v>0</v>
      </c>
      <c r="AB123" s="46"/>
      <c r="AC123" s="41">
        <f t="shared" si="44"/>
        <v>0</v>
      </c>
      <c r="AD123" s="46"/>
      <c r="OE123" s="16" t="s">
        <v>373</v>
      </c>
      <c r="OF123" s="205" t="s">
        <v>580</v>
      </c>
      <c r="OG123" s="16" t="s">
        <v>581</v>
      </c>
      <c r="OH123" s="16">
        <f>IF($K$8="No",0,SUM(W123*Inputs!$G$79,Financials!EG$19-Financials!EG$15))</f>
        <v>0</v>
      </c>
    </row>
    <row r="124" spans="5:398" s="16" customFormat="1">
      <c r="E124" s="16">
        <v>105</v>
      </c>
      <c r="G124" s="41">
        <f t="shared" si="45"/>
        <v>0</v>
      </c>
      <c r="H124" s="41"/>
      <c r="I124" s="41">
        <f t="shared" si="46"/>
        <v>0</v>
      </c>
      <c r="K124" s="41">
        <f t="shared" si="47"/>
        <v>0</v>
      </c>
      <c r="M124" s="41">
        <f t="shared" si="48"/>
        <v>0</v>
      </c>
      <c r="O124" s="41">
        <f t="shared" si="49"/>
        <v>0</v>
      </c>
      <c r="P124" s="34">
        <v>9</v>
      </c>
      <c r="Q124" s="16">
        <v>105</v>
      </c>
      <c r="S124" s="16">
        <f t="shared" si="50"/>
        <v>9</v>
      </c>
      <c r="U124" s="46">
        <f t="shared" si="53"/>
        <v>0</v>
      </c>
      <c r="W124" s="46">
        <f t="shared" si="43"/>
        <v>0</v>
      </c>
      <c r="Y124" s="46">
        <f>IF($K$8="No",0,SUM($W$20*Inputs!$G$79,Financials!EH$19-Financials!EH$15))</f>
        <v>0</v>
      </c>
      <c r="AA124" s="46">
        <f>IF($K$8="No",0,Financials!EH$41)</f>
        <v>0</v>
      </c>
      <c r="AB124" s="46"/>
      <c r="AC124" s="41">
        <f t="shared" si="44"/>
        <v>0</v>
      </c>
      <c r="AD124" s="46"/>
      <c r="OE124" s="16" t="s">
        <v>373</v>
      </c>
      <c r="OF124" s="205" t="s">
        <v>582</v>
      </c>
      <c r="OG124" s="16" t="s">
        <v>583</v>
      </c>
      <c r="OH124" s="16">
        <f>IF($K$8="No",0,SUM(W124*Inputs!$G$79,Financials!EH$19-Financials!EH$15))</f>
        <v>0</v>
      </c>
    </row>
    <row r="125" spans="5:398" s="16" customFormat="1">
      <c r="E125" s="16">
        <v>106</v>
      </c>
      <c r="G125" s="41">
        <f t="shared" si="45"/>
        <v>0</v>
      </c>
      <c r="H125" s="41"/>
      <c r="I125" s="41">
        <f t="shared" si="46"/>
        <v>0</v>
      </c>
      <c r="K125" s="41">
        <f t="shared" si="47"/>
        <v>0</v>
      </c>
      <c r="M125" s="41">
        <f t="shared" si="48"/>
        <v>0</v>
      </c>
      <c r="O125" s="41">
        <f t="shared" si="49"/>
        <v>0</v>
      </c>
      <c r="P125" s="34">
        <v>9</v>
      </c>
      <c r="Q125" s="16">
        <v>106</v>
      </c>
      <c r="S125" s="16">
        <f t="shared" si="50"/>
        <v>10</v>
      </c>
      <c r="U125" s="46">
        <f t="shared" si="53"/>
        <v>0</v>
      </c>
      <c r="W125" s="46">
        <f t="shared" si="43"/>
        <v>0</v>
      </c>
      <c r="Y125" s="46">
        <f>IF($K$8="No",0,SUM($W$20*Inputs!$G$79,Financials!EI$19-Financials!EI$15))</f>
        <v>0</v>
      </c>
      <c r="AA125" s="46">
        <f>IF($K$8="No",0,Financials!EI$41)</f>
        <v>0</v>
      </c>
      <c r="AB125" s="46"/>
      <c r="AC125" s="41">
        <f t="shared" si="44"/>
        <v>0</v>
      </c>
      <c r="AD125" s="46"/>
      <c r="OE125" s="16" t="s">
        <v>373</v>
      </c>
      <c r="OF125" s="205" t="s">
        <v>584</v>
      </c>
      <c r="OG125" s="16" t="s">
        <v>585</v>
      </c>
      <c r="OH125" s="16">
        <f>IF($K$8="No",0,SUM(W125*Inputs!$G$79,Financials!EI$19-Financials!EI$15))</f>
        <v>0</v>
      </c>
    </row>
    <row r="126" spans="5:398" s="16" customFormat="1">
      <c r="E126" s="16">
        <v>107</v>
      </c>
      <c r="G126" s="41">
        <f t="shared" si="45"/>
        <v>0</v>
      </c>
      <c r="H126" s="41"/>
      <c r="I126" s="41">
        <f t="shared" si="46"/>
        <v>0</v>
      </c>
      <c r="K126" s="41">
        <f t="shared" si="47"/>
        <v>0</v>
      </c>
      <c r="M126" s="41">
        <f t="shared" si="48"/>
        <v>0</v>
      </c>
      <c r="O126" s="41">
        <f t="shared" si="49"/>
        <v>0</v>
      </c>
      <c r="P126" s="34">
        <v>9</v>
      </c>
      <c r="Q126" s="16">
        <v>107</v>
      </c>
      <c r="S126" s="16">
        <f t="shared" si="50"/>
        <v>11</v>
      </c>
      <c r="U126" s="46">
        <f t="shared" si="53"/>
        <v>0</v>
      </c>
      <c r="W126" s="46">
        <f t="shared" si="43"/>
        <v>0</v>
      </c>
      <c r="Y126" s="46">
        <f>IF($K$8="No",0,SUM($W$20*Inputs!$G$79,Financials!EJ$19-Financials!EJ$15))</f>
        <v>0</v>
      </c>
      <c r="AA126" s="46">
        <f>IF($K$8="No",0,Financials!EJ$41)</f>
        <v>0</v>
      </c>
      <c r="AB126" s="46"/>
      <c r="AC126" s="41">
        <f t="shared" si="44"/>
        <v>0</v>
      </c>
      <c r="AD126" s="46"/>
      <c r="OE126" s="16" t="s">
        <v>373</v>
      </c>
      <c r="OF126" s="205" t="s">
        <v>586</v>
      </c>
      <c r="OG126" s="16" t="s">
        <v>587</v>
      </c>
      <c r="OH126" s="16">
        <f>IF($K$8="No",0,SUM(W126*Inputs!$G$79,Financials!EJ$19-Financials!EJ$15))</f>
        <v>0</v>
      </c>
    </row>
    <row r="127" spans="5:398" s="16" customFormat="1">
      <c r="E127" s="16">
        <v>108</v>
      </c>
      <c r="G127" s="41">
        <f t="shared" si="45"/>
        <v>0</v>
      </c>
      <c r="H127" s="41"/>
      <c r="I127" s="41">
        <f t="shared" si="46"/>
        <v>0</v>
      </c>
      <c r="K127" s="41">
        <f t="shared" si="47"/>
        <v>0</v>
      </c>
      <c r="M127" s="41">
        <f t="shared" si="48"/>
        <v>0</v>
      </c>
      <c r="O127" s="41">
        <f t="shared" si="49"/>
        <v>0</v>
      </c>
      <c r="P127" s="34">
        <v>9</v>
      </c>
      <c r="Q127" s="16">
        <v>108</v>
      </c>
      <c r="S127" s="16">
        <f t="shared" si="50"/>
        <v>12</v>
      </c>
      <c r="U127" s="46">
        <f t="shared" si="53"/>
        <v>0</v>
      </c>
      <c r="W127" s="46">
        <f t="shared" si="43"/>
        <v>0</v>
      </c>
      <c r="Y127" s="46">
        <f>IF($K$8="No",0,SUM($W$20*Inputs!$G$79,Financials!EK$19-Financials!EK$15))</f>
        <v>0</v>
      </c>
      <c r="AA127" s="46">
        <f>IF($K$8="No",0,Financials!EK$41)</f>
        <v>0</v>
      </c>
      <c r="AB127" s="46"/>
      <c r="AC127" s="41">
        <f t="shared" si="44"/>
        <v>0</v>
      </c>
      <c r="AD127" s="46"/>
      <c r="OE127" s="16" t="s">
        <v>373</v>
      </c>
      <c r="OF127" s="205" t="s">
        <v>588</v>
      </c>
      <c r="OG127" s="16" t="s">
        <v>589</v>
      </c>
      <c r="OH127" s="16">
        <f>IF($K$8="No",0,SUM(W127*Inputs!$G$79,Financials!EK$19-Financials!EK$15))</f>
        <v>0</v>
      </c>
    </row>
    <row r="128" spans="5:398" s="16" customFormat="1">
      <c r="E128" s="16">
        <v>109</v>
      </c>
      <c r="G128" s="41">
        <f t="shared" si="45"/>
        <v>0</v>
      </c>
      <c r="H128" s="41"/>
      <c r="I128" s="41">
        <f t="shared" si="46"/>
        <v>0</v>
      </c>
      <c r="K128" s="41">
        <f t="shared" si="47"/>
        <v>0</v>
      </c>
      <c r="M128" s="41">
        <f t="shared" si="48"/>
        <v>0</v>
      </c>
      <c r="O128" s="41">
        <f t="shared" si="49"/>
        <v>0</v>
      </c>
      <c r="P128" s="34">
        <v>10</v>
      </c>
      <c r="Q128" s="16">
        <v>109</v>
      </c>
      <c r="S128" s="16">
        <f t="shared" si="50"/>
        <v>1</v>
      </c>
      <c r="U128" s="46">
        <f>$U$31*(1-Inputs!$M$18)^'Debt Schedule'!P127</f>
        <v>0</v>
      </c>
      <c r="W128" s="46">
        <f t="shared" si="43"/>
        <v>0</v>
      </c>
      <c r="Y128" s="46">
        <f>IF($K$8="No",0,SUM($W$20*Inputs!$G$79,Financials!EL$19-Financials!EL$15))</f>
        <v>0</v>
      </c>
      <c r="AA128" s="46">
        <f>IF($K$8="No",0,Financials!EL$41)</f>
        <v>0</v>
      </c>
      <c r="AB128" s="46"/>
      <c r="AC128" s="41">
        <f t="shared" si="44"/>
        <v>0</v>
      </c>
      <c r="AD128" s="46"/>
      <c r="OE128" s="16" t="s">
        <v>373</v>
      </c>
      <c r="OF128" s="205" t="s">
        <v>590</v>
      </c>
      <c r="OG128" s="16" t="s">
        <v>591</v>
      </c>
      <c r="OH128" s="16">
        <f>IF($K$8="No",0,SUM(W128*Inputs!$G$79,Financials!EL$19-Financials!EL$15))</f>
        <v>0</v>
      </c>
    </row>
    <row r="129" spans="5:398" s="16" customFormat="1">
      <c r="E129" s="16">
        <v>110</v>
      </c>
      <c r="G129" s="41">
        <f t="shared" si="45"/>
        <v>0</v>
      </c>
      <c r="H129" s="41"/>
      <c r="I129" s="41">
        <f t="shared" si="46"/>
        <v>0</v>
      </c>
      <c r="K129" s="41">
        <f t="shared" si="47"/>
        <v>0</v>
      </c>
      <c r="M129" s="41">
        <f t="shared" si="48"/>
        <v>0</v>
      </c>
      <c r="O129" s="41">
        <f t="shared" si="49"/>
        <v>0</v>
      </c>
      <c r="P129" s="34">
        <v>10</v>
      </c>
      <c r="Q129" s="16">
        <v>110</v>
      </c>
      <c r="S129" s="16">
        <f t="shared" si="50"/>
        <v>2</v>
      </c>
      <c r="U129" s="46">
        <f t="shared" ref="U129:U139" si="54">U128</f>
        <v>0</v>
      </c>
      <c r="W129" s="46">
        <f t="shared" si="43"/>
        <v>0</v>
      </c>
      <c r="Y129" s="46">
        <f>IF($K$8="No",0,SUM($W$20*Inputs!$G$79,Financials!EM$19-Financials!EM$15))</f>
        <v>0</v>
      </c>
      <c r="AA129" s="46">
        <f>IF($K$8="No",0,Financials!EM$41)</f>
        <v>0</v>
      </c>
      <c r="AB129" s="46"/>
      <c r="AC129" s="41">
        <f t="shared" si="44"/>
        <v>0</v>
      </c>
      <c r="AD129" s="46"/>
      <c r="OE129" s="16" t="s">
        <v>373</v>
      </c>
      <c r="OF129" s="205" t="s">
        <v>592</v>
      </c>
      <c r="OG129" s="16" t="s">
        <v>593</v>
      </c>
      <c r="OH129" s="16">
        <f>IF($K$8="No",0,SUM(W129*Inputs!$G$79,Financials!EM$19-Financials!EM$15))</f>
        <v>0</v>
      </c>
    </row>
    <row r="130" spans="5:398" s="16" customFormat="1">
      <c r="E130" s="16">
        <v>111</v>
      </c>
      <c r="G130" s="41">
        <f t="shared" si="45"/>
        <v>0</v>
      </c>
      <c r="H130" s="41"/>
      <c r="I130" s="41">
        <f t="shared" si="46"/>
        <v>0</v>
      </c>
      <c r="K130" s="41">
        <f t="shared" si="47"/>
        <v>0</v>
      </c>
      <c r="M130" s="41">
        <f t="shared" si="48"/>
        <v>0</v>
      </c>
      <c r="O130" s="41">
        <f t="shared" si="49"/>
        <v>0</v>
      </c>
      <c r="P130" s="34">
        <v>10</v>
      </c>
      <c r="Q130" s="16">
        <v>111</v>
      </c>
      <c r="S130" s="16">
        <f t="shared" si="50"/>
        <v>3</v>
      </c>
      <c r="U130" s="46">
        <f t="shared" si="54"/>
        <v>0</v>
      </c>
      <c r="W130" s="46">
        <f t="shared" si="43"/>
        <v>0</v>
      </c>
      <c r="Y130" s="46">
        <f>IF($K$8="No",0,SUM($W$20*Inputs!$G$79,Financials!EN$19-Financials!EN$15))</f>
        <v>0</v>
      </c>
      <c r="AA130" s="46">
        <f>IF($K$8="No",0,Financials!EN$41)</f>
        <v>0</v>
      </c>
      <c r="AB130" s="46"/>
      <c r="AC130" s="41">
        <f t="shared" si="44"/>
        <v>0</v>
      </c>
      <c r="AD130" s="46"/>
      <c r="OE130" s="16" t="s">
        <v>373</v>
      </c>
      <c r="OF130" s="205" t="s">
        <v>594</v>
      </c>
      <c r="OG130" s="16" t="s">
        <v>595</v>
      </c>
      <c r="OH130" s="16">
        <f>IF($K$8="No",0,SUM(W130*Inputs!$G$79,Financials!EN$19-Financials!EN$15))</f>
        <v>0</v>
      </c>
    </row>
    <row r="131" spans="5:398" s="16" customFormat="1">
      <c r="E131" s="16">
        <v>112</v>
      </c>
      <c r="G131" s="41">
        <f t="shared" si="45"/>
        <v>0</v>
      </c>
      <c r="H131" s="41"/>
      <c r="I131" s="41">
        <f t="shared" si="46"/>
        <v>0</v>
      </c>
      <c r="K131" s="41">
        <f t="shared" si="47"/>
        <v>0</v>
      </c>
      <c r="M131" s="41">
        <f t="shared" si="48"/>
        <v>0</v>
      </c>
      <c r="O131" s="41">
        <f t="shared" si="49"/>
        <v>0</v>
      </c>
      <c r="P131" s="34">
        <v>10</v>
      </c>
      <c r="Q131" s="16">
        <v>112</v>
      </c>
      <c r="S131" s="16">
        <f t="shared" si="50"/>
        <v>4</v>
      </c>
      <c r="U131" s="46">
        <f t="shared" si="54"/>
        <v>0</v>
      </c>
      <c r="W131" s="46">
        <f t="shared" si="43"/>
        <v>0</v>
      </c>
      <c r="Y131" s="46">
        <f>IF($K$8="No",0,SUM($W$20*Inputs!$G$79,Financials!EO$19-Financials!EO$15))</f>
        <v>0</v>
      </c>
      <c r="AA131" s="46">
        <f>IF($K$8="No",0,Financials!EO$41)</f>
        <v>0</v>
      </c>
      <c r="AB131" s="46"/>
      <c r="AC131" s="41">
        <f t="shared" si="44"/>
        <v>0</v>
      </c>
      <c r="AD131" s="46"/>
      <c r="OE131" s="16" t="s">
        <v>373</v>
      </c>
      <c r="OF131" s="205" t="s">
        <v>596</v>
      </c>
      <c r="OG131" s="16" t="s">
        <v>597</v>
      </c>
      <c r="OH131" s="16">
        <f>IF($K$8="No",0,SUM(W131*Inputs!$G$79,Financials!EO$19-Financials!EO$15))</f>
        <v>0</v>
      </c>
    </row>
    <row r="132" spans="5:398" s="16" customFormat="1">
      <c r="E132" s="16">
        <v>113</v>
      </c>
      <c r="G132" s="41">
        <f t="shared" si="45"/>
        <v>0</v>
      </c>
      <c r="H132" s="41"/>
      <c r="I132" s="41">
        <f t="shared" si="46"/>
        <v>0</v>
      </c>
      <c r="K132" s="41">
        <f t="shared" si="47"/>
        <v>0</v>
      </c>
      <c r="M132" s="41">
        <f t="shared" si="48"/>
        <v>0</v>
      </c>
      <c r="O132" s="41">
        <f t="shared" si="49"/>
        <v>0</v>
      </c>
      <c r="P132" s="34">
        <v>10</v>
      </c>
      <c r="Q132" s="16">
        <v>113</v>
      </c>
      <c r="S132" s="16">
        <f t="shared" si="50"/>
        <v>5</v>
      </c>
      <c r="U132" s="46">
        <f t="shared" si="54"/>
        <v>0</v>
      </c>
      <c r="W132" s="46">
        <f t="shared" si="43"/>
        <v>0</v>
      </c>
      <c r="Y132" s="46">
        <f>IF($K$8="No",0,SUM($W$20*Inputs!$G$79,Financials!EP$19-Financials!EP$15))</f>
        <v>0</v>
      </c>
      <c r="AA132" s="46">
        <f>IF($K$8="No",0,Financials!EP$41)</f>
        <v>0</v>
      </c>
      <c r="AB132" s="46"/>
      <c r="AC132" s="41">
        <f t="shared" si="44"/>
        <v>0</v>
      </c>
      <c r="AD132" s="46"/>
      <c r="OE132" s="16" t="s">
        <v>373</v>
      </c>
      <c r="OF132" s="205" t="s">
        <v>598</v>
      </c>
      <c r="OG132" s="16" t="s">
        <v>599</v>
      </c>
      <c r="OH132" s="16">
        <f>IF($K$8="No",0,SUM(W132*Inputs!$G$79,Financials!EP$19-Financials!EP$15))</f>
        <v>0</v>
      </c>
    </row>
    <row r="133" spans="5:398" s="16" customFormat="1">
      <c r="E133" s="16">
        <v>114</v>
      </c>
      <c r="G133" s="41">
        <f t="shared" si="45"/>
        <v>0</v>
      </c>
      <c r="H133" s="41"/>
      <c r="I133" s="41">
        <f t="shared" si="46"/>
        <v>0</v>
      </c>
      <c r="K133" s="41">
        <f t="shared" si="47"/>
        <v>0</v>
      </c>
      <c r="M133" s="41">
        <f t="shared" si="48"/>
        <v>0</v>
      </c>
      <c r="O133" s="41">
        <f t="shared" si="49"/>
        <v>0</v>
      </c>
      <c r="P133" s="34">
        <v>10</v>
      </c>
      <c r="Q133" s="16">
        <v>114</v>
      </c>
      <c r="S133" s="16">
        <f t="shared" si="50"/>
        <v>6</v>
      </c>
      <c r="U133" s="46">
        <f t="shared" si="54"/>
        <v>0</v>
      </c>
      <c r="W133" s="46">
        <f t="shared" si="43"/>
        <v>0</v>
      </c>
      <c r="Y133" s="46">
        <f>IF($K$8="No",0,SUM($W$20*Inputs!$G$79,Financials!EQ$19-Financials!EQ$15))</f>
        <v>0</v>
      </c>
      <c r="AA133" s="46">
        <f>IF($K$8="No",0,Financials!EQ$41)</f>
        <v>0</v>
      </c>
      <c r="AB133" s="46"/>
      <c r="AC133" s="41">
        <f t="shared" si="44"/>
        <v>0</v>
      </c>
      <c r="AD133" s="46"/>
      <c r="OE133" s="16" t="s">
        <v>373</v>
      </c>
      <c r="OF133" s="205" t="s">
        <v>600</v>
      </c>
      <c r="OG133" s="16" t="s">
        <v>601</v>
      </c>
      <c r="OH133" s="16">
        <f>IF($K$8="No",0,SUM(W133*Inputs!$G$79,Financials!EQ$19-Financials!EQ$15))</f>
        <v>0</v>
      </c>
    </row>
    <row r="134" spans="5:398" s="16" customFormat="1">
      <c r="E134" s="16">
        <v>115</v>
      </c>
      <c r="G134" s="41">
        <f t="shared" si="45"/>
        <v>0</v>
      </c>
      <c r="H134" s="41"/>
      <c r="I134" s="41">
        <f t="shared" si="46"/>
        <v>0</v>
      </c>
      <c r="K134" s="41">
        <f t="shared" si="47"/>
        <v>0</v>
      </c>
      <c r="M134" s="41">
        <f t="shared" si="48"/>
        <v>0</v>
      </c>
      <c r="O134" s="41">
        <f t="shared" si="49"/>
        <v>0</v>
      </c>
      <c r="P134" s="34">
        <v>10</v>
      </c>
      <c r="Q134" s="16">
        <v>115</v>
      </c>
      <c r="S134" s="16">
        <f t="shared" si="50"/>
        <v>7</v>
      </c>
      <c r="U134" s="46">
        <f t="shared" si="54"/>
        <v>0</v>
      </c>
      <c r="W134" s="46">
        <f t="shared" si="43"/>
        <v>0</v>
      </c>
      <c r="Y134" s="46">
        <f>IF($K$8="No",0,SUM($W$20*Inputs!$G$79,Financials!ER$19-Financials!ER$15))</f>
        <v>0</v>
      </c>
      <c r="AA134" s="46">
        <f>IF($K$8="No",0,Financials!ER$41)</f>
        <v>0</v>
      </c>
      <c r="AB134" s="46"/>
      <c r="AC134" s="41">
        <f t="shared" si="44"/>
        <v>0</v>
      </c>
      <c r="AD134" s="46"/>
      <c r="OE134" s="16" t="s">
        <v>373</v>
      </c>
      <c r="OF134" s="205" t="s">
        <v>602</v>
      </c>
      <c r="OG134" s="16" t="s">
        <v>603</v>
      </c>
      <c r="OH134" s="16">
        <f>IF($K$8="No",0,SUM(W134*Inputs!$G$79,Financials!ER$19-Financials!ER$15))</f>
        <v>0</v>
      </c>
    </row>
    <row r="135" spans="5:398" s="16" customFormat="1">
      <c r="E135" s="16">
        <v>116</v>
      </c>
      <c r="G135" s="41">
        <f t="shared" si="45"/>
        <v>0</v>
      </c>
      <c r="H135" s="41"/>
      <c r="I135" s="41">
        <f t="shared" si="46"/>
        <v>0</v>
      </c>
      <c r="K135" s="41">
        <f t="shared" si="47"/>
        <v>0</v>
      </c>
      <c r="M135" s="41">
        <f t="shared" si="48"/>
        <v>0</v>
      </c>
      <c r="O135" s="41">
        <f t="shared" si="49"/>
        <v>0</v>
      </c>
      <c r="P135" s="34">
        <v>10</v>
      </c>
      <c r="Q135" s="16">
        <v>116</v>
      </c>
      <c r="S135" s="16">
        <f t="shared" si="50"/>
        <v>8</v>
      </c>
      <c r="U135" s="46">
        <f t="shared" si="54"/>
        <v>0</v>
      </c>
      <c r="W135" s="46">
        <f t="shared" si="43"/>
        <v>0</v>
      </c>
      <c r="Y135" s="46">
        <f>IF($K$8="No",0,SUM($W$20*Inputs!$G$79,Financials!ES$19-Financials!ES$15))</f>
        <v>0</v>
      </c>
      <c r="AA135" s="46">
        <f>IF($K$8="No",0,Financials!ES$41)</f>
        <v>0</v>
      </c>
      <c r="AB135" s="46"/>
      <c r="AC135" s="41">
        <f t="shared" si="44"/>
        <v>0</v>
      </c>
      <c r="AD135" s="46"/>
      <c r="OE135" s="16" t="s">
        <v>373</v>
      </c>
      <c r="OF135" s="205" t="s">
        <v>604</v>
      </c>
      <c r="OG135" s="16" t="s">
        <v>605</v>
      </c>
      <c r="OH135" s="16">
        <f>IF($K$8="No",0,SUM(W135*Inputs!$G$79,Financials!ES$19-Financials!ES$15))</f>
        <v>0</v>
      </c>
    </row>
    <row r="136" spans="5:398" s="16" customFormat="1">
      <c r="E136" s="16">
        <v>117</v>
      </c>
      <c r="G136" s="41">
        <f t="shared" si="45"/>
        <v>0</v>
      </c>
      <c r="H136" s="41"/>
      <c r="I136" s="41">
        <f t="shared" si="46"/>
        <v>0</v>
      </c>
      <c r="K136" s="41">
        <f t="shared" si="47"/>
        <v>0</v>
      </c>
      <c r="M136" s="41">
        <f t="shared" si="48"/>
        <v>0</v>
      </c>
      <c r="O136" s="41">
        <f t="shared" si="49"/>
        <v>0</v>
      </c>
      <c r="P136" s="34">
        <v>10</v>
      </c>
      <c r="Q136" s="16">
        <v>117</v>
      </c>
      <c r="S136" s="16">
        <f t="shared" si="50"/>
        <v>9</v>
      </c>
      <c r="U136" s="46">
        <f t="shared" si="54"/>
        <v>0</v>
      </c>
      <c r="W136" s="46">
        <f t="shared" si="43"/>
        <v>0</v>
      </c>
      <c r="Y136" s="46">
        <f>IF($K$8="No",0,SUM($W$20*Inputs!$G$79,Financials!ET$19-Financials!ET$15))</f>
        <v>0</v>
      </c>
      <c r="AA136" s="46">
        <f>IF($K$8="No",0,Financials!ET$41)</f>
        <v>0</v>
      </c>
      <c r="AB136" s="46"/>
      <c r="AC136" s="41">
        <f t="shared" si="44"/>
        <v>0</v>
      </c>
      <c r="AD136" s="46"/>
      <c r="OE136" s="16" t="s">
        <v>373</v>
      </c>
      <c r="OF136" s="205" t="s">
        <v>606</v>
      </c>
      <c r="OG136" s="16" t="s">
        <v>607</v>
      </c>
      <c r="OH136" s="16">
        <f>IF($K$8="No",0,SUM(W136*Inputs!$G$79,Financials!ET$19-Financials!ET$15))</f>
        <v>0</v>
      </c>
    </row>
    <row r="137" spans="5:398" s="16" customFormat="1">
      <c r="E137" s="16">
        <v>118</v>
      </c>
      <c r="G137" s="41">
        <f t="shared" si="45"/>
        <v>0</v>
      </c>
      <c r="H137" s="41"/>
      <c r="I137" s="41">
        <f t="shared" si="46"/>
        <v>0</v>
      </c>
      <c r="K137" s="41">
        <f t="shared" si="47"/>
        <v>0</v>
      </c>
      <c r="M137" s="41">
        <f t="shared" si="48"/>
        <v>0</v>
      </c>
      <c r="O137" s="41">
        <f t="shared" si="49"/>
        <v>0</v>
      </c>
      <c r="P137" s="34">
        <v>10</v>
      </c>
      <c r="Q137" s="16">
        <v>118</v>
      </c>
      <c r="S137" s="16">
        <f t="shared" si="50"/>
        <v>10</v>
      </c>
      <c r="U137" s="46">
        <f t="shared" si="54"/>
        <v>0</v>
      </c>
      <c r="W137" s="46">
        <f t="shared" si="43"/>
        <v>0</v>
      </c>
      <c r="Y137" s="46">
        <f>IF($K$8="No",0,SUM($W$20*Inputs!$G$79,Financials!EU$19-Financials!EU$15))</f>
        <v>0</v>
      </c>
      <c r="AA137" s="46">
        <f>IF($K$8="No",0,Financials!EU$41)</f>
        <v>0</v>
      </c>
      <c r="AB137" s="46"/>
      <c r="AC137" s="41">
        <f t="shared" si="44"/>
        <v>0</v>
      </c>
      <c r="AD137" s="46"/>
      <c r="OE137" s="16" t="s">
        <v>373</v>
      </c>
      <c r="OF137" s="205" t="s">
        <v>608</v>
      </c>
      <c r="OG137" s="16" t="s">
        <v>609</v>
      </c>
      <c r="OH137" s="16">
        <f>IF($K$8="No",0,SUM(W137*Inputs!$G$79,Financials!EU$19-Financials!EU$15))</f>
        <v>0</v>
      </c>
    </row>
    <row r="138" spans="5:398" s="16" customFormat="1">
      <c r="E138" s="16">
        <v>119</v>
      </c>
      <c r="G138" s="41">
        <f t="shared" si="45"/>
        <v>0</v>
      </c>
      <c r="H138" s="41"/>
      <c r="I138" s="41">
        <f t="shared" si="46"/>
        <v>0</v>
      </c>
      <c r="K138" s="41">
        <f t="shared" si="47"/>
        <v>0</v>
      </c>
      <c r="M138" s="41">
        <f t="shared" si="48"/>
        <v>0</v>
      </c>
      <c r="O138" s="41">
        <f t="shared" si="49"/>
        <v>0</v>
      </c>
      <c r="P138" s="34">
        <v>10</v>
      </c>
      <c r="Q138" s="16">
        <v>119</v>
      </c>
      <c r="S138" s="16">
        <f t="shared" si="50"/>
        <v>11</v>
      </c>
      <c r="U138" s="46">
        <f t="shared" si="54"/>
        <v>0</v>
      </c>
      <c r="W138" s="46">
        <f t="shared" si="43"/>
        <v>0</v>
      </c>
      <c r="Y138" s="46">
        <f>IF($K$8="No",0,SUM($W$20*Inputs!$G$79,Financials!EV$19-Financials!EV$15))</f>
        <v>0</v>
      </c>
      <c r="AA138" s="46">
        <f>IF($K$8="No",0,Financials!EV$41)</f>
        <v>0</v>
      </c>
      <c r="AB138" s="46"/>
      <c r="AC138" s="41">
        <f t="shared" si="44"/>
        <v>0</v>
      </c>
      <c r="AD138" s="46"/>
      <c r="OE138" s="16" t="s">
        <v>373</v>
      </c>
      <c r="OF138" s="205" t="s">
        <v>610</v>
      </c>
      <c r="OG138" s="16" t="s">
        <v>611</v>
      </c>
      <c r="OH138" s="16">
        <f>IF($K$8="No",0,SUM(W138*Inputs!$G$79,Financials!EV$19-Financials!EV$15))</f>
        <v>0</v>
      </c>
    </row>
    <row r="139" spans="5:398" s="16" customFormat="1">
      <c r="E139" s="16">
        <v>120</v>
      </c>
      <c r="G139" s="41">
        <f t="shared" si="45"/>
        <v>0</v>
      </c>
      <c r="H139" s="41"/>
      <c r="I139" s="41">
        <f t="shared" si="46"/>
        <v>0</v>
      </c>
      <c r="K139" s="41">
        <f t="shared" si="47"/>
        <v>0</v>
      </c>
      <c r="M139" s="41">
        <f t="shared" si="48"/>
        <v>0</v>
      </c>
      <c r="O139" s="41">
        <f t="shared" si="49"/>
        <v>0</v>
      </c>
      <c r="P139" s="34">
        <v>10</v>
      </c>
      <c r="Q139" s="16">
        <v>120</v>
      </c>
      <c r="S139" s="16">
        <f t="shared" si="50"/>
        <v>12</v>
      </c>
      <c r="U139" s="46">
        <f t="shared" si="54"/>
        <v>0</v>
      </c>
      <c r="W139" s="46">
        <f t="shared" si="43"/>
        <v>0</v>
      </c>
      <c r="Y139" s="46">
        <f>IF($K$8="No",0,SUM($W$20*Inputs!$G$79,Financials!EW$19-Financials!EW$15))</f>
        <v>0</v>
      </c>
      <c r="AA139" s="46">
        <f>IF($K$8="No",0,Financials!EW$41)</f>
        <v>0</v>
      </c>
      <c r="AB139" s="46"/>
      <c r="AC139" s="41">
        <f t="shared" si="44"/>
        <v>0</v>
      </c>
      <c r="AD139" s="46"/>
      <c r="OE139" s="16" t="s">
        <v>373</v>
      </c>
      <c r="OF139" s="205" t="s">
        <v>612</v>
      </c>
      <c r="OG139" s="16" t="s">
        <v>613</v>
      </c>
      <c r="OH139" s="16">
        <f>IF($K$8="No",0,SUM(W139*Inputs!$G$79,Financials!EW$19-Financials!EW$15))</f>
        <v>0</v>
      </c>
    </row>
    <row r="140" spans="5:398" s="16" customFormat="1">
      <c r="E140" s="16">
        <v>121</v>
      </c>
      <c r="G140" s="41">
        <f t="shared" si="45"/>
        <v>0</v>
      </c>
      <c r="H140" s="41"/>
      <c r="I140" s="41">
        <f t="shared" si="46"/>
        <v>0</v>
      </c>
      <c r="K140" s="41">
        <f t="shared" si="47"/>
        <v>0</v>
      </c>
      <c r="M140" s="41">
        <f t="shared" si="48"/>
        <v>0</v>
      </c>
      <c r="O140" s="41">
        <f t="shared" si="49"/>
        <v>0</v>
      </c>
      <c r="P140" s="34">
        <v>11</v>
      </c>
      <c r="Q140" s="16">
        <v>121</v>
      </c>
      <c r="S140" s="16">
        <f t="shared" si="50"/>
        <v>1</v>
      </c>
      <c r="U140" s="46">
        <f>$U$31*(1-Inputs!$M$18)^'Debt Schedule'!P139</f>
        <v>0</v>
      </c>
      <c r="W140" s="46">
        <f t="shared" si="43"/>
        <v>0</v>
      </c>
      <c r="Y140" s="46">
        <f>IF($K$8="No",0,SUM($W$20*Inputs!$G$79,Financials!EX$19-Financials!EX$15))</f>
        <v>0</v>
      </c>
      <c r="AA140" s="46">
        <f>IF($K$8="No",0,Financials!EX$41)</f>
        <v>0</v>
      </c>
      <c r="AB140" s="46"/>
      <c r="AC140" s="41">
        <f t="shared" si="44"/>
        <v>0</v>
      </c>
      <c r="AD140" s="46"/>
      <c r="OE140" s="16" t="s">
        <v>373</v>
      </c>
      <c r="OF140" s="205" t="s">
        <v>614</v>
      </c>
      <c r="OG140" s="16" t="s">
        <v>615</v>
      </c>
      <c r="OH140" s="16">
        <f>IF($K$8="No",0,SUM(W140*Inputs!$G$79,Financials!EX$19-Financials!EX$15))</f>
        <v>0</v>
      </c>
    </row>
    <row r="141" spans="5:398" s="16" customFormat="1">
      <c r="E141" s="16">
        <v>122</v>
      </c>
      <c r="G141" s="41">
        <f t="shared" si="45"/>
        <v>0</v>
      </c>
      <c r="H141" s="41"/>
      <c r="I141" s="41">
        <f t="shared" si="46"/>
        <v>0</v>
      </c>
      <c r="K141" s="41">
        <f t="shared" si="47"/>
        <v>0</v>
      </c>
      <c r="M141" s="41">
        <f t="shared" si="48"/>
        <v>0</v>
      </c>
      <c r="O141" s="41">
        <f t="shared" si="49"/>
        <v>0</v>
      </c>
      <c r="P141" s="34">
        <v>11</v>
      </c>
      <c r="Q141" s="16">
        <v>122</v>
      </c>
      <c r="S141" s="16">
        <f t="shared" si="50"/>
        <v>2</v>
      </c>
      <c r="U141" s="46">
        <f t="shared" ref="U141:U151" si="55">U140</f>
        <v>0</v>
      </c>
      <c r="W141" s="46">
        <f t="shared" si="43"/>
        <v>0</v>
      </c>
      <c r="Y141" s="46">
        <f>IF($K$8="No",0,SUM($W$20*Inputs!$G$79,Financials!EY$19-Financials!EY$15))</f>
        <v>0</v>
      </c>
      <c r="AA141" s="46">
        <f>IF($K$8="No",0,Financials!EY$41)</f>
        <v>0</v>
      </c>
      <c r="AB141" s="46"/>
      <c r="AC141" s="41">
        <f t="shared" si="44"/>
        <v>0</v>
      </c>
      <c r="AD141" s="46"/>
      <c r="OE141" s="16" t="s">
        <v>373</v>
      </c>
      <c r="OF141" s="205" t="s">
        <v>616</v>
      </c>
      <c r="OG141" s="16" t="s">
        <v>617</v>
      </c>
      <c r="OH141" s="16">
        <f>IF($K$8="No",0,SUM(W141*Inputs!$G$79,Financials!EY$19-Financials!EY$15))</f>
        <v>0</v>
      </c>
    </row>
    <row r="142" spans="5:398" s="16" customFormat="1">
      <c r="E142" s="16">
        <v>123</v>
      </c>
      <c r="G142" s="41">
        <f t="shared" si="45"/>
        <v>0</v>
      </c>
      <c r="H142" s="41"/>
      <c r="I142" s="41">
        <f t="shared" si="46"/>
        <v>0</v>
      </c>
      <c r="K142" s="41">
        <f t="shared" si="47"/>
        <v>0</v>
      </c>
      <c r="M142" s="41">
        <f t="shared" si="48"/>
        <v>0</v>
      </c>
      <c r="O142" s="41">
        <f t="shared" si="49"/>
        <v>0</v>
      </c>
      <c r="P142" s="34">
        <v>11</v>
      </c>
      <c r="Q142" s="16">
        <v>123</v>
      </c>
      <c r="S142" s="16">
        <f t="shared" si="50"/>
        <v>3</v>
      </c>
      <c r="U142" s="46">
        <f t="shared" si="55"/>
        <v>0</v>
      </c>
      <c r="W142" s="46">
        <f t="shared" si="43"/>
        <v>0</v>
      </c>
      <c r="Y142" s="46">
        <f>IF($K$8="No",0,SUM($W$20*Inputs!$G$79,Financials!EZ$19-Financials!EZ$15))</f>
        <v>0</v>
      </c>
      <c r="AA142" s="46">
        <f>IF($K$8="No",0,Financials!EZ$41)</f>
        <v>0</v>
      </c>
      <c r="AB142" s="46"/>
      <c r="AC142" s="41">
        <f t="shared" si="44"/>
        <v>0</v>
      </c>
      <c r="AD142" s="46"/>
      <c r="OE142" s="16" t="s">
        <v>373</v>
      </c>
      <c r="OF142" s="205" t="s">
        <v>618</v>
      </c>
      <c r="OG142" s="16" t="s">
        <v>619</v>
      </c>
      <c r="OH142" s="16">
        <f>IF($K$8="No",0,SUM(W142*Inputs!$G$79,Financials!EZ$19-Financials!EZ$15))</f>
        <v>0</v>
      </c>
    </row>
    <row r="143" spans="5:398" s="16" customFormat="1">
      <c r="E143" s="16">
        <v>124</v>
      </c>
      <c r="G143" s="41">
        <f t="shared" si="45"/>
        <v>0</v>
      </c>
      <c r="H143" s="41"/>
      <c r="I143" s="41">
        <f t="shared" si="46"/>
        <v>0</v>
      </c>
      <c r="K143" s="41">
        <f t="shared" si="47"/>
        <v>0</v>
      </c>
      <c r="M143" s="41">
        <f t="shared" si="48"/>
        <v>0</v>
      </c>
      <c r="O143" s="41">
        <f t="shared" si="49"/>
        <v>0</v>
      </c>
      <c r="P143" s="34">
        <v>11</v>
      </c>
      <c r="Q143" s="16">
        <v>124</v>
      </c>
      <c r="S143" s="16">
        <f t="shared" si="50"/>
        <v>4</v>
      </c>
      <c r="U143" s="46">
        <f t="shared" si="55"/>
        <v>0</v>
      </c>
      <c r="W143" s="46">
        <f t="shared" si="43"/>
        <v>0</v>
      </c>
      <c r="Y143" s="46">
        <f>IF($K$8="No",0,SUM($W$20*Inputs!$G$79,Financials!FA$19-Financials!FA$15))</f>
        <v>0</v>
      </c>
      <c r="AA143" s="46">
        <f>IF($K$8="No",0,Financials!FA$41)</f>
        <v>0</v>
      </c>
      <c r="AB143" s="46"/>
      <c r="AC143" s="41">
        <f t="shared" si="44"/>
        <v>0</v>
      </c>
      <c r="AD143" s="46"/>
      <c r="OE143" s="16" t="s">
        <v>373</v>
      </c>
      <c r="OF143" s="205" t="s">
        <v>620</v>
      </c>
      <c r="OG143" s="16" t="s">
        <v>621</v>
      </c>
      <c r="OH143" s="16">
        <f>IF($K$8="No",0,SUM(W143*Inputs!$G$79,Financials!FA$19-Financials!FA$15))</f>
        <v>0</v>
      </c>
    </row>
    <row r="144" spans="5:398" s="16" customFormat="1">
      <c r="E144" s="16">
        <v>125</v>
      </c>
      <c r="G144" s="41">
        <f t="shared" si="45"/>
        <v>0</v>
      </c>
      <c r="H144" s="41"/>
      <c r="I144" s="41">
        <f t="shared" si="46"/>
        <v>0</v>
      </c>
      <c r="K144" s="41">
        <f t="shared" si="47"/>
        <v>0</v>
      </c>
      <c r="M144" s="41">
        <f t="shared" si="48"/>
        <v>0</v>
      </c>
      <c r="O144" s="41">
        <f t="shared" si="49"/>
        <v>0</v>
      </c>
      <c r="P144" s="34">
        <v>11</v>
      </c>
      <c r="Q144" s="16">
        <v>125</v>
      </c>
      <c r="S144" s="16">
        <f t="shared" si="50"/>
        <v>5</v>
      </c>
      <c r="U144" s="46">
        <f t="shared" si="55"/>
        <v>0</v>
      </c>
      <c r="W144" s="46">
        <f t="shared" si="43"/>
        <v>0</v>
      </c>
      <c r="Y144" s="46">
        <f>IF($K$8="No",0,SUM($W$20*Inputs!$G$79,Financials!FB$19-Financials!FB$15))</f>
        <v>0</v>
      </c>
      <c r="AA144" s="46">
        <f>IF($K$8="No",0,Financials!FB$41)</f>
        <v>0</v>
      </c>
      <c r="AB144" s="46"/>
      <c r="AC144" s="41">
        <f t="shared" si="44"/>
        <v>0</v>
      </c>
      <c r="AD144" s="46"/>
      <c r="OE144" s="16" t="s">
        <v>373</v>
      </c>
      <c r="OF144" s="205" t="s">
        <v>622</v>
      </c>
      <c r="OG144" s="16" t="s">
        <v>623</v>
      </c>
      <c r="OH144" s="16">
        <f>IF($K$8="No",0,SUM(W144*Inputs!$G$79,Financials!FB$19-Financials!FB$15))</f>
        <v>0</v>
      </c>
    </row>
    <row r="145" spans="5:398" s="16" customFormat="1">
      <c r="E145" s="16">
        <v>126</v>
      </c>
      <c r="G145" s="41">
        <f t="shared" si="45"/>
        <v>0</v>
      </c>
      <c r="H145" s="41"/>
      <c r="I145" s="41">
        <f t="shared" si="46"/>
        <v>0</v>
      </c>
      <c r="K145" s="41">
        <f t="shared" si="47"/>
        <v>0</v>
      </c>
      <c r="M145" s="41">
        <f t="shared" si="48"/>
        <v>0</v>
      </c>
      <c r="O145" s="41">
        <f t="shared" si="49"/>
        <v>0</v>
      </c>
      <c r="P145" s="34">
        <v>11</v>
      </c>
      <c r="Q145" s="16">
        <v>126</v>
      </c>
      <c r="S145" s="16">
        <f t="shared" si="50"/>
        <v>6</v>
      </c>
      <c r="U145" s="46">
        <f t="shared" si="55"/>
        <v>0</v>
      </c>
      <c r="W145" s="46">
        <f t="shared" si="43"/>
        <v>0</v>
      </c>
      <c r="Y145" s="46">
        <f>IF($K$8="No",0,SUM($W$20*Inputs!$G$79,Financials!FC$19-Financials!FC$15))</f>
        <v>0</v>
      </c>
      <c r="AA145" s="46">
        <f>IF($K$8="No",0,Financials!FC$41)</f>
        <v>0</v>
      </c>
      <c r="AB145" s="46"/>
      <c r="AC145" s="41">
        <f t="shared" si="44"/>
        <v>0</v>
      </c>
      <c r="AD145" s="46"/>
      <c r="OE145" s="16" t="s">
        <v>373</v>
      </c>
      <c r="OF145" s="205" t="s">
        <v>624</v>
      </c>
      <c r="OG145" s="16" t="s">
        <v>625</v>
      </c>
      <c r="OH145" s="16">
        <f>IF($K$8="No",0,SUM(W145*Inputs!$G$79,Financials!FC$19-Financials!FC$15))</f>
        <v>0</v>
      </c>
    </row>
    <row r="146" spans="5:398" s="16" customFormat="1">
      <c r="E146" s="16">
        <v>127</v>
      </c>
      <c r="G146" s="41">
        <f t="shared" si="45"/>
        <v>0</v>
      </c>
      <c r="H146" s="41"/>
      <c r="I146" s="41">
        <f t="shared" si="46"/>
        <v>0</v>
      </c>
      <c r="K146" s="41">
        <f t="shared" si="47"/>
        <v>0</v>
      </c>
      <c r="M146" s="41">
        <f t="shared" si="48"/>
        <v>0</v>
      </c>
      <c r="O146" s="41">
        <f t="shared" si="49"/>
        <v>0</v>
      </c>
      <c r="P146" s="34">
        <v>11</v>
      </c>
      <c r="Q146" s="16">
        <v>127</v>
      </c>
      <c r="S146" s="16">
        <f t="shared" si="50"/>
        <v>7</v>
      </c>
      <c r="U146" s="46">
        <f t="shared" si="55"/>
        <v>0</v>
      </c>
      <c r="W146" s="46">
        <f t="shared" si="43"/>
        <v>0</v>
      </c>
      <c r="Y146" s="46">
        <f>IF($K$8="No",0,SUM($W$20*Inputs!$G$79,Financials!FD$19-Financials!FD$15))</f>
        <v>0</v>
      </c>
      <c r="AA146" s="46">
        <f>IF($K$8="No",0,Financials!FD$41)</f>
        <v>0</v>
      </c>
      <c r="AB146" s="46"/>
      <c r="AC146" s="41">
        <f t="shared" si="44"/>
        <v>0</v>
      </c>
      <c r="AD146" s="46"/>
      <c r="OE146" s="16" t="s">
        <v>373</v>
      </c>
      <c r="OF146" s="205" t="s">
        <v>626</v>
      </c>
      <c r="OG146" s="16" t="s">
        <v>627</v>
      </c>
      <c r="OH146" s="16">
        <f>IF($K$8="No",0,SUM(W146*Inputs!$G$79,Financials!FD$19-Financials!FD$15))</f>
        <v>0</v>
      </c>
    </row>
    <row r="147" spans="5:398" s="16" customFormat="1">
      <c r="E147" s="16">
        <v>128</v>
      </c>
      <c r="G147" s="41">
        <f t="shared" si="45"/>
        <v>0</v>
      </c>
      <c r="H147" s="41"/>
      <c r="I147" s="41">
        <f t="shared" si="46"/>
        <v>0</v>
      </c>
      <c r="K147" s="41">
        <f t="shared" si="47"/>
        <v>0</v>
      </c>
      <c r="M147" s="41">
        <f t="shared" si="48"/>
        <v>0</v>
      </c>
      <c r="O147" s="41">
        <f t="shared" si="49"/>
        <v>0</v>
      </c>
      <c r="P147" s="34">
        <v>11</v>
      </c>
      <c r="Q147" s="16">
        <v>128</v>
      </c>
      <c r="S147" s="16">
        <f t="shared" si="50"/>
        <v>8</v>
      </c>
      <c r="U147" s="46">
        <f t="shared" si="55"/>
        <v>0</v>
      </c>
      <c r="W147" s="46">
        <f t="shared" si="43"/>
        <v>0</v>
      </c>
      <c r="Y147" s="46">
        <f>IF($K$8="No",0,SUM($W$20*Inputs!$G$79,Financials!FE$19-Financials!FE$15))</f>
        <v>0</v>
      </c>
      <c r="AA147" s="46">
        <f>IF($K$8="No",0,Financials!FE$41)</f>
        <v>0</v>
      </c>
      <c r="AB147" s="46"/>
      <c r="AC147" s="41">
        <f t="shared" si="44"/>
        <v>0</v>
      </c>
      <c r="AD147" s="46"/>
      <c r="OE147" s="16" t="s">
        <v>373</v>
      </c>
      <c r="OF147" s="205" t="s">
        <v>628</v>
      </c>
      <c r="OG147" s="16" t="s">
        <v>629</v>
      </c>
      <c r="OH147" s="16">
        <f>IF($K$8="No",0,SUM(W147*Inputs!$G$79,Financials!FE$19-Financials!FE$15))</f>
        <v>0</v>
      </c>
    </row>
    <row r="148" spans="5:398" s="16" customFormat="1">
      <c r="E148" s="16">
        <v>129</v>
      </c>
      <c r="G148" s="41">
        <f t="shared" si="45"/>
        <v>0</v>
      </c>
      <c r="H148" s="41"/>
      <c r="I148" s="41">
        <f t="shared" si="46"/>
        <v>0</v>
      </c>
      <c r="K148" s="41">
        <f t="shared" si="47"/>
        <v>0</v>
      </c>
      <c r="M148" s="41">
        <f t="shared" si="48"/>
        <v>0</v>
      </c>
      <c r="O148" s="41">
        <f t="shared" si="49"/>
        <v>0</v>
      </c>
      <c r="P148" s="34">
        <v>11</v>
      </c>
      <c r="Q148" s="16">
        <v>129</v>
      </c>
      <c r="S148" s="16">
        <f t="shared" si="50"/>
        <v>9</v>
      </c>
      <c r="U148" s="46">
        <f t="shared" si="55"/>
        <v>0</v>
      </c>
      <c r="W148" s="46">
        <f t="shared" ref="W148:W211" si="56">U148*$K$9</f>
        <v>0</v>
      </c>
      <c r="Y148" s="46">
        <f>IF($K$8="No",0,SUM($W$20*Inputs!$G$79,Financials!FF$19-Financials!FF$15))</f>
        <v>0</v>
      </c>
      <c r="AA148" s="46">
        <f>IF($K$8="No",0,Financials!FF$41)</f>
        <v>0</v>
      </c>
      <c r="AB148" s="46"/>
      <c r="AC148" s="41">
        <f t="shared" ref="AC148:AC211" si="57">IF(Q148&lt;=$E$11*12,(Y148-AA148)/$K$7,0)</f>
        <v>0</v>
      </c>
      <c r="AD148" s="46"/>
      <c r="OE148" s="16" t="s">
        <v>373</v>
      </c>
      <c r="OF148" s="205" t="s">
        <v>630</v>
      </c>
      <c r="OG148" s="16" t="s">
        <v>631</v>
      </c>
      <c r="OH148" s="16">
        <f>IF($K$8="No",0,SUM(W148*Inputs!$G$79,Financials!FF$19-Financials!FF$15))</f>
        <v>0</v>
      </c>
    </row>
    <row r="149" spans="5:398" s="16" customFormat="1">
      <c r="E149" s="16">
        <v>130</v>
      </c>
      <c r="G149" s="41">
        <f t="shared" ref="G149:G212" si="58">IF(E149&lt;=$E$11*12,O148,0)</f>
        <v>0</v>
      </c>
      <c r="H149" s="41"/>
      <c r="I149" s="41">
        <f t="shared" ref="I149:I212" si="59">IF(E149&lt;=$E$11*12,SUM(K149,M149),0)</f>
        <v>0</v>
      </c>
      <c r="K149" s="41">
        <f t="shared" ref="K149:K212" si="60">IF(E149&lt;=$E$11*12,G149*$E$9/12,0)</f>
        <v>0</v>
      </c>
      <c r="M149" s="41">
        <f t="shared" ref="M149:M212" si="61">IF(E149&lt;=$E$11*12,$E$13-K149,0)</f>
        <v>0</v>
      </c>
      <c r="O149" s="41">
        <f t="shared" ref="O149:O212" si="62">IF(E149&lt;=$E$11*12,G149-M149,0)</f>
        <v>0</v>
      </c>
      <c r="P149" s="34">
        <v>11</v>
      </c>
      <c r="Q149" s="16">
        <v>130</v>
      </c>
      <c r="S149" s="16">
        <f t="shared" ref="S149:S212" si="63">IF(S148=12,1,S148+1)</f>
        <v>10</v>
      </c>
      <c r="U149" s="46">
        <f t="shared" si="55"/>
        <v>0</v>
      </c>
      <c r="W149" s="46">
        <f t="shared" si="56"/>
        <v>0</v>
      </c>
      <c r="Y149" s="46">
        <f>IF($K$8="No",0,SUM($W$20*Inputs!$G$79,Financials!FG$19-Financials!FG$15))</f>
        <v>0</v>
      </c>
      <c r="AA149" s="46">
        <f>IF($K$8="No",0,Financials!FG$41)</f>
        <v>0</v>
      </c>
      <c r="AB149" s="46"/>
      <c r="AC149" s="41">
        <f t="shared" si="57"/>
        <v>0</v>
      </c>
      <c r="AD149" s="46"/>
      <c r="OE149" s="16" t="s">
        <v>373</v>
      </c>
      <c r="OF149" s="205" t="s">
        <v>632</v>
      </c>
      <c r="OG149" s="16" t="s">
        <v>633</v>
      </c>
      <c r="OH149" s="16">
        <f>IF($K$8="No",0,SUM(W149*Inputs!$G$79,Financials!FG$19-Financials!FG$15))</f>
        <v>0</v>
      </c>
    </row>
    <row r="150" spans="5:398" s="16" customFormat="1">
      <c r="E150" s="16">
        <v>131</v>
      </c>
      <c r="G150" s="41">
        <f t="shared" si="58"/>
        <v>0</v>
      </c>
      <c r="H150" s="41"/>
      <c r="I150" s="41">
        <f t="shared" si="59"/>
        <v>0</v>
      </c>
      <c r="K150" s="41">
        <f t="shared" si="60"/>
        <v>0</v>
      </c>
      <c r="M150" s="41">
        <f t="shared" si="61"/>
        <v>0</v>
      </c>
      <c r="O150" s="41">
        <f t="shared" si="62"/>
        <v>0</v>
      </c>
      <c r="P150" s="34">
        <v>11</v>
      </c>
      <c r="Q150" s="16">
        <v>131</v>
      </c>
      <c r="S150" s="16">
        <f t="shared" si="63"/>
        <v>11</v>
      </c>
      <c r="U150" s="46">
        <f t="shared" si="55"/>
        <v>0</v>
      </c>
      <c r="W150" s="46">
        <f t="shared" si="56"/>
        <v>0</v>
      </c>
      <c r="Y150" s="46">
        <f>IF($K$8="No",0,SUM($W$20*Inputs!$G$79,Financials!FH$19-Financials!FH$15))</f>
        <v>0</v>
      </c>
      <c r="AA150" s="46">
        <f>IF($K$8="No",0,Financials!FH$41)</f>
        <v>0</v>
      </c>
      <c r="AB150" s="46"/>
      <c r="AC150" s="41">
        <f t="shared" si="57"/>
        <v>0</v>
      </c>
      <c r="AD150" s="46"/>
      <c r="OE150" s="16" t="s">
        <v>373</v>
      </c>
      <c r="OF150" s="205" t="s">
        <v>634</v>
      </c>
      <c r="OG150" s="16" t="s">
        <v>635</v>
      </c>
      <c r="OH150" s="16">
        <f>IF($K$8="No",0,SUM(W150*Inputs!$G$79,Financials!FH$19-Financials!FH$15))</f>
        <v>0</v>
      </c>
    </row>
    <row r="151" spans="5:398" s="16" customFormat="1">
      <c r="E151" s="16">
        <v>132</v>
      </c>
      <c r="G151" s="41">
        <f t="shared" si="58"/>
        <v>0</v>
      </c>
      <c r="H151" s="41"/>
      <c r="I151" s="41">
        <f t="shared" si="59"/>
        <v>0</v>
      </c>
      <c r="K151" s="41">
        <f t="shared" si="60"/>
        <v>0</v>
      </c>
      <c r="M151" s="41">
        <f t="shared" si="61"/>
        <v>0</v>
      </c>
      <c r="O151" s="41">
        <f t="shared" si="62"/>
        <v>0</v>
      </c>
      <c r="P151" s="34">
        <v>11</v>
      </c>
      <c r="Q151" s="16">
        <v>132</v>
      </c>
      <c r="S151" s="16">
        <f t="shared" si="63"/>
        <v>12</v>
      </c>
      <c r="U151" s="46">
        <f t="shared" si="55"/>
        <v>0</v>
      </c>
      <c r="W151" s="46">
        <f t="shared" si="56"/>
        <v>0</v>
      </c>
      <c r="Y151" s="46">
        <f>IF($K$8="No",0,SUM($W$20*Inputs!$G$79,Financials!FI$19-Financials!FI$15))</f>
        <v>0</v>
      </c>
      <c r="AA151" s="46">
        <f>IF($K$8="No",0,Financials!FI$41)</f>
        <v>0</v>
      </c>
      <c r="AB151" s="46"/>
      <c r="AC151" s="41">
        <f t="shared" si="57"/>
        <v>0</v>
      </c>
      <c r="AD151" s="46"/>
      <c r="OE151" s="16" t="s">
        <v>373</v>
      </c>
      <c r="OF151" s="205" t="s">
        <v>636</v>
      </c>
      <c r="OG151" s="16" t="s">
        <v>637</v>
      </c>
      <c r="OH151" s="16">
        <f>IF($K$8="No",0,SUM(W151*Inputs!$G$79,Financials!FI$19-Financials!FI$15))</f>
        <v>0</v>
      </c>
    </row>
    <row r="152" spans="5:398" s="16" customFormat="1">
      <c r="E152" s="16">
        <v>133</v>
      </c>
      <c r="G152" s="41">
        <f t="shared" si="58"/>
        <v>0</v>
      </c>
      <c r="H152" s="41"/>
      <c r="I152" s="41">
        <f t="shared" si="59"/>
        <v>0</v>
      </c>
      <c r="K152" s="41">
        <f t="shared" si="60"/>
        <v>0</v>
      </c>
      <c r="M152" s="41">
        <f t="shared" si="61"/>
        <v>0</v>
      </c>
      <c r="O152" s="41">
        <f t="shared" si="62"/>
        <v>0</v>
      </c>
      <c r="P152" s="34">
        <v>12</v>
      </c>
      <c r="Q152" s="16">
        <v>133</v>
      </c>
      <c r="S152" s="16">
        <f t="shared" si="63"/>
        <v>1</v>
      </c>
      <c r="U152" s="46">
        <f>$U$31*(1-Inputs!$M$18)^'Debt Schedule'!P151</f>
        <v>0</v>
      </c>
      <c r="W152" s="46">
        <f t="shared" si="56"/>
        <v>0</v>
      </c>
      <c r="Y152" s="46">
        <f>IF($K$8="No",0,SUM($W$20*Inputs!$G$79,Financials!FJ$19-Financials!FJ$15))</f>
        <v>0</v>
      </c>
      <c r="AA152" s="46">
        <f>IF($K$8="No",0,Financials!FJ$41)</f>
        <v>0</v>
      </c>
      <c r="AB152" s="46"/>
      <c r="AC152" s="41">
        <f t="shared" si="57"/>
        <v>0</v>
      </c>
      <c r="AD152" s="46"/>
      <c r="OE152" s="16" t="s">
        <v>373</v>
      </c>
      <c r="OF152" s="205" t="s">
        <v>638</v>
      </c>
      <c r="OG152" s="16" t="s">
        <v>639</v>
      </c>
      <c r="OH152" s="16">
        <f>IF($K$8="No",0,SUM(W152*Inputs!$G$79,Financials!FJ$19-Financials!FJ$15))</f>
        <v>0</v>
      </c>
    </row>
    <row r="153" spans="5:398" s="16" customFormat="1">
      <c r="E153" s="16">
        <v>134</v>
      </c>
      <c r="G153" s="41">
        <f t="shared" si="58"/>
        <v>0</v>
      </c>
      <c r="H153" s="41"/>
      <c r="I153" s="41">
        <f t="shared" si="59"/>
        <v>0</v>
      </c>
      <c r="K153" s="41">
        <f t="shared" si="60"/>
        <v>0</v>
      </c>
      <c r="M153" s="41">
        <f t="shared" si="61"/>
        <v>0</v>
      </c>
      <c r="O153" s="41">
        <f t="shared" si="62"/>
        <v>0</v>
      </c>
      <c r="P153" s="34">
        <v>12</v>
      </c>
      <c r="Q153" s="16">
        <v>134</v>
      </c>
      <c r="S153" s="16">
        <f t="shared" si="63"/>
        <v>2</v>
      </c>
      <c r="U153" s="46">
        <f t="shared" ref="U153:U163" si="64">U152</f>
        <v>0</v>
      </c>
      <c r="W153" s="46">
        <f t="shared" si="56"/>
        <v>0</v>
      </c>
      <c r="Y153" s="46">
        <f>IF($K$8="No",0,SUM($W$20*Inputs!$G$79,Financials!FK$19-Financials!FK$15))</f>
        <v>0</v>
      </c>
      <c r="AA153" s="46">
        <f>IF($K$8="No",0,Financials!FK$41)</f>
        <v>0</v>
      </c>
      <c r="AB153" s="46"/>
      <c r="AC153" s="41">
        <f t="shared" si="57"/>
        <v>0</v>
      </c>
      <c r="AD153" s="46"/>
      <c r="OE153" s="16" t="s">
        <v>373</v>
      </c>
      <c r="OF153" s="205" t="s">
        <v>640</v>
      </c>
      <c r="OG153" s="16" t="s">
        <v>641</v>
      </c>
      <c r="OH153" s="16">
        <f>IF($K$8="No",0,SUM(W153*Inputs!$G$79,Financials!FK$19-Financials!FK$15))</f>
        <v>0</v>
      </c>
    </row>
    <row r="154" spans="5:398" s="16" customFormat="1">
      <c r="E154" s="16">
        <v>135</v>
      </c>
      <c r="G154" s="41">
        <f t="shared" si="58"/>
        <v>0</v>
      </c>
      <c r="H154" s="41"/>
      <c r="I154" s="41">
        <f t="shared" si="59"/>
        <v>0</v>
      </c>
      <c r="K154" s="41">
        <f t="shared" si="60"/>
        <v>0</v>
      </c>
      <c r="M154" s="41">
        <f t="shared" si="61"/>
        <v>0</v>
      </c>
      <c r="O154" s="41">
        <f t="shared" si="62"/>
        <v>0</v>
      </c>
      <c r="P154" s="34">
        <v>12</v>
      </c>
      <c r="Q154" s="16">
        <v>135</v>
      </c>
      <c r="S154" s="16">
        <f t="shared" si="63"/>
        <v>3</v>
      </c>
      <c r="U154" s="46">
        <f t="shared" si="64"/>
        <v>0</v>
      </c>
      <c r="W154" s="46">
        <f t="shared" si="56"/>
        <v>0</v>
      </c>
      <c r="Y154" s="46">
        <f>IF($K$8="No",0,SUM($W$20*Inputs!$G$79,Financials!FL$19-Financials!FL$15))</f>
        <v>0</v>
      </c>
      <c r="AA154" s="46">
        <f>IF($K$8="No",0,Financials!FL$41)</f>
        <v>0</v>
      </c>
      <c r="AB154" s="46"/>
      <c r="AC154" s="41">
        <f t="shared" si="57"/>
        <v>0</v>
      </c>
      <c r="AD154" s="46"/>
      <c r="OE154" s="16" t="s">
        <v>373</v>
      </c>
      <c r="OF154" s="205" t="s">
        <v>642</v>
      </c>
      <c r="OG154" s="16" t="s">
        <v>643</v>
      </c>
      <c r="OH154" s="16">
        <f>IF($K$8="No",0,SUM(W154*Inputs!$G$79,Financials!FL$19-Financials!FL$15))</f>
        <v>0</v>
      </c>
    </row>
    <row r="155" spans="5:398" s="16" customFormat="1">
      <c r="E155" s="16">
        <v>136</v>
      </c>
      <c r="G155" s="41">
        <f t="shared" si="58"/>
        <v>0</v>
      </c>
      <c r="H155" s="41"/>
      <c r="I155" s="41">
        <f t="shared" si="59"/>
        <v>0</v>
      </c>
      <c r="K155" s="41">
        <f t="shared" si="60"/>
        <v>0</v>
      </c>
      <c r="M155" s="41">
        <f t="shared" si="61"/>
        <v>0</v>
      </c>
      <c r="O155" s="41">
        <f t="shared" si="62"/>
        <v>0</v>
      </c>
      <c r="P155" s="34">
        <v>12</v>
      </c>
      <c r="Q155" s="16">
        <v>136</v>
      </c>
      <c r="S155" s="16">
        <f t="shared" si="63"/>
        <v>4</v>
      </c>
      <c r="U155" s="46">
        <f t="shared" si="64"/>
        <v>0</v>
      </c>
      <c r="W155" s="46">
        <f t="shared" si="56"/>
        <v>0</v>
      </c>
      <c r="Y155" s="46">
        <f>IF($K$8="No",0,SUM($W$20*Inputs!$G$79,Financials!FM$19-Financials!FM$15))</f>
        <v>0</v>
      </c>
      <c r="AA155" s="46">
        <f>IF($K$8="No",0,Financials!FM$41)</f>
        <v>0</v>
      </c>
      <c r="AB155" s="46"/>
      <c r="AC155" s="41">
        <f t="shared" si="57"/>
        <v>0</v>
      </c>
      <c r="AD155" s="46"/>
      <c r="OE155" s="16" t="s">
        <v>373</v>
      </c>
      <c r="OF155" s="205" t="s">
        <v>644</v>
      </c>
      <c r="OG155" s="16" t="s">
        <v>645</v>
      </c>
      <c r="OH155" s="16">
        <f>IF($K$8="No",0,SUM(W155*Inputs!$G$79,Financials!FM$19-Financials!FM$15))</f>
        <v>0</v>
      </c>
    </row>
    <row r="156" spans="5:398" s="16" customFormat="1">
      <c r="E156" s="16">
        <v>137</v>
      </c>
      <c r="G156" s="41">
        <f t="shared" si="58"/>
        <v>0</v>
      </c>
      <c r="H156" s="41"/>
      <c r="I156" s="41">
        <f t="shared" si="59"/>
        <v>0</v>
      </c>
      <c r="K156" s="41">
        <f t="shared" si="60"/>
        <v>0</v>
      </c>
      <c r="M156" s="41">
        <f t="shared" si="61"/>
        <v>0</v>
      </c>
      <c r="O156" s="41">
        <f t="shared" si="62"/>
        <v>0</v>
      </c>
      <c r="P156" s="34">
        <v>12</v>
      </c>
      <c r="Q156" s="16">
        <v>137</v>
      </c>
      <c r="S156" s="16">
        <f t="shared" si="63"/>
        <v>5</v>
      </c>
      <c r="U156" s="46">
        <f t="shared" si="64"/>
        <v>0</v>
      </c>
      <c r="W156" s="46">
        <f t="shared" si="56"/>
        <v>0</v>
      </c>
      <c r="Y156" s="46">
        <f>IF($K$8="No",0,SUM($W$20*Inputs!$G$79,Financials!FN$19-Financials!FN$15))</f>
        <v>0</v>
      </c>
      <c r="AA156" s="46">
        <f>IF($K$8="No",0,Financials!FN$41)</f>
        <v>0</v>
      </c>
      <c r="AB156" s="46"/>
      <c r="AC156" s="41">
        <f t="shared" si="57"/>
        <v>0</v>
      </c>
      <c r="AD156" s="46"/>
      <c r="OE156" s="16" t="s">
        <v>373</v>
      </c>
      <c r="OF156" s="205" t="s">
        <v>646</v>
      </c>
      <c r="OG156" s="16" t="s">
        <v>647</v>
      </c>
      <c r="OH156" s="16">
        <f>IF($K$8="No",0,SUM(W156*Inputs!$G$79,Financials!FN$19-Financials!FN$15))</f>
        <v>0</v>
      </c>
    </row>
    <row r="157" spans="5:398" s="16" customFormat="1">
      <c r="E157" s="16">
        <v>138</v>
      </c>
      <c r="G157" s="41">
        <f t="shared" si="58"/>
        <v>0</v>
      </c>
      <c r="H157" s="41"/>
      <c r="I157" s="41">
        <f t="shared" si="59"/>
        <v>0</v>
      </c>
      <c r="K157" s="41">
        <f t="shared" si="60"/>
        <v>0</v>
      </c>
      <c r="M157" s="41">
        <f t="shared" si="61"/>
        <v>0</v>
      </c>
      <c r="O157" s="41">
        <f t="shared" si="62"/>
        <v>0</v>
      </c>
      <c r="P157" s="34">
        <v>12</v>
      </c>
      <c r="Q157" s="16">
        <v>138</v>
      </c>
      <c r="S157" s="16">
        <f t="shared" si="63"/>
        <v>6</v>
      </c>
      <c r="U157" s="46">
        <f t="shared" si="64"/>
        <v>0</v>
      </c>
      <c r="W157" s="46">
        <f t="shared" si="56"/>
        <v>0</v>
      </c>
      <c r="Y157" s="46">
        <f>IF($K$8="No",0,SUM($W$20*Inputs!$G$79,Financials!FO$19-Financials!FO$15))</f>
        <v>0</v>
      </c>
      <c r="AA157" s="46">
        <f>IF($K$8="No",0,Financials!FO$41)</f>
        <v>0</v>
      </c>
      <c r="AB157" s="46"/>
      <c r="AC157" s="41">
        <f t="shared" si="57"/>
        <v>0</v>
      </c>
      <c r="AD157" s="46"/>
      <c r="OE157" s="16" t="s">
        <v>373</v>
      </c>
      <c r="OF157" s="205" t="s">
        <v>648</v>
      </c>
      <c r="OG157" s="16" t="s">
        <v>649</v>
      </c>
      <c r="OH157" s="16">
        <f>IF($K$8="No",0,SUM(W157*Inputs!$G$79,Financials!FO$19-Financials!FO$15))</f>
        <v>0</v>
      </c>
    </row>
    <row r="158" spans="5:398" s="16" customFormat="1">
      <c r="E158" s="16">
        <v>139</v>
      </c>
      <c r="G158" s="41">
        <f t="shared" si="58"/>
        <v>0</v>
      </c>
      <c r="H158" s="41"/>
      <c r="I158" s="41">
        <f t="shared" si="59"/>
        <v>0</v>
      </c>
      <c r="K158" s="41">
        <f t="shared" si="60"/>
        <v>0</v>
      </c>
      <c r="M158" s="41">
        <f t="shared" si="61"/>
        <v>0</v>
      </c>
      <c r="O158" s="41">
        <f t="shared" si="62"/>
        <v>0</v>
      </c>
      <c r="P158" s="34">
        <v>12</v>
      </c>
      <c r="Q158" s="16">
        <v>139</v>
      </c>
      <c r="S158" s="16">
        <f t="shared" si="63"/>
        <v>7</v>
      </c>
      <c r="U158" s="46">
        <f t="shared" si="64"/>
        <v>0</v>
      </c>
      <c r="W158" s="46">
        <f t="shared" si="56"/>
        <v>0</v>
      </c>
      <c r="Y158" s="46">
        <f>IF($K$8="No",0,SUM($W$20*Inputs!$G$79,Financials!FP$19-Financials!FP$15))</f>
        <v>0</v>
      </c>
      <c r="AA158" s="46">
        <f>IF($K$8="No",0,Financials!FP$41)</f>
        <v>0</v>
      </c>
      <c r="AB158" s="46"/>
      <c r="AC158" s="41">
        <f t="shared" si="57"/>
        <v>0</v>
      </c>
      <c r="AD158" s="46"/>
      <c r="OE158" s="16" t="s">
        <v>373</v>
      </c>
      <c r="OF158" s="205" t="s">
        <v>650</v>
      </c>
      <c r="OG158" s="16" t="s">
        <v>651</v>
      </c>
      <c r="OH158" s="16">
        <f>IF($K$8="No",0,SUM(W158*Inputs!$G$79,Financials!FP$19-Financials!FP$15))</f>
        <v>0</v>
      </c>
    </row>
    <row r="159" spans="5:398" s="16" customFormat="1">
      <c r="E159" s="16">
        <v>140</v>
      </c>
      <c r="G159" s="41">
        <f t="shared" si="58"/>
        <v>0</v>
      </c>
      <c r="H159" s="41"/>
      <c r="I159" s="41">
        <f t="shared" si="59"/>
        <v>0</v>
      </c>
      <c r="K159" s="41">
        <f t="shared" si="60"/>
        <v>0</v>
      </c>
      <c r="M159" s="41">
        <f t="shared" si="61"/>
        <v>0</v>
      </c>
      <c r="O159" s="41">
        <f t="shared" si="62"/>
        <v>0</v>
      </c>
      <c r="P159" s="34">
        <v>12</v>
      </c>
      <c r="Q159" s="16">
        <v>140</v>
      </c>
      <c r="S159" s="16">
        <f t="shared" si="63"/>
        <v>8</v>
      </c>
      <c r="U159" s="46">
        <f t="shared" si="64"/>
        <v>0</v>
      </c>
      <c r="W159" s="46">
        <f t="shared" si="56"/>
        <v>0</v>
      </c>
      <c r="Y159" s="46">
        <f>IF($K$8="No",0,SUM($W$20*Inputs!$G$79,Financials!FQ$19-Financials!FQ$15))</f>
        <v>0</v>
      </c>
      <c r="AA159" s="46">
        <f>IF($K$8="No",0,Financials!FQ$41)</f>
        <v>0</v>
      </c>
      <c r="AB159" s="46"/>
      <c r="AC159" s="41">
        <f t="shared" si="57"/>
        <v>0</v>
      </c>
      <c r="AD159" s="46"/>
      <c r="OE159" s="16" t="s">
        <v>373</v>
      </c>
      <c r="OF159" s="205" t="s">
        <v>652</v>
      </c>
      <c r="OG159" s="16" t="s">
        <v>653</v>
      </c>
      <c r="OH159" s="16">
        <f>IF($K$8="No",0,SUM(W159*Inputs!$G$79,Financials!FQ$19-Financials!FQ$15))</f>
        <v>0</v>
      </c>
    </row>
    <row r="160" spans="5:398" s="16" customFormat="1">
      <c r="E160" s="16">
        <v>141</v>
      </c>
      <c r="G160" s="41">
        <f t="shared" si="58"/>
        <v>0</v>
      </c>
      <c r="H160" s="41"/>
      <c r="I160" s="41">
        <f t="shared" si="59"/>
        <v>0</v>
      </c>
      <c r="K160" s="41">
        <f t="shared" si="60"/>
        <v>0</v>
      </c>
      <c r="M160" s="41">
        <f t="shared" si="61"/>
        <v>0</v>
      </c>
      <c r="O160" s="41">
        <f t="shared" si="62"/>
        <v>0</v>
      </c>
      <c r="P160" s="34">
        <v>12</v>
      </c>
      <c r="Q160" s="16">
        <v>141</v>
      </c>
      <c r="S160" s="16">
        <f t="shared" si="63"/>
        <v>9</v>
      </c>
      <c r="U160" s="46">
        <f t="shared" si="64"/>
        <v>0</v>
      </c>
      <c r="W160" s="46">
        <f t="shared" si="56"/>
        <v>0</v>
      </c>
      <c r="Y160" s="46">
        <f>IF($K$8="No",0,SUM($W$20*Inputs!$G$79,Financials!FR$19-Financials!FR$15))</f>
        <v>0</v>
      </c>
      <c r="AA160" s="46">
        <f>IF($K$8="No",0,Financials!FR$41)</f>
        <v>0</v>
      </c>
      <c r="AB160" s="46"/>
      <c r="AC160" s="41">
        <f t="shared" si="57"/>
        <v>0</v>
      </c>
      <c r="AD160" s="46"/>
      <c r="OE160" s="16" t="s">
        <v>373</v>
      </c>
      <c r="OF160" s="205" t="s">
        <v>654</v>
      </c>
      <c r="OG160" s="16" t="s">
        <v>655</v>
      </c>
      <c r="OH160" s="16">
        <f>IF($K$8="No",0,SUM(W160*Inputs!$G$79,Financials!FR$19-Financials!FR$15))</f>
        <v>0</v>
      </c>
    </row>
    <row r="161" spans="5:398" s="16" customFormat="1">
      <c r="E161" s="16">
        <v>142</v>
      </c>
      <c r="G161" s="41">
        <f t="shared" si="58"/>
        <v>0</v>
      </c>
      <c r="H161" s="41"/>
      <c r="I161" s="41">
        <f t="shared" si="59"/>
        <v>0</v>
      </c>
      <c r="K161" s="41">
        <f t="shared" si="60"/>
        <v>0</v>
      </c>
      <c r="M161" s="41">
        <f t="shared" si="61"/>
        <v>0</v>
      </c>
      <c r="O161" s="41">
        <f t="shared" si="62"/>
        <v>0</v>
      </c>
      <c r="P161" s="34">
        <v>12</v>
      </c>
      <c r="Q161" s="16">
        <v>142</v>
      </c>
      <c r="S161" s="16">
        <f t="shared" si="63"/>
        <v>10</v>
      </c>
      <c r="U161" s="46">
        <f t="shared" si="64"/>
        <v>0</v>
      </c>
      <c r="W161" s="46">
        <f t="shared" si="56"/>
        <v>0</v>
      </c>
      <c r="Y161" s="46">
        <f>IF($K$8="No",0,SUM($W$20*Inputs!$G$79,Financials!FS$19-Financials!FS$15))</f>
        <v>0</v>
      </c>
      <c r="AA161" s="46">
        <f>IF($K$8="No",0,Financials!FS$41)</f>
        <v>0</v>
      </c>
      <c r="AB161" s="46"/>
      <c r="AC161" s="41">
        <f t="shared" si="57"/>
        <v>0</v>
      </c>
      <c r="AD161" s="46"/>
      <c r="OE161" s="16" t="s">
        <v>373</v>
      </c>
      <c r="OF161" s="205" t="s">
        <v>656</v>
      </c>
      <c r="OG161" s="16" t="s">
        <v>657</v>
      </c>
      <c r="OH161" s="16">
        <f>IF($K$8="No",0,SUM(W161*Inputs!$G$79,Financials!FS$19-Financials!FS$15))</f>
        <v>0</v>
      </c>
    </row>
    <row r="162" spans="5:398" s="16" customFormat="1">
      <c r="E162" s="16">
        <v>143</v>
      </c>
      <c r="G162" s="41">
        <f t="shared" si="58"/>
        <v>0</v>
      </c>
      <c r="H162" s="41"/>
      <c r="I162" s="41">
        <f t="shared" si="59"/>
        <v>0</v>
      </c>
      <c r="K162" s="41">
        <f t="shared" si="60"/>
        <v>0</v>
      </c>
      <c r="M162" s="41">
        <f t="shared" si="61"/>
        <v>0</v>
      </c>
      <c r="O162" s="41">
        <f t="shared" si="62"/>
        <v>0</v>
      </c>
      <c r="P162" s="34">
        <v>12</v>
      </c>
      <c r="Q162" s="16">
        <v>143</v>
      </c>
      <c r="S162" s="16">
        <f t="shared" si="63"/>
        <v>11</v>
      </c>
      <c r="U162" s="46">
        <f t="shared" si="64"/>
        <v>0</v>
      </c>
      <c r="W162" s="46">
        <f t="shared" si="56"/>
        <v>0</v>
      </c>
      <c r="Y162" s="46">
        <f>IF($K$8="No",0,SUM($W$20*Inputs!$G$79,Financials!FT$19-Financials!FT$15))</f>
        <v>0</v>
      </c>
      <c r="AA162" s="46">
        <f>IF($K$8="No",0,Financials!FT$41)</f>
        <v>0</v>
      </c>
      <c r="AB162" s="46"/>
      <c r="AC162" s="41">
        <f t="shared" si="57"/>
        <v>0</v>
      </c>
      <c r="AD162" s="46"/>
      <c r="OE162" s="16" t="s">
        <v>373</v>
      </c>
      <c r="OF162" s="205" t="s">
        <v>658</v>
      </c>
      <c r="OG162" s="16" t="s">
        <v>659</v>
      </c>
      <c r="OH162" s="16">
        <f>IF($K$8="No",0,SUM(W162*Inputs!$G$79,Financials!FT$19-Financials!FT$15))</f>
        <v>0</v>
      </c>
    </row>
    <row r="163" spans="5:398" s="16" customFormat="1">
      <c r="E163" s="16">
        <v>144</v>
      </c>
      <c r="G163" s="41">
        <f t="shared" si="58"/>
        <v>0</v>
      </c>
      <c r="H163" s="41"/>
      <c r="I163" s="41">
        <f t="shared" si="59"/>
        <v>0</v>
      </c>
      <c r="K163" s="41">
        <f t="shared" si="60"/>
        <v>0</v>
      </c>
      <c r="M163" s="41">
        <f t="shared" si="61"/>
        <v>0</v>
      </c>
      <c r="O163" s="41">
        <f t="shared" si="62"/>
        <v>0</v>
      </c>
      <c r="P163" s="34">
        <v>12</v>
      </c>
      <c r="Q163" s="16">
        <v>144</v>
      </c>
      <c r="S163" s="16">
        <f t="shared" si="63"/>
        <v>12</v>
      </c>
      <c r="U163" s="46">
        <f t="shared" si="64"/>
        <v>0</v>
      </c>
      <c r="W163" s="46">
        <f t="shared" si="56"/>
        <v>0</v>
      </c>
      <c r="Y163" s="46">
        <f>IF($K$8="No",0,SUM($W$20*Inputs!$G$79,Financials!FU$19-Financials!FU$15))</f>
        <v>0</v>
      </c>
      <c r="AA163" s="46">
        <f>IF($K$8="No",0,Financials!FU$41)</f>
        <v>0</v>
      </c>
      <c r="AB163" s="46"/>
      <c r="AC163" s="41">
        <f t="shared" si="57"/>
        <v>0</v>
      </c>
      <c r="AD163" s="46"/>
      <c r="OE163" s="16" t="s">
        <v>373</v>
      </c>
      <c r="OF163" s="205" t="s">
        <v>660</v>
      </c>
      <c r="OG163" s="16" t="s">
        <v>661</v>
      </c>
      <c r="OH163" s="16">
        <f>IF($K$8="No",0,SUM(W163*Inputs!$G$79,Financials!FU$19-Financials!FU$15))</f>
        <v>0</v>
      </c>
    </row>
    <row r="164" spans="5:398" s="16" customFormat="1">
      <c r="E164" s="16">
        <v>145</v>
      </c>
      <c r="G164" s="41">
        <f t="shared" si="58"/>
        <v>0</v>
      </c>
      <c r="H164" s="41"/>
      <c r="I164" s="41">
        <f t="shared" si="59"/>
        <v>0</v>
      </c>
      <c r="K164" s="41">
        <f t="shared" si="60"/>
        <v>0</v>
      </c>
      <c r="M164" s="41">
        <f t="shared" si="61"/>
        <v>0</v>
      </c>
      <c r="O164" s="41">
        <f t="shared" si="62"/>
        <v>0</v>
      </c>
      <c r="P164" s="34">
        <v>13</v>
      </c>
      <c r="Q164" s="16">
        <v>145</v>
      </c>
      <c r="S164" s="16">
        <f t="shared" si="63"/>
        <v>1</v>
      </c>
      <c r="U164" s="46">
        <f>$U$31*(1-Inputs!$M$18)^'Debt Schedule'!P163</f>
        <v>0</v>
      </c>
      <c r="W164" s="46">
        <f t="shared" si="56"/>
        <v>0</v>
      </c>
      <c r="Y164" s="46">
        <f>IF($K$8="No",0,SUM($W$20*Inputs!$G$79,Financials!FV$19-Financials!FV$15))</f>
        <v>0</v>
      </c>
      <c r="AA164" s="46">
        <f>IF($K$8="No",0,Financials!FV$41)</f>
        <v>0</v>
      </c>
      <c r="AB164" s="46"/>
      <c r="AC164" s="41">
        <f t="shared" si="57"/>
        <v>0</v>
      </c>
      <c r="AD164" s="46"/>
      <c r="OE164" s="16" t="s">
        <v>373</v>
      </c>
      <c r="OF164" s="205" t="s">
        <v>662</v>
      </c>
      <c r="OG164" s="16" t="s">
        <v>663</v>
      </c>
      <c r="OH164" s="16">
        <f>IF($K$8="No",0,SUM(W164*Inputs!$G$79,Financials!FV$19-Financials!FV$15))</f>
        <v>0</v>
      </c>
    </row>
    <row r="165" spans="5:398" s="16" customFormat="1">
      <c r="E165" s="16">
        <v>146</v>
      </c>
      <c r="G165" s="41">
        <f t="shared" si="58"/>
        <v>0</v>
      </c>
      <c r="H165" s="41"/>
      <c r="I165" s="41">
        <f t="shared" si="59"/>
        <v>0</v>
      </c>
      <c r="K165" s="41">
        <f t="shared" si="60"/>
        <v>0</v>
      </c>
      <c r="M165" s="41">
        <f t="shared" si="61"/>
        <v>0</v>
      </c>
      <c r="O165" s="41">
        <f t="shared" si="62"/>
        <v>0</v>
      </c>
      <c r="P165" s="34">
        <v>13</v>
      </c>
      <c r="Q165" s="16">
        <v>146</v>
      </c>
      <c r="S165" s="16">
        <f t="shared" si="63"/>
        <v>2</v>
      </c>
      <c r="U165" s="46">
        <f t="shared" ref="U165:U175" si="65">U164</f>
        <v>0</v>
      </c>
      <c r="W165" s="46">
        <f t="shared" si="56"/>
        <v>0</v>
      </c>
      <c r="Y165" s="46">
        <f>IF($K$8="No",0,SUM($W$20*Inputs!$G$79,Financials!FW$19-Financials!FW$15))</f>
        <v>0</v>
      </c>
      <c r="AA165" s="46">
        <f>IF($K$8="No",0,Financials!FW$41)</f>
        <v>0</v>
      </c>
      <c r="AB165" s="46"/>
      <c r="AC165" s="41">
        <f t="shared" si="57"/>
        <v>0</v>
      </c>
      <c r="AD165" s="46"/>
      <c r="OE165" s="16" t="s">
        <v>373</v>
      </c>
      <c r="OF165" s="205" t="s">
        <v>664</v>
      </c>
      <c r="OG165" s="16" t="s">
        <v>665</v>
      </c>
      <c r="OH165" s="16">
        <f>IF($K$8="No",0,SUM(W165*Inputs!$G$79,Financials!FW$19-Financials!FW$15))</f>
        <v>0</v>
      </c>
    </row>
    <row r="166" spans="5:398" s="16" customFormat="1">
      <c r="E166" s="16">
        <v>147</v>
      </c>
      <c r="G166" s="41">
        <f t="shared" si="58"/>
        <v>0</v>
      </c>
      <c r="H166" s="41"/>
      <c r="I166" s="41">
        <f t="shared" si="59"/>
        <v>0</v>
      </c>
      <c r="K166" s="41">
        <f t="shared" si="60"/>
        <v>0</v>
      </c>
      <c r="M166" s="41">
        <f t="shared" si="61"/>
        <v>0</v>
      </c>
      <c r="O166" s="41">
        <f t="shared" si="62"/>
        <v>0</v>
      </c>
      <c r="P166" s="34">
        <v>13</v>
      </c>
      <c r="Q166" s="16">
        <v>147</v>
      </c>
      <c r="S166" s="16">
        <f t="shared" si="63"/>
        <v>3</v>
      </c>
      <c r="U166" s="46">
        <f t="shared" si="65"/>
        <v>0</v>
      </c>
      <c r="W166" s="46">
        <f t="shared" si="56"/>
        <v>0</v>
      </c>
      <c r="Y166" s="46">
        <f>IF($K$8="No",0,SUM($W$20*Inputs!$G$79,Financials!FX$19-Financials!FX$15))</f>
        <v>0</v>
      </c>
      <c r="AA166" s="46">
        <f>IF($K$8="No",0,Financials!FX$41)</f>
        <v>0</v>
      </c>
      <c r="AB166" s="46"/>
      <c r="AC166" s="41">
        <f t="shared" si="57"/>
        <v>0</v>
      </c>
      <c r="AD166" s="46"/>
      <c r="OE166" s="16" t="s">
        <v>373</v>
      </c>
      <c r="OF166" s="205" t="s">
        <v>666</v>
      </c>
      <c r="OG166" s="16" t="s">
        <v>667</v>
      </c>
      <c r="OH166" s="16">
        <f>IF($K$8="No",0,SUM(W166*Inputs!$G$79,Financials!FX$19-Financials!FX$15))</f>
        <v>0</v>
      </c>
    </row>
    <row r="167" spans="5:398" s="16" customFormat="1">
      <c r="E167" s="16">
        <v>148</v>
      </c>
      <c r="G167" s="41">
        <f t="shared" si="58"/>
        <v>0</v>
      </c>
      <c r="H167" s="41"/>
      <c r="I167" s="41">
        <f t="shared" si="59"/>
        <v>0</v>
      </c>
      <c r="K167" s="41">
        <f t="shared" si="60"/>
        <v>0</v>
      </c>
      <c r="M167" s="41">
        <f t="shared" si="61"/>
        <v>0</v>
      </c>
      <c r="O167" s="41">
        <f t="shared" si="62"/>
        <v>0</v>
      </c>
      <c r="P167" s="34">
        <v>13</v>
      </c>
      <c r="Q167" s="16">
        <v>148</v>
      </c>
      <c r="S167" s="16">
        <f t="shared" si="63"/>
        <v>4</v>
      </c>
      <c r="U167" s="46">
        <f t="shared" si="65"/>
        <v>0</v>
      </c>
      <c r="W167" s="46">
        <f t="shared" si="56"/>
        <v>0</v>
      </c>
      <c r="Y167" s="46">
        <f>IF($K$8="No",0,SUM($W$20*Inputs!$G$79,Financials!FY$19-Financials!FY$15))</f>
        <v>0</v>
      </c>
      <c r="AA167" s="46">
        <f>IF($K$8="No",0,Financials!FY$41)</f>
        <v>0</v>
      </c>
      <c r="AB167" s="46"/>
      <c r="AC167" s="41">
        <f t="shared" si="57"/>
        <v>0</v>
      </c>
      <c r="AD167" s="46"/>
      <c r="OE167" s="16" t="s">
        <v>373</v>
      </c>
      <c r="OF167" s="205" t="s">
        <v>668</v>
      </c>
      <c r="OG167" s="16" t="s">
        <v>669</v>
      </c>
      <c r="OH167" s="16">
        <f>IF($K$8="No",0,SUM(W167*Inputs!$G$79,Financials!FY$19-Financials!FY$15))</f>
        <v>0</v>
      </c>
    </row>
    <row r="168" spans="5:398" s="16" customFormat="1">
      <c r="E168" s="16">
        <v>149</v>
      </c>
      <c r="G168" s="41">
        <f t="shared" si="58"/>
        <v>0</v>
      </c>
      <c r="H168" s="41"/>
      <c r="I168" s="41">
        <f t="shared" si="59"/>
        <v>0</v>
      </c>
      <c r="K168" s="41">
        <f t="shared" si="60"/>
        <v>0</v>
      </c>
      <c r="M168" s="41">
        <f t="shared" si="61"/>
        <v>0</v>
      </c>
      <c r="O168" s="41">
        <f t="shared" si="62"/>
        <v>0</v>
      </c>
      <c r="P168" s="34">
        <v>13</v>
      </c>
      <c r="Q168" s="16">
        <v>149</v>
      </c>
      <c r="S168" s="16">
        <f t="shared" si="63"/>
        <v>5</v>
      </c>
      <c r="U168" s="46">
        <f t="shared" si="65"/>
        <v>0</v>
      </c>
      <c r="W168" s="46">
        <f t="shared" si="56"/>
        <v>0</v>
      </c>
      <c r="Y168" s="46">
        <f>IF($K$8="No",0,SUM($W$20*Inputs!$G$79,Financials!FZ$19-Financials!FZ$15))</f>
        <v>0</v>
      </c>
      <c r="AA168" s="46">
        <f>IF($K$8="No",0,Financials!FZ$41)</f>
        <v>0</v>
      </c>
      <c r="AB168" s="46"/>
      <c r="AC168" s="41">
        <f t="shared" si="57"/>
        <v>0</v>
      </c>
      <c r="AD168" s="46"/>
      <c r="OE168" s="16" t="s">
        <v>373</v>
      </c>
      <c r="OF168" s="205" t="s">
        <v>670</v>
      </c>
      <c r="OG168" s="16" t="s">
        <v>671</v>
      </c>
      <c r="OH168" s="16">
        <f>IF($K$8="No",0,SUM(W168*Inputs!$G$79,Financials!FZ$19-Financials!FZ$15))</f>
        <v>0</v>
      </c>
    </row>
    <row r="169" spans="5:398" s="16" customFormat="1">
      <c r="E169" s="16">
        <v>150</v>
      </c>
      <c r="G169" s="41">
        <f t="shared" si="58"/>
        <v>0</v>
      </c>
      <c r="H169" s="41"/>
      <c r="I169" s="41">
        <f t="shared" si="59"/>
        <v>0</v>
      </c>
      <c r="K169" s="41">
        <f t="shared" si="60"/>
        <v>0</v>
      </c>
      <c r="M169" s="41">
        <f t="shared" si="61"/>
        <v>0</v>
      </c>
      <c r="O169" s="41">
        <f t="shared" si="62"/>
        <v>0</v>
      </c>
      <c r="P169" s="34">
        <v>13</v>
      </c>
      <c r="Q169" s="16">
        <v>150</v>
      </c>
      <c r="S169" s="16">
        <f t="shared" si="63"/>
        <v>6</v>
      </c>
      <c r="U169" s="46">
        <f t="shared" si="65"/>
        <v>0</v>
      </c>
      <c r="W169" s="46">
        <f t="shared" si="56"/>
        <v>0</v>
      </c>
      <c r="Y169" s="46">
        <f>IF($K$8="No",0,SUM($W$20*Inputs!$G$79,Financials!GA$19-Financials!GA$15))</f>
        <v>0</v>
      </c>
      <c r="AA169" s="46">
        <f>IF($K$8="No",0,Financials!GA$41)</f>
        <v>0</v>
      </c>
      <c r="AB169" s="46"/>
      <c r="AC169" s="41">
        <f t="shared" si="57"/>
        <v>0</v>
      </c>
      <c r="AD169" s="46"/>
      <c r="OE169" s="16" t="s">
        <v>373</v>
      </c>
      <c r="OF169" s="205" t="s">
        <v>672</v>
      </c>
      <c r="OG169" s="16" t="s">
        <v>673</v>
      </c>
      <c r="OH169" s="16">
        <f>IF($K$8="No",0,SUM(W169*Inputs!$G$79,Financials!GA$19-Financials!GA$15))</f>
        <v>0</v>
      </c>
    </row>
    <row r="170" spans="5:398" s="16" customFormat="1">
      <c r="E170" s="16">
        <v>151</v>
      </c>
      <c r="G170" s="41">
        <f t="shared" si="58"/>
        <v>0</v>
      </c>
      <c r="H170" s="41"/>
      <c r="I170" s="41">
        <f t="shared" si="59"/>
        <v>0</v>
      </c>
      <c r="K170" s="41">
        <f t="shared" si="60"/>
        <v>0</v>
      </c>
      <c r="M170" s="41">
        <f t="shared" si="61"/>
        <v>0</v>
      </c>
      <c r="O170" s="41">
        <f t="shared" si="62"/>
        <v>0</v>
      </c>
      <c r="P170" s="34">
        <v>13</v>
      </c>
      <c r="Q170" s="16">
        <v>151</v>
      </c>
      <c r="S170" s="16">
        <f t="shared" si="63"/>
        <v>7</v>
      </c>
      <c r="U170" s="46">
        <f t="shared" si="65"/>
        <v>0</v>
      </c>
      <c r="W170" s="46">
        <f t="shared" si="56"/>
        <v>0</v>
      </c>
      <c r="Y170" s="46">
        <f>IF($K$8="No",0,SUM($W$20*Inputs!$G$79,Financials!GB$19-Financials!GB$15))</f>
        <v>0</v>
      </c>
      <c r="AA170" s="46">
        <f>IF($K$8="No",0,Financials!GB$41)</f>
        <v>0</v>
      </c>
      <c r="AB170" s="46"/>
      <c r="AC170" s="41">
        <f t="shared" si="57"/>
        <v>0</v>
      </c>
      <c r="AD170" s="46"/>
      <c r="OE170" s="16" t="s">
        <v>373</v>
      </c>
      <c r="OF170" s="205" t="s">
        <v>674</v>
      </c>
      <c r="OG170" s="16" t="s">
        <v>675</v>
      </c>
      <c r="OH170" s="16">
        <f>IF($K$8="No",0,SUM(W170*Inputs!$G$79,Financials!GB$19-Financials!GB$15))</f>
        <v>0</v>
      </c>
    </row>
    <row r="171" spans="5:398" s="16" customFormat="1">
      <c r="E171" s="16">
        <v>152</v>
      </c>
      <c r="G171" s="41">
        <f t="shared" si="58"/>
        <v>0</v>
      </c>
      <c r="H171" s="41"/>
      <c r="I171" s="41">
        <f t="shared" si="59"/>
        <v>0</v>
      </c>
      <c r="K171" s="41">
        <f t="shared" si="60"/>
        <v>0</v>
      </c>
      <c r="M171" s="41">
        <f t="shared" si="61"/>
        <v>0</v>
      </c>
      <c r="O171" s="41">
        <f t="shared" si="62"/>
        <v>0</v>
      </c>
      <c r="P171" s="34">
        <v>13</v>
      </c>
      <c r="Q171" s="16">
        <v>152</v>
      </c>
      <c r="S171" s="16">
        <f t="shared" si="63"/>
        <v>8</v>
      </c>
      <c r="U171" s="46">
        <f t="shared" si="65"/>
        <v>0</v>
      </c>
      <c r="W171" s="46">
        <f t="shared" si="56"/>
        <v>0</v>
      </c>
      <c r="Y171" s="46">
        <f>IF($K$8="No",0,SUM($W$20*Inputs!$G$79,Financials!GC$19-Financials!GC$15))</f>
        <v>0</v>
      </c>
      <c r="AA171" s="46">
        <f>IF($K$8="No",0,Financials!GC$41)</f>
        <v>0</v>
      </c>
      <c r="AB171" s="46"/>
      <c r="AC171" s="41">
        <f t="shared" si="57"/>
        <v>0</v>
      </c>
      <c r="AD171" s="46"/>
      <c r="OE171" s="16" t="s">
        <v>373</v>
      </c>
      <c r="OF171" s="205" t="s">
        <v>676</v>
      </c>
      <c r="OG171" s="16" t="s">
        <v>677</v>
      </c>
      <c r="OH171" s="16">
        <f>IF($K$8="No",0,SUM(W171*Inputs!$G$79,Financials!GC$19-Financials!GC$15))</f>
        <v>0</v>
      </c>
    </row>
    <row r="172" spans="5:398" s="16" customFormat="1">
      <c r="E172" s="16">
        <v>153</v>
      </c>
      <c r="G172" s="41">
        <f t="shared" si="58"/>
        <v>0</v>
      </c>
      <c r="H172" s="41"/>
      <c r="I172" s="41">
        <f t="shared" si="59"/>
        <v>0</v>
      </c>
      <c r="K172" s="41">
        <f t="shared" si="60"/>
        <v>0</v>
      </c>
      <c r="M172" s="41">
        <f t="shared" si="61"/>
        <v>0</v>
      </c>
      <c r="O172" s="41">
        <f t="shared" si="62"/>
        <v>0</v>
      </c>
      <c r="P172" s="34">
        <v>13</v>
      </c>
      <c r="Q172" s="16">
        <v>153</v>
      </c>
      <c r="S172" s="16">
        <f t="shared" si="63"/>
        <v>9</v>
      </c>
      <c r="U172" s="46">
        <f t="shared" si="65"/>
        <v>0</v>
      </c>
      <c r="W172" s="46">
        <f t="shared" si="56"/>
        <v>0</v>
      </c>
      <c r="Y172" s="46">
        <f>IF($K$8="No",0,SUM($W$20*Inputs!$G$79,Financials!GD$19-Financials!GD$15))</f>
        <v>0</v>
      </c>
      <c r="AA172" s="46">
        <f>IF($K$8="No",0,Financials!GD$41)</f>
        <v>0</v>
      </c>
      <c r="AB172" s="46"/>
      <c r="AC172" s="41">
        <f t="shared" si="57"/>
        <v>0</v>
      </c>
      <c r="AD172" s="46"/>
      <c r="OE172" s="16" t="s">
        <v>373</v>
      </c>
      <c r="OF172" s="205" t="s">
        <v>678</v>
      </c>
      <c r="OG172" s="16" t="s">
        <v>679</v>
      </c>
      <c r="OH172" s="16">
        <f>IF($K$8="No",0,SUM(W172*Inputs!$G$79,Financials!GD$19-Financials!GD$15))</f>
        <v>0</v>
      </c>
    </row>
    <row r="173" spans="5:398" s="16" customFormat="1">
      <c r="E173" s="16">
        <v>154</v>
      </c>
      <c r="G173" s="41">
        <f t="shared" si="58"/>
        <v>0</v>
      </c>
      <c r="H173" s="41"/>
      <c r="I173" s="41">
        <f t="shared" si="59"/>
        <v>0</v>
      </c>
      <c r="K173" s="41">
        <f t="shared" si="60"/>
        <v>0</v>
      </c>
      <c r="M173" s="41">
        <f t="shared" si="61"/>
        <v>0</v>
      </c>
      <c r="O173" s="41">
        <f t="shared" si="62"/>
        <v>0</v>
      </c>
      <c r="P173" s="34">
        <v>13</v>
      </c>
      <c r="Q173" s="16">
        <v>154</v>
      </c>
      <c r="S173" s="16">
        <f t="shared" si="63"/>
        <v>10</v>
      </c>
      <c r="U173" s="46">
        <f t="shared" si="65"/>
        <v>0</v>
      </c>
      <c r="W173" s="46">
        <f t="shared" si="56"/>
        <v>0</v>
      </c>
      <c r="Y173" s="46">
        <f>IF($K$8="No",0,SUM($W$20*Inputs!$G$79,Financials!GE$19-Financials!GE$15))</f>
        <v>0</v>
      </c>
      <c r="AA173" s="46">
        <f>IF($K$8="No",0,Financials!GE$41)</f>
        <v>0</v>
      </c>
      <c r="AB173" s="46"/>
      <c r="AC173" s="41">
        <f t="shared" si="57"/>
        <v>0</v>
      </c>
      <c r="AD173" s="46"/>
      <c r="OE173" s="16" t="s">
        <v>373</v>
      </c>
      <c r="OF173" s="205" t="s">
        <v>680</v>
      </c>
      <c r="OG173" s="16" t="s">
        <v>681</v>
      </c>
      <c r="OH173" s="16">
        <f>IF($K$8="No",0,SUM(W173*Inputs!$G$79,Financials!GE$19-Financials!GE$15))</f>
        <v>0</v>
      </c>
    </row>
    <row r="174" spans="5:398" s="16" customFormat="1">
      <c r="E174" s="16">
        <v>155</v>
      </c>
      <c r="G174" s="41">
        <f t="shared" si="58"/>
        <v>0</v>
      </c>
      <c r="H174" s="41"/>
      <c r="I174" s="41">
        <f t="shared" si="59"/>
        <v>0</v>
      </c>
      <c r="K174" s="41">
        <f t="shared" si="60"/>
        <v>0</v>
      </c>
      <c r="M174" s="41">
        <f t="shared" si="61"/>
        <v>0</v>
      </c>
      <c r="O174" s="41">
        <f t="shared" si="62"/>
        <v>0</v>
      </c>
      <c r="P174" s="34">
        <v>13</v>
      </c>
      <c r="Q174" s="16">
        <v>155</v>
      </c>
      <c r="S174" s="16">
        <f t="shared" si="63"/>
        <v>11</v>
      </c>
      <c r="U174" s="46">
        <f t="shared" si="65"/>
        <v>0</v>
      </c>
      <c r="W174" s="46">
        <f t="shared" si="56"/>
        <v>0</v>
      </c>
      <c r="Y174" s="46">
        <f>IF($K$8="No",0,SUM($W$20*Inputs!$G$79,Financials!GF$19-Financials!GF$15))</f>
        <v>0</v>
      </c>
      <c r="AA174" s="46">
        <f>IF($K$8="No",0,Financials!GF$41)</f>
        <v>0</v>
      </c>
      <c r="AB174" s="46"/>
      <c r="AC174" s="41">
        <f t="shared" si="57"/>
        <v>0</v>
      </c>
      <c r="AD174" s="46"/>
      <c r="OE174" s="16" t="s">
        <v>373</v>
      </c>
      <c r="OF174" s="205" t="s">
        <v>682</v>
      </c>
      <c r="OG174" s="16" t="s">
        <v>683</v>
      </c>
      <c r="OH174" s="16">
        <f>IF($K$8="No",0,SUM(W174*Inputs!$G$79,Financials!GF$19-Financials!GF$15))</f>
        <v>0</v>
      </c>
    </row>
    <row r="175" spans="5:398" s="16" customFormat="1">
      <c r="E175" s="16">
        <v>156</v>
      </c>
      <c r="G175" s="41">
        <f t="shared" si="58"/>
        <v>0</v>
      </c>
      <c r="H175" s="41"/>
      <c r="I175" s="41">
        <f t="shared" si="59"/>
        <v>0</v>
      </c>
      <c r="K175" s="41">
        <f t="shared" si="60"/>
        <v>0</v>
      </c>
      <c r="M175" s="41">
        <f t="shared" si="61"/>
        <v>0</v>
      </c>
      <c r="O175" s="41">
        <f t="shared" si="62"/>
        <v>0</v>
      </c>
      <c r="P175" s="34">
        <v>13</v>
      </c>
      <c r="Q175" s="16">
        <v>156</v>
      </c>
      <c r="S175" s="16">
        <f t="shared" si="63"/>
        <v>12</v>
      </c>
      <c r="U175" s="46">
        <f t="shared" si="65"/>
        <v>0</v>
      </c>
      <c r="W175" s="46">
        <f t="shared" si="56"/>
        <v>0</v>
      </c>
      <c r="Y175" s="46">
        <f>IF($K$8="No",0,SUM($W$20*Inputs!$G$79,Financials!GG$19-Financials!GG$15))</f>
        <v>0</v>
      </c>
      <c r="AA175" s="46">
        <f>IF($K$8="No",0,Financials!GG$41)</f>
        <v>0</v>
      </c>
      <c r="AB175" s="46"/>
      <c r="AC175" s="41">
        <f t="shared" si="57"/>
        <v>0</v>
      </c>
      <c r="AD175" s="46"/>
      <c r="OE175" s="16" t="s">
        <v>373</v>
      </c>
      <c r="OF175" s="205" t="s">
        <v>684</v>
      </c>
      <c r="OG175" s="16" t="s">
        <v>685</v>
      </c>
      <c r="OH175" s="16">
        <f>IF($K$8="No",0,SUM(W175*Inputs!$G$79,Financials!GG$19-Financials!GG$15))</f>
        <v>0</v>
      </c>
    </row>
    <row r="176" spans="5:398" s="16" customFormat="1">
      <c r="E176" s="16">
        <v>157</v>
      </c>
      <c r="G176" s="41">
        <f t="shared" si="58"/>
        <v>0</v>
      </c>
      <c r="H176" s="41"/>
      <c r="I176" s="41">
        <f t="shared" si="59"/>
        <v>0</v>
      </c>
      <c r="K176" s="41">
        <f t="shared" si="60"/>
        <v>0</v>
      </c>
      <c r="M176" s="41">
        <f t="shared" si="61"/>
        <v>0</v>
      </c>
      <c r="O176" s="41">
        <f t="shared" si="62"/>
        <v>0</v>
      </c>
      <c r="P176" s="34">
        <v>14</v>
      </c>
      <c r="Q176" s="16">
        <v>157</v>
      </c>
      <c r="S176" s="16">
        <f t="shared" si="63"/>
        <v>1</v>
      </c>
      <c r="U176" s="46">
        <f>$U$31*(1-Inputs!$M$18)^'Debt Schedule'!P175</f>
        <v>0</v>
      </c>
      <c r="W176" s="46">
        <f t="shared" si="56"/>
        <v>0</v>
      </c>
      <c r="Y176" s="46">
        <f>IF($K$8="No",0,SUM($W$20*Inputs!$G$79,Financials!GH$19-Financials!GH$15))</f>
        <v>0</v>
      </c>
      <c r="AA176" s="46">
        <f>IF($K$8="No",0,Financials!GH$41)</f>
        <v>0</v>
      </c>
      <c r="AB176" s="46"/>
      <c r="AC176" s="41">
        <f t="shared" si="57"/>
        <v>0</v>
      </c>
      <c r="AD176" s="46"/>
      <c r="OE176" s="16" t="s">
        <v>373</v>
      </c>
      <c r="OF176" s="205" t="s">
        <v>686</v>
      </c>
      <c r="OG176" s="16" t="s">
        <v>687</v>
      </c>
      <c r="OH176" s="16">
        <f>IF($K$8="No",0,SUM(W176*Inputs!$G$79,Financials!GH$19-Financials!GH$15))</f>
        <v>0</v>
      </c>
    </row>
    <row r="177" spans="5:398" s="16" customFormat="1">
      <c r="E177" s="16">
        <v>158</v>
      </c>
      <c r="G177" s="41">
        <f t="shared" si="58"/>
        <v>0</v>
      </c>
      <c r="H177" s="41"/>
      <c r="I177" s="41">
        <f t="shared" si="59"/>
        <v>0</v>
      </c>
      <c r="K177" s="41">
        <f t="shared" si="60"/>
        <v>0</v>
      </c>
      <c r="M177" s="41">
        <f t="shared" si="61"/>
        <v>0</v>
      </c>
      <c r="O177" s="41">
        <f t="shared" si="62"/>
        <v>0</v>
      </c>
      <c r="P177" s="34">
        <v>14</v>
      </c>
      <c r="Q177" s="16">
        <v>158</v>
      </c>
      <c r="S177" s="16">
        <f t="shared" si="63"/>
        <v>2</v>
      </c>
      <c r="U177" s="46">
        <f t="shared" ref="U177:U187" si="66">U176</f>
        <v>0</v>
      </c>
      <c r="W177" s="46">
        <f t="shared" si="56"/>
        <v>0</v>
      </c>
      <c r="Y177" s="46">
        <f>IF($K$8="No",0,SUM($W$20*Inputs!$G$79,Financials!GI$19-Financials!GI$15))</f>
        <v>0</v>
      </c>
      <c r="AA177" s="46">
        <f>IF($K$8="No",0,Financials!GI$41)</f>
        <v>0</v>
      </c>
      <c r="AB177" s="46"/>
      <c r="AC177" s="41">
        <f t="shared" si="57"/>
        <v>0</v>
      </c>
      <c r="AD177" s="46"/>
      <c r="OE177" s="16" t="s">
        <v>373</v>
      </c>
      <c r="OF177" s="205" t="s">
        <v>688</v>
      </c>
      <c r="OG177" s="16" t="s">
        <v>689</v>
      </c>
      <c r="OH177" s="16">
        <f>IF($K$8="No",0,SUM(W177*Inputs!$G$79,Financials!GI$19-Financials!GI$15))</f>
        <v>0</v>
      </c>
    </row>
    <row r="178" spans="5:398" s="16" customFormat="1">
      <c r="E178" s="16">
        <v>159</v>
      </c>
      <c r="G178" s="41">
        <f t="shared" si="58"/>
        <v>0</v>
      </c>
      <c r="H178" s="41"/>
      <c r="I178" s="41">
        <f t="shared" si="59"/>
        <v>0</v>
      </c>
      <c r="K178" s="41">
        <f t="shared" si="60"/>
        <v>0</v>
      </c>
      <c r="M178" s="41">
        <f t="shared" si="61"/>
        <v>0</v>
      </c>
      <c r="O178" s="41">
        <f t="shared" si="62"/>
        <v>0</v>
      </c>
      <c r="P178" s="34">
        <v>14</v>
      </c>
      <c r="Q178" s="16">
        <v>159</v>
      </c>
      <c r="S178" s="16">
        <f t="shared" si="63"/>
        <v>3</v>
      </c>
      <c r="U178" s="46">
        <f t="shared" si="66"/>
        <v>0</v>
      </c>
      <c r="W178" s="46">
        <f t="shared" si="56"/>
        <v>0</v>
      </c>
      <c r="Y178" s="46">
        <f>IF($K$8="No",0,SUM($W$20*Inputs!$G$79,Financials!GJ$19-Financials!GJ$15))</f>
        <v>0</v>
      </c>
      <c r="AA178" s="46">
        <f>IF($K$8="No",0,Financials!GJ$41)</f>
        <v>0</v>
      </c>
      <c r="AB178" s="46"/>
      <c r="AC178" s="41">
        <f t="shared" si="57"/>
        <v>0</v>
      </c>
      <c r="AD178" s="46"/>
      <c r="OE178" s="16" t="s">
        <v>373</v>
      </c>
      <c r="OF178" s="205" t="s">
        <v>690</v>
      </c>
      <c r="OG178" s="16" t="s">
        <v>691</v>
      </c>
      <c r="OH178" s="16">
        <f>IF($K$8="No",0,SUM(W178*Inputs!$G$79,Financials!GJ$19-Financials!GJ$15))</f>
        <v>0</v>
      </c>
    </row>
    <row r="179" spans="5:398" s="16" customFormat="1">
      <c r="E179" s="16">
        <v>160</v>
      </c>
      <c r="G179" s="41">
        <f t="shared" si="58"/>
        <v>0</v>
      </c>
      <c r="H179" s="41"/>
      <c r="I179" s="41">
        <f t="shared" si="59"/>
        <v>0</v>
      </c>
      <c r="K179" s="41">
        <f t="shared" si="60"/>
        <v>0</v>
      </c>
      <c r="M179" s="41">
        <f t="shared" si="61"/>
        <v>0</v>
      </c>
      <c r="O179" s="41">
        <f t="shared" si="62"/>
        <v>0</v>
      </c>
      <c r="P179" s="34">
        <v>14</v>
      </c>
      <c r="Q179" s="16">
        <v>160</v>
      </c>
      <c r="S179" s="16">
        <f t="shared" si="63"/>
        <v>4</v>
      </c>
      <c r="U179" s="46">
        <f t="shared" si="66"/>
        <v>0</v>
      </c>
      <c r="W179" s="46">
        <f t="shared" si="56"/>
        <v>0</v>
      </c>
      <c r="Y179" s="46">
        <f>IF($K$8="No",0,SUM($W$20*Inputs!$G$79,Financials!GK$19-Financials!GK$15))</f>
        <v>0</v>
      </c>
      <c r="AA179" s="46">
        <f>IF($K$8="No",0,Financials!GK$41)</f>
        <v>0</v>
      </c>
      <c r="AB179" s="46"/>
      <c r="AC179" s="41">
        <f t="shared" si="57"/>
        <v>0</v>
      </c>
      <c r="AD179" s="46"/>
      <c r="OE179" s="16" t="s">
        <v>373</v>
      </c>
      <c r="OF179" s="205" t="s">
        <v>692</v>
      </c>
      <c r="OG179" s="16" t="s">
        <v>693</v>
      </c>
      <c r="OH179" s="16">
        <f>IF($K$8="No",0,SUM(W179*Inputs!$G$79,Financials!GK$19-Financials!GK$15))</f>
        <v>0</v>
      </c>
    </row>
    <row r="180" spans="5:398" s="16" customFormat="1">
      <c r="E180" s="16">
        <v>161</v>
      </c>
      <c r="G180" s="41">
        <f t="shared" si="58"/>
        <v>0</v>
      </c>
      <c r="H180" s="41"/>
      <c r="I180" s="41">
        <f t="shared" si="59"/>
        <v>0</v>
      </c>
      <c r="K180" s="41">
        <f t="shared" si="60"/>
        <v>0</v>
      </c>
      <c r="M180" s="41">
        <f t="shared" si="61"/>
        <v>0</v>
      </c>
      <c r="O180" s="41">
        <f t="shared" si="62"/>
        <v>0</v>
      </c>
      <c r="P180" s="34">
        <v>14</v>
      </c>
      <c r="Q180" s="16">
        <v>161</v>
      </c>
      <c r="S180" s="16">
        <f t="shared" si="63"/>
        <v>5</v>
      </c>
      <c r="U180" s="46">
        <f t="shared" si="66"/>
        <v>0</v>
      </c>
      <c r="W180" s="46">
        <f t="shared" si="56"/>
        <v>0</v>
      </c>
      <c r="Y180" s="46">
        <f>IF($K$8="No",0,SUM($W$20*Inputs!$G$79,Financials!GL$19-Financials!GL$15))</f>
        <v>0</v>
      </c>
      <c r="AA180" s="46">
        <f>IF($K$8="No",0,Financials!GL$41)</f>
        <v>0</v>
      </c>
      <c r="AB180" s="46"/>
      <c r="AC180" s="41">
        <f t="shared" si="57"/>
        <v>0</v>
      </c>
      <c r="AD180" s="46"/>
      <c r="OE180" s="16" t="s">
        <v>373</v>
      </c>
      <c r="OF180" s="205" t="s">
        <v>694</v>
      </c>
      <c r="OG180" s="16" t="s">
        <v>695</v>
      </c>
      <c r="OH180" s="16">
        <f>IF($K$8="No",0,SUM(W180*Inputs!$G$79,Financials!GL$19-Financials!GL$15))</f>
        <v>0</v>
      </c>
    </row>
    <row r="181" spans="5:398" s="16" customFormat="1">
      <c r="E181" s="16">
        <v>162</v>
      </c>
      <c r="G181" s="41">
        <f t="shared" si="58"/>
        <v>0</v>
      </c>
      <c r="H181" s="41"/>
      <c r="I181" s="41">
        <f t="shared" si="59"/>
        <v>0</v>
      </c>
      <c r="K181" s="41">
        <f t="shared" si="60"/>
        <v>0</v>
      </c>
      <c r="M181" s="41">
        <f t="shared" si="61"/>
        <v>0</v>
      </c>
      <c r="O181" s="41">
        <f t="shared" si="62"/>
        <v>0</v>
      </c>
      <c r="P181" s="34">
        <v>14</v>
      </c>
      <c r="Q181" s="16">
        <v>162</v>
      </c>
      <c r="S181" s="16">
        <f t="shared" si="63"/>
        <v>6</v>
      </c>
      <c r="U181" s="46">
        <f t="shared" si="66"/>
        <v>0</v>
      </c>
      <c r="W181" s="46">
        <f t="shared" si="56"/>
        <v>0</v>
      </c>
      <c r="Y181" s="46">
        <f>IF($K$8="No",0,SUM($W$20*Inputs!$G$79,Financials!GM$19-Financials!GM$15))</f>
        <v>0</v>
      </c>
      <c r="AA181" s="46">
        <f>IF($K$8="No",0,Financials!GM$41)</f>
        <v>0</v>
      </c>
      <c r="AB181" s="46"/>
      <c r="AC181" s="41">
        <f t="shared" si="57"/>
        <v>0</v>
      </c>
      <c r="AD181" s="46"/>
      <c r="OE181" s="16" t="s">
        <v>373</v>
      </c>
      <c r="OF181" s="205" t="s">
        <v>696</v>
      </c>
      <c r="OG181" s="16" t="s">
        <v>697</v>
      </c>
      <c r="OH181" s="16">
        <f>IF($K$8="No",0,SUM(W181*Inputs!$G$79,Financials!GM$19-Financials!GM$15))</f>
        <v>0</v>
      </c>
    </row>
    <row r="182" spans="5:398" s="16" customFormat="1">
      <c r="E182" s="16">
        <v>163</v>
      </c>
      <c r="G182" s="41">
        <f t="shared" si="58"/>
        <v>0</v>
      </c>
      <c r="H182" s="41"/>
      <c r="I182" s="41">
        <f t="shared" si="59"/>
        <v>0</v>
      </c>
      <c r="K182" s="41">
        <f t="shared" si="60"/>
        <v>0</v>
      </c>
      <c r="M182" s="41">
        <f t="shared" si="61"/>
        <v>0</v>
      </c>
      <c r="O182" s="41">
        <f t="shared" si="62"/>
        <v>0</v>
      </c>
      <c r="P182" s="34">
        <v>14</v>
      </c>
      <c r="Q182" s="16">
        <v>163</v>
      </c>
      <c r="S182" s="16">
        <f t="shared" si="63"/>
        <v>7</v>
      </c>
      <c r="U182" s="46">
        <f t="shared" si="66"/>
        <v>0</v>
      </c>
      <c r="W182" s="46">
        <f t="shared" si="56"/>
        <v>0</v>
      </c>
      <c r="Y182" s="46">
        <f>IF($K$8="No",0,SUM($W$20*Inputs!$G$79,Financials!GN$19-Financials!GN$15))</f>
        <v>0</v>
      </c>
      <c r="AA182" s="46">
        <f>IF($K$8="No",0,Financials!GN$41)</f>
        <v>0</v>
      </c>
      <c r="AB182" s="46"/>
      <c r="AC182" s="41">
        <f t="shared" si="57"/>
        <v>0</v>
      </c>
      <c r="AD182" s="46"/>
      <c r="OE182" s="16" t="s">
        <v>373</v>
      </c>
      <c r="OF182" s="205" t="s">
        <v>698</v>
      </c>
      <c r="OG182" s="16" t="s">
        <v>699</v>
      </c>
      <c r="OH182" s="16">
        <f>IF($K$8="No",0,SUM(W182*Inputs!$G$79,Financials!GN$19-Financials!GN$15))</f>
        <v>0</v>
      </c>
    </row>
    <row r="183" spans="5:398" s="16" customFormat="1">
      <c r="E183" s="16">
        <v>164</v>
      </c>
      <c r="G183" s="41">
        <f t="shared" si="58"/>
        <v>0</v>
      </c>
      <c r="H183" s="41"/>
      <c r="I183" s="41">
        <f t="shared" si="59"/>
        <v>0</v>
      </c>
      <c r="K183" s="41">
        <f t="shared" si="60"/>
        <v>0</v>
      </c>
      <c r="M183" s="41">
        <f t="shared" si="61"/>
        <v>0</v>
      </c>
      <c r="O183" s="41">
        <f t="shared" si="62"/>
        <v>0</v>
      </c>
      <c r="P183" s="34">
        <v>14</v>
      </c>
      <c r="Q183" s="16">
        <v>164</v>
      </c>
      <c r="S183" s="16">
        <f t="shared" si="63"/>
        <v>8</v>
      </c>
      <c r="U183" s="46">
        <f t="shared" si="66"/>
        <v>0</v>
      </c>
      <c r="W183" s="46">
        <f t="shared" si="56"/>
        <v>0</v>
      </c>
      <c r="Y183" s="46">
        <f>IF($K$8="No",0,SUM($W$20*Inputs!$G$79,Financials!GO$19-Financials!GO$15))</f>
        <v>0</v>
      </c>
      <c r="AA183" s="46">
        <f>IF($K$8="No",0,Financials!GO$41)</f>
        <v>0</v>
      </c>
      <c r="AB183" s="46"/>
      <c r="AC183" s="41">
        <f t="shared" si="57"/>
        <v>0</v>
      </c>
      <c r="AD183" s="46"/>
      <c r="OE183" s="16" t="s">
        <v>373</v>
      </c>
      <c r="OF183" s="205" t="s">
        <v>700</v>
      </c>
      <c r="OG183" s="16" t="s">
        <v>701</v>
      </c>
      <c r="OH183" s="16">
        <f>IF($K$8="No",0,SUM(W183*Inputs!$G$79,Financials!GO$19-Financials!GO$15))</f>
        <v>0</v>
      </c>
    </row>
    <row r="184" spans="5:398" s="16" customFormat="1">
      <c r="E184" s="16">
        <v>165</v>
      </c>
      <c r="G184" s="41">
        <f t="shared" si="58"/>
        <v>0</v>
      </c>
      <c r="H184" s="41"/>
      <c r="I184" s="41">
        <f t="shared" si="59"/>
        <v>0</v>
      </c>
      <c r="K184" s="41">
        <f t="shared" si="60"/>
        <v>0</v>
      </c>
      <c r="M184" s="41">
        <f t="shared" si="61"/>
        <v>0</v>
      </c>
      <c r="O184" s="41">
        <f t="shared" si="62"/>
        <v>0</v>
      </c>
      <c r="P184" s="34">
        <v>14</v>
      </c>
      <c r="Q184" s="16">
        <v>165</v>
      </c>
      <c r="S184" s="16">
        <f t="shared" si="63"/>
        <v>9</v>
      </c>
      <c r="U184" s="46">
        <f t="shared" si="66"/>
        <v>0</v>
      </c>
      <c r="W184" s="46">
        <f t="shared" si="56"/>
        <v>0</v>
      </c>
      <c r="Y184" s="46">
        <f>IF($K$8="No",0,SUM($W$20*Inputs!$G$79,Financials!GP$19-Financials!GP$15))</f>
        <v>0</v>
      </c>
      <c r="AA184" s="46">
        <f>IF($K$8="No",0,Financials!GP$41)</f>
        <v>0</v>
      </c>
      <c r="AB184" s="46"/>
      <c r="AC184" s="41">
        <f t="shared" si="57"/>
        <v>0</v>
      </c>
      <c r="AD184" s="46"/>
      <c r="OE184" s="16" t="s">
        <v>373</v>
      </c>
      <c r="OF184" s="205" t="s">
        <v>702</v>
      </c>
      <c r="OG184" s="16" t="s">
        <v>703</v>
      </c>
      <c r="OH184" s="16">
        <f>IF($K$8="No",0,SUM(W184*Inputs!$G$79,Financials!GP$19-Financials!GP$15))</f>
        <v>0</v>
      </c>
    </row>
    <row r="185" spans="5:398" s="16" customFormat="1">
      <c r="E185" s="16">
        <v>166</v>
      </c>
      <c r="G185" s="41">
        <f t="shared" si="58"/>
        <v>0</v>
      </c>
      <c r="H185" s="41"/>
      <c r="I185" s="41">
        <f t="shared" si="59"/>
        <v>0</v>
      </c>
      <c r="K185" s="41">
        <f t="shared" si="60"/>
        <v>0</v>
      </c>
      <c r="M185" s="41">
        <f t="shared" si="61"/>
        <v>0</v>
      </c>
      <c r="O185" s="41">
        <f t="shared" si="62"/>
        <v>0</v>
      </c>
      <c r="P185" s="34">
        <v>14</v>
      </c>
      <c r="Q185" s="16">
        <v>166</v>
      </c>
      <c r="S185" s="16">
        <f t="shared" si="63"/>
        <v>10</v>
      </c>
      <c r="U185" s="46">
        <f t="shared" si="66"/>
        <v>0</v>
      </c>
      <c r="W185" s="46">
        <f t="shared" si="56"/>
        <v>0</v>
      </c>
      <c r="Y185" s="46">
        <f>IF($K$8="No",0,SUM($W$20*Inputs!$G$79,Financials!GQ$19-Financials!GQ$15))</f>
        <v>0</v>
      </c>
      <c r="AA185" s="46">
        <f>IF($K$8="No",0,Financials!GQ$41)</f>
        <v>0</v>
      </c>
      <c r="AB185" s="46"/>
      <c r="AC185" s="41">
        <f t="shared" si="57"/>
        <v>0</v>
      </c>
      <c r="AD185" s="46"/>
      <c r="OE185" s="16" t="s">
        <v>373</v>
      </c>
      <c r="OF185" s="205" t="s">
        <v>704</v>
      </c>
      <c r="OG185" s="16" t="s">
        <v>705</v>
      </c>
      <c r="OH185" s="16">
        <f>IF($K$8="No",0,SUM(W185*Inputs!$G$79,Financials!GQ$19-Financials!GQ$15))</f>
        <v>0</v>
      </c>
    </row>
    <row r="186" spans="5:398" s="16" customFormat="1">
      <c r="E186" s="16">
        <v>167</v>
      </c>
      <c r="G186" s="41">
        <f t="shared" si="58"/>
        <v>0</v>
      </c>
      <c r="H186" s="41"/>
      <c r="I186" s="41">
        <f t="shared" si="59"/>
        <v>0</v>
      </c>
      <c r="K186" s="41">
        <f t="shared" si="60"/>
        <v>0</v>
      </c>
      <c r="M186" s="41">
        <f t="shared" si="61"/>
        <v>0</v>
      </c>
      <c r="O186" s="41">
        <f t="shared" si="62"/>
        <v>0</v>
      </c>
      <c r="P186" s="34">
        <v>14</v>
      </c>
      <c r="Q186" s="16">
        <v>167</v>
      </c>
      <c r="S186" s="16">
        <f t="shared" si="63"/>
        <v>11</v>
      </c>
      <c r="U186" s="46">
        <f t="shared" si="66"/>
        <v>0</v>
      </c>
      <c r="W186" s="46">
        <f t="shared" si="56"/>
        <v>0</v>
      </c>
      <c r="Y186" s="46">
        <f>IF($K$8="No",0,SUM($W$20*Inputs!$G$79,Financials!GR$19-Financials!GR$15))</f>
        <v>0</v>
      </c>
      <c r="AA186" s="46">
        <f>IF($K$8="No",0,Financials!GR$41)</f>
        <v>0</v>
      </c>
      <c r="AB186" s="46"/>
      <c r="AC186" s="41">
        <f t="shared" si="57"/>
        <v>0</v>
      </c>
      <c r="AD186" s="46"/>
      <c r="OE186" s="16" t="s">
        <v>373</v>
      </c>
      <c r="OF186" s="205" t="s">
        <v>706</v>
      </c>
      <c r="OG186" s="16" t="s">
        <v>707</v>
      </c>
      <c r="OH186" s="16">
        <f>IF($K$8="No",0,SUM(W186*Inputs!$G$79,Financials!GR$19-Financials!GR$15))</f>
        <v>0</v>
      </c>
    </row>
    <row r="187" spans="5:398" s="16" customFormat="1">
      <c r="E187" s="16">
        <v>168</v>
      </c>
      <c r="G187" s="41">
        <f t="shared" si="58"/>
        <v>0</v>
      </c>
      <c r="H187" s="41"/>
      <c r="I187" s="41">
        <f t="shared" si="59"/>
        <v>0</v>
      </c>
      <c r="K187" s="41">
        <f t="shared" si="60"/>
        <v>0</v>
      </c>
      <c r="M187" s="41">
        <f t="shared" si="61"/>
        <v>0</v>
      </c>
      <c r="O187" s="41">
        <f t="shared" si="62"/>
        <v>0</v>
      </c>
      <c r="P187" s="34">
        <v>14</v>
      </c>
      <c r="Q187" s="16">
        <v>168</v>
      </c>
      <c r="S187" s="16">
        <f t="shared" si="63"/>
        <v>12</v>
      </c>
      <c r="U187" s="46">
        <f t="shared" si="66"/>
        <v>0</v>
      </c>
      <c r="W187" s="46">
        <f t="shared" si="56"/>
        <v>0</v>
      </c>
      <c r="Y187" s="46">
        <f>IF($K$8="No",0,SUM($W$20*Inputs!$G$79,Financials!GS$19-Financials!GS$15))</f>
        <v>0</v>
      </c>
      <c r="AA187" s="46">
        <f>IF($K$8="No",0,Financials!GS$41)</f>
        <v>0</v>
      </c>
      <c r="AB187" s="46"/>
      <c r="AC187" s="41">
        <f t="shared" si="57"/>
        <v>0</v>
      </c>
      <c r="AD187" s="46"/>
      <c r="OE187" s="16" t="s">
        <v>373</v>
      </c>
      <c r="OF187" s="205" t="s">
        <v>708</v>
      </c>
      <c r="OG187" s="16" t="s">
        <v>709</v>
      </c>
      <c r="OH187" s="16">
        <f>IF($K$8="No",0,SUM(W187*Inputs!$G$79,Financials!GS$19-Financials!GS$15))</f>
        <v>0</v>
      </c>
    </row>
    <row r="188" spans="5:398" s="16" customFormat="1">
      <c r="E188" s="16">
        <v>169</v>
      </c>
      <c r="G188" s="41">
        <f t="shared" si="58"/>
        <v>0</v>
      </c>
      <c r="H188" s="41"/>
      <c r="I188" s="41">
        <f t="shared" si="59"/>
        <v>0</v>
      </c>
      <c r="K188" s="41">
        <f t="shared" si="60"/>
        <v>0</v>
      </c>
      <c r="M188" s="41">
        <f t="shared" si="61"/>
        <v>0</v>
      </c>
      <c r="O188" s="41">
        <f t="shared" si="62"/>
        <v>0</v>
      </c>
      <c r="P188" s="34">
        <v>15</v>
      </c>
      <c r="Q188" s="16">
        <v>169</v>
      </c>
      <c r="S188" s="16">
        <f t="shared" si="63"/>
        <v>1</v>
      </c>
      <c r="U188" s="46">
        <f>$U$31*(1-Inputs!$M$18)^'Debt Schedule'!P187</f>
        <v>0</v>
      </c>
      <c r="W188" s="46">
        <f t="shared" si="56"/>
        <v>0</v>
      </c>
      <c r="Y188" s="46">
        <f>IF($K$8="No",0,SUM($W$20*Inputs!$G$79,Financials!GT$19-Financials!GT$15))</f>
        <v>0</v>
      </c>
      <c r="AA188" s="46">
        <f>IF($K$8="No",0,Financials!GT$41)</f>
        <v>0</v>
      </c>
      <c r="AB188" s="46"/>
      <c r="AC188" s="41">
        <f t="shared" si="57"/>
        <v>0</v>
      </c>
      <c r="AD188" s="46"/>
      <c r="OE188" s="16" t="s">
        <v>373</v>
      </c>
      <c r="OF188" s="205" t="s">
        <v>710</v>
      </c>
      <c r="OG188" s="16" t="s">
        <v>711</v>
      </c>
      <c r="OH188" s="16">
        <f>IF($K$8="No",0,SUM(W188*Inputs!$G$79,Financials!GT$19-Financials!GT$15))</f>
        <v>0</v>
      </c>
    </row>
    <row r="189" spans="5:398" s="16" customFormat="1">
      <c r="E189" s="16">
        <v>170</v>
      </c>
      <c r="G189" s="41">
        <f t="shared" si="58"/>
        <v>0</v>
      </c>
      <c r="H189" s="41"/>
      <c r="I189" s="41">
        <f t="shared" si="59"/>
        <v>0</v>
      </c>
      <c r="K189" s="41">
        <f t="shared" si="60"/>
        <v>0</v>
      </c>
      <c r="M189" s="41">
        <f t="shared" si="61"/>
        <v>0</v>
      </c>
      <c r="O189" s="41">
        <f t="shared" si="62"/>
        <v>0</v>
      </c>
      <c r="P189" s="34">
        <v>15</v>
      </c>
      <c r="Q189" s="16">
        <v>170</v>
      </c>
      <c r="S189" s="16">
        <f t="shared" si="63"/>
        <v>2</v>
      </c>
      <c r="U189" s="46">
        <f t="shared" ref="U189:U199" si="67">U188</f>
        <v>0</v>
      </c>
      <c r="W189" s="46">
        <f t="shared" si="56"/>
        <v>0</v>
      </c>
      <c r="Y189" s="46">
        <f>IF($K$8="No",0,SUM($W$20*Inputs!$G$79,Financials!GU$19-Financials!GU$15))</f>
        <v>0</v>
      </c>
      <c r="AA189" s="46">
        <f>IF($K$8="No",0,Financials!GU$41)</f>
        <v>0</v>
      </c>
      <c r="AB189" s="46"/>
      <c r="AC189" s="41">
        <f t="shared" si="57"/>
        <v>0</v>
      </c>
      <c r="AD189" s="46"/>
      <c r="OE189" s="16" t="s">
        <v>373</v>
      </c>
      <c r="OF189" s="205" t="s">
        <v>712</v>
      </c>
      <c r="OG189" s="16" t="s">
        <v>713</v>
      </c>
      <c r="OH189" s="16">
        <f>IF($K$8="No",0,SUM(W189*Inputs!$G$79,Financials!GU$19-Financials!GU$15))</f>
        <v>0</v>
      </c>
    </row>
    <row r="190" spans="5:398" s="16" customFormat="1">
      <c r="E190" s="16">
        <v>171</v>
      </c>
      <c r="G190" s="41">
        <f t="shared" si="58"/>
        <v>0</v>
      </c>
      <c r="H190" s="41"/>
      <c r="I190" s="41">
        <f t="shared" si="59"/>
        <v>0</v>
      </c>
      <c r="K190" s="41">
        <f t="shared" si="60"/>
        <v>0</v>
      </c>
      <c r="M190" s="41">
        <f t="shared" si="61"/>
        <v>0</v>
      </c>
      <c r="O190" s="41">
        <f t="shared" si="62"/>
        <v>0</v>
      </c>
      <c r="P190" s="34">
        <v>15</v>
      </c>
      <c r="Q190" s="16">
        <v>171</v>
      </c>
      <c r="S190" s="16">
        <f t="shared" si="63"/>
        <v>3</v>
      </c>
      <c r="U190" s="46">
        <f t="shared" si="67"/>
        <v>0</v>
      </c>
      <c r="W190" s="46">
        <f t="shared" si="56"/>
        <v>0</v>
      </c>
      <c r="Y190" s="46">
        <f>IF($K$8="No",0,SUM($W$20*Inputs!$G$79,Financials!GV$19-Financials!GV$15))</f>
        <v>0</v>
      </c>
      <c r="AA190" s="46">
        <f>IF($K$8="No",0,Financials!GV$41)</f>
        <v>0</v>
      </c>
      <c r="AB190" s="46"/>
      <c r="AC190" s="41">
        <f t="shared" si="57"/>
        <v>0</v>
      </c>
      <c r="AD190" s="46"/>
      <c r="OE190" s="16" t="s">
        <v>373</v>
      </c>
      <c r="OF190" s="205" t="s">
        <v>714</v>
      </c>
      <c r="OG190" s="16" t="s">
        <v>715</v>
      </c>
      <c r="OH190" s="16">
        <f>IF($K$8="No",0,SUM(W190*Inputs!$G$79,Financials!GV$19-Financials!GV$15))</f>
        <v>0</v>
      </c>
    </row>
    <row r="191" spans="5:398" s="16" customFormat="1">
      <c r="E191" s="16">
        <v>172</v>
      </c>
      <c r="G191" s="41">
        <f t="shared" si="58"/>
        <v>0</v>
      </c>
      <c r="H191" s="41"/>
      <c r="I191" s="41">
        <f t="shared" si="59"/>
        <v>0</v>
      </c>
      <c r="K191" s="41">
        <f t="shared" si="60"/>
        <v>0</v>
      </c>
      <c r="M191" s="41">
        <f t="shared" si="61"/>
        <v>0</v>
      </c>
      <c r="O191" s="41">
        <f t="shared" si="62"/>
        <v>0</v>
      </c>
      <c r="P191" s="34">
        <v>15</v>
      </c>
      <c r="Q191" s="16">
        <v>172</v>
      </c>
      <c r="S191" s="16">
        <f t="shared" si="63"/>
        <v>4</v>
      </c>
      <c r="U191" s="46">
        <f t="shared" si="67"/>
        <v>0</v>
      </c>
      <c r="W191" s="46">
        <f t="shared" si="56"/>
        <v>0</v>
      </c>
      <c r="Y191" s="46">
        <f>IF($K$8="No",0,SUM($W$20*Inputs!$G$79,Financials!GW$19-Financials!GW$15))</f>
        <v>0</v>
      </c>
      <c r="AA191" s="46">
        <f>IF($K$8="No",0,Financials!GW$41)</f>
        <v>0</v>
      </c>
      <c r="AB191" s="46"/>
      <c r="AC191" s="41">
        <f t="shared" si="57"/>
        <v>0</v>
      </c>
      <c r="AD191" s="46"/>
      <c r="OE191" s="16" t="s">
        <v>373</v>
      </c>
      <c r="OF191" s="205" t="s">
        <v>716</v>
      </c>
      <c r="OG191" s="16" t="s">
        <v>717</v>
      </c>
      <c r="OH191" s="16">
        <f>IF($K$8="No",0,SUM(W191*Inputs!$G$79,Financials!GW$19-Financials!GW$15))</f>
        <v>0</v>
      </c>
    </row>
    <row r="192" spans="5:398" s="16" customFormat="1">
      <c r="E192" s="16">
        <v>173</v>
      </c>
      <c r="G192" s="41">
        <f t="shared" si="58"/>
        <v>0</v>
      </c>
      <c r="H192" s="41"/>
      <c r="I192" s="41">
        <f t="shared" si="59"/>
        <v>0</v>
      </c>
      <c r="K192" s="41">
        <f t="shared" si="60"/>
        <v>0</v>
      </c>
      <c r="M192" s="41">
        <f t="shared" si="61"/>
        <v>0</v>
      </c>
      <c r="O192" s="41">
        <f t="shared" si="62"/>
        <v>0</v>
      </c>
      <c r="P192" s="34">
        <v>15</v>
      </c>
      <c r="Q192" s="16">
        <v>173</v>
      </c>
      <c r="S192" s="16">
        <f t="shared" si="63"/>
        <v>5</v>
      </c>
      <c r="U192" s="46">
        <f t="shared" si="67"/>
        <v>0</v>
      </c>
      <c r="W192" s="46">
        <f t="shared" si="56"/>
        <v>0</v>
      </c>
      <c r="Y192" s="46">
        <f>IF($K$8="No",0,SUM($W$20*Inputs!$G$79,Financials!GX$19-Financials!GX$15))</f>
        <v>0</v>
      </c>
      <c r="AA192" s="46">
        <f>IF($K$8="No",0,Financials!GX$41)</f>
        <v>0</v>
      </c>
      <c r="AB192" s="46"/>
      <c r="AC192" s="41">
        <f t="shared" si="57"/>
        <v>0</v>
      </c>
      <c r="AD192" s="46"/>
      <c r="OE192" s="16" t="s">
        <v>373</v>
      </c>
      <c r="OF192" s="205" t="s">
        <v>718</v>
      </c>
      <c r="OG192" s="16" t="s">
        <v>719</v>
      </c>
      <c r="OH192" s="16">
        <f>IF($K$8="No",0,SUM(W192*Inputs!$G$79,Financials!GX$19-Financials!GX$15))</f>
        <v>0</v>
      </c>
    </row>
    <row r="193" spans="5:398" s="16" customFormat="1">
      <c r="E193" s="16">
        <v>174</v>
      </c>
      <c r="G193" s="41">
        <f t="shared" si="58"/>
        <v>0</v>
      </c>
      <c r="H193" s="41"/>
      <c r="I193" s="41">
        <f t="shared" si="59"/>
        <v>0</v>
      </c>
      <c r="K193" s="41">
        <f t="shared" si="60"/>
        <v>0</v>
      </c>
      <c r="M193" s="41">
        <f t="shared" si="61"/>
        <v>0</v>
      </c>
      <c r="O193" s="41">
        <f t="shared" si="62"/>
        <v>0</v>
      </c>
      <c r="P193" s="34">
        <v>15</v>
      </c>
      <c r="Q193" s="16">
        <v>174</v>
      </c>
      <c r="S193" s="16">
        <f t="shared" si="63"/>
        <v>6</v>
      </c>
      <c r="U193" s="46">
        <f t="shared" si="67"/>
        <v>0</v>
      </c>
      <c r="W193" s="46">
        <f t="shared" si="56"/>
        <v>0</v>
      </c>
      <c r="Y193" s="46">
        <f>IF($K$8="No",0,SUM($W$20*Inputs!$G$79,Financials!GY$19-Financials!GY$15))</f>
        <v>0</v>
      </c>
      <c r="AA193" s="46">
        <f>IF($K$8="No",0,Financials!GY$41)</f>
        <v>0</v>
      </c>
      <c r="AB193" s="46"/>
      <c r="AC193" s="41">
        <f t="shared" si="57"/>
        <v>0</v>
      </c>
      <c r="AD193" s="46"/>
      <c r="OE193" s="16" t="s">
        <v>373</v>
      </c>
      <c r="OF193" s="205" t="s">
        <v>720</v>
      </c>
      <c r="OG193" s="16" t="s">
        <v>721</v>
      </c>
      <c r="OH193" s="16">
        <f>IF($K$8="No",0,SUM(W193*Inputs!$G$79,Financials!GY$19-Financials!GY$15))</f>
        <v>0</v>
      </c>
    </row>
    <row r="194" spans="5:398" s="16" customFormat="1">
      <c r="E194" s="16">
        <v>175</v>
      </c>
      <c r="G194" s="41">
        <f t="shared" si="58"/>
        <v>0</v>
      </c>
      <c r="H194" s="41"/>
      <c r="I194" s="41">
        <f t="shared" si="59"/>
        <v>0</v>
      </c>
      <c r="K194" s="41">
        <f t="shared" si="60"/>
        <v>0</v>
      </c>
      <c r="M194" s="41">
        <f t="shared" si="61"/>
        <v>0</v>
      </c>
      <c r="O194" s="41">
        <f t="shared" si="62"/>
        <v>0</v>
      </c>
      <c r="P194" s="34">
        <v>15</v>
      </c>
      <c r="Q194" s="16">
        <v>175</v>
      </c>
      <c r="S194" s="16">
        <f t="shared" si="63"/>
        <v>7</v>
      </c>
      <c r="U194" s="46">
        <f t="shared" si="67"/>
        <v>0</v>
      </c>
      <c r="W194" s="46">
        <f t="shared" si="56"/>
        <v>0</v>
      </c>
      <c r="Y194" s="46">
        <f>IF($K$8="No",0,SUM($W$20*Inputs!$G$79,Financials!GZ$19-Financials!GZ$15))</f>
        <v>0</v>
      </c>
      <c r="AA194" s="46">
        <f>IF($K$8="No",0,Financials!GZ$41)</f>
        <v>0</v>
      </c>
      <c r="AB194" s="46"/>
      <c r="AC194" s="41">
        <f t="shared" si="57"/>
        <v>0</v>
      </c>
      <c r="AD194" s="46"/>
      <c r="OE194" s="16" t="s">
        <v>373</v>
      </c>
      <c r="OF194" s="205" t="s">
        <v>722</v>
      </c>
      <c r="OG194" s="16" t="s">
        <v>723</v>
      </c>
      <c r="OH194" s="16">
        <f>IF($K$8="No",0,SUM(W194*Inputs!$G$79,Financials!GZ$19-Financials!GZ$15))</f>
        <v>0</v>
      </c>
    </row>
    <row r="195" spans="5:398" s="16" customFormat="1">
      <c r="E195" s="16">
        <v>176</v>
      </c>
      <c r="G195" s="41">
        <f t="shared" si="58"/>
        <v>0</v>
      </c>
      <c r="H195" s="41"/>
      <c r="I195" s="41">
        <f t="shared" si="59"/>
        <v>0</v>
      </c>
      <c r="K195" s="41">
        <f t="shared" si="60"/>
        <v>0</v>
      </c>
      <c r="M195" s="41">
        <f t="shared" si="61"/>
        <v>0</v>
      </c>
      <c r="O195" s="41">
        <f t="shared" si="62"/>
        <v>0</v>
      </c>
      <c r="P195" s="34">
        <v>15</v>
      </c>
      <c r="Q195" s="16">
        <v>176</v>
      </c>
      <c r="S195" s="16">
        <f t="shared" si="63"/>
        <v>8</v>
      </c>
      <c r="U195" s="46">
        <f t="shared" si="67"/>
        <v>0</v>
      </c>
      <c r="W195" s="46">
        <f t="shared" si="56"/>
        <v>0</v>
      </c>
      <c r="Y195" s="46">
        <f>IF($K$8="No",0,SUM($W$20*Inputs!$G$79,Financials!HA$19-Financials!HA$15))</f>
        <v>0</v>
      </c>
      <c r="AA195" s="46">
        <f>IF($K$8="No",0,Financials!HA$41)</f>
        <v>0</v>
      </c>
      <c r="AB195" s="46"/>
      <c r="AC195" s="41">
        <f t="shared" si="57"/>
        <v>0</v>
      </c>
      <c r="AD195" s="46"/>
      <c r="OE195" s="16" t="s">
        <v>373</v>
      </c>
      <c r="OF195" s="205" t="s">
        <v>724</v>
      </c>
      <c r="OG195" s="16" t="s">
        <v>725</v>
      </c>
      <c r="OH195" s="16">
        <f>IF($K$8="No",0,SUM(W195*Inputs!$G$79,Financials!HA$19-Financials!HA$15))</f>
        <v>0</v>
      </c>
    </row>
    <row r="196" spans="5:398" s="16" customFormat="1">
      <c r="E196" s="16">
        <v>177</v>
      </c>
      <c r="G196" s="41">
        <f t="shared" si="58"/>
        <v>0</v>
      </c>
      <c r="H196" s="41"/>
      <c r="I196" s="41">
        <f t="shared" si="59"/>
        <v>0</v>
      </c>
      <c r="K196" s="41">
        <f t="shared" si="60"/>
        <v>0</v>
      </c>
      <c r="M196" s="41">
        <f t="shared" si="61"/>
        <v>0</v>
      </c>
      <c r="O196" s="41">
        <f t="shared" si="62"/>
        <v>0</v>
      </c>
      <c r="P196" s="34">
        <v>15</v>
      </c>
      <c r="Q196" s="16">
        <v>177</v>
      </c>
      <c r="S196" s="16">
        <f t="shared" si="63"/>
        <v>9</v>
      </c>
      <c r="U196" s="46">
        <f t="shared" si="67"/>
        <v>0</v>
      </c>
      <c r="W196" s="46">
        <f t="shared" si="56"/>
        <v>0</v>
      </c>
      <c r="Y196" s="46">
        <f>IF($K$8="No",0,SUM($W$20*Inputs!$G$79,Financials!HB$19-Financials!HB$15))</f>
        <v>0</v>
      </c>
      <c r="AA196" s="46">
        <f>IF($K$8="No",0,Financials!HB$41)</f>
        <v>0</v>
      </c>
      <c r="AB196" s="46"/>
      <c r="AC196" s="41">
        <f t="shared" si="57"/>
        <v>0</v>
      </c>
      <c r="AD196" s="46"/>
      <c r="OE196" s="16" t="s">
        <v>373</v>
      </c>
      <c r="OF196" s="205" t="s">
        <v>726</v>
      </c>
      <c r="OG196" s="16" t="s">
        <v>727</v>
      </c>
      <c r="OH196" s="16">
        <f>IF($K$8="No",0,SUM(W196*Inputs!$G$79,Financials!HB$19-Financials!HB$15))</f>
        <v>0</v>
      </c>
    </row>
    <row r="197" spans="5:398" s="16" customFormat="1">
      <c r="E197" s="16">
        <v>178</v>
      </c>
      <c r="G197" s="41">
        <f t="shared" si="58"/>
        <v>0</v>
      </c>
      <c r="H197" s="41"/>
      <c r="I197" s="41">
        <f t="shared" si="59"/>
        <v>0</v>
      </c>
      <c r="K197" s="41">
        <f t="shared" si="60"/>
        <v>0</v>
      </c>
      <c r="M197" s="41">
        <f t="shared" si="61"/>
        <v>0</v>
      </c>
      <c r="O197" s="41">
        <f t="shared" si="62"/>
        <v>0</v>
      </c>
      <c r="P197" s="34">
        <v>15</v>
      </c>
      <c r="Q197" s="16">
        <v>178</v>
      </c>
      <c r="S197" s="16">
        <f t="shared" si="63"/>
        <v>10</v>
      </c>
      <c r="U197" s="46">
        <f t="shared" si="67"/>
        <v>0</v>
      </c>
      <c r="W197" s="46">
        <f t="shared" si="56"/>
        <v>0</v>
      </c>
      <c r="Y197" s="46">
        <f>IF($K$8="No",0,SUM($W$20*Inputs!$G$79,Financials!HC$19-Financials!HC$15))</f>
        <v>0</v>
      </c>
      <c r="AA197" s="46">
        <f>IF($K$8="No",0,Financials!HC$41)</f>
        <v>0</v>
      </c>
      <c r="AB197" s="46"/>
      <c r="AC197" s="41">
        <f t="shared" si="57"/>
        <v>0</v>
      </c>
      <c r="AD197" s="46"/>
      <c r="OE197" s="16" t="s">
        <v>373</v>
      </c>
      <c r="OF197" s="205" t="s">
        <v>728</v>
      </c>
      <c r="OG197" s="16" t="s">
        <v>729</v>
      </c>
      <c r="OH197" s="16">
        <f>IF($K$8="No",0,SUM(W197*Inputs!$G$79,Financials!HC$19-Financials!HC$15))</f>
        <v>0</v>
      </c>
    </row>
    <row r="198" spans="5:398" s="16" customFormat="1">
      <c r="E198" s="16">
        <v>179</v>
      </c>
      <c r="G198" s="41">
        <f t="shared" si="58"/>
        <v>0</v>
      </c>
      <c r="H198" s="41"/>
      <c r="I198" s="41">
        <f t="shared" si="59"/>
        <v>0</v>
      </c>
      <c r="K198" s="41">
        <f t="shared" si="60"/>
        <v>0</v>
      </c>
      <c r="M198" s="41">
        <f t="shared" si="61"/>
        <v>0</v>
      </c>
      <c r="O198" s="41">
        <f t="shared" si="62"/>
        <v>0</v>
      </c>
      <c r="P198" s="34">
        <v>15</v>
      </c>
      <c r="Q198" s="16">
        <v>179</v>
      </c>
      <c r="S198" s="16">
        <f t="shared" si="63"/>
        <v>11</v>
      </c>
      <c r="U198" s="46">
        <f t="shared" si="67"/>
        <v>0</v>
      </c>
      <c r="W198" s="46">
        <f t="shared" si="56"/>
        <v>0</v>
      </c>
      <c r="Y198" s="46">
        <f>IF($K$8="No",0,SUM($W$20*Inputs!$G$79,Financials!HD$19-Financials!HD$15))</f>
        <v>0</v>
      </c>
      <c r="AA198" s="46">
        <f>IF($K$8="No",0,Financials!HD$41)</f>
        <v>0</v>
      </c>
      <c r="AB198" s="46"/>
      <c r="AC198" s="41">
        <f t="shared" si="57"/>
        <v>0</v>
      </c>
      <c r="AD198" s="46"/>
      <c r="OE198" s="16" t="s">
        <v>373</v>
      </c>
      <c r="OF198" s="205" t="s">
        <v>730</v>
      </c>
      <c r="OG198" s="16" t="s">
        <v>731</v>
      </c>
      <c r="OH198" s="16">
        <f>IF($K$8="No",0,SUM(W198*Inputs!$G$79,Financials!HD$19-Financials!HD$15))</f>
        <v>0</v>
      </c>
    </row>
    <row r="199" spans="5:398" s="16" customFormat="1">
      <c r="E199" s="16">
        <v>180</v>
      </c>
      <c r="G199" s="41">
        <f t="shared" si="58"/>
        <v>0</v>
      </c>
      <c r="H199" s="41"/>
      <c r="I199" s="41">
        <f t="shared" si="59"/>
        <v>0</v>
      </c>
      <c r="K199" s="41">
        <f t="shared" si="60"/>
        <v>0</v>
      </c>
      <c r="M199" s="41">
        <f t="shared" si="61"/>
        <v>0</v>
      </c>
      <c r="O199" s="41">
        <f t="shared" si="62"/>
        <v>0</v>
      </c>
      <c r="P199" s="34">
        <v>15</v>
      </c>
      <c r="Q199" s="16">
        <v>180</v>
      </c>
      <c r="S199" s="16">
        <f t="shared" si="63"/>
        <v>12</v>
      </c>
      <c r="U199" s="46">
        <f t="shared" si="67"/>
        <v>0</v>
      </c>
      <c r="W199" s="46">
        <f t="shared" si="56"/>
        <v>0</v>
      </c>
      <c r="Y199" s="46">
        <f>IF($K$8="No",0,SUM($W$20*Inputs!$G$79,Financials!HE$19-Financials!HE$15))</f>
        <v>0</v>
      </c>
      <c r="AA199" s="46">
        <f>IF($K$8="No",0,Financials!HE$41)</f>
        <v>0</v>
      </c>
      <c r="AB199" s="46"/>
      <c r="AC199" s="41">
        <f t="shared" si="57"/>
        <v>0</v>
      </c>
      <c r="AD199" s="46"/>
      <c r="OE199" s="16" t="s">
        <v>373</v>
      </c>
      <c r="OF199" s="205" t="s">
        <v>732</v>
      </c>
      <c r="OG199" s="16" t="s">
        <v>733</v>
      </c>
      <c r="OH199" s="16">
        <f>IF($K$8="No",0,SUM(W199*Inputs!$G$79,Financials!HE$19-Financials!HE$15))</f>
        <v>0</v>
      </c>
    </row>
    <row r="200" spans="5:398" s="16" customFormat="1">
      <c r="E200" s="16">
        <v>181</v>
      </c>
      <c r="G200" s="41">
        <f t="shared" si="58"/>
        <v>0</v>
      </c>
      <c r="H200" s="41"/>
      <c r="I200" s="41">
        <f t="shared" si="59"/>
        <v>0</v>
      </c>
      <c r="K200" s="41">
        <f t="shared" si="60"/>
        <v>0</v>
      </c>
      <c r="M200" s="41">
        <f t="shared" si="61"/>
        <v>0</v>
      </c>
      <c r="O200" s="41">
        <f t="shared" si="62"/>
        <v>0</v>
      </c>
      <c r="P200" s="34">
        <v>16</v>
      </c>
      <c r="Q200" s="16">
        <v>181</v>
      </c>
      <c r="S200" s="16">
        <f t="shared" si="63"/>
        <v>1</v>
      </c>
      <c r="U200" s="46">
        <f>$U$31*(1-Inputs!$M$18)^'Debt Schedule'!P199</f>
        <v>0</v>
      </c>
      <c r="W200" s="46">
        <f t="shared" si="56"/>
        <v>0</v>
      </c>
      <c r="Y200" s="46">
        <f>IF($K$8="No",0,SUM($W$20*Inputs!$G$79,Financials!HF$19-Financials!HF$15))</f>
        <v>0</v>
      </c>
      <c r="AA200" s="46">
        <f>IF($K$8="No",0,Financials!HF$41)</f>
        <v>0</v>
      </c>
      <c r="AB200" s="46"/>
      <c r="AC200" s="41">
        <f t="shared" si="57"/>
        <v>0</v>
      </c>
      <c r="AD200" s="46"/>
      <c r="OE200" s="16" t="s">
        <v>373</v>
      </c>
      <c r="OF200" s="205" t="s">
        <v>734</v>
      </c>
      <c r="OG200" s="16" t="s">
        <v>735</v>
      </c>
      <c r="OH200" s="16">
        <f>IF($K$8="No",0,SUM(W200*Inputs!$G$79,Financials!HF$19-Financials!HF$15))</f>
        <v>0</v>
      </c>
    </row>
    <row r="201" spans="5:398" s="16" customFormat="1">
      <c r="E201" s="16">
        <v>182</v>
      </c>
      <c r="G201" s="41">
        <f t="shared" si="58"/>
        <v>0</v>
      </c>
      <c r="H201" s="41"/>
      <c r="I201" s="41">
        <f t="shared" si="59"/>
        <v>0</v>
      </c>
      <c r="K201" s="41">
        <f t="shared" si="60"/>
        <v>0</v>
      </c>
      <c r="M201" s="41">
        <f t="shared" si="61"/>
        <v>0</v>
      </c>
      <c r="O201" s="41">
        <f t="shared" si="62"/>
        <v>0</v>
      </c>
      <c r="P201" s="34">
        <v>16</v>
      </c>
      <c r="Q201" s="16">
        <v>182</v>
      </c>
      <c r="S201" s="16">
        <f t="shared" si="63"/>
        <v>2</v>
      </c>
      <c r="U201" s="46">
        <f t="shared" ref="U201:U211" si="68">U200</f>
        <v>0</v>
      </c>
      <c r="W201" s="46">
        <f t="shared" si="56"/>
        <v>0</v>
      </c>
      <c r="Y201" s="46">
        <f>IF($K$8="No",0,SUM($W$20*Inputs!$G$79,Financials!HG$19-Financials!HG$15))</f>
        <v>0</v>
      </c>
      <c r="AA201" s="46">
        <f>IF($K$8="No",0,Financials!HG$41)</f>
        <v>0</v>
      </c>
      <c r="AB201" s="46"/>
      <c r="AC201" s="41">
        <f t="shared" si="57"/>
        <v>0</v>
      </c>
      <c r="AD201" s="46"/>
      <c r="OE201" s="16" t="s">
        <v>373</v>
      </c>
      <c r="OF201" s="205" t="s">
        <v>736</v>
      </c>
      <c r="OG201" s="16" t="s">
        <v>737</v>
      </c>
      <c r="OH201" s="16">
        <f>IF($K$8="No",0,SUM(W201*Inputs!$G$79,Financials!HG$19-Financials!HG$15))</f>
        <v>0</v>
      </c>
    </row>
    <row r="202" spans="5:398" s="16" customFormat="1">
      <c r="E202" s="16">
        <v>183</v>
      </c>
      <c r="G202" s="41">
        <f t="shared" si="58"/>
        <v>0</v>
      </c>
      <c r="H202" s="41"/>
      <c r="I202" s="41">
        <f t="shared" si="59"/>
        <v>0</v>
      </c>
      <c r="K202" s="41">
        <f t="shared" si="60"/>
        <v>0</v>
      </c>
      <c r="M202" s="41">
        <f t="shared" si="61"/>
        <v>0</v>
      </c>
      <c r="O202" s="41">
        <f t="shared" si="62"/>
        <v>0</v>
      </c>
      <c r="P202" s="34">
        <v>16</v>
      </c>
      <c r="Q202" s="16">
        <v>183</v>
      </c>
      <c r="S202" s="16">
        <f t="shared" si="63"/>
        <v>3</v>
      </c>
      <c r="U202" s="46">
        <f t="shared" si="68"/>
        <v>0</v>
      </c>
      <c r="W202" s="46">
        <f t="shared" si="56"/>
        <v>0</v>
      </c>
      <c r="Y202" s="46">
        <f>IF($K$8="No",0,SUM($W$20*Inputs!$G$79,Financials!HH$19-Financials!HH$15))</f>
        <v>0</v>
      </c>
      <c r="AA202" s="46">
        <f>IF($K$8="No",0,Financials!HH$41)</f>
        <v>0</v>
      </c>
      <c r="AB202" s="46"/>
      <c r="AC202" s="41">
        <f t="shared" si="57"/>
        <v>0</v>
      </c>
      <c r="AD202" s="46"/>
      <c r="OE202" s="16" t="s">
        <v>373</v>
      </c>
      <c r="OF202" s="205" t="s">
        <v>738</v>
      </c>
      <c r="OG202" s="16" t="s">
        <v>739</v>
      </c>
      <c r="OH202" s="16">
        <f>IF($K$8="No",0,SUM(W202*Inputs!$G$79,Financials!HH$19-Financials!HH$15))</f>
        <v>0</v>
      </c>
    </row>
    <row r="203" spans="5:398" s="16" customFormat="1">
      <c r="E203" s="16">
        <v>184</v>
      </c>
      <c r="G203" s="41">
        <f t="shared" si="58"/>
        <v>0</v>
      </c>
      <c r="H203" s="41"/>
      <c r="I203" s="41">
        <f t="shared" si="59"/>
        <v>0</v>
      </c>
      <c r="K203" s="41">
        <f t="shared" si="60"/>
        <v>0</v>
      </c>
      <c r="M203" s="41">
        <f t="shared" si="61"/>
        <v>0</v>
      </c>
      <c r="O203" s="41">
        <f t="shared" si="62"/>
        <v>0</v>
      </c>
      <c r="P203" s="34">
        <v>16</v>
      </c>
      <c r="Q203" s="16">
        <v>184</v>
      </c>
      <c r="S203" s="16">
        <f t="shared" si="63"/>
        <v>4</v>
      </c>
      <c r="U203" s="46">
        <f t="shared" si="68"/>
        <v>0</v>
      </c>
      <c r="W203" s="46">
        <f t="shared" si="56"/>
        <v>0</v>
      </c>
      <c r="Y203" s="46">
        <f>IF($K$8="No",0,SUM($W$20*Inputs!$G$79,Financials!HI$19-Financials!HI$15))</f>
        <v>0</v>
      </c>
      <c r="AA203" s="46">
        <f>IF($K$8="No",0,Financials!HI$41)</f>
        <v>0</v>
      </c>
      <c r="AB203" s="46"/>
      <c r="AC203" s="41">
        <f t="shared" si="57"/>
        <v>0</v>
      </c>
      <c r="AD203" s="46"/>
      <c r="OE203" s="16" t="s">
        <v>373</v>
      </c>
      <c r="OF203" s="205" t="s">
        <v>740</v>
      </c>
      <c r="OG203" s="16" t="s">
        <v>741</v>
      </c>
      <c r="OH203" s="16">
        <f>IF($K$8="No",0,SUM(W203*Inputs!$G$79,Financials!HI$19-Financials!HI$15))</f>
        <v>0</v>
      </c>
    </row>
    <row r="204" spans="5:398" s="16" customFormat="1">
      <c r="E204" s="16">
        <v>185</v>
      </c>
      <c r="G204" s="41">
        <f t="shared" si="58"/>
        <v>0</v>
      </c>
      <c r="H204" s="41"/>
      <c r="I204" s="41">
        <f t="shared" si="59"/>
        <v>0</v>
      </c>
      <c r="K204" s="41">
        <f t="shared" si="60"/>
        <v>0</v>
      </c>
      <c r="M204" s="41">
        <f t="shared" si="61"/>
        <v>0</v>
      </c>
      <c r="O204" s="41">
        <f t="shared" si="62"/>
        <v>0</v>
      </c>
      <c r="P204" s="34">
        <v>16</v>
      </c>
      <c r="Q204" s="16">
        <v>185</v>
      </c>
      <c r="S204" s="16">
        <f t="shared" si="63"/>
        <v>5</v>
      </c>
      <c r="U204" s="46">
        <f t="shared" si="68"/>
        <v>0</v>
      </c>
      <c r="W204" s="46">
        <f t="shared" si="56"/>
        <v>0</v>
      </c>
      <c r="Y204" s="46">
        <f>IF($K$8="No",0,SUM($W$20*Inputs!$G$79,Financials!HJ$19-Financials!HJ$15))</f>
        <v>0</v>
      </c>
      <c r="AA204" s="46">
        <f>IF($K$8="No",0,Financials!HJ$41)</f>
        <v>0</v>
      </c>
      <c r="AB204" s="46"/>
      <c r="AC204" s="41">
        <f t="shared" si="57"/>
        <v>0</v>
      </c>
      <c r="AD204" s="46"/>
      <c r="OE204" s="16" t="s">
        <v>373</v>
      </c>
      <c r="OF204" s="205" t="s">
        <v>742</v>
      </c>
      <c r="OG204" s="16" t="s">
        <v>743</v>
      </c>
      <c r="OH204" s="16">
        <f>IF($K$8="No",0,SUM(W204*Inputs!$G$79,Financials!HJ$19-Financials!HJ$15))</f>
        <v>0</v>
      </c>
    </row>
    <row r="205" spans="5:398" s="16" customFormat="1">
      <c r="E205" s="16">
        <v>186</v>
      </c>
      <c r="G205" s="41">
        <f t="shared" si="58"/>
        <v>0</v>
      </c>
      <c r="H205" s="41"/>
      <c r="I205" s="41">
        <f t="shared" si="59"/>
        <v>0</v>
      </c>
      <c r="K205" s="41">
        <f t="shared" si="60"/>
        <v>0</v>
      </c>
      <c r="M205" s="41">
        <f t="shared" si="61"/>
        <v>0</v>
      </c>
      <c r="O205" s="41">
        <f t="shared" si="62"/>
        <v>0</v>
      </c>
      <c r="P205" s="34">
        <v>16</v>
      </c>
      <c r="Q205" s="16">
        <v>186</v>
      </c>
      <c r="S205" s="16">
        <f t="shared" si="63"/>
        <v>6</v>
      </c>
      <c r="U205" s="46">
        <f t="shared" si="68"/>
        <v>0</v>
      </c>
      <c r="W205" s="46">
        <f t="shared" si="56"/>
        <v>0</v>
      </c>
      <c r="Y205" s="46">
        <f>IF($K$8="No",0,SUM($W$20*Inputs!$G$79,Financials!HK$19-Financials!HK$15))</f>
        <v>0</v>
      </c>
      <c r="AA205" s="46">
        <f>IF($K$8="No",0,Financials!HK$41)</f>
        <v>0</v>
      </c>
      <c r="AB205" s="46"/>
      <c r="AC205" s="41">
        <f t="shared" si="57"/>
        <v>0</v>
      </c>
      <c r="AD205" s="46"/>
      <c r="OE205" s="16" t="s">
        <v>373</v>
      </c>
      <c r="OF205" s="205" t="s">
        <v>744</v>
      </c>
      <c r="OG205" s="16" t="s">
        <v>745</v>
      </c>
      <c r="OH205" s="16">
        <f>IF($K$8="No",0,SUM(W205*Inputs!$G$79,Financials!HK$19-Financials!HK$15))</f>
        <v>0</v>
      </c>
    </row>
    <row r="206" spans="5:398" s="16" customFormat="1">
      <c r="E206" s="16">
        <v>187</v>
      </c>
      <c r="G206" s="41">
        <f t="shared" si="58"/>
        <v>0</v>
      </c>
      <c r="H206" s="41"/>
      <c r="I206" s="41">
        <f t="shared" si="59"/>
        <v>0</v>
      </c>
      <c r="K206" s="41">
        <f t="shared" si="60"/>
        <v>0</v>
      </c>
      <c r="M206" s="41">
        <f t="shared" si="61"/>
        <v>0</v>
      </c>
      <c r="O206" s="41">
        <f t="shared" si="62"/>
        <v>0</v>
      </c>
      <c r="P206" s="34">
        <v>16</v>
      </c>
      <c r="Q206" s="16">
        <v>187</v>
      </c>
      <c r="S206" s="16">
        <f t="shared" si="63"/>
        <v>7</v>
      </c>
      <c r="U206" s="46">
        <f t="shared" si="68"/>
        <v>0</v>
      </c>
      <c r="W206" s="46">
        <f t="shared" si="56"/>
        <v>0</v>
      </c>
      <c r="Y206" s="46">
        <f>IF($K$8="No",0,SUM($W$20*Inputs!$G$79,Financials!HL$19-Financials!HL$15))</f>
        <v>0</v>
      </c>
      <c r="AA206" s="46">
        <f>IF($K$8="No",0,Financials!HL$41)</f>
        <v>0</v>
      </c>
      <c r="AB206" s="46"/>
      <c r="AC206" s="41">
        <f t="shared" si="57"/>
        <v>0</v>
      </c>
      <c r="AD206" s="46"/>
      <c r="OE206" s="16" t="s">
        <v>373</v>
      </c>
      <c r="OF206" s="205" t="s">
        <v>746</v>
      </c>
      <c r="OG206" s="16" t="s">
        <v>747</v>
      </c>
      <c r="OH206" s="16">
        <f>IF($K$8="No",0,SUM(W206*Inputs!$G$79,Financials!HL$19-Financials!HL$15))</f>
        <v>0</v>
      </c>
    </row>
    <row r="207" spans="5:398" s="16" customFormat="1">
      <c r="E207" s="16">
        <v>188</v>
      </c>
      <c r="G207" s="41">
        <f t="shared" si="58"/>
        <v>0</v>
      </c>
      <c r="H207" s="41"/>
      <c r="I207" s="41">
        <f t="shared" si="59"/>
        <v>0</v>
      </c>
      <c r="K207" s="41">
        <f t="shared" si="60"/>
        <v>0</v>
      </c>
      <c r="M207" s="41">
        <f t="shared" si="61"/>
        <v>0</v>
      </c>
      <c r="O207" s="41">
        <f t="shared" si="62"/>
        <v>0</v>
      </c>
      <c r="P207" s="34">
        <v>16</v>
      </c>
      <c r="Q207" s="16">
        <v>188</v>
      </c>
      <c r="S207" s="16">
        <f t="shared" si="63"/>
        <v>8</v>
      </c>
      <c r="U207" s="46">
        <f t="shared" si="68"/>
        <v>0</v>
      </c>
      <c r="W207" s="46">
        <f t="shared" si="56"/>
        <v>0</v>
      </c>
      <c r="Y207" s="46">
        <f>IF($K$8="No",0,SUM($W$20*Inputs!$G$79,Financials!HM$19-Financials!HM$15))</f>
        <v>0</v>
      </c>
      <c r="AA207" s="46">
        <f>IF($K$8="No",0,Financials!HM$41)</f>
        <v>0</v>
      </c>
      <c r="AB207" s="46"/>
      <c r="AC207" s="41">
        <f t="shared" si="57"/>
        <v>0</v>
      </c>
      <c r="AD207" s="46"/>
      <c r="OE207" s="16" t="s">
        <v>373</v>
      </c>
      <c r="OF207" s="205" t="s">
        <v>748</v>
      </c>
      <c r="OG207" s="16" t="s">
        <v>749</v>
      </c>
      <c r="OH207" s="16">
        <f>IF($K$8="No",0,SUM(W207*Inputs!$G$79,Financials!HM$19-Financials!HM$15))</f>
        <v>0</v>
      </c>
    </row>
    <row r="208" spans="5:398" s="16" customFormat="1">
      <c r="E208" s="16">
        <v>189</v>
      </c>
      <c r="G208" s="41">
        <f t="shared" si="58"/>
        <v>0</v>
      </c>
      <c r="H208" s="41"/>
      <c r="I208" s="41">
        <f t="shared" si="59"/>
        <v>0</v>
      </c>
      <c r="K208" s="41">
        <f t="shared" si="60"/>
        <v>0</v>
      </c>
      <c r="M208" s="41">
        <f t="shared" si="61"/>
        <v>0</v>
      </c>
      <c r="O208" s="41">
        <f t="shared" si="62"/>
        <v>0</v>
      </c>
      <c r="P208" s="34">
        <v>16</v>
      </c>
      <c r="Q208" s="16">
        <v>189</v>
      </c>
      <c r="S208" s="16">
        <f t="shared" si="63"/>
        <v>9</v>
      </c>
      <c r="U208" s="46">
        <f t="shared" si="68"/>
        <v>0</v>
      </c>
      <c r="W208" s="46">
        <f t="shared" si="56"/>
        <v>0</v>
      </c>
      <c r="Y208" s="46">
        <f>IF($K$8="No",0,SUM($W$20*Inputs!$G$79,Financials!HN$19-Financials!HN$15))</f>
        <v>0</v>
      </c>
      <c r="AA208" s="46">
        <f>IF($K$8="No",0,Financials!HN$41)</f>
        <v>0</v>
      </c>
      <c r="AB208" s="46"/>
      <c r="AC208" s="41">
        <f t="shared" si="57"/>
        <v>0</v>
      </c>
      <c r="AD208" s="46"/>
      <c r="OE208" s="16" t="s">
        <v>373</v>
      </c>
      <c r="OF208" s="205" t="s">
        <v>750</v>
      </c>
      <c r="OG208" s="16" t="s">
        <v>751</v>
      </c>
      <c r="OH208" s="16">
        <f>IF($K$8="No",0,SUM(W208*Inputs!$G$79,Financials!HN$19-Financials!HN$15))</f>
        <v>0</v>
      </c>
    </row>
    <row r="209" spans="5:398" s="16" customFormat="1">
      <c r="E209" s="16">
        <v>190</v>
      </c>
      <c r="G209" s="41">
        <f t="shared" si="58"/>
        <v>0</v>
      </c>
      <c r="H209" s="41"/>
      <c r="I209" s="41">
        <f t="shared" si="59"/>
        <v>0</v>
      </c>
      <c r="K209" s="41">
        <f t="shared" si="60"/>
        <v>0</v>
      </c>
      <c r="M209" s="41">
        <f t="shared" si="61"/>
        <v>0</v>
      </c>
      <c r="O209" s="41">
        <f t="shared" si="62"/>
        <v>0</v>
      </c>
      <c r="P209" s="34">
        <v>16</v>
      </c>
      <c r="Q209" s="16">
        <v>190</v>
      </c>
      <c r="S209" s="16">
        <f t="shared" si="63"/>
        <v>10</v>
      </c>
      <c r="U209" s="46">
        <f t="shared" si="68"/>
        <v>0</v>
      </c>
      <c r="W209" s="46">
        <f t="shared" si="56"/>
        <v>0</v>
      </c>
      <c r="Y209" s="46">
        <f>IF($K$8="No",0,SUM($W$20*Inputs!$G$79,Financials!HO$19-Financials!HO$15))</f>
        <v>0</v>
      </c>
      <c r="AA209" s="46">
        <f>IF($K$8="No",0,Financials!HO$41)</f>
        <v>0</v>
      </c>
      <c r="AB209" s="46"/>
      <c r="AC209" s="41">
        <f t="shared" si="57"/>
        <v>0</v>
      </c>
      <c r="AD209" s="46"/>
      <c r="OE209" s="16" t="s">
        <v>373</v>
      </c>
      <c r="OF209" s="205" t="s">
        <v>752</v>
      </c>
      <c r="OG209" s="16" t="s">
        <v>753</v>
      </c>
      <c r="OH209" s="16">
        <f>IF($K$8="No",0,SUM(W209*Inputs!$G$79,Financials!HO$19-Financials!HO$15))</f>
        <v>0</v>
      </c>
    </row>
    <row r="210" spans="5:398" s="16" customFormat="1">
      <c r="E210" s="16">
        <v>191</v>
      </c>
      <c r="G210" s="41">
        <f t="shared" si="58"/>
        <v>0</v>
      </c>
      <c r="H210" s="41"/>
      <c r="I210" s="41">
        <f t="shared" si="59"/>
        <v>0</v>
      </c>
      <c r="K210" s="41">
        <f t="shared" si="60"/>
        <v>0</v>
      </c>
      <c r="M210" s="41">
        <f t="shared" si="61"/>
        <v>0</v>
      </c>
      <c r="O210" s="41">
        <f t="shared" si="62"/>
        <v>0</v>
      </c>
      <c r="P210" s="34">
        <v>16</v>
      </c>
      <c r="Q210" s="16">
        <v>191</v>
      </c>
      <c r="S210" s="16">
        <f t="shared" si="63"/>
        <v>11</v>
      </c>
      <c r="U210" s="46">
        <f t="shared" si="68"/>
        <v>0</v>
      </c>
      <c r="W210" s="46">
        <f t="shared" si="56"/>
        <v>0</v>
      </c>
      <c r="Y210" s="46">
        <f>IF($K$8="No",0,SUM($W$20*Inputs!$G$79,Financials!HP$19-Financials!HP$15))</f>
        <v>0</v>
      </c>
      <c r="AA210" s="46">
        <f>IF($K$8="No",0,Financials!HP$41)</f>
        <v>0</v>
      </c>
      <c r="AB210" s="46"/>
      <c r="AC210" s="41">
        <f t="shared" si="57"/>
        <v>0</v>
      </c>
      <c r="AD210" s="46"/>
      <c r="OE210" s="16" t="s">
        <v>373</v>
      </c>
      <c r="OF210" s="205" t="s">
        <v>754</v>
      </c>
      <c r="OG210" s="16" t="s">
        <v>755</v>
      </c>
      <c r="OH210" s="16">
        <f>IF($K$8="No",0,SUM(W210*Inputs!$G$79,Financials!HP$19-Financials!HP$15))</f>
        <v>0</v>
      </c>
    </row>
    <row r="211" spans="5:398" s="16" customFormat="1">
      <c r="E211" s="16">
        <v>192</v>
      </c>
      <c r="G211" s="41">
        <f t="shared" si="58"/>
        <v>0</v>
      </c>
      <c r="H211" s="41"/>
      <c r="I211" s="41">
        <f t="shared" si="59"/>
        <v>0</v>
      </c>
      <c r="K211" s="41">
        <f t="shared" si="60"/>
        <v>0</v>
      </c>
      <c r="M211" s="41">
        <f t="shared" si="61"/>
        <v>0</v>
      </c>
      <c r="O211" s="41">
        <f t="shared" si="62"/>
        <v>0</v>
      </c>
      <c r="P211" s="34">
        <v>16</v>
      </c>
      <c r="Q211" s="16">
        <v>192</v>
      </c>
      <c r="S211" s="16">
        <f t="shared" si="63"/>
        <v>12</v>
      </c>
      <c r="U211" s="46">
        <f t="shared" si="68"/>
        <v>0</v>
      </c>
      <c r="W211" s="46">
        <f t="shared" si="56"/>
        <v>0</v>
      </c>
      <c r="Y211" s="46">
        <f>IF($K$8="No",0,SUM($W$20*Inputs!$G$79,Financials!HQ$19-Financials!HQ$15))</f>
        <v>0</v>
      </c>
      <c r="AA211" s="46">
        <f>IF($K$8="No",0,Financials!HQ$41)</f>
        <v>0</v>
      </c>
      <c r="AB211" s="46"/>
      <c r="AC211" s="41">
        <f t="shared" si="57"/>
        <v>0</v>
      </c>
      <c r="AD211" s="46"/>
      <c r="OE211" s="16" t="s">
        <v>373</v>
      </c>
      <c r="OF211" s="205" t="s">
        <v>756</v>
      </c>
      <c r="OG211" s="16" t="s">
        <v>757</v>
      </c>
      <c r="OH211" s="16">
        <f>IF($K$8="No",0,SUM(W211*Inputs!$G$79,Financials!HQ$19-Financials!HQ$15))</f>
        <v>0</v>
      </c>
    </row>
    <row r="212" spans="5:398" s="16" customFormat="1">
      <c r="E212" s="16">
        <v>193</v>
      </c>
      <c r="G212" s="41">
        <f t="shared" si="58"/>
        <v>0</v>
      </c>
      <c r="H212" s="41"/>
      <c r="I212" s="41">
        <f t="shared" si="59"/>
        <v>0</v>
      </c>
      <c r="K212" s="41">
        <f t="shared" si="60"/>
        <v>0</v>
      </c>
      <c r="M212" s="41">
        <f t="shared" si="61"/>
        <v>0</v>
      </c>
      <c r="O212" s="41">
        <f t="shared" si="62"/>
        <v>0</v>
      </c>
      <c r="P212" s="34">
        <v>17</v>
      </c>
      <c r="Q212" s="16">
        <v>193</v>
      </c>
      <c r="S212" s="16">
        <f t="shared" si="63"/>
        <v>1</v>
      </c>
      <c r="U212" s="46">
        <f>$U$31*(1-Inputs!$M$18)^'Debt Schedule'!P211</f>
        <v>0</v>
      </c>
      <c r="W212" s="46">
        <f t="shared" ref="W212:W275" si="69">U212*$K$9</f>
        <v>0</v>
      </c>
      <c r="Y212" s="46">
        <f>IF($K$8="No",0,SUM($W$20*Inputs!$G$79,Financials!HR$19-Financials!HR$15))</f>
        <v>0</v>
      </c>
      <c r="AA212" s="46">
        <f>IF($K$8="No",0,Financials!HR$41)</f>
        <v>0</v>
      </c>
      <c r="AB212" s="46"/>
      <c r="AC212" s="41">
        <f t="shared" ref="AC212:AC275" si="70">IF(Q212&lt;=$E$11*12,(Y212-AA212)/$K$7,0)</f>
        <v>0</v>
      </c>
      <c r="AD212" s="46"/>
      <c r="OE212" s="16" t="s">
        <v>373</v>
      </c>
      <c r="OF212" s="205" t="s">
        <v>758</v>
      </c>
      <c r="OG212" s="16" t="s">
        <v>759</v>
      </c>
      <c r="OH212" s="16">
        <f>IF($K$8="No",0,SUM(W212*Inputs!$G$79,Financials!HR$19-Financials!HR$15))</f>
        <v>0</v>
      </c>
    </row>
    <row r="213" spans="5:398" s="16" customFormat="1">
      <c r="E213" s="16">
        <v>194</v>
      </c>
      <c r="G213" s="41">
        <f t="shared" ref="G213:G276" si="71">IF(E213&lt;=$E$11*12,O212,0)</f>
        <v>0</v>
      </c>
      <c r="H213" s="41"/>
      <c r="I213" s="41">
        <f t="shared" ref="I213:I276" si="72">IF(E213&lt;=$E$11*12,SUM(K213,M213),0)</f>
        <v>0</v>
      </c>
      <c r="K213" s="41">
        <f t="shared" ref="K213:K276" si="73">IF(E213&lt;=$E$11*12,G213*$E$9/12,0)</f>
        <v>0</v>
      </c>
      <c r="M213" s="41">
        <f t="shared" ref="M213:M276" si="74">IF(E213&lt;=$E$11*12,$E$13-K213,0)</f>
        <v>0</v>
      </c>
      <c r="O213" s="41">
        <f t="shared" ref="O213:O276" si="75">IF(E213&lt;=$E$11*12,G213-M213,0)</f>
        <v>0</v>
      </c>
      <c r="P213" s="34">
        <v>17</v>
      </c>
      <c r="Q213" s="16">
        <v>194</v>
      </c>
      <c r="S213" s="16">
        <f t="shared" ref="S213:S276" si="76">IF(S212=12,1,S212+1)</f>
        <v>2</v>
      </c>
      <c r="U213" s="46">
        <f t="shared" ref="U213:U223" si="77">U212</f>
        <v>0</v>
      </c>
      <c r="W213" s="46">
        <f t="shared" si="69"/>
        <v>0</v>
      </c>
      <c r="Y213" s="46">
        <f>IF($K$8="No",0,SUM($W$20*Inputs!$G$79,Financials!HS$19-Financials!HS$15))</f>
        <v>0</v>
      </c>
      <c r="AA213" s="46">
        <f>IF($K$8="No",0,Financials!HS$41)</f>
        <v>0</v>
      </c>
      <c r="AB213" s="46"/>
      <c r="AC213" s="41">
        <f t="shared" si="70"/>
        <v>0</v>
      </c>
      <c r="AD213" s="46"/>
      <c r="OE213" s="16" t="s">
        <v>373</v>
      </c>
      <c r="OF213" s="205" t="s">
        <v>760</v>
      </c>
      <c r="OG213" s="16" t="s">
        <v>761</v>
      </c>
      <c r="OH213" s="16">
        <f>IF($K$8="No",0,SUM(W213*Inputs!$G$79,Financials!HS$19-Financials!HS$15))</f>
        <v>0</v>
      </c>
    </row>
    <row r="214" spans="5:398" s="16" customFormat="1">
      <c r="E214" s="16">
        <v>195</v>
      </c>
      <c r="G214" s="41">
        <f t="shared" si="71"/>
        <v>0</v>
      </c>
      <c r="H214" s="41"/>
      <c r="I214" s="41">
        <f t="shared" si="72"/>
        <v>0</v>
      </c>
      <c r="K214" s="41">
        <f t="shared" si="73"/>
        <v>0</v>
      </c>
      <c r="M214" s="41">
        <f t="shared" si="74"/>
        <v>0</v>
      </c>
      <c r="O214" s="41">
        <f t="shared" si="75"/>
        <v>0</v>
      </c>
      <c r="P214" s="34">
        <v>17</v>
      </c>
      <c r="Q214" s="16">
        <v>195</v>
      </c>
      <c r="S214" s="16">
        <f t="shared" si="76"/>
        <v>3</v>
      </c>
      <c r="U214" s="46">
        <f t="shared" si="77"/>
        <v>0</v>
      </c>
      <c r="W214" s="46">
        <f t="shared" si="69"/>
        <v>0</v>
      </c>
      <c r="Y214" s="46">
        <f>IF($K$8="No",0,SUM($W$20*Inputs!$G$79,Financials!HT$19-Financials!HT$15))</f>
        <v>0</v>
      </c>
      <c r="AA214" s="46">
        <f>IF($K$8="No",0,Financials!HT$41)</f>
        <v>0</v>
      </c>
      <c r="AB214" s="46"/>
      <c r="AC214" s="41">
        <f t="shared" si="70"/>
        <v>0</v>
      </c>
      <c r="AD214" s="46"/>
      <c r="OE214" s="16" t="s">
        <v>373</v>
      </c>
      <c r="OF214" s="205" t="s">
        <v>762</v>
      </c>
      <c r="OG214" s="16" t="s">
        <v>763</v>
      </c>
      <c r="OH214" s="16">
        <f>IF($K$8="No",0,SUM(W214*Inputs!$G$79,Financials!HT$19-Financials!HT$15))</f>
        <v>0</v>
      </c>
    </row>
    <row r="215" spans="5:398" s="16" customFormat="1">
      <c r="E215" s="16">
        <v>196</v>
      </c>
      <c r="G215" s="41">
        <f t="shared" si="71"/>
        <v>0</v>
      </c>
      <c r="H215" s="41"/>
      <c r="I215" s="41">
        <f t="shared" si="72"/>
        <v>0</v>
      </c>
      <c r="K215" s="41">
        <f t="shared" si="73"/>
        <v>0</v>
      </c>
      <c r="M215" s="41">
        <f t="shared" si="74"/>
        <v>0</v>
      </c>
      <c r="O215" s="41">
        <f t="shared" si="75"/>
        <v>0</v>
      </c>
      <c r="P215" s="34">
        <v>17</v>
      </c>
      <c r="Q215" s="16">
        <v>196</v>
      </c>
      <c r="S215" s="16">
        <f t="shared" si="76"/>
        <v>4</v>
      </c>
      <c r="U215" s="46">
        <f t="shared" si="77"/>
        <v>0</v>
      </c>
      <c r="W215" s="46">
        <f t="shared" si="69"/>
        <v>0</v>
      </c>
      <c r="Y215" s="46">
        <f>IF($K$8="No",0,SUM($W$20*Inputs!$G$79,Financials!HU$19-Financials!HU$15))</f>
        <v>0</v>
      </c>
      <c r="AA215" s="46">
        <f>IF($K$8="No",0,Financials!HU$41)</f>
        <v>0</v>
      </c>
      <c r="AB215" s="46"/>
      <c r="AC215" s="41">
        <f t="shared" si="70"/>
        <v>0</v>
      </c>
      <c r="AD215" s="46"/>
      <c r="OE215" s="16" t="s">
        <v>373</v>
      </c>
      <c r="OF215" s="205" t="s">
        <v>764</v>
      </c>
      <c r="OG215" s="16" t="s">
        <v>765</v>
      </c>
      <c r="OH215" s="16">
        <f>IF($K$8="No",0,SUM(W215*Inputs!$G$79,Financials!HU$19-Financials!HU$15))</f>
        <v>0</v>
      </c>
    </row>
    <row r="216" spans="5:398" s="16" customFormat="1">
      <c r="E216" s="16">
        <v>197</v>
      </c>
      <c r="G216" s="41">
        <f t="shared" si="71"/>
        <v>0</v>
      </c>
      <c r="H216" s="41"/>
      <c r="I216" s="41">
        <f t="shared" si="72"/>
        <v>0</v>
      </c>
      <c r="K216" s="41">
        <f t="shared" si="73"/>
        <v>0</v>
      </c>
      <c r="M216" s="41">
        <f t="shared" si="74"/>
        <v>0</v>
      </c>
      <c r="O216" s="41">
        <f t="shared" si="75"/>
        <v>0</v>
      </c>
      <c r="P216" s="34">
        <v>17</v>
      </c>
      <c r="Q216" s="16">
        <v>197</v>
      </c>
      <c r="S216" s="16">
        <f t="shared" si="76"/>
        <v>5</v>
      </c>
      <c r="U216" s="46">
        <f t="shared" si="77"/>
        <v>0</v>
      </c>
      <c r="W216" s="46">
        <f t="shared" si="69"/>
        <v>0</v>
      </c>
      <c r="Y216" s="46">
        <f>IF($K$8="No",0,SUM($W$20*Inputs!$G$79,Financials!HV$19-Financials!HV$15))</f>
        <v>0</v>
      </c>
      <c r="AA216" s="46">
        <f>IF($K$8="No",0,Financials!HV$41)</f>
        <v>0</v>
      </c>
      <c r="AB216" s="46"/>
      <c r="AC216" s="41">
        <f t="shared" si="70"/>
        <v>0</v>
      </c>
      <c r="AD216" s="46"/>
      <c r="OE216" s="16" t="s">
        <v>373</v>
      </c>
      <c r="OF216" s="205" t="s">
        <v>766</v>
      </c>
      <c r="OG216" s="16" t="s">
        <v>767</v>
      </c>
      <c r="OH216" s="16">
        <f>IF($K$8="No",0,SUM(W216*Inputs!$G$79,Financials!HV$19-Financials!HV$15))</f>
        <v>0</v>
      </c>
    </row>
    <row r="217" spans="5:398" s="16" customFormat="1">
      <c r="E217" s="16">
        <v>198</v>
      </c>
      <c r="G217" s="41">
        <f t="shared" si="71"/>
        <v>0</v>
      </c>
      <c r="H217" s="41"/>
      <c r="I217" s="41">
        <f t="shared" si="72"/>
        <v>0</v>
      </c>
      <c r="K217" s="41">
        <f t="shared" si="73"/>
        <v>0</v>
      </c>
      <c r="M217" s="41">
        <f t="shared" si="74"/>
        <v>0</v>
      </c>
      <c r="O217" s="41">
        <f t="shared" si="75"/>
        <v>0</v>
      </c>
      <c r="P217" s="34">
        <v>17</v>
      </c>
      <c r="Q217" s="16">
        <v>198</v>
      </c>
      <c r="S217" s="16">
        <f t="shared" si="76"/>
        <v>6</v>
      </c>
      <c r="U217" s="46">
        <f t="shared" si="77"/>
        <v>0</v>
      </c>
      <c r="W217" s="46">
        <f t="shared" si="69"/>
        <v>0</v>
      </c>
      <c r="Y217" s="46">
        <f>IF($K$8="No",0,SUM($W$20*Inputs!$G$79,Financials!HW$19-Financials!HW$15))</f>
        <v>0</v>
      </c>
      <c r="AA217" s="46">
        <f>IF($K$8="No",0,Financials!HW$41)</f>
        <v>0</v>
      </c>
      <c r="AB217" s="46"/>
      <c r="AC217" s="41">
        <f t="shared" si="70"/>
        <v>0</v>
      </c>
      <c r="AD217" s="46"/>
      <c r="OE217" s="16" t="s">
        <v>373</v>
      </c>
      <c r="OF217" s="205" t="s">
        <v>768</v>
      </c>
      <c r="OG217" s="16" t="s">
        <v>769</v>
      </c>
      <c r="OH217" s="16">
        <f>IF($K$8="No",0,SUM(W217*Inputs!$G$79,Financials!HW$19-Financials!HW$15))</f>
        <v>0</v>
      </c>
    </row>
    <row r="218" spans="5:398" s="16" customFormat="1">
      <c r="E218" s="16">
        <v>199</v>
      </c>
      <c r="G218" s="41">
        <f t="shared" si="71"/>
        <v>0</v>
      </c>
      <c r="H218" s="41"/>
      <c r="I218" s="41">
        <f t="shared" si="72"/>
        <v>0</v>
      </c>
      <c r="K218" s="41">
        <f t="shared" si="73"/>
        <v>0</v>
      </c>
      <c r="M218" s="41">
        <f t="shared" si="74"/>
        <v>0</v>
      </c>
      <c r="O218" s="41">
        <f t="shared" si="75"/>
        <v>0</v>
      </c>
      <c r="P218" s="34">
        <v>17</v>
      </c>
      <c r="Q218" s="16">
        <v>199</v>
      </c>
      <c r="S218" s="16">
        <f t="shared" si="76"/>
        <v>7</v>
      </c>
      <c r="U218" s="46">
        <f t="shared" si="77"/>
        <v>0</v>
      </c>
      <c r="W218" s="46">
        <f t="shared" si="69"/>
        <v>0</v>
      </c>
      <c r="Y218" s="46">
        <f>IF($K$8="No",0,SUM($W$20*Inputs!$G$79,Financials!HX$19-Financials!HX$15))</f>
        <v>0</v>
      </c>
      <c r="AA218" s="46">
        <f>IF($K$8="No",0,Financials!HX$41)</f>
        <v>0</v>
      </c>
      <c r="AB218" s="46"/>
      <c r="AC218" s="41">
        <f t="shared" si="70"/>
        <v>0</v>
      </c>
      <c r="AD218" s="46"/>
      <c r="OE218" s="16" t="s">
        <v>373</v>
      </c>
      <c r="OF218" s="205" t="s">
        <v>770</v>
      </c>
      <c r="OG218" s="16" t="s">
        <v>771</v>
      </c>
      <c r="OH218" s="16">
        <f>IF($K$8="No",0,SUM(W218*Inputs!$G$79,Financials!HX$19-Financials!HX$15))</f>
        <v>0</v>
      </c>
    </row>
    <row r="219" spans="5:398" s="16" customFormat="1">
      <c r="E219" s="16">
        <v>200</v>
      </c>
      <c r="G219" s="41">
        <f t="shared" si="71"/>
        <v>0</v>
      </c>
      <c r="H219" s="41"/>
      <c r="I219" s="41">
        <f t="shared" si="72"/>
        <v>0</v>
      </c>
      <c r="K219" s="41">
        <f t="shared" si="73"/>
        <v>0</v>
      </c>
      <c r="M219" s="41">
        <f t="shared" si="74"/>
        <v>0</v>
      </c>
      <c r="O219" s="41">
        <f t="shared" si="75"/>
        <v>0</v>
      </c>
      <c r="P219" s="34">
        <v>17</v>
      </c>
      <c r="Q219" s="16">
        <v>200</v>
      </c>
      <c r="S219" s="16">
        <f t="shared" si="76"/>
        <v>8</v>
      </c>
      <c r="U219" s="46">
        <f t="shared" si="77"/>
        <v>0</v>
      </c>
      <c r="W219" s="46">
        <f t="shared" si="69"/>
        <v>0</v>
      </c>
      <c r="Y219" s="46">
        <f>IF($K$8="No",0,SUM($W$20*Inputs!$G$79,Financials!HY$19-Financials!HY$15))</f>
        <v>0</v>
      </c>
      <c r="AA219" s="46">
        <f>IF($K$8="No",0,Financials!HY$41)</f>
        <v>0</v>
      </c>
      <c r="AB219" s="46"/>
      <c r="AC219" s="41">
        <f t="shared" si="70"/>
        <v>0</v>
      </c>
      <c r="AD219" s="46"/>
      <c r="OE219" s="16" t="s">
        <v>373</v>
      </c>
      <c r="OF219" s="205" t="s">
        <v>772</v>
      </c>
      <c r="OG219" s="16" t="s">
        <v>773</v>
      </c>
      <c r="OH219" s="16">
        <f>IF($K$8="No",0,SUM(W219*Inputs!$G$79,Financials!HY$19-Financials!HY$15))</f>
        <v>0</v>
      </c>
    </row>
    <row r="220" spans="5:398" s="16" customFormat="1">
      <c r="E220" s="16">
        <v>201</v>
      </c>
      <c r="G220" s="41">
        <f t="shared" si="71"/>
        <v>0</v>
      </c>
      <c r="H220" s="41"/>
      <c r="I220" s="41">
        <f t="shared" si="72"/>
        <v>0</v>
      </c>
      <c r="K220" s="41">
        <f t="shared" si="73"/>
        <v>0</v>
      </c>
      <c r="M220" s="41">
        <f t="shared" si="74"/>
        <v>0</v>
      </c>
      <c r="O220" s="41">
        <f t="shared" si="75"/>
        <v>0</v>
      </c>
      <c r="P220" s="34">
        <v>17</v>
      </c>
      <c r="Q220" s="16">
        <v>201</v>
      </c>
      <c r="S220" s="16">
        <f t="shared" si="76"/>
        <v>9</v>
      </c>
      <c r="U220" s="46">
        <f t="shared" si="77"/>
        <v>0</v>
      </c>
      <c r="W220" s="46">
        <f t="shared" si="69"/>
        <v>0</v>
      </c>
      <c r="Y220" s="46">
        <f>IF($K$8="No",0,SUM($W$20*Inputs!$G$79,Financials!HZ$19-Financials!HZ$15))</f>
        <v>0</v>
      </c>
      <c r="AA220" s="46">
        <f>IF($K$8="No",0,Financials!HZ$41)</f>
        <v>0</v>
      </c>
      <c r="AB220" s="46"/>
      <c r="AC220" s="41">
        <f t="shared" si="70"/>
        <v>0</v>
      </c>
      <c r="AD220" s="46"/>
      <c r="OE220" s="16" t="s">
        <v>373</v>
      </c>
      <c r="OF220" s="205" t="s">
        <v>774</v>
      </c>
      <c r="OG220" s="16" t="s">
        <v>775</v>
      </c>
      <c r="OH220" s="16">
        <f>IF($K$8="No",0,SUM(W220*Inputs!$G$79,Financials!HZ$19-Financials!HZ$15))</f>
        <v>0</v>
      </c>
    </row>
    <row r="221" spans="5:398" s="16" customFormat="1">
      <c r="E221" s="16">
        <v>202</v>
      </c>
      <c r="G221" s="41">
        <f t="shared" si="71"/>
        <v>0</v>
      </c>
      <c r="H221" s="41"/>
      <c r="I221" s="41">
        <f t="shared" si="72"/>
        <v>0</v>
      </c>
      <c r="K221" s="41">
        <f t="shared" si="73"/>
        <v>0</v>
      </c>
      <c r="M221" s="41">
        <f t="shared" si="74"/>
        <v>0</v>
      </c>
      <c r="O221" s="41">
        <f t="shared" si="75"/>
        <v>0</v>
      </c>
      <c r="P221" s="34">
        <v>17</v>
      </c>
      <c r="Q221" s="16">
        <v>202</v>
      </c>
      <c r="S221" s="16">
        <f t="shared" si="76"/>
        <v>10</v>
      </c>
      <c r="U221" s="46">
        <f t="shared" si="77"/>
        <v>0</v>
      </c>
      <c r="W221" s="46">
        <f t="shared" si="69"/>
        <v>0</v>
      </c>
      <c r="Y221" s="46">
        <f>IF($K$8="No",0,SUM($W$20*Inputs!$G$79,Financials!IA$19-Financials!IA$15))</f>
        <v>0</v>
      </c>
      <c r="AA221" s="46">
        <f>IF($K$8="No",0,Financials!IA$41)</f>
        <v>0</v>
      </c>
      <c r="AB221" s="46"/>
      <c r="AC221" s="41">
        <f t="shared" si="70"/>
        <v>0</v>
      </c>
      <c r="AD221" s="46"/>
      <c r="OE221" s="16" t="s">
        <v>373</v>
      </c>
      <c r="OF221" s="205" t="s">
        <v>776</v>
      </c>
      <c r="OG221" s="16" t="s">
        <v>777</v>
      </c>
      <c r="OH221" s="16">
        <f>IF($K$8="No",0,SUM(W221*Inputs!$G$79,Financials!IA$19-Financials!IA$15))</f>
        <v>0</v>
      </c>
    </row>
    <row r="222" spans="5:398" s="16" customFormat="1">
      <c r="E222" s="16">
        <v>203</v>
      </c>
      <c r="G222" s="41">
        <f t="shared" si="71"/>
        <v>0</v>
      </c>
      <c r="H222" s="41"/>
      <c r="I222" s="41">
        <f t="shared" si="72"/>
        <v>0</v>
      </c>
      <c r="K222" s="41">
        <f t="shared" si="73"/>
        <v>0</v>
      </c>
      <c r="M222" s="41">
        <f t="shared" si="74"/>
        <v>0</v>
      </c>
      <c r="O222" s="41">
        <f t="shared" si="75"/>
        <v>0</v>
      </c>
      <c r="P222" s="34">
        <v>17</v>
      </c>
      <c r="Q222" s="16">
        <v>203</v>
      </c>
      <c r="S222" s="16">
        <f t="shared" si="76"/>
        <v>11</v>
      </c>
      <c r="U222" s="46">
        <f t="shared" si="77"/>
        <v>0</v>
      </c>
      <c r="W222" s="46">
        <f t="shared" si="69"/>
        <v>0</v>
      </c>
      <c r="Y222" s="46">
        <f>IF($K$8="No",0,SUM($W$20*Inputs!$G$79,Financials!IB$19-Financials!IB$15))</f>
        <v>0</v>
      </c>
      <c r="AA222" s="46">
        <f>IF($K$8="No",0,Financials!IB$41)</f>
        <v>0</v>
      </c>
      <c r="AB222" s="46"/>
      <c r="AC222" s="41">
        <f t="shared" si="70"/>
        <v>0</v>
      </c>
      <c r="AD222" s="46"/>
      <c r="OE222" s="16" t="s">
        <v>373</v>
      </c>
      <c r="OF222" s="205" t="s">
        <v>778</v>
      </c>
      <c r="OG222" s="16" t="s">
        <v>779</v>
      </c>
      <c r="OH222" s="16">
        <f>IF($K$8="No",0,SUM(W222*Inputs!$G$79,Financials!IB$19-Financials!IB$15))</f>
        <v>0</v>
      </c>
    </row>
    <row r="223" spans="5:398" s="16" customFormat="1">
      <c r="E223" s="16">
        <v>204</v>
      </c>
      <c r="G223" s="41">
        <f t="shared" si="71"/>
        <v>0</v>
      </c>
      <c r="H223" s="41"/>
      <c r="I223" s="41">
        <f t="shared" si="72"/>
        <v>0</v>
      </c>
      <c r="K223" s="41">
        <f t="shared" si="73"/>
        <v>0</v>
      </c>
      <c r="M223" s="41">
        <f t="shared" si="74"/>
        <v>0</v>
      </c>
      <c r="O223" s="41">
        <f t="shared" si="75"/>
        <v>0</v>
      </c>
      <c r="P223" s="34">
        <v>17</v>
      </c>
      <c r="Q223" s="16">
        <v>204</v>
      </c>
      <c r="S223" s="16">
        <f t="shared" si="76"/>
        <v>12</v>
      </c>
      <c r="U223" s="46">
        <f t="shared" si="77"/>
        <v>0</v>
      </c>
      <c r="W223" s="46">
        <f t="shared" si="69"/>
        <v>0</v>
      </c>
      <c r="Y223" s="46">
        <f>IF($K$8="No",0,SUM($W$20*Inputs!$G$79,Financials!IC$19-Financials!IC$15))</f>
        <v>0</v>
      </c>
      <c r="AA223" s="46">
        <f>IF($K$8="No",0,Financials!IC$41)</f>
        <v>0</v>
      </c>
      <c r="AB223" s="46"/>
      <c r="AC223" s="41">
        <f t="shared" si="70"/>
        <v>0</v>
      </c>
      <c r="AD223" s="46"/>
      <c r="OE223" s="16" t="s">
        <v>373</v>
      </c>
      <c r="OF223" s="205" t="s">
        <v>780</v>
      </c>
      <c r="OG223" s="16" t="s">
        <v>781</v>
      </c>
      <c r="OH223" s="16">
        <f>IF($K$8="No",0,SUM(W223*Inputs!$G$79,Financials!IC$19-Financials!IC$15))</f>
        <v>0</v>
      </c>
    </row>
    <row r="224" spans="5:398" s="16" customFormat="1">
      <c r="E224" s="16">
        <v>205</v>
      </c>
      <c r="G224" s="41">
        <f t="shared" si="71"/>
        <v>0</v>
      </c>
      <c r="H224" s="41"/>
      <c r="I224" s="41">
        <f t="shared" si="72"/>
        <v>0</v>
      </c>
      <c r="K224" s="41">
        <f t="shared" si="73"/>
        <v>0</v>
      </c>
      <c r="M224" s="41">
        <f t="shared" si="74"/>
        <v>0</v>
      </c>
      <c r="O224" s="41">
        <f t="shared" si="75"/>
        <v>0</v>
      </c>
      <c r="P224" s="34">
        <v>18</v>
      </c>
      <c r="Q224" s="16">
        <v>205</v>
      </c>
      <c r="S224" s="16">
        <f t="shared" si="76"/>
        <v>1</v>
      </c>
      <c r="U224" s="46">
        <f>$U$31*(1-Inputs!$M$18)^'Debt Schedule'!P223</f>
        <v>0</v>
      </c>
      <c r="W224" s="46">
        <f t="shared" si="69"/>
        <v>0</v>
      </c>
      <c r="Y224" s="46">
        <f>IF($K$8="No",0,SUM($W$20*Inputs!$G$79,Financials!ID$19-Financials!ID$15))</f>
        <v>0</v>
      </c>
      <c r="AA224" s="46">
        <f>IF($K$8="No",0,Financials!ID$41)</f>
        <v>0</v>
      </c>
      <c r="AB224" s="46"/>
      <c r="AC224" s="41">
        <f t="shared" si="70"/>
        <v>0</v>
      </c>
      <c r="AD224" s="46"/>
      <c r="OE224" s="16" t="s">
        <v>373</v>
      </c>
      <c r="OF224" s="205" t="s">
        <v>782</v>
      </c>
      <c r="OG224" s="16" t="s">
        <v>783</v>
      </c>
      <c r="OH224" s="16">
        <f>IF($K$8="No",0,SUM(W224*Inputs!$G$79,Financials!ID$19-Financials!ID$15))</f>
        <v>0</v>
      </c>
    </row>
    <row r="225" spans="5:398" s="16" customFormat="1">
      <c r="E225" s="16">
        <v>206</v>
      </c>
      <c r="G225" s="41">
        <f t="shared" si="71"/>
        <v>0</v>
      </c>
      <c r="H225" s="41"/>
      <c r="I225" s="41">
        <f t="shared" si="72"/>
        <v>0</v>
      </c>
      <c r="K225" s="41">
        <f t="shared" si="73"/>
        <v>0</v>
      </c>
      <c r="M225" s="41">
        <f t="shared" si="74"/>
        <v>0</v>
      </c>
      <c r="O225" s="41">
        <f t="shared" si="75"/>
        <v>0</v>
      </c>
      <c r="P225" s="34">
        <v>18</v>
      </c>
      <c r="Q225" s="16">
        <v>206</v>
      </c>
      <c r="S225" s="16">
        <f t="shared" si="76"/>
        <v>2</v>
      </c>
      <c r="U225" s="46">
        <f t="shared" ref="U225:U235" si="78">U224</f>
        <v>0</v>
      </c>
      <c r="W225" s="46">
        <f t="shared" si="69"/>
        <v>0</v>
      </c>
      <c r="Y225" s="46">
        <f>IF($K$8="No",0,SUM($W$20*Inputs!$G$79,Financials!IE$19-Financials!IE$15))</f>
        <v>0</v>
      </c>
      <c r="AA225" s="46">
        <f>IF($K$8="No",0,Financials!IE$41)</f>
        <v>0</v>
      </c>
      <c r="AB225" s="46"/>
      <c r="AC225" s="41">
        <f t="shared" si="70"/>
        <v>0</v>
      </c>
      <c r="AD225" s="46"/>
      <c r="OE225" s="16" t="s">
        <v>373</v>
      </c>
      <c r="OF225" s="205" t="s">
        <v>784</v>
      </c>
      <c r="OG225" s="16" t="s">
        <v>785</v>
      </c>
      <c r="OH225" s="16">
        <f>IF($K$8="No",0,SUM(W225*Inputs!$G$79,Financials!IE$19-Financials!IE$15))</f>
        <v>0</v>
      </c>
    </row>
    <row r="226" spans="5:398" s="16" customFormat="1">
      <c r="E226" s="16">
        <v>207</v>
      </c>
      <c r="G226" s="41">
        <f t="shared" si="71"/>
        <v>0</v>
      </c>
      <c r="H226" s="41"/>
      <c r="I226" s="41">
        <f t="shared" si="72"/>
        <v>0</v>
      </c>
      <c r="K226" s="41">
        <f t="shared" si="73"/>
        <v>0</v>
      </c>
      <c r="M226" s="41">
        <f t="shared" si="74"/>
        <v>0</v>
      </c>
      <c r="O226" s="41">
        <f t="shared" si="75"/>
        <v>0</v>
      </c>
      <c r="P226" s="34">
        <v>18</v>
      </c>
      <c r="Q226" s="16">
        <v>207</v>
      </c>
      <c r="S226" s="16">
        <f t="shared" si="76"/>
        <v>3</v>
      </c>
      <c r="U226" s="46">
        <f t="shared" si="78"/>
        <v>0</v>
      </c>
      <c r="W226" s="46">
        <f t="shared" si="69"/>
        <v>0</v>
      </c>
      <c r="Y226" s="46">
        <f>IF($K$8="No",0,SUM($W$20*Inputs!$G$79,Financials!IF$19-Financials!IF$15))</f>
        <v>0</v>
      </c>
      <c r="AA226" s="46">
        <f>IF($K$8="No",0,Financials!IF$41)</f>
        <v>0</v>
      </c>
      <c r="AB226" s="46"/>
      <c r="AC226" s="41">
        <f t="shared" si="70"/>
        <v>0</v>
      </c>
      <c r="AD226" s="46"/>
      <c r="OE226" s="16" t="s">
        <v>373</v>
      </c>
      <c r="OF226" s="205" t="s">
        <v>786</v>
      </c>
      <c r="OG226" s="16" t="s">
        <v>787</v>
      </c>
      <c r="OH226" s="16">
        <f>IF($K$8="No",0,SUM(W226*Inputs!$G$79,Financials!IF$19-Financials!IF$15))</f>
        <v>0</v>
      </c>
    </row>
    <row r="227" spans="5:398" s="16" customFormat="1">
      <c r="E227" s="16">
        <v>208</v>
      </c>
      <c r="G227" s="41">
        <f t="shared" si="71"/>
        <v>0</v>
      </c>
      <c r="H227" s="41"/>
      <c r="I227" s="41">
        <f t="shared" si="72"/>
        <v>0</v>
      </c>
      <c r="K227" s="41">
        <f t="shared" si="73"/>
        <v>0</v>
      </c>
      <c r="M227" s="41">
        <f t="shared" si="74"/>
        <v>0</v>
      </c>
      <c r="O227" s="41">
        <f t="shared" si="75"/>
        <v>0</v>
      </c>
      <c r="P227" s="34">
        <v>18</v>
      </c>
      <c r="Q227" s="16">
        <v>208</v>
      </c>
      <c r="S227" s="16">
        <f t="shared" si="76"/>
        <v>4</v>
      </c>
      <c r="U227" s="46">
        <f t="shared" si="78"/>
        <v>0</v>
      </c>
      <c r="W227" s="46">
        <f t="shared" si="69"/>
        <v>0</v>
      </c>
      <c r="Y227" s="46">
        <f>IF($K$8="No",0,SUM($W$20*Inputs!$G$79,Financials!IG$19-Financials!IG$15))</f>
        <v>0</v>
      </c>
      <c r="AA227" s="46">
        <f>IF($K$8="No",0,Financials!IG$41)</f>
        <v>0</v>
      </c>
      <c r="AB227" s="46"/>
      <c r="AC227" s="41">
        <f t="shared" si="70"/>
        <v>0</v>
      </c>
      <c r="AD227" s="46"/>
      <c r="OE227" s="16" t="s">
        <v>373</v>
      </c>
      <c r="OF227" s="205" t="s">
        <v>788</v>
      </c>
      <c r="OG227" s="16" t="s">
        <v>789</v>
      </c>
      <c r="OH227" s="16">
        <f>IF($K$8="No",0,SUM(W227*Inputs!$G$79,Financials!IG$19-Financials!IG$15))</f>
        <v>0</v>
      </c>
    </row>
    <row r="228" spans="5:398" s="16" customFormat="1">
      <c r="E228" s="16">
        <v>209</v>
      </c>
      <c r="G228" s="41">
        <f t="shared" si="71"/>
        <v>0</v>
      </c>
      <c r="H228" s="41"/>
      <c r="I228" s="41">
        <f t="shared" si="72"/>
        <v>0</v>
      </c>
      <c r="K228" s="41">
        <f t="shared" si="73"/>
        <v>0</v>
      </c>
      <c r="M228" s="41">
        <f t="shared" si="74"/>
        <v>0</v>
      </c>
      <c r="O228" s="41">
        <f t="shared" si="75"/>
        <v>0</v>
      </c>
      <c r="P228" s="34">
        <v>18</v>
      </c>
      <c r="Q228" s="16">
        <v>209</v>
      </c>
      <c r="S228" s="16">
        <f t="shared" si="76"/>
        <v>5</v>
      </c>
      <c r="U228" s="46">
        <f t="shared" si="78"/>
        <v>0</v>
      </c>
      <c r="W228" s="46">
        <f t="shared" si="69"/>
        <v>0</v>
      </c>
      <c r="Y228" s="46">
        <f>IF($K$8="No",0,SUM($W$20*Inputs!$G$79,Financials!IH$19-Financials!IH$15))</f>
        <v>0</v>
      </c>
      <c r="AA228" s="46">
        <f>IF($K$8="No",0,Financials!IH$41)</f>
        <v>0</v>
      </c>
      <c r="AB228" s="46"/>
      <c r="AC228" s="41">
        <f t="shared" si="70"/>
        <v>0</v>
      </c>
      <c r="AD228" s="46"/>
      <c r="OE228" s="16" t="s">
        <v>373</v>
      </c>
      <c r="OF228" s="205" t="s">
        <v>790</v>
      </c>
      <c r="OG228" s="16" t="s">
        <v>791</v>
      </c>
      <c r="OH228" s="16">
        <f>IF($K$8="No",0,SUM(W228*Inputs!$G$79,Financials!IH$19-Financials!IH$15))</f>
        <v>0</v>
      </c>
    </row>
    <row r="229" spans="5:398" s="16" customFormat="1">
      <c r="E229" s="16">
        <v>210</v>
      </c>
      <c r="G229" s="41">
        <f t="shared" si="71"/>
        <v>0</v>
      </c>
      <c r="H229" s="41"/>
      <c r="I229" s="41">
        <f t="shared" si="72"/>
        <v>0</v>
      </c>
      <c r="K229" s="41">
        <f t="shared" si="73"/>
        <v>0</v>
      </c>
      <c r="M229" s="41">
        <f t="shared" si="74"/>
        <v>0</v>
      </c>
      <c r="O229" s="41">
        <f t="shared" si="75"/>
        <v>0</v>
      </c>
      <c r="P229" s="34">
        <v>18</v>
      </c>
      <c r="Q229" s="16">
        <v>210</v>
      </c>
      <c r="S229" s="16">
        <f t="shared" si="76"/>
        <v>6</v>
      </c>
      <c r="U229" s="46">
        <f t="shared" si="78"/>
        <v>0</v>
      </c>
      <c r="W229" s="46">
        <f t="shared" si="69"/>
        <v>0</v>
      </c>
      <c r="Y229" s="46">
        <f>IF($K$8="No",0,SUM($W$20*Inputs!$G$79,Financials!II$19-Financials!II$15))</f>
        <v>0</v>
      </c>
      <c r="AA229" s="46">
        <f>IF($K$8="No",0,Financials!II$41)</f>
        <v>0</v>
      </c>
      <c r="AB229" s="46"/>
      <c r="AC229" s="41">
        <f t="shared" si="70"/>
        <v>0</v>
      </c>
      <c r="AD229" s="46"/>
      <c r="OE229" s="16" t="s">
        <v>373</v>
      </c>
      <c r="OF229" s="205" t="s">
        <v>792</v>
      </c>
      <c r="OG229" s="16" t="s">
        <v>793</v>
      </c>
      <c r="OH229" s="16">
        <f>IF($K$8="No",0,SUM(W229*Inputs!$G$79,Financials!II$19-Financials!II$15))</f>
        <v>0</v>
      </c>
    </row>
    <row r="230" spans="5:398" s="16" customFormat="1">
      <c r="E230" s="16">
        <v>211</v>
      </c>
      <c r="G230" s="41">
        <f t="shared" si="71"/>
        <v>0</v>
      </c>
      <c r="H230" s="41"/>
      <c r="I230" s="41">
        <f t="shared" si="72"/>
        <v>0</v>
      </c>
      <c r="K230" s="41">
        <f t="shared" si="73"/>
        <v>0</v>
      </c>
      <c r="M230" s="41">
        <f t="shared" si="74"/>
        <v>0</v>
      </c>
      <c r="O230" s="41">
        <f t="shared" si="75"/>
        <v>0</v>
      </c>
      <c r="P230" s="34">
        <v>18</v>
      </c>
      <c r="Q230" s="16">
        <v>211</v>
      </c>
      <c r="S230" s="16">
        <f t="shared" si="76"/>
        <v>7</v>
      </c>
      <c r="U230" s="46">
        <f t="shared" si="78"/>
        <v>0</v>
      </c>
      <c r="W230" s="46">
        <f t="shared" si="69"/>
        <v>0</v>
      </c>
      <c r="Y230" s="46">
        <f>IF($K$8="No",0,SUM($W$20*Inputs!$G$79,Financials!IJ$19-Financials!IJ$15))</f>
        <v>0</v>
      </c>
      <c r="AA230" s="46">
        <f>IF($K$8="No",0,Financials!IJ$41)</f>
        <v>0</v>
      </c>
      <c r="AB230" s="46"/>
      <c r="AC230" s="41">
        <f t="shared" si="70"/>
        <v>0</v>
      </c>
      <c r="AD230" s="46"/>
      <c r="OE230" s="16" t="s">
        <v>373</v>
      </c>
      <c r="OF230" s="205" t="s">
        <v>794</v>
      </c>
      <c r="OG230" s="16" t="s">
        <v>795</v>
      </c>
      <c r="OH230" s="16">
        <f>IF($K$8="No",0,SUM(W230*Inputs!$G$79,Financials!IJ$19-Financials!IJ$15))</f>
        <v>0</v>
      </c>
    </row>
    <row r="231" spans="5:398" s="16" customFormat="1">
      <c r="E231" s="16">
        <v>212</v>
      </c>
      <c r="G231" s="41">
        <f t="shared" si="71"/>
        <v>0</v>
      </c>
      <c r="H231" s="41"/>
      <c r="I231" s="41">
        <f t="shared" si="72"/>
        <v>0</v>
      </c>
      <c r="K231" s="41">
        <f t="shared" si="73"/>
        <v>0</v>
      </c>
      <c r="M231" s="41">
        <f t="shared" si="74"/>
        <v>0</v>
      </c>
      <c r="O231" s="41">
        <f t="shared" si="75"/>
        <v>0</v>
      </c>
      <c r="P231" s="34">
        <v>18</v>
      </c>
      <c r="Q231" s="16">
        <v>212</v>
      </c>
      <c r="S231" s="16">
        <f t="shared" si="76"/>
        <v>8</v>
      </c>
      <c r="U231" s="46">
        <f t="shared" si="78"/>
        <v>0</v>
      </c>
      <c r="W231" s="46">
        <f t="shared" si="69"/>
        <v>0</v>
      </c>
      <c r="Y231" s="46">
        <f>IF($K$8="No",0,SUM($W$20*Inputs!$G$79,Financials!IK$19-Financials!IK$15))</f>
        <v>0</v>
      </c>
      <c r="AA231" s="46">
        <f>IF($K$8="No",0,Financials!IK$41)</f>
        <v>0</v>
      </c>
      <c r="AB231" s="46"/>
      <c r="AC231" s="41">
        <f t="shared" si="70"/>
        <v>0</v>
      </c>
      <c r="AD231" s="46"/>
      <c r="OE231" s="16" t="s">
        <v>373</v>
      </c>
      <c r="OF231" s="205" t="s">
        <v>796</v>
      </c>
      <c r="OG231" s="16" t="s">
        <v>797</v>
      </c>
      <c r="OH231" s="16">
        <f>IF($K$8="No",0,SUM(W231*Inputs!$G$79,Financials!IK$19-Financials!IK$15))</f>
        <v>0</v>
      </c>
    </row>
    <row r="232" spans="5:398" s="16" customFormat="1">
      <c r="E232" s="16">
        <v>213</v>
      </c>
      <c r="G232" s="41">
        <f t="shared" si="71"/>
        <v>0</v>
      </c>
      <c r="H232" s="41"/>
      <c r="I232" s="41">
        <f t="shared" si="72"/>
        <v>0</v>
      </c>
      <c r="K232" s="41">
        <f t="shared" si="73"/>
        <v>0</v>
      </c>
      <c r="M232" s="41">
        <f t="shared" si="74"/>
        <v>0</v>
      </c>
      <c r="O232" s="41">
        <f t="shared" si="75"/>
        <v>0</v>
      </c>
      <c r="P232" s="34">
        <v>18</v>
      </c>
      <c r="Q232" s="16">
        <v>213</v>
      </c>
      <c r="S232" s="16">
        <f t="shared" si="76"/>
        <v>9</v>
      </c>
      <c r="U232" s="46">
        <f t="shared" si="78"/>
        <v>0</v>
      </c>
      <c r="W232" s="46">
        <f t="shared" si="69"/>
        <v>0</v>
      </c>
      <c r="Y232" s="46">
        <f>IF($K$8="No",0,SUM($W$20*Inputs!$G$79,Financials!IL$19-Financials!IL$15))</f>
        <v>0</v>
      </c>
      <c r="AA232" s="46">
        <f>IF($K$8="No",0,Financials!IL$41)</f>
        <v>0</v>
      </c>
      <c r="AB232" s="46"/>
      <c r="AC232" s="41">
        <f t="shared" si="70"/>
        <v>0</v>
      </c>
      <c r="AD232" s="46"/>
      <c r="OE232" s="16" t="s">
        <v>373</v>
      </c>
      <c r="OF232" s="205" t="s">
        <v>798</v>
      </c>
      <c r="OG232" s="16" t="s">
        <v>799</v>
      </c>
      <c r="OH232" s="16">
        <f>IF($K$8="No",0,SUM(W232*Inputs!$G$79,Financials!IL$19-Financials!IL$15))</f>
        <v>0</v>
      </c>
    </row>
    <row r="233" spans="5:398" s="16" customFormat="1">
      <c r="E233" s="16">
        <v>214</v>
      </c>
      <c r="G233" s="41">
        <f t="shared" si="71"/>
        <v>0</v>
      </c>
      <c r="H233" s="41"/>
      <c r="I233" s="41">
        <f t="shared" si="72"/>
        <v>0</v>
      </c>
      <c r="K233" s="41">
        <f t="shared" si="73"/>
        <v>0</v>
      </c>
      <c r="M233" s="41">
        <f t="shared" si="74"/>
        <v>0</v>
      </c>
      <c r="O233" s="41">
        <f t="shared" si="75"/>
        <v>0</v>
      </c>
      <c r="P233" s="34">
        <v>18</v>
      </c>
      <c r="Q233" s="16">
        <v>214</v>
      </c>
      <c r="S233" s="16">
        <f t="shared" si="76"/>
        <v>10</v>
      </c>
      <c r="U233" s="46">
        <f t="shared" si="78"/>
        <v>0</v>
      </c>
      <c r="W233" s="46">
        <f t="shared" si="69"/>
        <v>0</v>
      </c>
      <c r="Y233" s="46">
        <f>IF($K$8="No",0,SUM($W$20*Inputs!$G$79,Financials!IM$19-Financials!IM$15))</f>
        <v>0</v>
      </c>
      <c r="AA233" s="46">
        <f>IF($K$8="No",0,Financials!IM$41)</f>
        <v>0</v>
      </c>
      <c r="AB233" s="46"/>
      <c r="AC233" s="41">
        <f t="shared" si="70"/>
        <v>0</v>
      </c>
      <c r="AD233" s="46"/>
      <c r="OE233" s="16" t="s">
        <v>373</v>
      </c>
      <c r="OF233" s="205" t="s">
        <v>800</v>
      </c>
      <c r="OG233" s="16" t="s">
        <v>801</v>
      </c>
      <c r="OH233" s="16">
        <f>IF($K$8="No",0,SUM(W233*Inputs!$G$79,Financials!IM$19-Financials!IM$15))</f>
        <v>0</v>
      </c>
    </row>
    <row r="234" spans="5:398" s="16" customFormat="1">
      <c r="E234" s="16">
        <v>215</v>
      </c>
      <c r="G234" s="41">
        <f t="shared" si="71"/>
        <v>0</v>
      </c>
      <c r="H234" s="41"/>
      <c r="I234" s="41">
        <f t="shared" si="72"/>
        <v>0</v>
      </c>
      <c r="K234" s="41">
        <f t="shared" si="73"/>
        <v>0</v>
      </c>
      <c r="M234" s="41">
        <f t="shared" si="74"/>
        <v>0</v>
      </c>
      <c r="O234" s="41">
        <f t="shared" si="75"/>
        <v>0</v>
      </c>
      <c r="P234" s="34">
        <v>18</v>
      </c>
      <c r="Q234" s="16">
        <v>215</v>
      </c>
      <c r="S234" s="16">
        <f t="shared" si="76"/>
        <v>11</v>
      </c>
      <c r="U234" s="46">
        <f t="shared" si="78"/>
        <v>0</v>
      </c>
      <c r="W234" s="46">
        <f t="shared" si="69"/>
        <v>0</v>
      </c>
      <c r="Y234" s="46">
        <f>IF($K$8="No",0,SUM($W$20*Inputs!$G$79,Financials!IN$19-Financials!IN$15))</f>
        <v>0</v>
      </c>
      <c r="AA234" s="46">
        <f>IF($K$8="No",0,Financials!IN$41)</f>
        <v>0</v>
      </c>
      <c r="AB234" s="46"/>
      <c r="AC234" s="41">
        <f t="shared" si="70"/>
        <v>0</v>
      </c>
      <c r="AD234" s="46"/>
      <c r="OE234" s="16" t="s">
        <v>373</v>
      </c>
      <c r="OF234" s="205" t="s">
        <v>802</v>
      </c>
      <c r="OG234" s="16" t="s">
        <v>803</v>
      </c>
      <c r="OH234" s="16">
        <f>IF($K$8="No",0,SUM(W234*Inputs!$G$79,Financials!IN$19-Financials!IN$15))</f>
        <v>0</v>
      </c>
    </row>
    <row r="235" spans="5:398" s="16" customFormat="1">
      <c r="E235" s="16">
        <v>216</v>
      </c>
      <c r="G235" s="41">
        <f t="shared" si="71"/>
        <v>0</v>
      </c>
      <c r="H235" s="41"/>
      <c r="I235" s="41">
        <f t="shared" si="72"/>
        <v>0</v>
      </c>
      <c r="K235" s="41">
        <f t="shared" si="73"/>
        <v>0</v>
      </c>
      <c r="M235" s="41">
        <f t="shared" si="74"/>
        <v>0</v>
      </c>
      <c r="O235" s="41">
        <f t="shared" si="75"/>
        <v>0</v>
      </c>
      <c r="P235" s="34">
        <v>18</v>
      </c>
      <c r="Q235" s="16">
        <v>216</v>
      </c>
      <c r="S235" s="16">
        <f t="shared" si="76"/>
        <v>12</v>
      </c>
      <c r="U235" s="46">
        <f t="shared" si="78"/>
        <v>0</v>
      </c>
      <c r="W235" s="46">
        <f t="shared" si="69"/>
        <v>0</v>
      </c>
      <c r="Y235" s="46">
        <f>IF($K$8="No",0,SUM($W$20*Inputs!$G$79,Financials!IO$19-Financials!IO$15))</f>
        <v>0</v>
      </c>
      <c r="AA235" s="46">
        <f>IF($K$8="No",0,Financials!IO$41)</f>
        <v>0</v>
      </c>
      <c r="AB235" s="46"/>
      <c r="AC235" s="41">
        <f t="shared" si="70"/>
        <v>0</v>
      </c>
      <c r="AD235" s="46"/>
      <c r="OE235" s="16" t="s">
        <v>373</v>
      </c>
      <c r="OF235" s="205" t="s">
        <v>804</v>
      </c>
      <c r="OG235" s="16" t="s">
        <v>805</v>
      </c>
      <c r="OH235" s="16">
        <f>IF($K$8="No",0,SUM(W235*Inputs!$G$79,Financials!IO$19-Financials!IO$15))</f>
        <v>0</v>
      </c>
    </row>
    <row r="236" spans="5:398" s="16" customFormat="1">
      <c r="E236" s="16">
        <v>217</v>
      </c>
      <c r="G236" s="41">
        <f t="shared" si="71"/>
        <v>0</v>
      </c>
      <c r="H236" s="41"/>
      <c r="I236" s="41">
        <f t="shared" si="72"/>
        <v>0</v>
      </c>
      <c r="K236" s="41">
        <f t="shared" si="73"/>
        <v>0</v>
      </c>
      <c r="M236" s="41">
        <f t="shared" si="74"/>
        <v>0</v>
      </c>
      <c r="O236" s="41">
        <f t="shared" si="75"/>
        <v>0</v>
      </c>
      <c r="P236" s="34">
        <v>19</v>
      </c>
      <c r="Q236" s="16">
        <v>217</v>
      </c>
      <c r="S236" s="16">
        <f t="shared" si="76"/>
        <v>1</v>
      </c>
      <c r="U236" s="46">
        <f>$U$31*(1-Inputs!$M$18)^'Debt Schedule'!P235</f>
        <v>0</v>
      </c>
      <c r="W236" s="46">
        <f t="shared" si="69"/>
        <v>0</v>
      </c>
      <c r="Y236" s="46">
        <f>IF($K$8="No",0,SUM($W$20*Inputs!$G$79,Financials!IP$19-Financials!IP$15))</f>
        <v>0</v>
      </c>
      <c r="AA236" s="46">
        <f>IF($K$8="No",0,Financials!IP$41)</f>
        <v>0</v>
      </c>
      <c r="AB236" s="46"/>
      <c r="AC236" s="41">
        <f t="shared" si="70"/>
        <v>0</v>
      </c>
      <c r="AD236" s="46"/>
      <c r="OE236" s="16" t="s">
        <v>373</v>
      </c>
      <c r="OF236" s="205" t="s">
        <v>806</v>
      </c>
      <c r="OG236" s="16" t="s">
        <v>807</v>
      </c>
      <c r="OH236" s="16">
        <f>IF($K$8="No",0,SUM(W236*Inputs!$G$79,Financials!IP$19-Financials!IP$15))</f>
        <v>0</v>
      </c>
    </row>
    <row r="237" spans="5:398" s="16" customFormat="1">
      <c r="E237" s="16">
        <v>218</v>
      </c>
      <c r="G237" s="41">
        <f t="shared" si="71"/>
        <v>0</v>
      </c>
      <c r="H237" s="41"/>
      <c r="I237" s="41">
        <f t="shared" si="72"/>
        <v>0</v>
      </c>
      <c r="K237" s="41">
        <f t="shared" si="73"/>
        <v>0</v>
      </c>
      <c r="M237" s="41">
        <f t="shared" si="74"/>
        <v>0</v>
      </c>
      <c r="O237" s="41">
        <f t="shared" si="75"/>
        <v>0</v>
      </c>
      <c r="P237" s="34">
        <v>19</v>
      </c>
      <c r="Q237" s="16">
        <v>218</v>
      </c>
      <c r="S237" s="16">
        <f t="shared" si="76"/>
        <v>2</v>
      </c>
      <c r="U237" s="46">
        <f t="shared" ref="U237:U247" si="79">U236</f>
        <v>0</v>
      </c>
      <c r="W237" s="46">
        <f t="shared" si="69"/>
        <v>0</v>
      </c>
      <c r="Y237" s="46">
        <f>IF($K$8="No",0,SUM($W$20*Inputs!$G$79,Financials!IQ$19-Financials!IQ$15))</f>
        <v>0</v>
      </c>
      <c r="AA237" s="46">
        <f>IF($K$8="No",0,Financials!IQ$41)</f>
        <v>0</v>
      </c>
      <c r="AB237" s="46"/>
      <c r="AC237" s="41">
        <f t="shared" si="70"/>
        <v>0</v>
      </c>
      <c r="AD237" s="46"/>
      <c r="OE237" s="16" t="s">
        <v>373</v>
      </c>
      <c r="OF237" s="205" t="s">
        <v>808</v>
      </c>
      <c r="OG237" s="16" t="s">
        <v>809</v>
      </c>
      <c r="OH237" s="16">
        <f>IF($K$8="No",0,SUM(W237*Inputs!$G$79,Financials!IQ$19-Financials!IQ$15))</f>
        <v>0</v>
      </c>
    </row>
    <row r="238" spans="5:398" s="16" customFormat="1">
      <c r="E238" s="16">
        <v>219</v>
      </c>
      <c r="G238" s="41">
        <f t="shared" si="71"/>
        <v>0</v>
      </c>
      <c r="H238" s="41"/>
      <c r="I238" s="41">
        <f t="shared" si="72"/>
        <v>0</v>
      </c>
      <c r="K238" s="41">
        <f t="shared" si="73"/>
        <v>0</v>
      </c>
      <c r="M238" s="41">
        <f t="shared" si="74"/>
        <v>0</v>
      </c>
      <c r="O238" s="41">
        <f t="shared" si="75"/>
        <v>0</v>
      </c>
      <c r="P238" s="34">
        <v>19</v>
      </c>
      <c r="Q238" s="16">
        <v>219</v>
      </c>
      <c r="S238" s="16">
        <f t="shared" si="76"/>
        <v>3</v>
      </c>
      <c r="U238" s="46">
        <f t="shared" si="79"/>
        <v>0</v>
      </c>
      <c r="W238" s="46">
        <f t="shared" si="69"/>
        <v>0</v>
      </c>
      <c r="Y238" s="46">
        <f>IF($K$8="No",0,SUM($W$20*Inputs!$G$79,Financials!IR$19-Financials!IR$15))</f>
        <v>0</v>
      </c>
      <c r="AA238" s="46">
        <f>IF($K$8="No",0,Financials!IR$41)</f>
        <v>0</v>
      </c>
      <c r="AB238" s="46"/>
      <c r="AC238" s="41">
        <f t="shared" si="70"/>
        <v>0</v>
      </c>
      <c r="AD238" s="46"/>
      <c r="OE238" s="16" t="s">
        <v>373</v>
      </c>
      <c r="OF238" s="205" t="s">
        <v>810</v>
      </c>
      <c r="OG238" s="16" t="s">
        <v>811</v>
      </c>
      <c r="OH238" s="16">
        <f>IF($K$8="No",0,SUM(W238*Inputs!$G$79,Financials!IR$19-Financials!IR$15))</f>
        <v>0</v>
      </c>
    </row>
    <row r="239" spans="5:398" s="16" customFormat="1">
      <c r="E239" s="16">
        <v>220</v>
      </c>
      <c r="G239" s="41">
        <f t="shared" si="71"/>
        <v>0</v>
      </c>
      <c r="H239" s="41"/>
      <c r="I239" s="41">
        <f t="shared" si="72"/>
        <v>0</v>
      </c>
      <c r="K239" s="41">
        <f t="shared" si="73"/>
        <v>0</v>
      </c>
      <c r="M239" s="41">
        <f t="shared" si="74"/>
        <v>0</v>
      </c>
      <c r="O239" s="41">
        <f t="shared" si="75"/>
        <v>0</v>
      </c>
      <c r="P239" s="34">
        <v>19</v>
      </c>
      <c r="Q239" s="16">
        <v>220</v>
      </c>
      <c r="S239" s="16">
        <f t="shared" si="76"/>
        <v>4</v>
      </c>
      <c r="U239" s="46">
        <f t="shared" si="79"/>
        <v>0</v>
      </c>
      <c r="W239" s="46">
        <f t="shared" si="69"/>
        <v>0</v>
      </c>
      <c r="Y239" s="46">
        <f>IF($K$8="No",0,SUM($W$20*Inputs!$G$79,Financials!IS$19-Financials!IS$15))</f>
        <v>0</v>
      </c>
      <c r="AA239" s="46">
        <f>IF($K$8="No",0,Financials!IS$41)</f>
        <v>0</v>
      </c>
      <c r="AB239" s="46"/>
      <c r="AC239" s="41">
        <f t="shared" si="70"/>
        <v>0</v>
      </c>
      <c r="AD239" s="46"/>
      <c r="OE239" s="16" t="s">
        <v>373</v>
      </c>
      <c r="OF239" s="205" t="s">
        <v>812</v>
      </c>
      <c r="OG239" s="16" t="s">
        <v>813</v>
      </c>
      <c r="OH239" s="16">
        <f>IF($K$8="No",0,SUM(W239*Inputs!$G$79,Financials!IS$19-Financials!IS$15))</f>
        <v>0</v>
      </c>
    </row>
    <row r="240" spans="5:398" s="16" customFormat="1">
      <c r="E240" s="16">
        <v>221</v>
      </c>
      <c r="G240" s="41">
        <f t="shared" si="71"/>
        <v>0</v>
      </c>
      <c r="H240" s="41"/>
      <c r="I240" s="41">
        <f t="shared" si="72"/>
        <v>0</v>
      </c>
      <c r="K240" s="41">
        <f t="shared" si="73"/>
        <v>0</v>
      </c>
      <c r="M240" s="41">
        <f t="shared" si="74"/>
        <v>0</v>
      </c>
      <c r="O240" s="41">
        <f t="shared" si="75"/>
        <v>0</v>
      </c>
      <c r="P240" s="34">
        <v>19</v>
      </c>
      <c r="Q240" s="16">
        <v>221</v>
      </c>
      <c r="S240" s="16">
        <f t="shared" si="76"/>
        <v>5</v>
      </c>
      <c r="U240" s="46">
        <f t="shared" si="79"/>
        <v>0</v>
      </c>
      <c r="W240" s="46">
        <f t="shared" si="69"/>
        <v>0</v>
      </c>
      <c r="Y240" s="46">
        <f>IF($K$8="No",0,SUM($W$20*Inputs!$G$79,Financials!IT$19-Financials!IT$15))</f>
        <v>0</v>
      </c>
      <c r="AA240" s="46">
        <f>IF($K$8="No",0,Financials!IT$41)</f>
        <v>0</v>
      </c>
      <c r="AB240" s="46"/>
      <c r="AC240" s="41">
        <f t="shared" si="70"/>
        <v>0</v>
      </c>
      <c r="AD240" s="46"/>
      <c r="OE240" s="16" t="s">
        <v>373</v>
      </c>
      <c r="OF240" s="205" t="s">
        <v>814</v>
      </c>
      <c r="OG240" s="16" t="s">
        <v>815</v>
      </c>
      <c r="OH240" s="16">
        <f>IF($K$8="No",0,SUM(W240*Inputs!$G$79,Financials!IT$19-Financials!IT$15))</f>
        <v>0</v>
      </c>
    </row>
    <row r="241" spans="5:398" s="16" customFormat="1">
      <c r="E241" s="16">
        <v>222</v>
      </c>
      <c r="G241" s="41">
        <f t="shared" si="71"/>
        <v>0</v>
      </c>
      <c r="H241" s="41"/>
      <c r="I241" s="41">
        <f t="shared" si="72"/>
        <v>0</v>
      </c>
      <c r="K241" s="41">
        <f t="shared" si="73"/>
        <v>0</v>
      </c>
      <c r="M241" s="41">
        <f t="shared" si="74"/>
        <v>0</v>
      </c>
      <c r="O241" s="41">
        <f t="shared" si="75"/>
        <v>0</v>
      </c>
      <c r="P241" s="34">
        <v>19</v>
      </c>
      <c r="Q241" s="16">
        <v>222</v>
      </c>
      <c r="S241" s="16">
        <f t="shared" si="76"/>
        <v>6</v>
      </c>
      <c r="U241" s="46">
        <f t="shared" si="79"/>
        <v>0</v>
      </c>
      <c r="W241" s="46">
        <f t="shared" si="69"/>
        <v>0</v>
      </c>
      <c r="Y241" s="46">
        <f>IF($K$8="No",0,SUM($W$20*Inputs!$G$79,Financials!IU$19-Financials!IU$15))</f>
        <v>0</v>
      </c>
      <c r="AA241" s="46">
        <f>IF($K$8="No",0,Financials!IU$41)</f>
        <v>0</v>
      </c>
      <c r="AB241" s="46"/>
      <c r="AC241" s="41">
        <f t="shared" si="70"/>
        <v>0</v>
      </c>
      <c r="AD241" s="46"/>
      <c r="OE241" s="16" t="s">
        <v>373</v>
      </c>
      <c r="OF241" s="205" t="s">
        <v>816</v>
      </c>
      <c r="OG241" s="16" t="s">
        <v>817</v>
      </c>
      <c r="OH241" s="16">
        <f>IF($K$8="No",0,SUM(W241*Inputs!$G$79,Financials!IU$19-Financials!IU$15))</f>
        <v>0</v>
      </c>
    </row>
    <row r="242" spans="5:398" s="16" customFormat="1">
      <c r="E242" s="16">
        <v>223</v>
      </c>
      <c r="G242" s="41">
        <f t="shared" si="71"/>
        <v>0</v>
      </c>
      <c r="H242" s="41"/>
      <c r="I242" s="41">
        <f t="shared" si="72"/>
        <v>0</v>
      </c>
      <c r="K242" s="41">
        <f t="shared" si="73"/>
        <v>0</v>
      </c>
      <c r="M242" s="41">
        <f t="shared" si="74"/>
        <v>0</v>
      </c>
      <c r="O242" s="41">
        <f t="shared" si="75"/>
        <v>0</v>
      </c>
      <c r="P242" s="34">
        <v>19</v>
      </c>
      <c r="Q242" s="16">
        <v>223</v>
      </c>
      <c r="S242" s="16">
        <f t="shared" si="76"/>
        <v>7</v>
      </c>
      <c r="U242" s="46">
        <f t="shared" si="79"/>
        <v>0</v>
      </c>
      <c r="W242" s="46">
        <f t="shared" si="69"/>
        <v>0</v>
      </c>
      <c r="Y242" s="46">
        <f>IF($K$8="No",0,SUM($W$20*Inputs!$G$79,Financials!IV$19-Financials!IV$15))</f>
        <v>0</v>
      </c>
      <c r="AA242" s="46">
        <f>IF($K$8="No",0,Financials!IV$41)</f>
        <v>0</v>
      </c>
      <c r="AB242" s="46"/>
      <c r="AC242" s="41">
        <f t="shared" si="70"/>
        <v>0</v>
      </c>
      <c r="AD242" s="46"/>
      <c r="OE242" s="16" t="s">
        <v>373</v>
      </c>
      <c r="OF242" s="205" t="s">
        <v>818</v>
      </c>
      <c r="OG242" s="16" t="s">
        <v>819</v>
      </c>
      <c r="OH242" s="16">
        <f>IF($K$8="No",0,SUM(W242*Inputs!$G$79,Financials!IV$19-Financials!IV$15))</f>
        <v>0</v>
      </c>
    </row>
    <row r="243" spans="5:398" s="16" customFormat="1">
      <c r="E243" s="16">
        <v>224</v>
      </c>
      <c r="G243" s="41">
        <f t="shared" si="71"/>
        <v>0</v>
      </c>
      <c r="H243" s="41"/>
      <c r="I243" s="41">
        <f t="shared" si="72"/>
        <v>0</v>
      </c>
      <c r="K243" s="41">
        <f t="shared" si="73"/>
        <v>0</v>
      </c>
      <c r="M243" s="41">
        <f t="shared" si="74"/>
        <v>0</v>
      </c>
      <c r="O243" s="41">
        <f t="shared" si="75"/>
        <v>0</v>
      </c>
      <c r="P243" s="34">
        <v>19</v>
      </c>
      <c r="Q243" s="16">
        <v>224</v>
      </c>
      <c r="S243" s="16">
        <f t="shared" si="76"/>
        <v>8</v>
      </c>
      <c r="U243" s="46">
        <f t="shared" si="79"/>
        <v>0</v>
      </c>
      <c r="W243" s="46">
        <f t="shared" si="69"/>
        <v>0</v>
      </c>
      <c r="Y243" s="46">
        <f>IF($K$8="No",0,SUM($W$20*Inputs!$G$79,Financials!IW$19-Financials!IW$15))</f>
        <v>0</v>
      </c>
      <c r="AA243" s="46">
        <f>IF($K$8="No",0,Financials!IW$41)</f>
        <v>0</v>
      </c>
      <c r="AB243" s="46"/>
      <c r="AC243" s="41">
        <f t="shared" si="70"/>
        <v>0</v>
      </c>
      <c r="AD243" s="46"/>
      <c r="OE243" s="16" t="s">
        <v>373</v>
      </c>
      <c r="OF243" s="205" t="s">
        <v>820</v>
      </c>
      <c r="OG243" s="16" t="s">
        <v>821</v>
      </c>
      <c r="OH243" s="16">
        <f>IF($K$8="No",0,SUM(W243*Inputs!$G$79,Financials!IW$19-Financials!IW$15))</f>
        <v>0</v>
      </c>
    </row>
    <row r="244" spans="5:398" s="16" customFormat="1">
      <c r="E244" s="16">
        <v>225</v>
      </c>
      <c r="G244" s="41">
        <f t="shared" si="71"/>
        <v>0</v>
      </c>
      <c r="H244" s="41"/>
      <c r="I244" s="41">
        <f t="shared" si="72"/>
        <v>0</v>
      </c>
      <c r="K244" s="41">
        <f t="shared" si="73"/>
        <v>0</v>
      </c>
      <c r="M244" s="41">
        <f t="shared" si="74"/>
        <v>0</v>
      </c>
      <c r="O244" s="41">
        <f t="shared" si="75"/>
        <v>0</v>
      </c>
      <c r="P244" s="34">
        <v>19</v>
      </c>
      <c r="Q244" s="16">
        <v>225</v>
      </c>
      <c r="S244" s="16">
        <f t="shared" si="76"/>
        <v>9</v>
      </c>
      <c r="U244" s="46">
        <f t="shared" si="79"/>
        <v>0</v>
      </c>
      <c r="W244" s="46">
        <f t="shared" si="69"/>
        <v>0</v>
      </c>
      <c r="Y244" s="46">
        <f>IF($K$8="No",0,SUM($W$20*Inputs!$G$79,Financials!IX$19-Financials!IX$15))</f>
        <v>0</v>
      </c>
      <c r="AA244" s="46">
        <f>IF($K$8="No",0,Financials!IX$41)</f>
        <v>0</v>
      </c>
      <c r="AB244" s="46"/>
      <c r="AC244" s="41">
        <f t="shared" si="70"/>
        <v>0</v>
      </c>
      <c r="AD244" s="46"/>
      <c r="OE244" s="16" t="s">
        <v>373</v>
      </c>
      <c r="OF244" s="205" t="s">
        <v>822</v>
      </c>
      <c r="OG244" s="16" t="s">
        <v>823</v>
      </c>
      <c r="OH244" s="16">
        <f>IF($K$8="No",0,SUM(W244*Inputs!$G$79,Financials!IX$19-Financials!IX$15))</f>
        <v>0</v>
      </c>
    </row>
    <row r="245" spans="5:398" s="16" customFormat="1">
      <c r="E245" s="16">
        <v>226</v>
      </c>
      <c r="G245" s="41">
        <f t="shared" si="71"/>
        <v>0</v>
      </c>
      <c r="H245" s="41"/>
      <c r="I245" s="41">
        <f t="shared" si="72"/>
        <v>0</v>
      </c>
      <c r="K245" s="41">
        <f t="shared" si="73"/>
        <v>0</v>
      </c>
      <c r="M245" s="41">
        <f t="shared" si="74"/>
        <v>0</v>
      </c>
      <c r="O245" s="41">
        <f t="shared" si="75"/>
        <v>0</v>
      </c>
      <c r="P245" s="34">
        <v>19</v>
      </c>
      <c r="Q245" s="16">
        <v>226</v>
      </c>
      <c r="S245" s="16">
        <f t="shared" si="76"/>
        <v>10</v>
      </c>
      <c r="U245" s="46">
        <f t="shared" si="79"/>
        <v>0</v>
      </c>
      <c r="W245" s="46">
        <f t="shared" si="69"/>
        <v>0</v>
      </c>
      <c r="Y245" s="46">
        <f>IF($K$8="No",0,SUM($W$20*Inputs!$G$79,Financials!IY$19-Financials!IY$15))</f>
        <v>0</v>
      </c>
      <c r="AA245" s="46">
        <f>IF($K$8="No",0,Financials!IY$41)</f>
        <v>0</v>
      </c>
      <c r="AB245" s="46"/>
      <c r="AC245" s="41">
        <f t="shared" si="70"/>
        <v>0</v>
      </c>
      <c r="AD245" s="46"/>
      <c r="OE245" s="16" t="s">
        <v>373</v>
      </c>
      <c r="OF245" s="205" t="s">
        <v>824</v>
      </c>
      <c r="OG245" s="16" t="s">
        <v>825</v>
      </c>
      <c r="OH245" s="16">
        <f>IF($K$8="No",0,SUM(W245*Inputs!$G$79,Financials!IY$19-Financials!IY$15))</f>
        <v>0</v>
      </c>
    </row>
    <row r="246" spans="5:398" s="16" customFormat="1">
      <c r="E246" s="16">
        <v>227</v>
      </c>
      <c r="G246" s="41">
        <f t="shared" si="71"/>
        <v>0</v>
      </c>
      <c r="H246" s="41"/>
      <c r="I246" s="41">
        <f t="shared" si="72"/>
        <v>0</v>
      </c>
      <c r="K246" s="41">
        <f t="shared" si="73"/>
        <v>0</v>
      </c>
      <c r="M246" s="41">
        <f t="shared" si="74"/>
        <v>0</v>
      </c>
      <c r="O246" s="41">
        <f t="shared" si="75"/>
        <v>0</v>
      </c>
      <c r="P246" s="34">
        <v>19</v>
      </c>
      <c r="Q246" s="16">
        <v>227</v>
      </c>
      <c r="S246" s="16">
        <f t="shared" si="76"/>
        <v>11</v>
      </c>
      <c r="U246" s="46">
        <f t="shared" si="79"/>
        <v>0</v>
      </c>
      <c r="W246" s="46">
        <f t="shared" si="69"/>
        <v>0</v>
      </c>
      <c r="Y246" s="46">
        <f>IF($K$8="No",0,SUM($W$20*Inputs!$G$79,Financials!IZ$19-Financials!IZ$15))</f>
        <v>0</v>
      </c>
      <c r="AA246" s="46">
        <f>IF($K$8="No",0,Financials!IZ$41)</f>
        <v>0</v>
      </c>
      <c r="AB246" s="46"/>
      <c r="AC246" s="41">
        <f t="shared" si="70"/>
        <v>0</v>
      </c>
      <c r="AD246" s="46"/>
      <c r="OE246" s="16" t="s">
        <v>373</v>
      </c>
      <c r="OF246" s="205" t="s">
        <v>826</v>
      </c>
      <c r="OG246" s="16" t="s">
        <v>827</v>
      </c>
      <c r="OH246" s="16">
        <f>IF($K$8="No",0,SUM(W246*Inputs!$G$79,Financials!IZ$19-Financials!IZ$15))</f>
        <v>0</v>
      </c>
    </row>
    <row r="247" spans="5:398" s="16" customFormat="1">
      <c r="E247" s="16">
        <v>228</v>
      </c>
      <c r="G247" s="41">
        <f t="shared" si="71"/>
        <v>0</v>
      </c>
      <c r="H247" s="41"/>
      <c r="I247" s="41">
        <f t="shared" si="72"/>
        <v>0</v>
      </c>
      <c r="K247" s="41">
        <f t="shared" si="73"/>
        <v>0</v>
      </c>
      <c r="M247" s="41">
        <f t="shared" si="74"/>
        <v>0</v>
      </c>
      <c r="O247" s="41">
        <f t="shared" si="75"/>
        <v>0</v>
      </c>
      <c r="P247" s="34">
        <v>19</v>
      </c>
      <c r="Q247" s="16">
        <v>228</v>
      </c>
      <c r="S247" s="16">
        <f t="shared" si="76"/>
        <v>12</v>
      </c>
      <c r="U247" s="46">
        <f t="shared" si="79"/>
        <v>0</v>
      </c>
      <c r="W247" s="46">
        <f t="shared" si="69"/>
        <v>0</v>
      </c>
      <c r="Y247" s="46">
        <f>IF($K$8="No",0,SUM($W$20*Inputs!$G$79,Financials!JA$19-Financials!JA$15))</f>
        <v>0</v>
      </c>
      <c r="AA247" s="46">
        <f>IF($K$8="No",0,Financials!JA$41)</f>
        <v>0</v>
      </c>
      <c r="AB247" s="46"/>
      <c r="AC247" s="41">
        <f t="shared" si="70"/>
        <v>0</v>
      </c>
      <c r="AD247" s="46"/>
      <c r="OE247" s="16" t="s">
        <v>373</v>
      </c>
      <c r="OF247" s="205" t="s">
        <v>828</v>
      </c>
      <c r="OG247" s="16" t="s">
        <v>829</v>
      </c>
      <c r="OH247" s="16">
        <f>IF($K$8="No",0,SUM(W247*Inputs!$G$79,Financials!JA$19-Financials!JA$15))</f>
        <v>0</v>
      </c>
    </row>
    <row r="248" spans="5:398" s="16" customFormat="1">
      <c r="E248" s="16">
        <v>229</v>
      </c>
      <c r="G248" s="41">
        <f t="shared" si="71"/>
        <v>0</v>
      </c>
      <c r="H248" s="41"/>
      <c r="I248" s="41">
        <f t="shared" si="72"/>
        <v>0</v>
      </c>
      <c r="K248" s="41">
        <f t="shared" si="73"/>
        <v>0</v>
      </c>
      <c r="M248" s="41">
        <f t="shared" si="74"/>
        <v>0</v>
      </c>
      <c r="O248" s="41">
        <f t="shared" si="75"/>
        <v>0</v>
      </c>
      <c r="P248" s="34">
        <v>20</v>
      </c>
      <c r="Q248" s="16">
        <v>229</v>
      </c>
      <c r="S248" s="16">
        <f t="shared" si="76"/>
        <v>1</v>
      </c>
      <c r="U248" s="46">
        <f>$U$31*(1-Inputs!$M$18)^'Debt Schedule'!P247</f>
        <v>0</v>
      </c>
      <c r="W248" s="46">
        <f t="shared" si="69"/>
        <v>0</v>
      </c>
      <c r="Y248" s="46">
        <f>IF($K$8="No",0,SUM($W$20*Inputs!$G$79,Financials!JB$19-Financials!JB$15))</f>
        <v>0</v>
      </c>
      <c r="AA248" s="46">
        <f>IF($K$8="No",0,Financials!JB$41)</f>
        <v>0</v>
      </c>
      <c r="AB248" s="46"/>
      <c r="AC248" s="41">
        <f t="shared" si="70"/>
        <v>0</v>
      </c>
      <c r="AD248" s="46"/>
      <c r="OE248" s="16" t="s">
        <v>373</v>
      </c>
      <c r="OF248" s="205" t="s">
        <v>830</v>
      </c>
      <c r="OG248" s="16" t="s">
        <v>831</v>
      </c>
      <c r="OH248" s="16">
        <f>IF($K$8="No",0,SUM(W248*Inputs!$G$79,Financials!JB$19-Financials!JB$15))</f>
        <v>0</v>
      </c>
    </row>
    <row r="249" spans="5:398" s="16" customFormat="1">
      <c r="E249" s="16">
        <v>230</v>
      </c>
      <c r="G249" s="41">
        <f t="shared" si="71"/>
        <v>0</v>
      </c>
      <c r="H249" s="41"/>
      <c r="I249" s="41">
        <f t="shared" si="72"/>
        <v>0</v>
      </c>
      <c r="K249" s="41">
        <f t="shared" si="73"/>
        <v>0</v>
      </c>
      <c r="M249" s="41">
        <f t="shared" si="74"/>
        <v>0</v>
      </c>
      <c r="O249" s="41">
        <f t="shared" si="75"/>
        <v>0</v>
      </c>
      <c r="P249" s="34">
        <v>20</v>
      </c>
      <c r="Q249" s="16">
        <v>230</v>
      </c>
      <c r="S249" s="16">
        <f t="shared" si="76"/>
        <v>2</v>
      </c>
      <c r="U249" s="46">
        <f t="shared" ref="U249:U259" si="80">U248</f>
        <v>0</v>
      </c>
      <c r="W249" s="46">
        <f t="shared" si="69"/>
        <v>0</v>
      </c>
      <c r="Y249" s="46">
        <f>IF($K$8="No",0,SUM($W$20*Inputs!$G$79,Financials!JC$19-Financials!JC$15))</f>
        <v>0</v>
      </c>
      <c r="AA249" s="46">
        <f>IF($K$8="No",0,Financials!JC$41)</f>
        <v>0</v>
      </c>
      <c r="AB249" s="46"/>
      <c r="AC249" s="41">
        <f t="shared" si="70"/>
        <v>0</v>
      </c>
      <c r="AD249" s="46"/>
      <c r="OE249" s="16" t="s">
        <v>373</v>
      </c>
      <c r="OF249" s="205" t="s">
        <v>832</v>
      </c>
      <c r="OG249" s="16" t="s">
        <v>833</v>
      </c>
      <c r="OH249" s="16">
        <f>IF($K$8="No",0,SUM(W249*Inputs!$G$79,Financials!JC$19-Financials!JC$15))</f>
        <v>0</v>
      </c>
    </row>
    <row r="250" spans="5:398" s="16" customFormat="1">
      <c r="E250" s="16">
        <v>231</v>
      </c>
      <c r="G250" s="41">
        <f t="shared" si="71"/>
        <v>0</v>
      </c>
      <c r="H250" s="41"/>
      <c r="I250" s="41">
        <f t="shared" si="72"/>
        <v>0</v>
      </c>
      <c r="K250" s="41">
        <f t="shared" si="73"/>
        <v>0</v>
      </c>
      <c r="M250" s="41">
        <f t="shared" si="74"/>
        <v>0</v>
      </c>
      <c r="O250" s="41">
        <f t="shared" si="75"/>
        <v>0</v>
      </c>
      <c r="P250" s="34">
        <v>20</v>
      </c>
      <c r="Q250" s="16">
        <v>231</v>
      </c>
      <c r="S250" s="16">
        <f t="shared" si="76"/>
        <v>3</v>
      </c>
      <c r="U250" s="46">
        <f t="shared" si="80"/>
        <v>0</v>
      </c>
      <c r="W250" s="46">
        <f t="shared" si="69"/>
        <v>0</v>
      </c>
      <c r="Y250" s="46">
        <f>IF($K$8="No",0,SUM($W$20*Inputs!$G$79,Financials!JD$19-Financials!JD$15))</f>
        <v>0</v>
      </c>
      <c r="AA250" s="46">
        <f>IF($K$8="No",0,Financials!JD$41)</f>
        <v>0</v>
      </c>
      <c r="AB250" s="46"/>
      <c r="AC250" s="41">
        <f t="shared" si="70"/>
        <v>0</v>
      </c>
      <c r="AD250" s="46"/>
      <c r="OE250" s="16" t="s">
        <v>373</v>
      </c>
      <c r="OF250" s="205" t="s">
        <v>834</v>
      </c>
      <c r="OG250" s="16" t="s">
        <v>835</v>
      </c>
      <c r="OH250" s="16">
        <f>IF($K$8="No",0,SUM(W250*Inputs!$G$79,Financials!JD$19-Financials!JD$15))</f>
        <v>0</v>
      </c>
    </row>
    <row r="251" spans="5:398" s="16" customFormat="1">
      <c r="E251" s="16">
        <v>232</v>
      </c>
      <c r="G251" s="41">
        <f t="shared" si="71"/>
        <v>0</v>
      </c>
      <c r="H251" s="41"/>
      <c r="I251" s="41">
        <f t="shared" si="72"/>
        <v>0</v>
      </c>
      <c r="K251" s="41">
        <f t="shared" si="73"/>
        <v>0</v>
      </c>
      <c r="M251" s="41">
        <f t="shared" si="74"/>
        <v>0</v>
      </c>
      <c r="O251" s="41">
        <f t="shared" si="75"/>
        <v>0</v>
      </c>
      <c r="P251" s="34">
        <v>20</v>
      </c>
      <c r="Q251" s="16">
        <v>232</v>
      </c>
      <c r="S251" s="16">
        <f t="shared" si="76"/>
        <v>4</v>
      </c>
      <c r="U251" s="46">
        <f t="shared" si="80"/>
        <v>0</v>
      </c>
      <c r="W251" s="46">
        <f t="shared" si="69"/>
        <v>0</v>
      </c>
      <c r="Y251" s="46">
        <f>IF($K$8="No",0,SUM($W$20*Inputs!$G$79,Financials!JE$19-Financials!JE$15))</f>
        <v>0</v>
      </c>
      <c r="AA251" s="46">
        <f>IF($K$8="No",0,Financials!JE$41)</f>
        <v>0</v>
      </c>
      <c r="AB251" s="46"/>
      <c r="AC251" s="41">
        <f t="shared" si="70"/>
        <v>0</v>
      </c>
      <c r="AD251" s="46"/>
      <c r="OE251" s="16" t="s">
        <v>373</v>
      </c>
      <c r="OF251" s="205" t="s">
        <v>836</v>
      </c>
      <c r="OG251" s="16" t="s">
        <v>837</v>
      </c>
      <c r="OH251" s="16">
        <f>IF($K$8="No",0,SUM(W251*Inputs!$G$79,Financials!JE$19-Financials!JE$15))</f>
        <v>0</v>
      </c>
    </row>
    <row r="252" spans="5:398" s="16" customFormat="1">
      <c r="E252" s="16">
        <v>233</v>
      </c>
      <c r="G252" s="41">
        <f t="shared" si="71"/>
        <v>0</v>
      </c>
      <c r="H252" s="41"/>
      <c r="I252" s="41">
        <f t="shared" si="72"/>
        <v>0</v>
      </c>
      <c r="K252" s="41">
        <f t="shared" si="73"/>
        <v>0</v>
      </c>
      <c r="M252" s="41">
        <f t="shared" si="74"/>
        <v>0</v>
      </c>
      <c r="O252" s="41">
        <f t="shared" si="75"/>
        <v>0</v>
      </c>
      <c r="P252" s="34">
        <v>20</v>
      </c>
      <c r="Q252" s="16">
        <v>233</v>
      </c>
      <c r="S252" s="16">
        <f t="shared" si="76"/>
        <v>5</v>
      </c>
      <c r="U252" s="46">
        <f t="shared" si="80"/>
        <v>0</v>
      </c>
      <c r="W252" s="46">
        <f t="shared" si="69"/>
        <v>0</v>
      </c>
      <c r="Y252" s="46">
        <f>IF($K$8="No",0,SUM($W$20*Inputs!$G$79,Financials!JF$19-Financials!JF$15))</f>
        <v>0</v>
      </c>
      <c r="AA252" s="46">
        <f>IF($K$8="No",0,Financials!JF$41)</f>
        <v>0</v>
      </c>
      <c r="AB252" s="46"/>
      <c r="AC252" s="41">
        <f t="shared" si="70"/>
        <v>0</v>
      </c>
      <c r="AD252" s="46"/>
      <c r="OE252" s="16" t="s">
        <v>373</v>
      </c>
      <c r="OF252" s="205" t="s">
        <v>838</v>
      </c>
      <c r="OG252" s="16" t="s">
        <v>839</v>
      </c>
      <c r="OH252" s="16">
        <f>IF($K$8="No",0,SUM(W252*Inputs!$G$79,Financials!JF$19-Financials!JF$15))</f>
        <v>0</v>
      </c>
    </row>
    <row r="253" spans="5:398" s="16" customFormat="1">
      <c r="E253" s="16">
        <v>234</v>
      </c>
      <c r="G253" s="41">
        <f t="shared" si="71"/>
        <v>0</v>
      </c>
      <c r="H253" s="41"/>
      <c r="I253" s="41">
        <f t="shared" si="72"/>
        <v>0</v>
      </c>
      <c r="K253" s="41">
        <f t="shared" si="73"/>
        <v>0</v>
      </c>
      <c r="M253" s="41">
        <f t="shared" si="74"/>
        <v>0</v>
      </c>
      <c r="O253" s="41">
        <f t="shared" si="75"/>
        <v>0</v>
      </c>
      <c r="P253" s="34">
        <v>20</v>
      </c>
      <c r="Q253" s="16">
        <v>234</v>
      </c>
      <c r="S253" s="16">
        <f t="shared" si="76"/>
        <v>6</v>
      </c>
      <c r="U253" s="46">
        <f t="shared" si="80"/>
        <v>0</v>
      </c>
      <c r="W253" s="46">
        <f t="shared" si="69"/>
        <v>0</v>
      </c>
      <c r="Y253" s="46">
        <f>IF($K$8="No",0,SUM($W$20*Inputs!$G$79,Financials!JG$19-Financials!JG$15))</f>
        <v>0</v>
      </c>
      <c r="AA253" s="46">
        <f>IF($K$8="No",0,Financials!JG$41)</f>
        <v>0</v>
      </c>
      <c r="AB253" s="46"/>
      <c r="AC253" s="41">
        <f t="shared" si="70"/>
        <v>0</v>
      </c>
      <c r="AD253" s="46"/>
      <c r="OE253" s="16" t="s">
        <v>373</v>
      </c>
      <c r="OF253" s="205" t="s">
        <v>840</v>
      </c>
      <c r="OG253" s="16" t="s">
        <v>841</v>
      </c>
      <c r="OH253" s="16">
        <f>IF($K$8="No",0,SUM(W253*Inputs!$G$79,Financials!JG$19-Financials!JG$15))</f>
        <v>0</v>
      </c>
    </row>
    <row r="254" spans="5:398" s="16" customFormat="1">
      <c r="E254" s="16">
        <v>235</v>
      </c>
      <c r="G254" s="41">
        <f t="shared" si="71"/>
        <v>0</v>
      </c>
      <c r="H254" s="41"/>
      <c r="I254" s="41">
        <f t="shared" si="72"/>
        <v>0</v>
      </c>
      <c r="K254" s="41">
        <f t="shared" si="73"/>
        <v>0</v>
      </c>
      <c r="M254" s="41">
        <f t="shared" si="74"/>
        <v>0</v>
      </c>
      <c r="O254" s="41">
        <f t="shared" si="75"/>
        <v>0</v>
      </c>
      <c r="P254" s="34">
        <v>20</v>
      </c>
      <c r="Q254" s="16">
        <v>235</v>
      </c>
      <c r="S254" s="16">
        <f t="shared" si="76"/>
        <v>7</v>
      </c>
      <c r="U254" s="46">
        <f t="shared" si="80"/>
        <v>0</v>
      </c>
      <c r="W254" s="46">
        <f t="shared" si="69"/>
        <v>0</v>
      </c>
      <c r="Y254" s="46">
        <f>IF($K$8="No",0,SUM($W$20*Inputs!$G$79,Financials!JH$19-Financials!JH$15))</f>
        <v>0</v>
      </c>
      <c r="AA254" s="46">
        <f>IF($K$8="No",0,Financials!JH$41)</f>
        <v>0</v>
      </c>
      <c r="AB254" s="46"/>
      <c r="AC254" s="41">
        <f t="shared" si="70"/>
        <v>0</v>
      </c>
      <c r="AD254" s="46"/>
      <c r="OE254" s="16" t="s">
        <v>373</v>
      </c>
      <c r="OF254" s="205" t="s">
        <v>842</v>
      </c>
      <c r="OG254" s="16" t="s">
        <v>843</v>
      </c>
      <c r="OH254" s="16">
        <f>IF($K$8="No",0,SUM(W254*Inputs!$G$79,Financials!JH$19-Financials!JH$15))</f>
        <v>0</v>
      </c>
    </row>
    <row r="255" spans="5:398" s="16" customFormat="1">
      <c r="E255" s="16">
        <v>236</v>
      </c>
      <c r="G255" s="41">
        <f t="shared" si="71"/>
        <v>0</v>
      </c>
      <c r="H255" s="41"/>
      <c r="I255" s="41">
        <f t="shared" si="72"/>
        <v>0</v>
      </c>
      <c r="K255" s="41">
        <f t="shared" si="73"/>
        <v>0</v>
      </c>
      <c r="M255" s="41">
        <f t="shared" si="74"/>
        <v>0</v>
      </c>
      <c r="O255" s="41">
        <f t="shared" si="75"/>
        <v>0</v>
      </c>
      <c r="P255" s="34">
        <v>20</v>
      </c>
      <c r="Q255" s="16">
        <v>236</v>
      </c>
      <c r="S255" s="16">
        <f t="shared" si="76"/>
        <v>8</v>
      </c>
      <c r="U255" s="46">
        <f t="shared" si="80"/>
        <v>0</v>
      </c>
      <c r="W255" s="46">
        <f t="shared" si="69"/>
        <v>0</v>
      </c>
      <c r="Y255" s="46">
        <f>IF($K$8="No",0,SUM($W$20*Inputs!$G$79,Financials!JI$19-Financials!JI$15))</f>
        <v>0</v>
      </c>
      <c r="AA255" s="46">
        <f>IF($K$8="No",0,Financials!JI$41)</f>
        <v>0</v>
      </c>
      <c r="AB255" s="46"/>
      <c r="AC255" s="41">
        <f t="shared" si="70"/>
        <v>0</v>
      </c>
      <c r="AD255" s="46"/>
      <c r="OE255" s="16" t="s">
        <v>373</v>
      </c>
      <c r="OF255" s="205" t="s">
        <v>844</v>
      </c>
      <c r="OG255" s="16" t="s">
        <v>845</v>
      </c>
      <c r="OH255" s="16">
        <f>IF($K$8="No",0,SUM(W255*Inputs!$G$79,Financials!JI$19-Financials!JI$15))</f>
        <v>0</v>
      </c>
    </row>
    <row r="256" spans="5:398" s="16" customFormat="1">
      <c r="E256" s="16">
        <v>237</v>
      </c>
      <c r="G256" s="41">
        <f t="shared" si="71"/>
        <v>0</v>
      </c>
      <c r="H256" s="41"/>
      <c r="I256" s="41">
        <f t="shared" si="72"/>
        <v>0</v>
      </c>
      <c r="K256" s="41">
        <f t="shared" si="73"/>
        <v>0</v>
      </c>
      <c r="M256" s="41">
        <f t="shared" si="74"/>
        <v>0</v>
      </c>
      <c r="O256" s="41">
        <f t="shared" si="75"/>
        <v>0</v>
      </c>
      <c r="P256" s="34">
        <v>20</v>
      </c>
      <c r="Q256" s="16">
        <v>237</v>
      </c>
      <c r="S256" s="16">
        <f t="shared" si="76"/>
        <v>9</v>
      </c>
      <c r="U256" s="46">
        <f t="shared" si="80"/>
        <v>0</v>
      </c>
      <c r="W256" s="46">
        <f t="shared" si="69"/>
        <v>0</v>
      </c>
      <c r="Y256" s="46">
        <f>IF($K$8="No",0,SUM($W$20*Inputs!$G$79,Financials!JJ$19-Financials!JJ$15))</f>
        <v>0</v>
      </c>
      <c r="AA256" s="46">
        <f>IF($K$8="No",0,Financials!JJ$41)</f>
        <v>0</v>
      </c>
      <c r="AB256" s="46"/>
      <c r="AC256" s="41">
        <f t="shared" si="70"/>
        <v>0</v>
      </c>
      <c r="AD256" s="46"/>
      <c r="OE256" s="16" t="s">
        <v>373</v>
      </c>
      <c r="OF256" s="205" t="s">
        <v>846</v>
      </c>
      <c r="OG256" s="16" t="s">
        <v>847</v>
      </c>
      <c r="OH256" s="16">
        <f>IF($K$8="No",0,SUM(W256*Inputs!$G$79,Financials!JJ$19-Financials!JJ$15))</f>
        <v>0</v>
      </c>
    </row>
    <row r="257" spans="5:398" s="16" customFormat="1">
      <c r="E257" s="16">
        <v>238</v>
      </c>
      <c r="G257" s="41">
        <f t="shared" si="71"/>
        <v>0</v>
      </c>
      <c r="H257" s="41"/>
      <c r="I257" s="41">
        <f t="shared" si="72"/>
        <v>0</v>
      </c>
      <c r="K257" s="41">
        <f t="shared" si="73"/>
        <v>0</v>
      </c>
      <c r="M257" s="41">
        <f t="shared" si="74"/>
        <v>0</v>
      </c>
      <c r="O257" s="41">
        <f t="shared" si="75"/>
        <v>0</v>
      </c>
      <c r="P257" s="34">
        <v>20</v>
      </c>
      <c r="Q257" s="16">
        <v>238</v>
      </c>
      <c r="S257" s="16">
        <f t="shared" si="76"/>
        <v>10</v>
      </c>
      <c r="U257" s="46">
        <f t="shared" si="80"/>
        <v>0</v>
      </c>
      <c r="W257" s="46">
        <f t="shared" si="69"/>
        <v>0</v>
      </c>
      <c r="Y257" s="46">
        <f>IF($K$8="No",0,SUM($W$20*Inputs!$G$79,Financials!JK$19-Financials!JK$15))</f>
        <v>0</v>
      </c>
      <c r="AA257" s="46">
        <f>IF($K$8="No",0,Financials!JK$41)</f>
        <v>0</v>
      </c>
      <c r="AB257" s="46"/>
      <c r="AC257" s="41">
        <f t="shared" si="70"/>
        <v>0</v>
      </c>
      <c r="AD257" s="46"/>
      <c r="OE257" s="16" t="s">
        <v>373</v>
      </c>
      <c r="OF257" s="205" t="s">
        <v>848</v>
      </c>
      <c r="OG257" s="16" t="s">
        <v>849</v>
      </c>
      <c r="OH257" s="16">
        <f>IF($K$8="No",0,SUM(W257*Inputs!$G$79,Financials!JK$19-Financials!JK$15))</f>
        <v>0</v>
      </c>
    </row>
    <row r="258" spans="5:398" s="16" customFormat="1">
      <c r="E258" s="16">
        <v>239</v>
      </c>
      <c r="G258" s="41">
        <f t="shared" si="71"/>
        <v>0</v>
      </c>
      <c r="H258" s="41"/>
      <c r="I258" s="41">
        <f t="shared" si="72"/>
        <v>0</v>
      </c>
      <c r="K258" s="41">
        <f t="shared" si="73"/>
        <v>0</v>
      </c>
      <c r="M258" s="41">
        <f t="shared" si="74"/>
        <v>0</v>
      </c>
      <c r="O258" s="41">
        <f t="shared" si="75"/>
        <v>0</v>
      </c>
      <c r="P258" s="34">
        <v>20</v>
      </c>
      <c r="Q258" s="16">
        <v>239</v>
      </c>
      <c r="S258" s="16">
        <f t="shared" si="76"/>
        <v>11</v>
      </c>
      <c r="U258" s="46">
        <f t="shared" si="80"/>
        <v>0</v>
      </c>
      <c r="W258" s="46">
        <f t="shared" si="69"/>
        <v>0</v>
      </c>
      <c r="Y258" s="46">
        <f>IF($K$8="No",0,SUM($W$20*Inputs!$G$79,Financials!JL$19-Financials!JL$15))</f>
        <v>0</v>
      </c>
      <c r="AA258" s="46">
        <f>IF($K$8="No",0,Financials!JL$41)</f>
        <v>0</v>
      </c>
      <c r="AB258" s="46"/>
      <c r="AC258" s="41">
        <f t="shared" si="70"/>
        <v>0</v>
      </c>
      <c r="AD258" s="46"/>
      <c r="OE258" s="16" t="s">
        <v>373</v>
      </c>
      <c r="OF258" s="205" t="s">
        <v>850</v>
      </c>
      <c r="OG258" s="16" t="s">
        <v>851</v>
      </c>
      <c r="OH258" s="16">
        <f>IF($K$8="No",0,SUM(W258*Inputs!$G$79,Financials!JL$19-Financials!JL$15))</f>
        <v>0</v>
      </c>
    </row>
    <row r="259" spans="5:398" s="16" customFormat="1">
      <c r="E259" s="16">
        <v>240</v>
      </c>
      <c r="G259" s="41">
        <f t="shared" si="71"/>
        <v>0</v>
      </c>
      <c r="H259" s="41"/>
      <c r="I259" s="41">
        <f t="shared" si="72"/>
        <v>0</v>
      </c>
      <c r="K259" s="41">
        <f t="shared" si="73"/>
        <v>0</v>
      </c>
      <c r="M259" s="41">
        <f t="shared" si="74"/>
        <v>0</v>
      </c>
      <c r="O259" s="41">
        <f t="shared" si="75"/>
        <v>0</v>
      </c>
      <c r="P259" s="34">
        <v>20</v>
      </c>
      <c r="Q259" s="16">
        <v>240</v>
      </c>
      <c r="S259" s="16">
        <f t="shared" si="76"/>
        <v>12</v>
      </c>
      <c r="U259" s="46">
        <f t="shared" si="80"/>
        <v>0</v>
      </c>
      <c r="W259" s="46">
        <f t="shared" si="69"/>
        <v>0</v>
      </c>
      <c r="Y259" s="46">
        <f>IF($K$8="No",0,SUM($W$20*Inputs!$G$79,Financials!JM$19-Financials!JM$15))</f>
        <v>0</v>
      </c>
      <c r="AA259" s="46">
        <f>IF($K$8="No",0,Financials!JM$41)</f>
        <v>0</v>
      </c>
      <c r="AB259" s="46"/>
      <c r="AC259" s="41">
        <f t="shared" si="70"/>
        <v>0</v>
      </c>
      <c r="AD259" s="46"/>
      <c r="OE259" s="16" t="s">
        <v>373</v>
      </c>
      <c r="OF259" s="205" t="s">
        <v>852</v>
      </c>
      <c r="OG259" s="16" t="s">
        <v>853</v>
      </c>
      <c r="OH259" s="16">
        <f>IF($K$8="No",0,SUM(W259*Inputs!$G$79,Financials!JM$19-Financials!JM$15))</f>
        <v>0</v>
      </c>
    </row>
    <row r="260" spans="5:398" s="16" customFormat="1">
      <c r="E260" s="16">
        <v>241</v>
      </c>
      <c r="G260" s="41">
        <f t="shared" si="71"/>
        <v>0</v>
      </c>
      <c r="H260" s="41"/>
      <c r="I260" s="41">
        <f t="shared" si="72"/>
        <v>0</v>
      </c>
      <c r="K260" s="41">
        <f t="shared" si="73"/>
        <v>0</v>
      </c>
      <c r="M260" s="41">
        <f t="shared" si="74"/>
        <v>0</v>
      </c>
      <c r="O260" s="41">
        <f t="shared" si="75"/>
        <v>0</v>
      </c>
      <c r="P260" s="34">
        <v>21</v>
      </c>
      <c r="Q260" s="16">
        <v>241</v>
      </c>
      <c r="S260" s="16">
        <f t="shared" si="76"/>
        <v>1</v>
      </c>
      <c r="U260" s="46">
        <f>$U$31*(1-Inputs!$M$18)^'Debt Schedule'!P259</f>
        <v>0</v>
      </c>
      <c r="W260" s="46">
        <f t="shared" si="69"/>
        <v>0</v>
      </c>
      <c r="Y260" s="46">
        <f>IF($K$8="No",0,SUM($W$20*Inputs!$G$79,Financials!JN$19-Financials!JN$15))</f>
        <v>0</v>
      </c>
      <c r="AA260" s="46">
        <f>IF($K$8="No",0,Financials!JN$41)</f>
        <v>0</v>
      </c>
      <c r="AB260" s="46"/>
      <c r="AC260" s="41">
        <f t="shared" si="70"/>
        <v>0</v>
      </c>
      <c r="AD260" s="46"/>
      <c r="OE260" s="16" t="s">
        <v>373</v>
      </c>
      <c r="OF260" s="205" t="s">
        <v>854</v>
      </c>
      <c r="OG260" s="16" t="s">
        <v>855</v>
      </c>
      <c r="OH260" s="16">
        <f>IF($K$8="No",0,SUM(W260*Inputs!$G$79,Financials!JN$19-Financials!JN$15))</f>
        <v>0</v>
      </c>
    </row>
    <row r="261" spans="5:398" s="16" customFormat="1">
      <c r="E261" s="16">
        <v>242</v>
      </c>
      <c r="G261" s="41">
        <f t="shared" si="71"/>
        <v>0</v>
      </c>
      <c r="H261" s="41"/>
      <c r="I261" s="41">
        <f t="shared" si="72"/>
        <v>0</v>
      </c>
      <c r="K261" s="41">
        <f t="shared" si="73"/>
        <v>0</v>
      </c>
      <c r="M261" s="41">
        <f t="shared" si="74"/>
        <v>0</v>
      </c>
      <c r="O261" s="41">
        <f t="shared" si="75"/>
        <v>0</v>
      </c>
      <c r="P261" s="34">
        <v>21</v>
      </c>
      <c r="Q261" s="16">
        <v>242</v>
      </c>
      <c r="S261" s="16">
        <f t="shared" si="76"/>
        <v>2</v>
      </c>
      <c r="U261" s="46">
        <f t="shared" ref="U261:U271" si="81">U260</f>
        <v>0</v>
      </c>
      <c r="W261" s="46">
        <f t="shared" si="69"/>
        <v>0</v>
      </c>
      <c r="Y261" s="46">
        <f>IF($K$8="No",0,SUM($W$20*Inputs!$G$79,Financials!JO$19-Financials!JO$15))</f>
        <v>0</v>
      </c>
      <c r="AA261" s="46">
        <f>IF($K$8="No",0,Financials!JO$41)</f>
        <v>0</v>
      </c>
      <c r="AB261" s="46"/>
      <c r="AC261" s="41">
        <f t="shared" si="70"/>
        <v>0</v>
      </c>
      <c r="AD261" s="46"/>
      <c r="OE261" s="16" t="s">
        <v>373</v>
      </c>
      <c r="OF261" s="205" t="s">
        <v>856</v>
      </c>
      <c r="OG261" s="16" t="s">
        <v>857</v>
      </c>
      <c r="OH261" s="16">
        <f>IF($K$8="No",0,SUM(W261*Inputs!$G$79,Financials!JO$19-Financials!JO$15))</f>
        <v>0</v>
      </c>
    </row>
    <row r="262" spans="5:398" s="16" customFormat="1">
      <c r="E262" s="16">
        <v>243</v>
      </c>
      <c r="G262" s="41">
        <f t="shared" si="71"/>
        <v>0</v>
      </c>
      <c r="H262" s="41"/>
      <c r="I262" s="41">
        <f t="shared" si="72"/>
        <v>0</v>
      </c>
      <c r="K262" s="41">
        <f t="shared" si="73"/>
        <v>0</v>
      </c>
      <c r="M262" s="41">
        <f t="shared" si="74"/>
        <v>0</v>
      </c>
      <c r="O262" s="41">
        <f t="shared" si="75"/>
        <v>0</v>
      </c>
      <c r="P262" s="34">
        <v>21</v>
      </c>
      <c r="Q262" s="16">
        <v>243</v>
      </c>
      <c r="S262" s="16">
        <f t="shared" si="76"/>
        <v>3</v>
      </c>
      <c r="U262" s="46">
        <f t="shared" si="81"/>
        <v>0</v>
      </c>
      <c r="W262" s="46">
        <f t="shared" si="69"/>
        <v>0</v>
      </c>
      <c r="Y262" s="46">
        <f>IF($K$8="No",0,SUM($W$20*Inputs!$G$79,Financials!JP$19-Financials!JP$15))</f>
        <v>0</v>
      </c>
      <c r="AA262" s="46">
        <f>IF($K$8="No",0,Financials!JP$41)</f>
        <v>0</v>
      </c>
      <c r="AB262" s="46"/>
      <c r="AC262" s="41">
        <f t="shared" si="70"/>
        <v>0</v>
      </c>
      <c r="AD262" s="46"/>
      <c r="OE262" s="16" t="s">
        <v>373</v>
      </c>
      <c r="OF262" s="205" t="s">
        <v>858</v>
      </c>
      <c r="OG262" s="16" t="s">
        <v>859</v>
      </c>
      <c r="OH262" s="16">
        <f>IF($K$8="No",0,SUM(W262*Inputs!$G$79,Financials!JP$19-Financials!JP$15))</f>
        <v>0</v>
      </c>
    </row>
    <row r="263" spans="5:398" s="16" customFormat="1">
      <c r="E263" s="16">
        <v>244</v>
      </c>
      <c r="G263" s="41">
        <f t="shared" si="71"/>
        <v>0</v>
      </c>
      <c r="H263" s="41"/>
      <c r="I263" s="41">
        <f t="shared" si="72"/>
        <v>0</v>
      </c>
      <c r="K263" s="41">
        <f t="shared" si="73"/>
        <v>0</v>
      </c>
      <c r="M263" s="41">
        <f t="shared" si="74"/>
        <v>0</v>
      </c>
      <c r="O263" s="41">
        <f t="shared" si="75"/>
        <v>0</v>
      </c>
      <c r="P263" s="34">
        <v>21</v>
      </c>
      <c r="Q263" s="16">
        <v>244</v>
      </c>
      <c r="S263" s="16">
        <f t="shared" si="76"/>
        <v>4</v>
      </c>
      <c r="U263" s="46">
        <f t="shared" si="81"/>
        <v>0</v>
      </c>
      <c r="W263" s="46">
        <f t="shared" si="69"/>
        <v>0</v>
      </c>
      <c r="Y263" s="46">
        <f>IF($K$8="No",0,SUM($W$20*Inputs!$G$79,Financials!JQ$19-Financials!JQ$15))</f>
        <v>0</v>
      </c>
      <c r="AA263" s="46">
        <f>IF($K$8="No",0,Financials!JQ$41)</f>
        <v>0</v>
      </c>
      <c r="AB263" s="46"/>
      <c r="AC263" s="41">
        <f t="shared" si="70"/>
        <v>0</v>
      </c>
      <c r="AD263" s="46"/>
      <c r="OE263" s="16" t="s">
        <v>373</v>
      </c>
      <c r="OF263" s="205" t="s">
        <v>860</v>
      </c>
      <c r="OG263" s="16" t="s">
        <v>861</v>
      </c>
      <c r="OH263" s="16">
        <f>IF($K$8="No",0,SUM(W263*Inputs!$G$79,Financials!JQ$19-Financials!JQ$15))</f>
        <v>0</v>
      </c>
    </row>
    <row r="264" spans="5:398" s="16" customFormat="1">
      <c r="E264" s="16">
        <v>245</v>
      </c>
      <c r="G264" s="41">
        <f t="shared" si="71"/>
        <v>0</v>
      </c>
      <c r="H264" s="41"/>
      <c r="I264" s="41">
        <f t="shared" si="72"/>
        <v>0</v>
      </c>
      <c r="K264" s="41">
        <f t="shared" si="73"/>
        <v>0</v>
      </c>
      <c r="M264" s="41">
        <f t="shared" si="74"/>
        <v>0</v>
      </c>
      <c r="O264" s="41">
        <f t="shared" si="75"/>
        <v>0</v>
      </c>
      <c r="P264" s="34">
        <v>21</v>
      </c>
      <c r="Q264" s="16">
        <v>245</v>
      </c>
      <c r="S264" s="16">
        <f t="shared" si="76"/>
        <v>5</v>
      </c>
      <c r="U264" s="46">
        <f t="shared" si="81"/>
        <v>0</v>
      </c>
      <c r="W264" s="46">
        <f t="shared" si="69"/>
        <v>0</v>
      </c>
      <c r="Y264" s="46">
        <f>IF($K$8="No",0,SUM($W$20*Inputs!$G$79,Financials!JR$19-Financials!JR$15))</f>
        <v>0</v>
      </c>
      <c r="AA264" s="46">
        <f>IF($K$8="No",0,Financials!JR$41)</f>
        <v>0</v>
      </c>
      <c r="AB264" s="46"/>
      <c r="AC264" s="41">
        <f t="shared" si="70"/>
        <v>0</v>
      </c>
      <c r="AD264" s="46"/>
      <c r="OE264" s="16" t="s">
        <v>373</v>
      </c>
      <c r="OF264" s="205" t="s">
        <v>862</v>
      </c>
      <c r="OG264" s="16" t="s">
        <v>863</v>
      </c>
      <c r="OH264" s="16">
        <f>IF($K$8="No",0,SUM(W264*Inputs!$G$79,Financials!JR$19-Financials!JR$15))</f>
        <v>0</v>
      </c>
    </row>
    <row r="265" spans="5:398" s="16" customFormat="1">
      <c r="E265" s="16">
        <v>246</v>
      </c>
      <c r="G265" s="41">
        <f t="shared" si="71"/>
        <v>0</v>
      </c>
      <c r="H265" s="41"/>
      <c r="I265" s="41">
        <f t="shared" si="72"/>
        <v>0</v>
      </c>
      <c r="K265" s="41">
        <f t="shared" si="73"/>
        <v>0</v>
      </c>
      <c r="M265" s="41">
        <f t="shared" si="74"/>
        <v>0</v>
      </c>
      <c r="O265" s="41">
        <f t="shared" si="75"/>
        <v>0</v>
      </c>
      <c r="P265" s="34">
        <v>21</v>
      </c>
      <c r="Q265" s="16">
        <v>246</v>
      </c>
      <c r="S265" s="16">
        <f t="shared" si="76"/>
        <v>6</v>
      </c>
      <c r="U265" s="46">
        <f t="shared" si="81"/>
        <v>0</v>
      </c>
      <c r="W265" s="46">
        <f t="shared" si="69"/>
        <v>0</v>
      </c>
      <c r="Y265" s="46">
        <f>IF($K$8="No",0,SUM($W$20*Inputs!$G$79,Financials!JS$19-Financials!JS$15))</f>
        <v>0</v>
      </c>
      <c r="AA265" s="46">
        <f>IF($K$8="No",0,Financials!JS$41)</f>
        <v>0</v>
      </c>
      <c r="AB265" s="46"/>
      <c r="AC265" s="41">
        <f t="shared" si="70"/>
        <v>0</v>
      </c>
      <c r="AD265" s="46"/>
      <c r="OE265" s="16" t="s">
        <v>373</v>
      </c>
      <c r="OF265" s="205" t="s">
        <v>864</v>
      </c>
      <c r="OG265" s="16" t="s">
        <v>865</v>
      </c>
      <c r="OH265" s="16">
        <f>IF($K$8="No",0,SUM(W265*Inputs!$G$79,Financials!JS$19-Financials!JS$15))</f>
        <v>0</v>
      </c>
    </row>
    <row r="266" spans="5:398" s="16" customFormat="1">
      <c r="E266" s="16">
        <v>247</v>
      </c>
      <c r="G266" s="41">
        <f t="shared" si="71"/>
        <v>0</v>
      </c>
      <c r="H266" s="41"/>
      <c r="I266" s="41">
        <f t="shared" si="72"/>
        <v>0</v>
      </c>
      <c r="K266" s="41">
        <f t="shared" si="73"/>
        <v>0</v>
      </c>
      <c r="M266" s="41">
        <f t="shared" si="74"/>
        <v>0</v>
      </c>
      <c r="O266" s="41">
        <f t="shared" si="75"/>
        <v>0</v>
      </c>
      <c r="P266" s="34">
        <v>21</v>
      </c>
      <c r="Q266" s="16">
        <v>247</v>
      </c>
      <c r="S266" s="16">
        <f t="shared" si="76"/>
        <v>7</v>
      </c>
      <c r="U266" s="46">
        <f t="shared" si="81"/>
        <v>0</v>
      </c>
      <c r="W266" s="46">
        <f t="shared" si="69"/>
        <v>0</v>
      </c>
      <c r="Y266" s="46">
        <f>IF($K$8="No",0,SUM($W$20*Inputs!$G$79,Financials!JT$19-Financials!JT$15))</f>
        <v>0</v>
      </c>
      <c r="AA266" s="46">
        <f>IF($K$8="No",0,Financials!JT$41)</f>
        <v>0</v>
      </c>
      <c r="AB266" s="46"/>
      <c r="AC266" s="41">
        <f t="shared" si="70"/>
        <v>0</v>
      </c>
      <c r="AD266" s="46"/>
      <c r="OE266" s="16" t="s">
        <v>373</v>
      </c>
      <c r="OF266" s="205" t="s">
        <v>866</v>
      </c>
      <c r="OG266" s="16" t="s">
        <v>867</v>
      </c>
      <c r="OH266" s="16">
        <f>IF($K$8="No",0,SUM(W266*Inputs!$G$79,Financials!JT$19-Financials!JT$15))</f>
        <v>0</v>
      </c>
    </row>
    <row r="267" spans="5:398" s="16" customFormat="1">
      <c r="E267" s="16">
        <v>248</v>
      </c>
      <c r="G267" s="41">
        <f t="shared" si="71"/>
        <v>0</v>
      </c>
      <c r="H267" s="41"/>
      <c r="I267" s="41">
        <f t="shared" si="72"/>
        <v>0</v>
      </c>
      <c r="K267" s="41">
        <f t="shared" si="73"/>
        <v>0</v>
      </c>
      <c r="M267" s="41">
        <f t="shared" si="74"/>
        <v>0</v>
      </c>
      <c r="O267" s="41">
        <f t="shared" si="75"/>
        <v>0</v>
      </c>
      <c r="P267" s="34">
        <v>21</v>
      </c>
      <c r="Q267" s="16">
        <v>248</v>
      </c>
      <c r="S267" s="16">
        <f t="shared" si="76"/>
        <v>8</v>
      </c>
      <c r="U267" s="46">
        <f t="shared" si="81"/>
        <v>0</v>
      </c>
      <c r="W267" s="46">
        <f t="shared" si="69"/>
        <v>0</v>
      </c>
      <c r="Y267" s="46">
        <f>IF($K$8="No",0,SUM($W$20*Inputs!$G$79,Financials!JU$19-Financials!JU$15))</f>
        <v>0</v>
      </c>
      <c r="AA267" s="46">
        <f>IF($K$8="No",0,Financials!JU$41)</f>
        <v>0</v>
      </c>
      <c r="AB267" s="46"/>
      <c r="AC267" s="41">
        <f t="shared" si="70"/>
        <v>0</v>
      </c>
      <c r="AD267" s="46"/>
      <c r="OE267" s="16" t="s">
        <v>373</v>
      </c>
      <c r="OF267" s="205" t="s">
        <v>868</v>
      </c>
      <c r="OG267" s="16" t="s">
        <v>869</v>
      </c>
      <c r="OH267" s="16">
        <f>IF($K$8="No",0,SUM(W267*Inputs!$G$79,Financials!JU$19-Financials!JU$15))</f>
        <v>0</v>
      </c>
    </row>
    <row r="268" spans="5:398" s="16" customFormat="1">
      <c r="E268" s="16">
        <v>249</v>
      </c>
      <c r="G268" s="41">
        <f t="shared" si="71"/>
        <v>0</v>
      </c>
      <c r="H268" s="41"/>
      <c r="I268" s="41">
        <f t="shared" si="72"/>
        <v>0</v>
      </c>
      <c r="K268" s="41">
        <f t="shared" si="73"/>
        <v>0</v>
      </c>
      <c r="M268" s="41">
        <f t="shared" si="74"/>
        <v>0</v>
      </c>
      <c r="O268" s="41">
        <f t="shared" si="75"/>
        <v>0</v>
      </c>
      <c r="P268" s="34">
        <v>21</v>
      </c>
      <c r="Q268" s="16">
        <v>249</v>
      </c>
      <c r="S268" s="16">
        <f t="shared" si="76"/>
        <v>9</v>
      </c>
      <c r="U268" s="46">
        <f t="shared" si="81"/>
        <v>0</v>
      </c>
      <c r="W268" s="46">
        <f t="shared" si="69"/>
        <v>0</v>
      </c>
      <c r="Y268" s="46">
        <f>IF($K$8="No",0,SUM($W$20*Inputs!$G$79,Financials!JV$19-Financials!JV$15))</f>
        <v>0</v>
      </c>
      <c r="AA268" s="46">
        <f>IF($K$8="No",0,Financials!JV$41)</f>
        <v>0</v>
      </c>
      <c r="AB268" s="46"/>
      <c r="AC268" s="41">
        <f t="shared" si="70"/>
        <v>0</v>
      </c>
      <c r="AD268" s="46"/>
      <c r="OE268" s="16" t="s">
        <v>373</v>
      </c>
      <c r="OF268" s="205" t="s">
        <v>870</v>
      </c>
      <c r="OG268" s="16" t="s">
        <v>871</v>
      </c>
      <c r="OH268" s="16">
        <f>IF($K$8="No",0,SUM(W268*Inputs!$G$79,Financials!JV$19-Financials!JV$15))</f>
        <v>0</v>
      </c>
    </row>
    <row r="269" spans="5:398" s="16" customFormat="1">
      <c r="E269" s="16">
        <v>250</v>
      </c>
      <c r="G269" s="41">
        <f t="shared" si="71"/>
        <v>0</v>
      </c>
      <c r="H269" s="41"/>
      <c r="I269" s="41">
        <f t="shared" si="72"/>
        <v>0</v>
      </c>
      <c r="K269" s="41">
        <f t="shared" si="73"/>
        <v>0</v>
      </c>
      <c r="M269" s="41">
        <f t="shared" si="74"/>
        <v>0</v>
      </c>
      <c r="O269" s="41">
        <f t="shared" si="75"/>
        <v>0</v>
      </c>
      <c r="P269" s="34">
        <v>21</v>
      </c>
      <c r="Q269" s="16">
        <v>250</v>
      </c>
      <c r="S269" s="16">
        <f t="shared" si="76"/>
        <v>10</v>
      </c>
      <c r="U269" s="46">
        <f t="shared" si="81"/>
        <v>0</v>
      </c>
      <c r="W269" s="46">
        <f t="shared" si="69"/>
        <v>0</v>
      </c>
      <c r="Y269" s="46">
        <f>IF($K$8="No",0,SUM($W$20*Inputs!$G$79,Financials!JW$19-Financials!JW$15))</f>
        <v>0</v>
      </c>
      <c r="AA269" s="46">
        <f>IF($K$8="No",0,Financials!JW$41)</f>
        <v>0</v>
      </c>
      <c r="AB269" s="46"/>
      <c r="AC269" s="41">
        <f t="shared" si="70"/>
        <v>0</v>
      </c>
      <c r="AD269" s="46"/>
      <c r="OE269" s="16" t="s">
        <v>373</v>
      </c>
      <c r="OF269" s="205" t="s">
        <v>872</v>
      </c>
      <c r="OG269" s="16" t="s">
        <v>873</v>
      </c>
      <c r="OH269" s="16">
        <f>IF($K$8="No",0,SUM(W269*Inputs!$G$79,Financials!JW$19-Financials!JW$15))</f>
        <v>0</v>
      </c>
    </row>
    <row r="270" spans="5:398" s="16" customFormat="1">
      <c r="E270" s="16">
        <v>251</v>
      </c>
      <c r="G270" s="41">
        <f t="shared" si="71"/>
        <v>0</v>
      </c>
      <c r="H270" s="41"/>
      <c r="I270" s="41">
        <f t="shared" si="72"/>
        <v>0</v>
      </c>
      <c r="K270" s="41">
        <f t="shared" si="73"/>
        <v>0</v>
      </c>
      <c r="M270" s="41">
        <f t="shared" si="74"/>
        <v>0</v>
      </c>
      <c r="O270" s="41">
        <f t="shared" si="75"/>
        <v>0</v>
      </c>
      <c r="P270" s="34">
        <v>21</v>
      </c>
      <c r="Q270" s="16">
        <v>251</v>
      </c>
      <c r="S270" s="16">
        <f t="shared" si="76"/>
        <v>11</v>
      </c>
      <c r="U270" s="46">
        <f t="shared" si="81"/>
        <v>0</v>
      </c>
      <c r="W270" s="46">
        <f t="shared" si="69"/>
        <v>0</v>
      </c>
      <c r="Y270" s="46">
        <f>IF($K$8="No",0,SUM($W$20*Inputs!$G$79,Financials!JX$19-Financials!JX$15))</f>
        <v>0</v>
      </c>
      <c r="AA270" s="46">
        <f>IF($K$8="No",0,Financials!JX$41)</f>
        <v>0</v>
      </c>
      <c r="AB270" s="46"/>
      <c r="AC270" s="41">
        <f t="shared" si="70"/>
        <v>0</v>
      </c>
      <c r="AD270" s="46"/>
      <c r="OE270" s="16" t="s">
        <v>373</v>
      </c>
      <c r="OF270" s="205" t="s">
        <v>874</v>
      </c>
      <c r="OG270" s="16" t="s">
        <v>875</v>
      </c>
      <c r="OH270" s="16">
        <f>IF($K$8="No",0,SUM(W270*Inputs!$G$79,Financials!JX$19-Financials!JX$15))</f>
        <v>0</v>
      </c>
    </row>
    <row r="271" spans="5:398" s="16" customFormat="1">
      <c r="E271" s="16">
        <v>252</v>
      </c>
      <c r="G271" s="41">
        <f t="shared" si="71"/>
        <v>0</v>
      </c>
      <c r="H271" s="41"/>
      <c r="I271" s="41">
        <f t="shared" si="72"/>
        <v>0</v>
      </c>
      <c r="K271" s="41">
        <f t="shared" si="73"/>
        <v>0</v>
      </c>
      <c r="M271" s="41">
        <f t="shared" si="74"/>
        <v>0</v>
      </c>
      <c r="O271" s="41">
        <f t="shared" si="75"/>
        <v>0</v>
      </c>
      <c r="P271" s="34">
        <v>21</v>
      </c>
      <c r="Q271" s="16">
        <v>252</v>
      </c>
      <c r="S271" s="16">
        <f t="shared" si="76"/>
        <v>12</v>
      </c>
      <c r="U271" s="46">
        <f t="shared" si="81"/>
        <v>0</v>
      </c>
      <c r="W271" s="46">
        <f t="shared" si="69"/>
        <v>0</v>
      </c>
      <c r="Y271" s="46">
        <f>IF($K$8="No",0,SUM($W$20*Inputs!$G$79,Financials!JY$19-Financials!JY$15))</f>
        <v>0</v>
      </c>
      <c r="AA271" s="46">
        <f>IF($K$8="No",0,Financials!JY$41)</f>
        <v>0</v>
      </c>
      <c r="AB271" s="46"/>
      <c r="AC271" s="41">
        <f t="shared" si="70"/>
        <v>0</v>
      </c>
      <c r="AD271" s="46"/>
      <c r="OE271" s="16" t="s">
        <v>373</v>
      </c>
      <c r="OF271" s="205" t="s">
        <v>876</v>
      </c>
      <c r="OG271" s="16" t="s">
        <v>877</v>
      </c>
      <c r="OH271" s="16">
        <f>IF($K$8="No",0,SUM(W271*Inputs!$G$79,Financials!JY$19-Financials!JY$15))</f>
        <v>0</v>
      </c>
    </row>
    <row r="272" spans="5:398" s="16" customFormat="1">
      <c r="E272" s="16">
        <v>253</v>
      </c>
      <c r="G272" s="41">
        <f t="shared" si="71"/>
        <v>0</v>
      </c>
      <c r="H272" s="41"/>
      <c r="I272" s="41">
        <f t="shared" si="72"/>
        <v>0</v>
      </c>
      <c r="K272" s="41">
        <f t="shared" si="73"/>
        <v>0</v>
      </c>
      <c r="M272" s="41">
        <f t="shared" si="74"/>
        <v>0</v>
      </c>
      <c r="O272" s="41">
        <f t="shared" si="75"/>
        <v>0</v>
      </c>
      <c r="P272" s="34">
        <v>22</v>
      </c>
      <c r="Q272" s="16">
        <v>253</v>
      </c>
      <c r="S272" s="16">
        <f t="shared" si="76"/>
        <v>1</v>
      </c>
      <c r="U272" s="46">
        <f>$U$31*(1-Inputs!$M$18)^'Debt Schedule'!P271</f>
        <v>0</v>
      </c>
      <c r="W272" s="46">
        <f t="shared" si="69"/>
        <v>0</v>
      </c>
      <c r="Y272" s="46">
        <f>IF($K$8="No",0,SUM($W$20*Inputs!$G$79,Financials!JZ$19-Financials!JZ$15))</f>
        <v>0</v>
      </c>
      <c r="AA272" s="46">
        <f>IF($K$8="No",0,Financials!JZ$41)</f>
        <v>0</v>
      </c>
      <c r="AB272" s="46"/>
      <c r="AC272" s="41">
        <f t="shared" si="70"/>
        <v>0</v>
      </c>
      <c r="AD272" s="46"/>
      <c r="OE272" s="16" t="s">
        <v>373</v>
      </c>
      <c r="OF272" s="205" t="s">
        <v>878</v>
      </c>
      <c r="OG272" s="16" t="s">
        <v>879</v>
      </c>
      <c r="OH272" s="16">
        <f>IF($K$8="No",0,SUM(W272*Inputs!$G$79,Financials!JZ$19-Financials!JZ$15))</f>
        <v>0</v>
      </c>
    </row>
    <row r="273" spans="5:398" s="16" customFormat="1">
      <c r="E273" s="16">
        <v>254</v>
      </c>
      <c r="G273" s="41">
        <f t="shared" si="71"/>
        <v>0</v>
      </c>
      <c r="H273" s="41"/>
      <c r="I273" s="41">
        <f t="shared" si="72"/>
        <v>0</v>
      </c>
      <c r="K273" s="41">
        <f t="shared" si="73"/>
        <v>0</v>
      </c>
      <c r="M273" s="41">
        <f t="shared" si="74"/>
        <v>0</v>
      </c>
      <c r="O273" s="41">
        <f t="shared" si="75"/>
        <v>0</v>
      </c>
      <c r="P273" s="34">
        <v>22</v>
      </c>
      <c r="Q273" s="16">
        <v>254</v>
      </c>
      <c r="S273" s="16">
        <f t="shared" si="76"/>
        <v>2</v>
      </c>
      <c r="U273" s="46">
        <f t="shared" ref="U273:U283" si="82">U272</f>
        <v>0</v>
      </c>
      <c r="W273" s="46">
        <f t="shared" si="69"/>
        <v>0</v>
      </c>
      <c r="Y273" s="46">
        <f>IF($K$8="No",0,SUM($W$20*Inputs!$G$79,Financials!KA$19-Financials!KA$15))</f>
        <v>0</v>
      </c>
      <c r="AA273" s="46">
        <f>IF($K$8="No",0,Financials!KA$41)</f>
        <v>0</v>
      </c>
      <c r="AB273" s="46"/>
      <c r="AC273" s="41">
        <f t="shared" si="70"/>
        <v>0</v>
      </c>
      <c r="AD273" s="46"/>
      <c r="OE273" s="16" t="s">
        <v>373</v>
      </c>
      <c r="OF273" s="205" t="s">
        <v>880</v>
      </c>
      <c r="OG273" s="16" t="s">
        <v>881</v>
      </c>
      <c r="OH273" s="16">
        <f>IF($K$8="No",0,SUM(W273*Inputs!$G$79,Financials!KA$19-Financials!KA$15))</f>
        <v>0</v>
      </c>
    </row>
    <row r="274" spans="5:398" s="16" customFormat="1">
      <c r="E274" s="16">
        <v>255</v>
      </c>
      <c r="G274" s="41">
        <f t="shared" si="71"/>
        <v>0</v>
      </c>
      <c r="H274" s="41"/>
      <c r="I274" s="41">
        <f t="shared" si="72"/>
        <v>0</v>
      </c>
      <c r="K274" s="41">
        <f t="shared" si="73"/>
        <v>0</v>
      </c>
      <c r="M274" s="41">
        <f t="shared" si="74"/>
        <v>0</v>
      </c>
      <c r="O274" s="41">
        <f t="shared" si="75"/>
        <v>0</v>
      </c>
      <c r="P274" s="34">
        <v>22</v>
      </c>
      <c r="Q274" s="16">
        <v>255</v>
      </c>
      <c r="S274" s="16">
        <f t="shared" si="76"/>
        <v>3</v>
      </c>
      <c r="U274" s="46">
        <f t="shared" si="82"/>
        <v>0</v>
      </c>
      <c r="W274" s="46">
        <f t="shared" si="69"/>
        <v>0</v>
      </c>
      <c r="Y274" s="46">
        <f>IF($K$8="No",0,SUM($W$20*Inputs!$G$79,Financials!KB$19-Financials!KB$15))</f>
        <v>0</v>
      </c>
      <c r="AA274" s="46">
        <f>IF($K$8="No",0,Financials!KB$41)</f>
        <v>0</v>
      </c>
      <c r="AB274" s="46"/>
      <c r="AC274" s="41">
        <f t="shared" si="70"/>
        <v>0</v>
      </c>
      <c r="AD274" s="46"/>
      <c r="OE274" s="16" t="s">
        <v>373</v>
      </c>
      <c r="OF274" s="205" t="s">
        <v>882</v>
      </c>
      <c r="OG274" s="16" t="s">
        <v>883</v>
      </c>
      <c r="OH274" s="16">
        <f>IF($K$8="No",0,SUM(W274*Inputs!$G$79,Financials!KB$19-Financials!KB$15))</f>
        <v>0</v>
      </c>
    </row>
    <row r="275" spans="5:398" s="16" customFormat="1">
      <c r="E275" s="16">
        <v>256</v>
      </c>
      <c r="G275" s="41">
        <f t="shared" si="71"/>
        <v>0</v>
      </c>
      <c r="H275" s="41"/>
      <c r="I275" s="41">
        <f t="shared" si="72"/>
        <v>0</v>
      </c>
      <c r="K275" s="41">
        <f t="shared" si="73"/>
        <v>0</v>
      </c>
      <c r="M275" s="41">
        <f t="shared" si="74"/>
        <v>0</v>
      </c>
      <c r="O275" s="41">
        <f t="shared" si="75"/>
        <v>0</v>
      </c>
      <c r="P275" s="34">
        <v>22</v>
      </c>
      <c r="Q275" s="16">
        <v>256</v>
      </c>
      <c r="S275" s="16">
        <f t="shared" si="76"/>
        <v>4</v>
      </c>
      <c r="U275" s="46">
        <f t="shared" si="82"/>
        <v>0</v>
      </c>
      <c r="W275" s="46">
        <f t="shared" si="69"/>
        <v>0</v>
      </c>
      <c r="Y275" s="46">
        <f>IF($K$8="No",0,SUM($W$20*Inputs!$G$79,Financials!KC$19-Financials!KC$15))</f>
        <v>0</v>
      </c>
      <c r="AA275" s="46">
        <f>IF($K$8="No",0,Financials!KC$41)</f>
        <v>0</v>
      </c>
      <c r="AB275" s="46"/>
      <c r="AC275" s="41">
        <f t="shared" si="70"/>
        <v>0</v>
      </c>
      <c r="AD275" s="46"/>
      <c r="OE275" s="16" t="s">
        <v>373</v>
      </c>
      <c r="OF275" s="205" t="s">
        <v>884</v>
      </c>
      <c r="OG275" s="16" t="s">
        <v>885</v>
      </c>
      <c r="OH275" s="16">
        <f>IF($K$8="No",0,SUM(W275*Inputs!$G$79,Financials!KC$19-Financials!KC$15))</f>
        <v>0</v>
      </c>
    </row>
    <row r="276" spans="5:398" s="16" customFormat="1">
      <c r="E276" s="16">
        <v>257</v>
      </c>
      <c r="G276" s="41">
        <f t="shared" si="71"/>
        <v>0</v>
      </c>
      <c r="H276" s="41"/>
      <c r="I276" s="41">
        <f t="shared" si="72"/>
        <v>0</v>
      </c>
      <c r="K276" s="41">
        <f t="shared" si="73"/>
        <v>0</v>
      </c>
      <c r="M276" s="41">
        <f t="shared" si="74"/>
        <v>0</v>
      </c>
      <c r="O276" s="41">
        <f t="shared" si="75"/>
        <v>0</v>
      </c>
      <c r="P276" s="34">
        <v>22</v>
      </c>
      <c r="Q276" s="16">
        <v>257</v>
      </c>
      <c r="S276" s="16">
        <f t="shared" si="76"/>
        <v>5</v>
      </c>
      <c r="U276" s="46">
        <f t="shared" si="82"/>
        <v>0</v>
      </c>
      <c r="W276" s="46">
        <f t="shared" ref="W276:W319" si="83">U276*$K$9</f>
        <v>0</v>
      </c>
      <c r="Y276" s="46">
        <f>IF($K$8="No",0,SUM($W$20*Inputs!$G$79,Financials!KD$19-Financials!KD$15))</f>
        <v>0</v>
      </c>
      <c r="AA276" s="46">
        <f>IF($K$8="No",0,Financials!KD$41)</f>
        <v>0</v>
      </c>
      <c r="AB276" s="46"/>
      <c r="AC276" s="41">
        <f t="shared" ref="AC276:AC319" si="84">IF(Q276&lt;=$E$11*12,(Y276-AA276)/$K$7,0)</f>
        <v>0</v>
      </c>
      <c r="AD276" s="46"/>
      <c r="OE276" s="16" t="s">
        <v>373</v>
      </c>
      <c r="OF276" s="205" t="s">
        <v>886</v>
      </c>
      <c r="OG276" s="16" t="s">
        <v>887</v>
      </c>
      <c r="OH276" s="16">
        <f>IF($K$8="No",0,SUM(W276*Inputs!$G$79,Financials!KD$19-Financials!KD$15))</f>
        <v>0</v>
      </c>
    </row>
    <row r="277" spans="5:398" s="16" customFormat="1">
      <c r="E277" s="16">
        <v>258</v>
      </c>
      <c r="G277" s="41">
        <f t="shared" ref="G277:G319" si="85">IF(E277&lt;=$E$11*12,O276,0)</f>
        <v>0</v>
      </c>
      <c r="H277" s="41"/>
      <c r="I277" s="41">
        <f t="shared" ref="I277:I319" si="86">IF(E277&lt;=$E$11*12,SUM(K277,M277),0)</f>
        <v>0</v>
      </c>
      <c r="K277" s="41">
        <f t="shared" ref="K277:K319" si="87">IF(E277&lt;=$E$11*12,G277*$E$9/12,0)</f>
        <v>0</v>
      </c>
      <c r="M277" s="41">
        <f t="shared" ref="M277:M319" si="88">IF(E277&lt;=$E$11*12,$E$13-K277,0)</f>
        <v>0</v>
      </c>
      <c r="O277" s="41">
        <f t="shared" ref="O277:O319" si="89">IF(E277&lt;=$E$11*12,G277-M277,0)</f>
        <v>0</v>
      </c>
      <c r="P277" s="34">
        <v>22</v>
      </c>
      <c r="Q277" s="16">
        <v>258</v>
      </c>
      <c r="S277" s="16">
        <f t="shared" ref="S277:S319" si="90">IF(S276=12,1,S276+1)</f>
        <v>6</v>
      </c>
      <c r="U277" s="46">
        <f t="shared" si="82"/>
        <v>0</v>
      </c>
      <c r="W277" s="46">
        <f t="shared" si="83"/>
        <v>0</v>
      </c>
      <c r="Y277" s="46">
        <f>IF($K$8="No",0,SUM($W$20*Inputs!$G$79,Financials!KE$19-Financials!KE$15))</f>
        <v>0</v>
      </c>
      <c r="AA277" s="46">
        <f>IF($K$8="No",0,Financials!KE$41)</f>
        <v>0</v>
      </c>
      <c r="AB277" s="46"/>
      <c r="AC277" s="41">
        <f t="shared" si="84"/>
        <v>0</v>
      </c>
      <c r="AD277" s="46"/>
      <c r="OE277" s="16" t="s">
        <v>373</v>
      </c>
      <c r="OF277" s="205" t="s">
        <v>888</v>
      </c>
      <c r="OG277" s="16" t="s">
        <v>889</v>
      </c>
      <c r="OH277" s="16">
        <f>IF($K$8="No",0,SUM(W277*Inputs!$G$79,Financials!KE$19-Financials!KE$15))</f>
        <v>0</v>
      </c>
    </row>
    <row r="278" spans="5:398" s="16" customFormat="1">
      <c r="E278" s="16">
        <v>259</v>
      </c>
      <c r="G278" s="41">
        <f t="shared" si="85"/>
        <v>0</v>
      </c>
      <c r="H278" s="41"/>
      <c r="I278" s="41">
        <f t="shared" si="86"/>
        <v>0</v>
      </c>
      <c r="K278" s="41">
        <f t="shared" si="87"/>
        <v>0</v>
      </c>
      <c r="M278" s="41">
        <f t="shared" si="88"/>
        <v>0</v>
      </c>
      <c r="O278" s="41">
        <f t="shared" si="89"/>
        <v>0</v>
      </c>
      <c r="P278" s="34">
        <v>22</v>
      </c>
      <c r="Q278" s="16">
        <v>259</v>
      </c>
      <c r="S278" s="16">
        <f t="shared" si="90"/>
        <v>7</v>
      </c>
      <c r="U278" s="46">
        <f t="shared" si="82"/>
        <v>0</v>
      </c>
      <c r="W278" s="46">
        <f t="shared" si="83"/>
        <v>0</v>
      </c>
      <c r="Y278" s="46">
        <f>IF($K$8="No",0,SUM($W$20*Inputs!$G$79,Financials!KF$19-Financials!KF$15))</f>
        <v>0</v>
      </c>
      <c r="AA278" s="46">
        <f>IF($K$8="No",0,Financials!KF$41)</f>
        <v>0</v>
      </c>
      <c r="AB278" s="46"/>
      <c r="AC278" s="41">
        <f t="shared" si="84"/>
        <v>0</v>
      </c>
      <c r="AD278" s="46"/>
      <c r="OE278" s="16" t="s">
        <v>373</v>
      </c>
      <c r="OF278" s="205" t="s">
        <v>890</v>
      </c>
      <c r="OG278" s="16" t="s">
        <v>891</v>
      </c>
      <c r="OH278" s="16">
        <f>IF($K$8="No",0,SUM(W278*Inputs!$G$79,Financials!KF$19-Financials!KF$15))</f>
        <v>0</v>
      </c>
    </row>
    <row r="279" spans="5:398" s="16" customFormat="1">
      <c r="E279" s="16">
        <v>260</v>
      </c>
      <c r="G279" s="41">
        <f t="shared" si="85"/>
        <v>0</v>
      </c>
      <c r="H279" s="41"/>
      <c r="I279" s="41">
        <f t="shared" si="86"/>
        <v>0</v>
      </c>
      <c r="K279" s="41">
        <f t="shared" si="87"/>
        <v>0</v>
      </c>
      <c r="M279" s="41">
        <f t="shared" si="88"/>
        <v>0</v>
      </c>
      <c r="O279" s="41">
        <f t="shared" si="89"/>
        <v>0</v>
      </c>
      <c r="P279" s="34">
        <v>22</v>
      </c>
      <c r="Q279" s="16">
        <v>260</v>
      </c>
      <c r="S279" s="16">
        <f t="shared" si="90"/>
        <v>8</v>
      </c>
      <c r="U279" s="46">
        <f t="shared" si="82"/>
        <v>0</v>
      </c>
      <c r="W279" s="46">
        <f t="shared" si="83"/>
        <v>0</v>
      </c>
      <c r="Y279" s="46">
        <f>IF($K$8="No",0,SUM($W$20*Inputs!$G$79,Financials!KG$19-Financials!KG$15))</f>
        <v>0</v>
      </c>
      <c r="AA279" s="46">
        <f>IF($K$8="No",0,Financials!KG$41)</f>
        <v>0</v>
      </c>
      <c r="AB279" s="46"/>
      <c r="AC279" s="41">
        <f t="shared" si="84"/>
        <v>0</v>
      </c>
      <c r="AD279" s="46"/>
      <c r="OE279" s="16" t="s">
        <v>373</v>
      </c>
      <c r="OF279" s="205" t="s">
        <v>892</v>
      </c>
      <c r="OG279" s="16" t="s">
        <v>893</v>
      </c>
      <c r="OH279" s="16">
        <f>IF($K$8="No",0,SUM(W279*Inputs!$G$79,Financials!KG$19-Financials!KG$15))</f>
        <v>0</v>
      </c>
    </row>
    <row r="280" spans="5:398" s="16" customFormat="1">
      <c r="E280" s="16">
        <v>261</v>
      </c>
      <c r="G280" s="41">
        <f t="shared" si="85"/>
        <v>0</v>
      </c>
      <c r="H280" s="41"/>
      <c r="I280" s="41">
        <f t="shared" si="86"/>
        <v>0</v>
      </c>
      <c r="K280" s="41">
        <f t="shared" si="87"/>
        <v>0</v>
      </c>
      <c r="M280" s="41">
        <f t="shared" si="88"/>
        <v>0</v>
      </c>
      <c r="O280" s="41">
        <f t="shared" si="89"/>
        <v>0</v>
      </c>
      <c r="P280" s="34">
        <v>22</v>
      </c>
      <c r="Q280" s="16">
        <v>261</v>
      </c>
      <c r="S280" s="16">
        <f t="shared" si="90"/>
        <v>9</v>
      </c>
      <c r="U280" s="46">
        <f t="shared" si="82"/>
        <v>0</v>
      </c>
      <c r="W280" s="46">
        <f t="shared" si="83"/>
        <v>0</v>
      </c>
      <c r="Y280" s="46">
        <f>IF($K$8="No",0,SUM($W$20*Inputs!$G$79,Financials!KH$19-Financials!KH$15))</f>
        <v>0</v>
      </c>
      <c r="AA280" s="46">
        <f>IF($K$8="No",0,Financials!KH$41)</f>
        <v>0</v>
      </c>
      <c r="AB280" s="46"/>
      <c r="AC280" s="41">
        <f t="shared" si="84"/>
        <v>0</v>
      </c>
      <c r="AD280" s="46"/>
      <c r="OE280" s="16" t="s">
        <v>373</v>
      </c>
      <c r="OF280" s="205" t="s">
        <v>894</v>
      </c>
      <c r="OG280" s="16" t="s">
        <v>895</v>
      </c>
      <c r="OH280" s="16">
        <f>IF($K$8="No",0,SUM(W280*Inputs!$G$79,Financials!KH$19-Financials!KH$15))</f>
        <v>0</v>
      </c>
    </row>
    <row r="281" spans="5:398" s="16" customFormat="1">
      <c r="E281" s="16">
        <v>262</v>
      </c>
      <c r="G281" s="41">
        <f t="shared" si="85"/>
        <v>0</v>
      </c>
      <c r="H281" s="41"/>
      <c r="I281" s="41">
        <f t="shared" si="86"/>
        <v>0</v>
      </c>
      <c r="K281" s="41">
        <f t="shared" si="87"/>
        <v>0</v>
      </c>
      <c r="M281" s="41">
        <f t="shared" si="88"/>
        <v>0</v>
      </c>
      <c r="O281" s="41">
        <f t="shared" si="89"/>
        <v>0</v>
      </c>
      <c r="P281" s="34">
        <v>22</v>
      </c>
      <c r="Q281" s="16">
        <v>262</v>
      </c>
      <c r="S281" s="16">
        <f t="shared" si="90"/>
        <v>10</v>
      </c>
      <c r="U281" s="46">
        <f t="shared" si="82"/>
        <v>0</v>
      </c>
      <c r="W281" s="46">
        <f t="shared" si="83"/>
        <v>0</v>
      </c>
      <c r="Y281" s="46">
        <f>IF($K$8="No",0,SUM($W$20*Inputs!$G$79,Financials!KI$19-Financials!KI$15))</f>
        <v>0</v>
      </c>
      <c r="AA281" s="46">
        <f>IF($K$8="No",0,Financials!KI$41)</f>
        <v>0</v>
      </c>
      <c r="AB281" s="46"/>
      <c r="AC281" s="41">
        <f t="shared" si="84"/>
        <v>0</v>
      </c>
      <c r="AD281" s="46"/>
      <c r="OE281" s="16" t="s">
        <v>373</v>
      </c>
      <c r="OF281" s="205" t="s">
        <v>896</v>
      </c>
      <c r="OG281" s="16" t="s">
        <v>897</v>
      </c>
      <c r="OH281" s="16">
        <f>IF($K$8="No",0,SUM(W281*Inputs!$G$79,Financials!KI$19-Financials!KI$15))</f>
        <v>0</v>
      </c>
    </row>
    <row r="282" spans="5:398" s="16" customFormat="1">
      <c r="E282" s="16">
        <v>263</v>
      </c>
      <c r="G282" s="41">
        <f t="shared" si="85"/>
        <v>0</v>
      </c>
      <c r="H282" s="41"/>
      <c r="I282" s="41">
        <f t="shared" si="86"/>
        <v>0</v>
      </c>
      <c r="K282" s="41">
        <f t="shared" si="87"/>
        <v>0</v>
      </c>
      <c r="M282" s="41">
        <f t="shared" si="88"/>
        <v>0</v>
      </c>
      <c r="O282" s="41">
        <f t="shared" si="89"/>
        <v>0</v>
      </c>
      <c r="P282" s="34">
        <v>22</v>
      </c>
      <c r="Q282" s="16">
        <v>263</v>
      </c>
      <c r="S282" s="16">
        <f t="shared" si="90"/>
        <v>11</v>
      </c>
      <c r="U282" s="46">
        <f t="shared" si="82"/>
        <v>0</v>
      </c>
      <c r="W282" s="46">
        <f t="shared" si="83"/>
        <v>0</v>
      </c>
      <c r="Y282" s="46">
        <f>IF($K$8="No",0,SUM($W$20*Inputs!$G$79,Financials!KJ$19-Financials!KJ$15))</f>
        <v>0</v>
      </c>
      <c r="AA282" s="46">
        <f>IF($K$8="No",0,Financials!KJ$41)</f>
        <v>0</v>
      </c>
      <c r="AB282" s="46"/>
      <c r="AC282" s="41">
        <f t="shared" si="84"/>
        <v>0</v>
      </c>
      <c r="AD282" s="46"/>
      <c r="OE282" s="16" t="s">
        <v>373</v>
      </c>
      <c r="OF282" s="205" t="s">
        <v>898</v>
      </c>
      <c r="OG282" s="16" t="s">
        <v>899</v>
      </c>
      <c r="OH282" s="16">
        <f>IF($K$8="No",0,SUM(W282*Inputs!$G$79,Financials!KJ$19-Financials!KJ$15))</f>
        <v>0</v>
      </c>
    </row>
    <row r="283" spans="5:398" s="16" customFormat="1">
      <c r="E283" s="16">
        <v>264</v>
      </c>
      <c r="G283" s="41">
        <f t="shared" si="85"/>
        <v>0</v>
      </c>
      <c r="H283" s="41"/>
      <c r="I283" s="41">
        <f t="shared" si="86"/>
        <v>0</v>
      </c>
      <c r="K283" s="41">
        <f t="shared" si="87"/>
        <v>0</v>
      </c>
      <c r="M283" s="41">
        <f t="shared" si="88"/>
        <v>0</v>
      </c>
      <c r="O283" s="41">
        <f t="shared" si="89"/>
        <v>0</v>
      </c>
      <c r="P283" s="34">
        <v>22</v>
      </c>
      <c r="Q283" s="16">
        <v>264</v>
      </c>
      <c r="S283" s="16">
        <f t="shared" si="90"/>
        <v>12</v>
      </c>
      <c r="U283" s="46">
        <f t="shared" si="82"/>
        <v>0</v>
      </c>
      <c r="W283" s="46">
        <f t="shared" si="83"/>
        <v>0</v>
      </c>
      <c r="Y283" s="46">
        <f>IF($K$8="No",0,SUM($W$20*Inputs!$G$79,Financials!KK$19-Financials!KK$15))</f>
        <v>0</v>
      </c>
      <c r="AA283" s="46">
        <f>IF($K$8="No",0,Financials!KK$41)</f>
        <v>0</v>
      </c>
      <c r="AB283" s="46"/>
      <c r="AC283" s="41">
        <f t="shared" si="84"/>
        <v>0</v>
      </c>
      <c r="AD283" s="46"/>
      <c r="OE283" s="16" t="s">
        <v>373</v>
      </c>
      <c r="OF283" s="205" t="s">
        <v>900</v>
      </c>
      <c r="OG283" s="16" t="s">
        <v>901</v>
      </c>
      <c r="OH283" s="16">
        <f>IF($K$8="No",0,SUM(W283*Inputs!$G$79,Financials!KK$19-Financials!KK$15))</f>
        <v>0</v>
      </c>
    </row>
    <row r="284" spans="5:398" s="16" customFormat="1">
      <c r="E284" s="16">
        <v>265</v>
      </c>
      <c r="G284" s="41">
        <f t="shared" si="85"/>
        <v>0</v>
      </c>
      <c r="H284" s="41"/>
      <c r="I284" s="41">
        <f t="shared" si="86"/>
        <v>0</v>
      </c>
      <c r="K284" s="41">
        <f t="shared" si="87"/>
        <v>0</v>
      </c>
      <c r="M284" s="41">
        <f t="shared" si="88"/>
        <v>0</v>
      </c>
      <c r="O284" s="41">
        <f t="shared" si="89"/>
        <v>0</v>
      </c>
      <c r="P284" s="34">
        <v>23</v>
      </c>
      <c r="Q284" s="16">
        <v>265</v>
      </c>
      <c r="S284" s="16">
        <f t="shared" si="90"/>
        <v>1</v>
      </c>
      <c r="U284" s="46">
        <f>$U$31*(1-Inputs!$M$18)^'Debt Schedule'!P283</f>
        <v>0</v>
      </c>
      <c r="W284" s="46">
        <f t="shared" si="83"/>
        <v>0</v>
      </c>
      <c r="Y284" s="46">
        <f>IF($K$8="No",0,SUM($W$20*Inputs!$G$79,Financials!KL$19-Financials!KL$15))</f>
        <v>0</v>
      </c>
      <c r="AA284" s="46">
        <f>IF($K$8="No",0,Financials!KL$41)</f>
        <v>0</v>
      </c>
      <c r="AB284" s="46"/>
      <c r="AC284" s="41">
        <f t="shared" si="84"/>
        <v>0</v>
      </c>
      <c r="AD284" s="46"/>
      <c r="OE284" s="16" t="s">
        <v>373</v>
      </c>
      <c r="OF284" s="205" t="s">
        <v>902</v>
      </c>
      <c r="OG284" s="16" t="s">
        <v>903</v>
      </c>
      <c r="OH284" s="16">
        <f>IF($K$8="No",0,SUM(W284*Inputs!$G$79,Financials!KL$19-Financials!KL$15))</f>
        <v>0</v>
      </c>
    </row>
    <row r="285" spans="5:398" s="16" customFormat="1">
      <c r="E285" s="16">
        <v>266</v>
      </c>
      <c r="G285" s="41">
        <f t="shared" si="85"/>
        <v>0</v>
      </c>
      <c r="H285" s="41"/>
      <c r="I285" s="41">
        <f t="shared" si="86"/>
        <v>0</v>
      </c>
      <c r="K285" s="41">
        <f t="shared" si="87"/>
        <v>0</v>
      </c>
      <c r="M285" s="41">
        <f t="shared" si="88"/>
        <v>0</v>
      </c>
      <c r="O285" s="41">
        <f t="shared" si="89"/>
        <v>0</v>
      </c>
      <c r="P285" s="34">
        <v>23</v>
      </c>
      <c r="Q285" s="16">
        <v>266</v>
      </c>
      <c r="S285" s="16">
        <f t="shared" si="90"/>
        <v>2</v>
      </c>
      <c r="U285" s="46">
        <f t="shared" ref="U285:U295" si="91">U284</f>
        <v>0</v>
      </c>
      <c r="W285" s="46">
        <f t="shared" si="83"/>
        <v>0</v>
      </c>
      <c r="Y285" s="46">
        <f>IF($K$8="No",0,SUM($W$20*Inputs!$G$79,Financials!KM$19-Financials!KM$15))</f>
        <v>0</v>
      </c>
      <c r="AA285" s="46">
        <f>IF($K$8="No",0,Financials!KM$41)</f>
        <v>0</v>
      </c>
      <c r="AB285" s="46"/>
      <c r="AC285" s="41">
        <f t="shared" si="84"/>
        <v>0</v>
      </c>
      <c r="AD285" s="46"/>
      <c r="OE285" s="16" t="s">
        <v>373</v>
      </c>
      <c r="OF285" s="205" t="s">
        <v>904</v>
      </c>
      <c r="OG285" s="16" t="s">
        <v>905</v>
      </c>
      <c r="OH285" s="16">
        <f>IF($K$8="No",0,SUM(W285*Inputs!$G$79,Financials!KM$19-Financials!KM$15))</f>
        <v>0</v>
      </c>
    </row>
    <row r="286" spans="5:398" s="16" customFormat="1">
      <c r="E286" s="16">
        <v>267</v>
      </c>
      <c r="G286" s="41">
        <f t="shared" si="85"/>
        <v>0</v>
      </c>
      <c r="H286" s="41"/>
      <c r="I286" s="41">
        <f t="shared" si="86"/>
        <v>0</v>
      </c>
      <c r="K286" s="41">
        <f t="shared" si="87"/>
        <v>0</v>
      </c>
      <c r="M286" s="41">
        <f t="shared" si="88"/>
        <v>0</v>
      </c>
      <c r="O286" s="41">
        <f t="shared" si="89"/>
        <v>0</v>
      </c>
      <c r="P286" s="34">
        <v>23</v>
      </c>
      <c r="Q286" s="16">
        <v>267</v>
      </c>
      <c r="S286" s="16">
        <f t="shared" si="90"/>
        <v>3</v>
      </c>
      <c r="U286" s="46">
        <f t="shared" si="91"/>
        <v>0</v>
      </c>
      <c r="W286" s="46">
        <f t="shared" si="83"/>
        <v>0</v>
      </c>
      <c r="Y286" s="46">
        <f>IF($K$8="No",0,SUM($W$20*Inputs!$G$79,Financials!KN$19-Financials!KN$15))</f>
        <v>0</v>
      </c>
      <c r="AA286" s="46">
        <f>IF($K$8="No",0,Financials!KN$41)</f>
        <v>0</v>
      </c>
      <c r="AB286" s="46"/>
      <c r="AC286" s="41">
        <f t="shared" si="84"/>
        <v>0</v>
      </c>
      <c r="AD286" s="46"/>
      <c r="OE286" s="16" t="s">
        <v>373</v>
      </c>
      <c r="OF286" s="205" t="s">
        <v>906</v>
      </c>
      <c r="OG286" s="16" t="s">
        <v>907</v>
      </c>
      <c r="OH286" s="16">
        <f>IF($K$8="No",0,SUM(W286*Inputs!$G$79,Financials!KN$19-Financials!KN$15))</f>
        <v>0</v>
      </c>
    </row>
    <row r="287" spans="5:398" s="16" customFormat="1">
      <c r="E287" s="16">
        <v>268</v>
      </c>
      <c r="G287" s="41">
        <f t="shared" si="85"/>
        <v>0</v>
      </c>
      <c r="H287" s="41"/>
      <c r="I287" s="41">
        <f t="shared" si="86"/>
        <v>0</v>
      </c>
      <c r="K287" s="41">
        <f t="shared" si="87"/>
        <v>0</v>
      </c>
      <c r="M287" s="41">
        <f t="shared" si="88"/>
        <v>0</v>
      </c>
      <c r="O287" s="41">
        <f t="shared" si="89"/>
        <v>0</v>
      </c>
      <c r="P287" s="34">
        <v>23</v>
      </c>
      <c r="Q287" s="16">
        <v>268</v>
      </c>
      <c r="S287" s="16">
        <f t="shared" si="90"/>
        <v>4</v>
      </c>
      <c r="U287" s="46">
        <f t="shared" si="91"/>
        <v>0</v>
      </c>
      <c r="W287" s="46">
        <f t="shared" si="83"/>
        <v>0</v>
      </c>
      <c r="Y287" s="46">
        <f>IF($K$8="No",0,SUM($W$20*Inputs!$G$79,Financials!KO$19-Financials!KO$15))</f>
        <v>0</v>
      </c>
      <c r="AA287" s="46">
        <f>IF($K$8="No",0,Financials!KO$41)</f>
        <v>0</v>
      </c>
      <c r="AB287" s="46"/>
      <c r="AC287" s="41">
        <f t="shared" si="84"/>
        <v>0</v>
      </c>
      <c r="AD287" s="46"/>
      <c r="OE287" s="16" t="s">
        <v>373</v>
      </c>
      <c r="OF287" s="205" t="s">
        <v>908</v>
      </c>
      <c r="OG287" s="16" t="s">
        <v>909</v>
      </c>
      <c r="OH287" s="16">
        <f>IF($K$8="No",0,SUM(W287*Inputs!$G$79,Financials!KO$19-Financials!KO$15))</f>
        <v>0</v>
      </c>
    </row>
    <row r="288" spans="5:398" s="16" customFormat="1">
      <c r="E288" s="16">
        <v>269</v>
      </c>
      <c r="G288" s="41">
        <f t="shared" si="85"/>
        <v>0</v>
      </c>
      <c r="H288" s="41"/>
      <c r="I288" s="41">
        <f t="shared" si="86"/>
        <v>0</v>
      </c>
      <c r="K288" s="41">
        <f t="shared" si="87"/>
        <v>0</v>
      </c>
      <c r="M288" s="41">
        <f t="shared" si="88"/>
        <v>0</v>
      </c>
      <c r="O288" s="41">
        <f t="shared" si="89"/>
        <v>0</v>
      </c>
      <c r="P288" s="34">
        <v>23</v>
      </c>
      <c r="Q288" s="16">
        <v>269</v>
      </c>
      <c r="S288" s="16">
        <f t="shared" si="90"/>
        <v>5</v>
      </c>
      <c r="U288" s="46">
        <f t="shared" si="91"/>
        <v>0</v>
      </c>
      <c r="W288" s="46">
        <f t="shared" si="83"/>
        <v>0</v>
      </c>
      <c r="Y288" s="46">
        <f>IF($K$8="No",0,SUM($W$20*Inputs!$G$79,Financials!KP$19-Financials!KP$15))</f>
        <v>0</v>
      </c>
      <c r="AA288" s="46">
        <f>IF($K$8="No",0,Financials!KP$41)</f>
        <v>0</v>
      </c>
      <c r="AB288" s="46"/>
      <c r="AC288" s="41">
        <f t="shared" si="84"/>
        <v>0</v>
      </c>
      <c r="AD288" s="46"/>
      <c r="OE288" s="16" t="s">
        <v>373</v>
      </c>
      <c r="OF288" s="205" t="s">
        <v>910</v>
      </c>
      <c r="OG288" s="16" t="s">
        <v>911</v>
      </c>
      <c r="OH288" s="16">
        <f>IF($K$8="No",0,SUM(W288*Inputs!$G$79,Financials!KP$19-Financials!KP$15))</f>
        <v>0</v>
      </c>
    </row>
    <row r="289" spans="5:398" s="16" customFormat="1">
      <c r="E289" s="16">
        <v>270</v>
      </c>
      <c r="G289" s="41">
        <f t="shared" si="85"/>
        <v>0</v>
      </c>
      <c r="H289" s="41"/>
      <c r="I289" s="41">
        <f t="shared" si="86"/>
        <v>0</v>
      </c>
      <c r="K289" s="41">
        <f t="shared" si="87"/>
        <v>0</v>
      </c>
      <c r="M289" s="41">
        <f t="shared" si="88"/>
        <v>0</v>
      </c>
      <c r="O289" s="41">
        <f t="shared" si="89"/>
        <v>0</v>
      </c>
      <c r="P289" s="34">
        <v>23</v>
      </c>
      <c r="Q289" s="16">
        <v>270</v>
      </c>
      <c r="S289" s="16">
        <f t="shared" si="90"/>
        <v>6</v>
      </c>
      <c r="U289" s="46">
        <f t="shared" si="91"/>
        <v>0</v>
      </c>
      <c r="W289" s="46">
        <f t="shared" si="83"/>
        <v>0</v>
      </c>
      <c r="Y289" s="46">
        <f>IF($K$8="No",0,SUM($W$20*Inputs!$G$79,Financials!KQ$19-Financials!KQ$15))</f>
        <v>0</v>
      </c>
      <c r="AA289" s="46">
        <f>IF($K$8="No",0,Financials!KQ$41)</f>
        <v>0</v>
      </c>
      <c r="AB289" s="46"/>
      <c r="AC289" s="41">
        <f t="shared" si="84"/>
        <v>0</v>
      </c>
      <c r="AD289" s="46"/>
      <c r="OE289" s="16" t="s">
        <v>373</v>
      </c>
      <c r="OF289" s="205" t="s">
        <v>912</v>
      </c>
      <c r="OG289" s="16" t="s">
        <v>913</v>
      </c>
      <c r="OH289" s="16">
        <f>IF($K$8="No",0,SUM(W289*Inputs!$G$79,Financials!KQ$19-Financials!KQ$15))</f>
        <v>0</v>
      </c>
    </row>
    <row r="290" spans="5:398" s="16" customFormat="1">
      <c r="E290" s="16">
        <v>271</v>
      </c>
      <c r="G290" s="41">
        <f t="shared" si="85"/>
        <v>0</v>
      </c>
      <c r="H290" s="41"/>
      <c r="I290" s="41">
        <f t="shared" si="86"/>
        <v>0</v>
      </c>
      <c r="K290" s="41">
        <f t="shared" si="87"/>
        <v>0</v>
      </c>
      <c r="M290" s="41">
        <f t="shared" si="88"/>
        <v>0</v>
      </c>
      <c r="O290" s="41">
        <f t="shared" si="89"/>
        <v>0</v>
      </c>
      <c r="P290" s="34">
        <v>23</v>
      </c>
      <c r="Q290" s="16">
        <v>271</v>
      </c>
      <c r="S290" s="16">
        <f t="shared" si="90"/>
        <v>7</v>
      </c>
      <c r="U290" s="46">
        <f t="shared" si="91"/>
        <v>0</v>
      </c>
      <c r="W290" s="46">
        <f t="shared" si="83"/>
        <v>0</v>
      </c>
      <c r="Y290" s="46">
        <f>IF($K$8="No",0,SUM($W$20*Inputs!$G$79,Financials!KR$19-Financials!KR$15))</f>
        <v>0</v>
      </c>
      <c r="AA290" s="46">
        <f>IF($K$8="No",0,Financials!KR$41)</f>
        <v>0</v>
      </c>
      <c r="AB290" s="46"/>
      <c r="AC290" s="41">
        <f t="shared" si="84"/>
        <v>0</v>
      </c>
      <c r="AD290" s="46"/>
      <c r="OE290" s="16" t="s">
        <v>373</v>
      </c>
      <c r="OF290" s="205" t="s">
        <v>914</v>
      </c>
      <c r="OG290" s="16" t="s">
        <v>915</v>
      </c>
      <c r="OH290" s="16">
        <f>IF($K$8="No",0,SUM(W290*Inputs!$G$79,Financials!KR$19-Financials!KR$15))</f>
        <v>0</v>
      </c>
    </row>
    <row r="291" spans="5:398" s="16" customFormat="1">
      <c r="E291" s="16">
        <v>272</v>
      </c>
      <c r="G291" s="41">
        <f t="shared" si="85"/>
        <v>0</v>
      </c>
      <c r="H291" s="41"/>
      <c r="I291" s="41">
        <f t="shared" si="86"/>
        <v>0</v>
      </c>
      <c r="K291" s="41">
        <f t="shared" si="87"/>
        <v>0</v>
      </c>
      <c r="M291" s="41">
        <f t="shared" si="88"/>
        <v>0</v>
      </c>
      <c r="O291" s="41">
        <f t="shared" si="89"/>
        <v>0</v>
      </c>
      <c r="P291" s="34">
        <v>23</v>
      </c>
      <c r="Q291" s="16">
        <v>272</v>
      </c>
      <c r="S291" s="16">
        <f t="shared" si="90"/>
        <v>8</v>
      </c>
      <c r="U291" s="46">
        <f t="shared" si="91"/>
        <v>0</v>
      </c>
      <c r="W291" s="46">
        <f t="shared" si="83"/>
        <v>0</v>
      </c>
      <c r="Y291" s="46">
        <f>IF($K$8="No",0,SUM($W$20*Inputs!$G$79,Financials!KS$19-Financials!KS$15))</f>
        <v>0</v>
      </c>
      <c r="AA291" s="46">
        <f>IF($K$8="No",0,Financials!KS$41)</f>
        <v>0</v>
      </c>
      <c r="AB291" s="46"/>
      <c r="AC291" s="41">
        <f t="shared" si="84"/>
        <v>0</v>
      </c>
      <c r="AD291" s="46"/>
      <c r="OE291" s="16" t="s">
        <v>373</v>
      </c>
      <c r="OF291" s="205" t="s">
        <v>916</v>
      </c>
      <c r="OG291" s="16" t="s">
        <v>917</v>
      </c>
      <c r="OH291" s="16">
        <f>IF($K$8="No",0,SUM(W291*Inputs!$G$79,Financials!KS$19-Financials!KS$15))</f>
        <v>0</v>
      </c>
    </row>
    <row r="292" spans="5:398" s="16" customFormat="1">
      <c r="E292" s="16">
        <v>273</v>
      </c>
      <c r="G292" s="41">
        <f t="shared" si="85"/>
        <v>0</v>
      </c>
      <c r="H292" s="41"/>
      <c r="I292" s="41">
        <f t="shared" si="86"/>
        <v>0</v>
      </c>
      <c r="K292" s="41">
        <f t="shared" si="87"/>
        <v>0</v>
      </c>
      <c r="M292" s="41">
        <f t="shared" si="88"/>
        <v>0</v>
      </c>
      <c r="O292" s="41">
        <f t="shared" si="89"/>
        <v>0</v>
      </c>
      <c r="P292" s="34">
        <v>23</v>
      </c>
      <c r="Q292" s="16">
        <v>273</v>
      </c>
      <c r="S292" s="16">
        <f t="shared" si="90"/>
        <v>9</v>
      </c>
      <c r="U292" s="46">
        <f t="shared" si="91"/>
        <v>0</v>
      </c>
      <c r="W292" s="46">
        <f t="shared" si="83"/>
        <v>0</v>
      </c>
      <c r="Y292" s="46">
        <f>IF($K$8="No",0,SUM($W$20*Inputs!$G$79,Financials!KT$19-Financials!KT$15))</f>
        <v>0</v>
      </c>
      <c r="AA292" s="46">
        <f>IF($K$8="No",0,Financials!KT$41)</f>
        <v>0</v>
      </c>
      <c r="AB292" s="46"/>
      <c r="AC292" s="41">
        <f t="shared" si="84"/>
        <v>0</v>
      </c>
      <c r="AD292" s="46"/>
      <c r="OE292" s="16" t="s">
        <v>373</v>
      </c>
      <c r="OF292" s="205" t="s">
        <v>918</v>
      </c>
      <c r="OG292" s="16" t="s">
        <v>919</v>
      </c>
      <c r="OH292" s="16">
        <f>IF($K$8="No",0,SUM(W292*Inputs!$G$79,Financials!KT$19-Financials!KT$15))</f>
        <v>0</v>
      </c>
    </row>
    <row r="293" spans="5:398" s="16" customFormat="1">
      <c r="E293" s="16">
        <v>274</v>
      </c>
      <c r="G293" s="41">
        <f t="shared" si="85"/>
        <v>0</v>
      </c>
      <c r="H293" s="41"/>
      <c r="I293" s="41">
        <f t="shared" si="86"/>
        <v>0</v>
      </c>
      <c r="K293" s="41">
        <f t="shared" si="87"/>
        <v>0</v>
      </c>
      <c r="M293" s="41">
        <f t="shared" si="88"/>
        <v>0</v>
      </c>
      <c r="O293" s="41">
        <f t="shared" si="89"/>
        <v>0</v>
      </c>
      <c r="P293" s="34">
        <v>23</v>
      </c>
      <c r="Q293" s="16">
        <v>274</v>
      </c>
      <c r="S293" s="16">
        <f t="shared" si="90"/>
        <v>10</v>
      </c>
      <c r="U293" s="46">
        <f t="shared" si="91"/>
        <v>0</v>
      </c>
      <c r="W293" s="46">
        <f t="shared" si="83"/>
        <v>0</v>
      </c>
      <c r="Y293" s="46">
        <f>IF($K$8="No",0,SUM($W$20*Inputs!$G$79,Financials!KU$19-Financials!KU$15))</f>
        <v>0</v>
      </c>
      <c r="AA293" s="46">
        <f>IF($K$8="No",0,Financials!KU$41)</f>
        <v>0</v>
      </c>
      <c r="AB293" s="46"/>
      <c r="AC293" s="41">
        <f t="shared" si="84"/>
        <v>0</v>
      </c>
      <c r="AD293" s="46"/>
      <c r="OE293" s="16" t="s">
        <v>373</v>
      </c>
      <c r="OF293" s="205" t="s">
        <v>920</v>
      </c>
      <c r="OG293" s="16" t="s">
        <v>921</v>
      </c>
      <c r="OH293" s="16">
        <f>IF($K$8="No",0,SUM(W293*Inputs!$G$79,Financials!KU$19-Financials!KU$15))</f>
        <v>0</v>
      </c>
    </row>
    <row r="294" spans="5:398" s="16" customFormat="1">
      <c r="E294" s="16">
        <v>275</v>
      </c>
      <c r="G294" s="41">
        <f t="shared" si="85"/>
        <v>0</v>
      </c>
      <c r="H294" s="41"/>
      <c r="I294" s="41">
        <f t="shared" si="86"/>
        <v>0</v>
      </c>
      <c r="K294" s="41">
        <f t="shared" si="87"/>
        <v>0</v>
      </c>
      <c r="M294" s="41">
        <f t="shared" si="88"/>
        <v>0</v>
      </c>
      <c r="O294" s="41">
        <f t="shared" si="89"/>
        <v>0</v>
      </c>
      <c r="P294" s="34">
        <v>23</v>
      </c>
      <c r="Q294" s="16">
        <v>275</v>
      </c>
      <c r="S294" s="16">
        <f t="shared" si="90"/>
        <v>11</v>
      </c>
      <c r="U294" s="46">
        <f t="shared" si="91"/>
        <v>0</v>
      </c>
      <c r="W294" s="46">
        <f t="shared" si="83"/>
        <v>0</v>
      </c>
      <c r="Y294" s="46">
        <f>IF($K$8="No",0,SUM($W$20*Inputs!$G$79,Financials!KV$19-Financials!KV$15))</f>
        <v>0</v>
      </c>
      <c r="AA294" s="46">
        <f>IF($K$8="No",0,Financials!KV$41)</f>
        <v>0</v>
      </c>
      <c r="AB294" s="46"/>
      <c r="AC294" s="41">
        <f t="shared" si="84"/>
        <v>0</v>
      </c>
      <c r="AD294" s="46"/>
      <c r="OE294" s="16" t="s">
        <v>373</v>
      </c>
      <c r="OF294" s="205" t="s">
        <v>922</v>
      </c>
      <c r="OG294" s="16" t="s">
        <v>923</v>
      </c>
      <c r="OH294" s="16">
        <f>IF($K$8="No",0,SUM(W294*Inputs!$G$79,Financials!KV$19-Financials!KV$15))</f>
        <v>0</v>
      </c>
    </row>
    <row r="295" spans="5:398" s="16" customFormat="1">
      <c r="E295" s="16">
        <v>276</v>
      </c>
      <c r="G295" s="41">
        <f t="shared" si="85"/>
        <v>0</v>
      </c>
      <c r="H295" s="41"/>
      <c r="I295" s="41">
        <f t="shared" si="86"/>
        <v>0</v>
      </c>
      <c r="K295" s="41">
        <f t="shared" si="87"/>
        <v>0</v>
      </c>
      <c r="M295" s="41">
        <f t="shared" si="88"/>
        <v>0</v>
      </c>
      <c r="O295" s="41">
        <f t="shared" si="89"/>
        <v>0</v>
      </c>
      <c r="P295" s="34">
        <v>23</v>
      </c>
      <c r="Q295" s="16">
        <v>276</v>
      </c>
      <c r="S295" s="16">
        <f t="shared" si="90"/>
        <v>12</v>
      </c>
      <c r="U295" s="46">
        <f t="shared" si="91"/>
        <v>0</v>
      </c>
      <c r="W295" s="46">
        <f t="shared" si="83"/>
        <v>0</v>
      </c>
      <c r="Y295" s="46">
        <f>IF($K$8="No",0,SUM($W$20*Inputs!$G$79,Financials!KW$19-Financials!KW$15))</f>
        <v>0</v>
      </c>
      <c r="AA295" s="46">
        <f>IF($K$8="No",0,Financials!KW$41)</f>
        <v>0</v>
      </c>
      <c r="AB295" s="46"/>
      <c r="AC295" s="41">
        <f t="shared" si="84"/>
        <v>0</v>
      </c>
      <c r="AD295" s="46"/>
      <c r="OE295" s="16" t="s">
        <v>373</v>
      </c>
      <c r="OF295" s="205" t="s">
        <v>924</v>
      </c>
      <c r="OG295" s="16" t="s">
        <v>925</v>
      </c>
      <c r="OH295" s="16">
        <f>IF($K$8="No",0,SUM(W295*Inputs!$G$79,Financials!KW$19-Financials!KW$15))</f>
        <v>0</v>
      </c>
    </row>
    <row r="296" spans="5:398" s="16" customFormat="1">
      <c r="E296" s="16">
        <v>277</v>
      </c>
      <c r="G296" s="41">
        <f t="shared" si="85"/>
        <v>0</v>
      </c>
      <c r="H296" s="41"/>
      <c r="I296" s="41">
        <f t="shared" si="86"/>
        <v>0</v>
      </c>
      <c r="K296" s="41">
        <f t="shared" si="87"/>
        <v>0</v>
      </c>
      <c r="M296" s="41">
        <f t="shared" si="88"/>
        <v>0</v>
      </c>
      <c r="O296" s="41">
        <f t="shared" si="89"/>
        <v>0</v>
      </c>
      <c r="P296" s="34">
        <v>24</v>
      </c>
      <c r="Q296" s="16">
        <v>277</v>
      </c>
      <c r="S296" s="16">
        <f t="shared" si="90"/>
        <v>1</v>
      </c>
      <c r="U296" s="46">
        <f>$U$31*(1-Inputs!$M$18)^'Debt Schedule'!P295</f>
        <v>0</v>
      </c>
      <c r="W296" s="46">
        <f t="shared" si="83"/>
        <v>0</v>
      </c>
      <c r="Y296" s="46">
        <f>IF($K$8="No",0,SUM($W$20*Inputs!$G$79,Financials!KX$19-Financials!KX$15))</f>
        <v>0</v>
      </c>
      <c r="AA296" s="46">
        <f>IF($K$8="No",0,Financials!KX$41)</f>
        <v>0</v>
      </c>
      <c r="AB296" s="46"/>
      <c r="AC296" s="41">
        <f t="shared" si="84"/>
        <v>0</v>
      </c>
      <c r="AD296" s="46"/>
      <c r="OE296" s="16" t="s">
        <v>373</v>
      </c>
      <c r="OF296" s="205" t="s">
        <v>926</v>
      </c>
      <c r="OG296" s="16" t="s">
        <v>927</v>
      </c>
      <c r="OH296" s="16">
        <f>IF($K$8="No",0,SUM(W296*Inputs!$G$79,Financials!KX$19-Financials!KX$15))</f>
        <v>0</v>
      </c>
    </row>
    <row r="297" spans="5:398" s="16" customFormat="1">
      <c r="E297" s="16">
        <v>278</v>
      </c>
      <c r="G297" s="41">
        <f t="shared" si="85"/>
        <v>0</v>
      </c>
      <c r="H297" s="41"/>
      <c r="I297" s="41">
        <f t="shared" si="86"/>
        <v>0</v>
      </c>
      <c r="K297" s="41">
        <f t="shared" si="87"/>
        <v>0</v>
      </c>
      <c r="M297" s="41">
        <f t="shared" si="88"/>
        <v>0</v>
      </c>
      <c r="O297" s="41">
        <f t="shared" si="89"/>
        <v>0</v>
      </c>
      <c r="P297" s="34">
        <v>24</v>
      </c>
      <c r="Q297" s="16">
        <v>278</v>
      </c>
      <c r="S297" s="16">
        <f t="shared" si="90"/>
        <v>2</v>
      </c>
      <c r="U297" s="46">
        <f t="shared" ref="U297:U307" si="92">U296</f>
        <v>0</v>
      </c>
      <c r="W297" s="46">
        <f t="shared" si="83"/>
        <v>0</v>
      </c>
      <c r="Y297" s="46">
        <f>IF($K$8="No",0,SUM($W$20*Inputs!$G$79,Financials!KY$19-Financials!KY$15))</f>
        <v>0</v>
      </c>
      <c r="AA297" s="46">
        <f>IF($K$8="No",0,Financials!KY$41)</f>
        <v>0</v>
      </c>
      <c r="AB297" s="46"/>
      <c r="AC297" s="41">
        <f t="shared" si="84"/>
        <v>0</v>
      </c>
      <c r="AD297" s="46"/>
      <c r="OE297" s="16" t="s">
        <v>373</v>
      </c>
      <c r="OF297" s="205" t="s">
        <v>928</v>
      </c>
      <c r="OG297" s="16" t="s">
        <v>929</v>
      </c>
      <c r="OH297" s="16">
        <f>IF($K$8="No",0,SUM(W297*Inputs!$G$79,Financials!KY$19-Financials!KY$15))</f>
        <v>0</v>
      </c>
    </row>
    <row r="298" spans="5:398" s="16" customFormat="1">
      <c r="E298" s="16">
        <v>279</v>
      </c>
      <c r="G298" s="41">
        <f t="shared" si="85"/>
        <v>0</v>
      </c>
      <c r="H298" s="41"/>
      <c r="I298" s="41">
        <f t="shared" si="86"/>
        <v>0</v>
      </c>
      <c r="K298" s="41">
        <f t="shared" si="87"/>
        <v>0</v>
      </c>
      <c r="M298" s="41">
        <f t="shared" si="88"/>
        <v>0</v>
      </c>
      <c r="O298" s="41">
        <f t="shared" si="89"/>
        <v>0</v>
      </c>
      <c r="P298" s="34">
        <v>24</v>
      </c>
      <c r="Q298" s="16">
        <v>279</v>
      </c>
      <c r="S298" s="16">
        <f t="shared" si="90"/>
        <v>3</v>
      </c>
      <c r="U298" s="46">
        <f t="shared" si="92"/>
        <v>0</v>
      </c>
      <c r="W298" s="46">
        <f t="shared" si="83"/>
        <v>0</v>
      </c>
      <c r="Y298" s="46">
        <f>IF($K$8="No",0,SUM($W$20*Inputs!$G$79,Financials!KZ$19-Financials!KZ$15))</f>
        <v>0</v>
      </c>
      <c r="AA298" s="46">
        <f>IF($K$8="No",0,Financials!KZ$41)</f>
        <v>0</v>
      </c>
      <c r="AB298" s="46"/>
      <c r="AC298" s="41">
        <f t="shared" si="84"/>
        <v>0</v>
      </c>
      <c r="AD298" s="46"/>
      <c r="OE298" s="16" t="s">
        <v>373</v>
      </c>
      <c r="OF298" s="205" t="s">
        <v>930</v>
      </c>
      <c r="OG298" s="16" t="s">
        <v>931</v>
      </c>
      <c r="OH298" s="16">
        <f>IF($K$8="No",0,SUM(W298*Inputs!$G$79,Financials!KZ$19-Financials!KZ$15))</f>
        <v>0</v>
      </c>
    </row>
    <row r="299" spans="5:398" s="16" customFormat="1">
      <c r="E299" s="16">
        <v>280</v>
      </c>
      <c r="G299" s="41">
        <f t="shared" si="85"/>
        <v>0</v>
      </c>
      <c r="H299" s="41"/>
      <c r="I299" s="41">
        <f t="shared" si="86"/>
        <v>0</v>
      </c>
      <c r="K299" s="41">
        <f t="shared" si="87"/>
        <v>0</v>
      </c>
      <c r="M299" s="41">
        <f t="shared" si="88"/>
        <v>0</v>
      </c>
      <c r="O299" s="41">
        <f t="shared" si="89"/>
        <v>0</v>
      </c>
      <c r="P299" s="34">
        <v>24</v>
      </c>
      <c r="Q299" s="16">
        <v>280</v>
      </c>
      <c r="S299" s="16">
        <f t="shared" si="90"/>
        <v>4</v>
      </c>
      <c r="U299" s="46">
        <f t="shared" si="92"/>
        <v>0</v>
      </c>
      <c r="W299" s="46">
        <f t="shared" si="83"/>
        <v>0</v>
      </c>
      <c r="Y299" s="46">
        <f>IF($K$8="No",0,SUM($W$20*Inputs!$G$79,Financials!LA$19-Financials!LA$15))</f>
        <v>0</v>
      </c>
      <c r="AA299" s="46">
        <f>IF($K$8="No",0,Financials!LA$41)</f>
        <v>0</v>
      </c>
      <c r="AB299" s="46"/>
      <c r="AC299" s="41">
        <f t="shared" si="84"/>
        <v>0</v>
      </c>
      <c r="AD299" s="46"/>
      <c r="OE299" s="16" t="s">
        <v>373</v>
      </c>
      <c r="OF299" s="205" t="s">
        <v>932</v>
      </c>
      <c r="OG299" s="16" t="s">
        <v>933</v>
      </c>
      <c r="OH299" s="16">
        <f>IF($K$8="No",0,SUM(W299*Inputs!$G$79,Financials!LA$19-Financials!LA$15))</f>
        <v>0</v>
      </c>
    </row>
    <row r="300" spans="5:398" s="16" customFormat="1">
      <c r="E300" s="16">
        <v>281</v>
      </c>
      <c r="G300" s="41">
        <f t="shared" si="85"/>
        <v>0</v>
      </c>
      <c r="H300" s="41"/>
      <c r="I300" s="41">
        <f t="shared" si="86"/>
        <v>0</v>
      </c>
      <c r="K300" s="41">
        <f t="shared" si="87"/>
        <v>0</v>
      </c>
      <c r="M300" s="41">
        <f t="shared" si="88"/>
        <v>0</v>
      </c>
      <c r="O300" s="41">
        <f t="shared" si="89"/>
        <v>0</v>
      </c>
      <c r="P300" s="34">
        <v>24</v>
      </c>
      <c r="Q300" s="16">
        <v>281</v>
      </c>
      <c r="S300" s="16">
        <f t="shared" si="90"/>
        <v>5</v>
      </c>
      <c r="U300" s="46">
        <f t="shared" si="92"/>
        <v>0</v>
      </c>
      <c r="W300" s="46">
        <f t="shared" si="83"/>
        <v>0</v>
      </c>
      <c r="Y300" s="46">
        <f>IF($K$8="No",0,SUM($W$20*Inputs!$G$79,Financials!LB$19-Financials!LB$15))</f>
        <v>0</v>
      </c>
      <c r="AA300" s="46">
        <f>IF($K$8="No",0,Financials!LB$41)</f>
        <v>0</v>
      </c>
      <c r="AB300" s="46"/>
      <c r="AC300" s="41">
        <f t="shared" si="84"/>
        <v>0</v>
      </c>
      <c r="AD300" s="46"/>
      <c r="OE300" s="16" t="s">
        <v>373</v>
      </c>
      <c r="OF300" s="205" t="s">
        <v>934</v>
      </c>
      <c r="OG300" s="16" t="s">
        <v>935</v>
      </c>
      <c r="OH300" s="16">
        <f>IF($K$8="No",0,SUM(W300*Inputs!$G$79,Financials!LB$19-Financials!LB$15))</f>
        <v>0</v>
      </c>
    </row>
    <row r="301" spans="5:398" s="16" customFormat="1">
      <c r="E301" s="16">
        <v>282</v>
      </c>
      <c r="G301" s="41">
        <f t="shared" si="85"/>
        <v>0</v>
      </c>
      <c r="H301" s="41"/>
      <c r="I301" s="41">
        <f t="shared" si="86"/>
        <v>0</v>
      </c>
      <c r="K301" s="41">
        <f t="shared" si="87"/>
        <v>0</v>
      </c>
      <c r="M301" s="41">
        <f t="shared" si="88"/>
        <v>0</v>
      </c>
      <c r="O301" s="41">
        <f t="shared" si="89"/>
        <v>0</v>
      </c>
      <c r="P301" s="34">
        <v>24</v>
      </c>
      <c r="Q301" s="16">
        <v>282</v>
      </c>
      <c r="S301" s="16">
        <f t="shared" si="90"/>
        <v>6</v>
      </c>
      <c r="U301" s="46">
        <f t="shared" si="92"/>
        <v>0</v>
      </c>
      <c r="W301" s="46">
        <f t="shared" si="83"/>
        <v>0</v>
      </c>
      <c r="Y301" s="46">
        <f>IF($K$8="No",0,SUM($W$20*Inputs!$G$79,Financials!LC$19-Financials!LC$15))</f>
        <v>0</v>
      </c>
      <c r="AA301" s="46">
        <f>IF($K$8="No",0,Financials!LC$41)</f>
        <v>0</v>
      </c>
      <c r="AB301" s="46"/>
      <c r="AC301" s="41">
        <f t="shared" si="84"/>
        <v>0</v>
      </c>
      <c r="AD301" s="46"/>
      <c r="OE301" s="16" t="s">
        <v>373</v>
      </c>
      <c r="OF301" s="205" t="s">
        <v>936</v>
      </c>
      <c r="OG301" s="16" t="s">
        <v>937</v>
      </c>
      <c r="OH301" s="16">
        <f>IF($K$8="No",0,SUM(W301*Inputs!$G$79,Financials!LC$19-Financials!LC$15))</f>
        <v>0</v>
      </c>
    </row>
    <row r="302" spans="5:398" s="16" customFormat="1">
      <c r="E302" s="16">
        <v>283</v>
      </c>
      <c r="G302" s="41">
        <f t="shared" si="85"/>
        <v>0</v>
      </c>
      <c r="H302" s="41"/>
      <c r="I302" s="41">
        <f t="shared" si="86"/>
        <v>0</v>
      </c>
      <c r="K302" s="41">
        <f t="shared" si="87"/>
        <v>0</v>
      </c>
      <c r="M302" s="41">
        <f t="shared" si="88"/>
        <v>0</v>
      </c>
      <c r="O302" s="41">
        <f t="shared" si="89"/>
        <v>0</v>
      </c>
      <c r="P302" s="34">
        <v>24</v>
      </c>
      <c r="Q302" s="16">
        <v>283</v>
      </c>
      <c r="S302" s="16">
        <f t="shared" si="90"/>
        <v>7</v>
      </c>
      <c r="U302" s="46">
        <f t="shared" si="92"/>
        <v>0</v>
      </c>
      <c r="W302" s="46">
        <f t="shared" si="83"/>
        <v>0</v>
      </c>
      <c r="Y302" s="46">
        <f>IF($K$8="No",0,SUM($W$20*Inputs!$G$79,Financials!LD$19-Financials!LD$15))</f>
        <v>0</v>
      </c>
      <c r="AA302" s="46">
        <f>IF($K$8="No",0,Financials!LD$41)</f>
        <v>0</v>
      </c>
      <c r="AB302" s="46"/>
      <c r="AC302" s="41">
        <f t="shared" si="84"/>
        <v>0</v>
      </c>
      <c r="AD302" s="46"/>
      <c r="OE302" s="16" t="s">
        <v>373</v>
      </c>
      <c r="OF302" s="205" t="s">
        <v>938</v>
      </c>
      <c r="OG302" s="16" t="s">
        <v>939</v>
      </c>
      <c r="OH302" s="16">
        <f>IF($K$8="No",0,SUM(W302*Inputs!$G$79,Financials!LD$19-Financials!LD$15))</f>
        <v>0</v>
      </c>
    </row>
    <row r="303" spans="5:398" s="16" customFormat="1">
      <c r="E303" s="16">
        <v>284</v>
      </c>
      <c r="G303" s="41">
        <f t="shared" si="85"/>
        <v>0</v>
      </c>
      <c r="H303" s="41"/>
      <c r="I303" s="41">
        <f t="shared" si="86"/>
        <v>0</v>
      </c>
      <c r="K303" s="41">
        <f t="shared" si="87"/>
        <v>0</v>
      </c>
      <c r="M303" s="41">
        <f t="shared" si="88"/>
        <v>0</v>
      </c>
      <c r="O303" s="41">
        <f t="shared" si="89"/>
        <v>0</v>
      </c>
      <c r="P303" s="34">
        <v>24</v>
      </c>
      <c r="Q303" s="16">
        <v>284</v>
      </c>
      <c r="S303" s="16">
        <f t="shared" si="90"/>
        <v>8</v>
      </c>
      <c r="U303" s="46">
        <f t="shared" si="92"/>
        <v>0</v>
      </c>
      <c r="W303" s="46">
        <f t="shared" si="83"/>
        <v>0</v>
      </c>
      <c r="Y303" s="46">
        <f>IF($K$8="No",0,SUM($W$20*Inputs!$G$79,Financials!LE$19-Financials!LE$15))</f>
        <v>0</v>
      </c>
      <c r="AA303" s="46">
        <f>IF($K$8="No",0,Financials!LE$41)</f>
        <v>0</v>
      </c>
      <c r="AB303" s="46"/>
      <c r="AC303" s="41">
        <f t="shared" si="84"/>
        <v>0</v>
      </c>
      <c r="AD303" s="46"/>
      <c r="OE303" s="16" t="s">
        <v>373</v>
      </c>
      <c r="OF303" s="205" t="s">
        <v>940</v>
      </c>
      <c r="OG303" s="16" t="s">
        <v>941</v>
      </c>
      <c r="OH303" s="16">
        <f>IF($K$8="No",0,SUM(W303*Inputs!$G$79,Financials!LE$19-Financials!LE$15))</f>
        <v>0</v>
      </c>
    </row>
    <row r="304" spans="5:398" s="16" customFormat="1">
      <c r="E304" s="16">
        <v>285</v>
      </c>
      <c r="G304" s="41">
        <f t="shared" si="85"/>
        <v>0</v>
      </c>
      <c r="H304" s="41"/>
      <c r="I304" s="41">
        <f t="shared" si="86"/>
        <v>0</v>
      </c>
      <c r="K304" s="41">
        <f t="shared" si="87"/>
        <v>0</v>
      </c>
      <c r="M304" s="41">
        <f t="shared" si="88"/>
        <v>0</v>
      </c>
      <c r="O304" s="41">
        <f t="shared" si="89"/>
        <v>0</v>
      </c>
      <c r="P304" s="34">
        <v>24</v>
      </c>
      <c r="Q304" s="16">
        <v>285</v>
      </c>
      <c r="S304" s="16">
        <f t="shared" si="90"/>
        <v>9</v>
      </c>
      <c r="U304" s="46">
        <f t="shared" si="92"/>
        <v>0</v>
      </c>
      <c r="W304" s="46">
        <f t="shared" si="83"/>
        <v>0</v>
      </c>
      <c r="Y304" s="46">
        <f>IF($K$8="No",0,SUM($W$20*Inputs!$G$79,Financials!LF$19-Financials!LF$15))</f>
        <v>0</v>
      </c>
      <c r="AA304" s="46">
        <f>IF($K$8="No",0,Financials!LF$41)</f>
        <v>0</v>
      </c>
      <c r="AB304" s="46"/>
      <c r="AC304" s="41">
        <f t="shared" si="84"/>
        <v>0</v>
      </c>
      <c r="AD304" s="46"/>
      <c r="OE304" s="16" t="s">
        <v>373</v>
      </c>
      <c r="OF304" s="205" t="s">
        <v>942</v>
      </c>
      <c r="OG304" s="16" t="s">
        <v>943</v>
      </c>
      <c r="OH304" s="16">
        <f>IF($K$8="No",0,SUM(W304*Inputs!$G$79,Financials!LF$19-Financials!LF$15))</f>
        <v>0</v>
      </c>
    </row>
    <row r="305" spans="5:398" s="16" customFormat="1">
      <c r="E305" s="16">
        <v>286</v>
      </c>
      <c r="G305" s="41">
        <f t="shared" si="85"/>
        <v>0</v>
      </c>
      <c r="H305" s="41"/>
      <c r="I305" s="41">
        <f t="shared" si="86"/>
        <v>0</v>
      </c>
      <c r="K305" s="41">
        <f t="shared" si="87"/>
        <v>0</v>
      </c>
      <c r="M305" s="41">
        <f t="shared" si="88"/>
        <v>0</v>
      </c>
      <c r="O305" s="41">
        <f t="shared" si="89"/>
        <v>0</v>
      </c>
      <c r="P305" s="34">
        <v>24</v>
      </c>
      <c r="Q305" s="16">
        <v>286</v>
      </c>
      <c r="S305" s="16">
        <f t="shared" si="90"/>
        <v>10</v>
      </c>
      <c r="U305" s="46">
        <f t="shared" si="92"/>
        <v>0</v>
      </c>
      <c r="W305" s="46">
        <f t="shared" si="83"/>
        <v>0</v>
      </c>
      <c r="Y305" s="46">
        <f>IF($K$8="No",0,SUM($W$20*Inputs!$G$79,Financials!LG$19-Financials!LG$15))</f>
        <v>0</v>
      </c>
      <c r="AA305" s="46">
        <f>IF($K$8="No",0,Financials!LG$41)</f>
        <v>0</v>
      </c>
      <c r="AB305" s="46"/>
      <c r="AC305" s="41">
        <f t="shared" si="84"/>
        <v>0</v>
      </c>
      <c r="AD305" s="46"/>
      <c r="OE305" s="16" t="s">
        <v>373</v>
      </c>
      <c r="OF305" s="205" t="s">
        <v>944</v>
      </c>
      <c r="OG305" s="16" t="s">
        <v>945</v>
      </c>
      <c r="OH305" s="16">
        <f>IF($K$8="No",0,SUM(W305*Inputs!$G$79,Financials!LG$19-Financials!LG$15))</f>
        <v>0</v>
      </c>
    </row>
    <row r="306" spans="5:398" s="16" customFormat="1">
      <c r="E306" s="16">
        <v>287</v>
      </c>
      <c r="G306" s="41">
        <f t="shared" si="85"/>
        <v>0</v>
      </c>
      <c r="H306" s="41"/>
      <c r="I306" s="41">
        <f t="shared" si="86"/>
        <v>0</v>
      </c>
      <c r="K306" s="41">
        <f t="shared" si="87"/>
        <v>0</v>
      </c>
      <c r="M306" s="41">
        <f t="shared" si="88"/>
        <v>0</v>
      </c>
      <c r="O306" s="41">
        <f t="shared" si="89"/>
        <v>0</v>
      </c>
      <c r="P306" s="34">
        <v>24</v>
      </c>
      <c r="Q306" s="16">
        <v>287</v>
      </c>
      <c r="S306" s="16">
        <f t="shared" si="90"/>
        <v>11</v>
      </c>
      <c r="U306" s="46">
        <f t="shared" si="92"/>
        <v>0</v>
      </c>
      <c r="W306" s="46">
        <f t="shared" si="83"/>
        <v>0</v>
      </c>
      <c r="Y306" s="46">
        <f>IF($K$8="No",0,SUM($W$20*Inputs!$G$79,Financials!LH$19-Financials!LH$15))</f>
        <v>0</v>
      </c>
      <c r="AA306" s="46">
        <f>IF($K$8="No",0,Financials!LH$41)</f>
        <v>0</v>
      </c>
      <c r="AB306" s="46"/>
      <c r="AC306" s="41">
        <f t="shared" si="84"/>
        <v>0</v>
      </c>
      <c r="AD306" s="46"/>
      <c r="OE306" s="16" t="s">
        <v>373</v>
      </c>
      <c r="OF306" s="205" t="s">
        <v>946</v>
      </c>
      <c r="OG306" s="16" t="s">
        <v>947</v>
      </c>
      <c r="OH306" s="16">
        <f>IF($K$8="No",0,SUM(W306*Inputs!$G$79,Financials!LH$19-Financials!LH$15))</f>
        <v>0</v>
      </c>
    </row>
    <row r="307" spans="5:398" s="16" customFormat="1">
      <c r="E307" s="16">
        <v>288</v>
      </c>
      <c r="G307" s="41">
        <f t="shared" si="85"/>
        <v>0</v>
      </c>
      <c r="H307" s="41"/>
      <c r="I307" s="41">
        <f t="shared" si="86"/>
        <v>0</v>
      </c>
      <c r="K307" s="41">
        <f t="shared" si="87"/>
        <v>0</v>
      </c>
      <c r="M307" s="41">
        <f t="shared" si="88"/>
        <v>0</v>
      </c>
      <c r="O307" s="41">
        <f t="shared" si="89"/>
        <v>0</v>
      </c>
      <c r="P307" s="34">
        <v>24</v>
      </c>
      <c r="Q307" s="16">
        <v>288</v>
      </c>
      <c r="S307" s="16">
        <f t="shared" si="90"/>
        <v>12</v>
      </c>
      <c r="U307" s="46">
        <f t="shared" si="92"/>
        <v>0</v>
      </c>
      <c r="W307" s="46">
        <f t="shared" si="83"/>
        <v>0</v>
      </c>
      <c r="Y307" s="46">
        <f>IF($K$8="No",0,SUM($W$20*Inputs!$G$79,Financials!LI$19-Financials!LI$15))</f>
        <v>0</v>
      </c>
      <c r="AA307" s="46">
        <f>IF($K$8="No",0,Financials!LI$41)</f>
        <v>0</v>
      </c>
      <c r="AB307" s="46"/>
      <c r="AC307" s="41">
        <f t="shared" si="84"/>
        <v>0</v>
      </c>
      <c r="AD307" s="46"/>
      <c r="OE307" s="16" t="s">
        <v>373</v>
      </c>
      <c r="OF307" s="205" t="s">
        <v>948</v>
      </c>
      <c r="OG307" s="16" t="s">
        <v>949</v>
      </c>
      <c r="OH307" s="16">
        <f>IF($K$8="No",0,SUM(W307*Inputs!$G$79,Financials!LI$19-Financials!LI$15))</f>
        <v>0</v>
      </c>
    </row>
    <row r="308" spans="5:398" s="16" customFormat="1">
      <c r="E308" s="16">
        <v>289</v>
      </c>
      <c r="G308" s="41">
        <f t="shared" si="85"/>
        <v>0</v>
      </c>
      <c r="H308" s="41"/>
      <c r="I308" s="41">
        <f t="shared" si="86"/>
        <v>0</v>
      </c>
      <c r="K308" s="41">
        <f t="shared" si="87"/>
        <v>0</v>
      </c>
      <c r="M308" s="41">
        <f t="shared" si="88"/>
        <v>0</v>
      </c>
      <c r="O308" s="41">
        <f t="shared" si="89"/>
        <v>0</v>
      </c>
      <c r="P308" s="34">
        <v>25</v>
      </c>
      <c r="Q308" s="16">
        <v>289</v>
      </c>
      <c r="S308" s="16">
        <f t="shared" si="90"/>
        <v>1</v>
      </c>
      <c r="U308" s="46">
        <f>$U$31*(1-Inputs!$M$18)^'Debt Schedule'!P307</f>
        <v>0</v>
      </c>
      <c r="W308" s="46">
        <f t="shared" si="83"/>
        <v>0</v>
      </c>
      <c r="Y308" s="46">
        <f>IF($K$8="No",0,SUM($W$20*Inputs!$G$79,Financials!LJ$19-Financials!LJ$15))</f>
        <v>0</v>
      </c>
      <c r="AA308" s="46">
        <f>IF($K$8="No",0,Financials!LJ$41)</f>
        <v>0</v>
      </c>
      <c r="AB308" s="46"/>
      <c r="AC308" s="41">
        <f t="shared" si="84"/>
        <v>0</v>
      </c>
      <c r="AD308" s="46"/>
      <c r="OE308" s="16" t="s">
        <v>373</v>
      </c>
      <c r="OF308" s="205" t="s">
        <v>950</v>
      </c>
      <c r="OG308" s="16" t="s">
        <v>951</v>
      </c>
      <c r="OH308" s="16">
        <f>IF($K$8="No",0,SUM(W308*Inputs!$G$79,Financials!LJ$19-Financials!LJ$15))</f>
        <v>0</v>
      </c>
    </row>
    <row r="309" spans="5:398" s="16" customFormat="1">
      <c r="E309" s="16">
        <v>290</v>
      </c>
      <c r="G309" s="41">
        <f t="shared" si="85"/>
        <v>0</v>
      </c>
      <c r="H309" s="41"/>
      <c r="I309" s="41">
        <f t="shared" si="86"/>
        <v>0</v>
      </c>
      <c r="K309" s="41">
        <f t="shared" si="87"/>
        <v>0</v>
      </c>
      <c r="M309" s="41">
        <f t="shared" si="88"/>
        <v>0</v>
      </c>
      <c r="O309" s="41">
        <f t="shared" si="89"/>
        <v>0</v>
      </c>
      <c r="P309" s="34">
        <v>25</v>
      </c>
      <c r="Q309" s="16">
        <v>290</v>
      </c>
      <c r="S309" s="16">
        <f t="shared" si="90"/>
        <v>2</v>
      </c>
      <c r="U309" s="46">
        <f t="shared" ref="U309:U319" si="93">U308</f>
        <v>0</v>
      </c>
      <c r="W309" s="46">
        <f t="shared" si="83"/>
        <v>0</v>
      </c>
      <c r="Y309" s="46">
        <f>IF($K$8="No",0,SUM($W$20*Inputs!$G$79,Financials!LK$19-Financials!LK$15))</f>
        <v>0</v>
      </c>
      <c r="AA309" s="46">
        <f>IF($K$8="No",0,Financials!LK$41)</f>
        <v>0</v>
      </c>
      <c r="AB309" s="46"/>
      <c r="AC309" s="41">
        <f t="shared" si="84"/>
        <v>0</v>
      </c>
      <c r="AD309" s="46"/>
      <c r="OE309" s="16" t="s">
        <v>373</v>
      </c>
      <c r="OF309" s="205" t="s">
        <v>952</v>
      </c>
      <c r="OG309" s="16" t="s">
        <v>953</v>
      </c>
      <c r="OH309" s="16">
        <f>IF($K$8="No",0,SUM(W309*Inputs!$G$79,Financials!LK$19-Financials!LK$15))</f>
        <v>0</v>
      </c>
    </row>
    <row r="310" spans="5:398" s="16" customFormat="1">
      <c r="E310" s="16">
        <v>291</v>
      </c>
      <c r="G310" s="41">
        <f t="shared" si="85"/>
        <v>0</v>
      </c>
      <c r="H310" s="41"/>
      <c r="I310" s="41">
        <f t="shared" si="86"/>
        <v>0</v>
      </c>
      <c r="K310" s="41">
        <f t="shared" si="87"/>
        <v>0</v>
      </c>
      <c r="M310" s="41">
        <f t="shared" si="88"/>
        <v>0</v>
      </c>
      <c r="O310" s="41">
        <f t="shared" si="89"/>
        <v>0</v>
      </c>
      <c r="P310" s="34">
        <v>25</v>
      </c>
      <c r="Q310" s="16">
        <v>291</v>
      </c>
      <c r="S310" s="16">
        <f t="shared" si="90"/>
        <v>3</v>
      </c>
      <c r="U310" s="46">
        <f t="shared" si="93"/>
        <v>0</v>
      </c>
      <c r="W310" s="46">
        <f t="shared" si="83"/>
        <v>0</v>
      </c>
      <c r="Y310" s="46">
        <f>IF($K$8="No",0,SUM($W$20*Inputs!$G$79,Financials!LL$19-Financials!LL$15))</f>
        <v>0</v>
      </c>
      <c r="AA310" s="46">
        <f>IF($K$8="No",0,Financials!LL$41)</f>
        <v>0</v>
      </c>
      <c r="AB310" s="46"/>
      <c r="AC310" s="41">
        <f t="shared" si="84"/>
        <v>0</v>
      </c>
      <c r="AD310" s="46"/>
      <c r="OE310" s="16" t="s">
        <v>373</v>
      </c>
      <c r="OF310" s="205" t="s">
        <v>954</v>
      </c>
      <c r="OG310" s="16" t="s">
        <v>955</v>
      </c>
      <c r="OH310" s="16">
        <f>IF($K$8="No",0,SUM(W310*Inputs!$G$79,Financials!LL$19-Financials!LL$15))</f>
        <v>0</v>
      </c>
    </row>
    <row r="311" spans="5:398" s="16" customFormat="1">
      <c r="E311" s="16">
        <v>292</v>
      </c>
      <c r="G311" s="41">
        <f t="shared" si="85"/>
        <v>0</v>
      </c>
      <c r="H311" s="41"/>
      <c r="I311" s="41">
        <f t="shared" si="86"/>
        <v>0</v>
      </c>
      <c r="K311" s="41">
        <f t="shared" si="87"/>
        <v>0</v>
      </c>
      <c r="M311" s="41">
        <f t="shared" si="88"/>
        <v>0</v>
      </c>
      <c r="O311" s="41">
        <f t="shared" si="89"/>
        <v>0</v>
      </c>
      <c r="P311" s="34">
        <v>25</v>
      </c>
      <c r="Q311" s="16">
        <v>292</v>
      </c>
      <c r="S311" s="16">
        <f t="shared" si="90"/>
        <v>4</v>
      </c>
      <c r="U311" s="46">
        <f t="shared" si="93"/>
        <v>0</v>
      </c>
      <c r="W311" s="46">
        <f t="shared" si="83"/>
        <v>0</v>
      </c>
      <c r="Y311" s="46">
        <f>IF($K$8="No",0,SUM($W$20*Inputs!$G$79,Financials!LM$19-Financials!LM$15))</f>
        <v>0</v>
      </c>
      <c r="AA311" s="46">
        <f>IF($K$8="No",0,Financials!LM$41)</f>
        <v>0</v>
      </c>
      <c r="AB311" s="46"/>
      <c r="AC311" s="41">
        <f t="shared" si="84"/>
        <v>0</v>
      </c>
      <c r="AD311" s="46"/>
      <c r="OE311" s="16" t="s">
        <v>373</v>
      </c>
      <c r="OF311" s="205" t="s">
        <v>956</v>
      </c>
      <c r="OG311" s="16" t="s">
        <v>957</v>
      </c>
      <c r="OH311" s="16">
        <f>IF($K$8="No",0,SUM(W311*Inputs!$G$79,Financials!LM$19-Financials!LM$15))</f>
        <v>0</v>
      </c>
    </row>
    <row r="312" spans="5:398" s="16" customFormat="1">
      <c r="E312" s="16">
        <v>293</v>
      </c>
      <c r="G312" s="41">
        <f t="shared" si="85"/>
        <v>0</v>
      </c>
      <c r="H312" s="41"/>
      <c r="I312" s="41">
        <f t="shared" si="86"/>
        <v>0</v>
      </c>
      <c r="K312" s="41">
        <f t="shared" si="87"/>
        <v>0</v>
      </c>
      <c r="M312" s="41">
        <f t="shared" si="88"/>
        <v>0</v>
      </c>
      <c r="O312" s="41">
        <f t="shared" si="89"/>
        <v>0</v>
      </c>
      <c r="P312" s="34">
        <v>25</v>
      </c>
      <c r="Q312" s="16">
        <v>293</v>
      </c>
      <c r="S312" s="16">
        <f t="shared" si="90"/>
        <v>5</v>
      </c>
      <c r="U312" s="46">
        <f t="shared" si="93"/>
        <v>0</v>
      </c>
      <c r="W312" s="46">
        <f t="shared" si="83"/>
        <v>0</v>
      </c>
      <c r="Y312" s="46">
        <f>IF($K$8="No",0,SUM($W$20*Inputs!$G$79,Financials!LN$19-Financials!LN$15))</f>
        <v>0</v>
      </c>
      <c r="AA312" s="46">
        <f>IF($K$8="No",0,Financials!LN$41)</f>
        <v>0</v>
      </c>
      <c r="AB312" s="46"/>
      <c r="AC312" s="41">
        <f t="shared" si="84"/>
        <v>0</v>
      </c>
      <c r="AD312" s="46"/>
      <c r="OE312" s="16" t="s">
        <v>373</v>
      </c>
      <c r="OF312" s="205" t="s">
        <v>958</v>
      </c>
      <c r="OG312" s="16" t="s">
        <v>959</v>
      </c>
      <c r="OH312" s="16">
        <f>IF($K$8="No",0,SUM(W312*Inputs!$G$79,Financials!LN$19-Financials!LN$15))</f>
        <v>0</v>
      </c>
    </row>
    <row r="313" spans="5:398" s="16" customFormat="1">
      <c r="E313" s="16">
        <v>294</v>
      </c>
      <c r="G313" s="41">
        <f t="shared" si="85"/>
        <v>0</v>
      </c>
      <c r="H313" s="41"/>
      <c r="I313" s="41">
        <f t="shared" si="86"/>
        <v>0</v>
      </c>
      <c r="K313" s="41">
        <f t="shared" si="87"/>
        <v>0</v>
      </c>
      <c r="M313" s="41">
        <f t="shared" si="88"/>
        <v>0</v>
      </c>
      <c r="O313" s="41">
        <f t="shared" si="89"/>
        <v>0</v>
      </c>
      <c r="P313" s="34">
        <v>25</v>
      </c>
      <c r="Q313" s="16">
        <v>294</v>
      </c>
      <c r="S313" s="16">
        <f t="shared" si="90"/>
        <v>6</v>
      </c>
      <c r="U313" s="46">
        <f t="shared" si="93"/>
        <v>0</v>
      </c>
      <c r="W313" s="46">
        <f t="shared" si="83"/>
        <v>0</v>
      </c>
      <c r="Y313" s="46">
        <f>IF($K$8="No",0,SUM($W$20*Inputs!$G$79,Financials!LO$19-Financials!LO$15))</f>
        <v>0</v>
      </c>
      <c r="AA313" s="46">
        <f>IF($K$8="No",0,Financials!LO$41)</f>
        <v>0</v>
      </c>
      <c r="AB313" s="46"/>
      <c r="AC313" s="41">
        <f t="shared" si="84"/>
        <v>0</v>
      </c>
      <c r="AD313" s="46"/>
      <c r="OE313" s="16" t="s">
        <v>373</v>
      </c>
      <c r="OF313" s="205" t="s">
        <v>960</v>
      </c>
      <c r="OG313" s="16" t="s">
        <v>961</v>
      </c>
      <c r="OH313" s="16">
        <f>IF($K$8="No",0,SUM(W313*Inputs!$G$79,Financials!LO$19-Financials!LO$15))</f>
        <v>0</v>
      </c>
    </row>
    <row r="314" spans="5:398" s="16" customFormat="1">
      <c r="E314" s="16">
        <v>295</v>
      </c>
      <c r="G314" s="41">
        <f t="shared" si="85"/>
        <v>0</v>
      </c>
      <c r="H314" s="41"/>
      <c r="I314" s="41">
        <f t="shared" si="86"/>
        <v>0</v>
      </c>
      <c r="K314" s="41">
        <f t="shared" si="87"/>
        <v>0</v>
      </c>
      <c r="M314" s="41">
        <f t="shared" si="88"/>
        <v>0</v>
      </c>
      <c r="O314" s="41">
        <f t="shared" si="89"/>
        <v>0</v>
      </c>
      <c r="P314" s="34">
        <v>25</v>
      </c>
      <c r="Q314" s="16">
        <v>295</v>
      </c>
      <c r="S314" s="16">
        <f t="shared" si="90"/>
        <v>7</v>
      </c>
      <c r="U314" s="46">
        <f t="shared" si="93"/>
        <v>0</v>
      </c>
      <c r="W314" s="46">
        <f t="shared" si="83"/>
        <v>0</v>
      </c>
      <c r="Y314" s="46">
        <f>IF($K$8="No",0,SUM($W$20*Inputs!$G$79,Financials!LP$19-Financials!LP$15))</f>
        <v>0</v>
      </c>
      <c r="AA314" s="46">
        <f>IF($K$8="No",0,Financials!LP$41)</f>
        <v>0</v>
      </c>
      <c r="AB314" s="46"/>
      <c r="AC314" s="41">
        <f t="shared" si="84"/>
        <v>0</v>
      </c>
      <c r="AD314" s="46"/>
      <c r="OE314" s="16" t="s">
        <v>373</v>
      </c>
      <c r="OF314" s="205" t="s">
        <v>962</v>
      </c>
      <c r="OG314" s="16" t="s">
        <v>963</v>
      </c>
      <c r="OH314" s="16">
        <f>IF($K$8="No",0,SUM(W314*Inputs!$G$79,Financials!LP$19-Financials!LP$15))</f>
        <v>0</v>
      </c>
    </row>
    <row r="315" spans="5:398" s="16" customFormat="1">
      <c r="E315" s="16">
        <v>296</v>
      </c>
      <c r="G315" s="41">
        <f t="shared" si="85"/>
        <v>0</v>
      </c>
      <c r="H315" s="41"/>
      <c r="I315" s="41">
        <f t="shared" si="86"/>
        <v>0</v>
      </c>
      <c r="K315" s="41">
        <f t="shared" si="87"/>
        <v>0</v>
      </c>
      <c r="M315" s="41">
        <f t="shared" si="88"/>
        <v>0</v>
      </c>
      <c r="O315" s="41">
        <f t="shared" si="89"/>
        <v>0</v>
      </c>
      <c r="P315" s="34">
        <v>25</v>
      </c>
      <c r="Q315" s="16">
        <v>296</v>
      </c>
      <c r="S315" s="16">
        <f t="shared" si="90"/>
        <v>8</v>
      </c>
      <c r="U315" s="46">
        <f t="shared" si="93"/>
        <v>0</v>
      </c>
      <c r="W315" s="46">
        <f t="shared" si="83"/>
        <v>0</v>
      </c>
      <c r="Y315" s="46">
        <f>IF($K$8="No",0,SUM($W$20*Inputs!$G$79,Financials!LQ$19-Financials!LQ$15))</f>
        <v>0</v>
      </c>
      <c r="AA315" s="46">
        <f>IF($K$8="No",0,Financials!LQ$41)</f>
        <v>0</v>
      </c>
      <c r="AB315" s="46"/>
      <c r="AC315" s="41">
        <f t="shared" si="84"/>
        <v>0</v>
      </c>
      <c r="AD315" s="46"/>
      <c r="OE315" s="16" t="s">
        <v>373</v>
      </c>
      <c r="OF315" s="205" t="s">
        <v>964</v>
      </c>
      <c r="OG315" s="16" t="s">
        <v>965</v>
      </c>
      <c r="OH315" s="16">
        <f>IF($K$8="No",0,SUM(W315*Inputs!$G$79,Financials!LQ$19-Financials!LQ$15))</f>
        <v>0</v>
      </c>
    </row>
    <row r="316" spans="5:398" s="16" customFormat="1">
      <c r="E316" s="16">
        <v>297</v>
      </c>
      <c r="G316" s="41">
        <f t="shared" si="85"/>
        <v>0</v>
      </c>
      <c r="H316" s="41"/>
      <c r="I316" s="41">
        <f t="shared" si="86"/>
        <v>0</v>
      </c>
      <c r="K316" s="41">
        <f t="shared" si="87"/>
        <v>0</v>
      </c>
      <c r="M316" s="41">
        <f t="shared" si="88"/>
        <v>0</v>
      </c>
      <c r="O316" s="41">
        <f t="shared" si="89"/>
        <v>0</v>
      </c>
      <c r="P316" s="34">
        <v>25</v>
      </c>
      <c r="Q316" s="16">
        <v>297</v>
      </c>
      <c r="S316" s="16">
        <f t="shared" si="90"/>
        <v>9</v>
      </c>
      <c r="U316" s="46">
        <f t="shared" si="93"/>
        <v>0</v>
      </c>
      <c r="W316" s="46">
        <f t="shared" si="83"/>
        <v>0</v>
      </c>
      <c r="Y316" s="46">
        <f>IF($K$8="No",0,SUM($W$20*Inputs!$G$79,Financials!LR$19-Financials!LR$15))</f>
        <v>0</v>
      </c>
      <c r="AA316" s="46">
        <f>IF($K$8="No",0,Financials!LR$41)</f>
        <v>0</v>
      </c>
      <c r="AB316" s="46"/>
      <c r="AC316" s="41">
        <f t="shared" si="84"/>
        <v>0</v>
      </c>
      <c r="AD316" s="46"/>
      <c r="OE316" s="16" t="s">
        <v>373</v>
      </c>
      <c r="OF316" s="205" t="s">
        <v>966</v>
      </c>
      <c r="OG316" s="16" t="s">
        <v>967</v>
      </c>
      <c r="OH316" s="16">
        <f>IF($K$8="No",0,SUM(W316*Inputs!$G$79,Financials!LR$19-Financials!LR$15))</f>
        <v>0</v>
      </c>
    </row>
    <row r="317" spans="5:398" s="16" customFormat="1">
      <c r="E317" s="16">
        <v>298</v>
      </c>
      <c r="G317" s="41">
        <f t="shared" si="85"/>
        <v>0</v>
      </c>
      <c r="H317" s="41"/>
      <c r="I317" s="41">
        <f t="shared" si="86"/>
        <v>0</v>
      </c>
      <c r="K317" s="41">
        <f t="shared" si="87"/>
        <v>0</v>
      </c>
      <c r="M317" s="41">
        <f t="shared" si="88"/>
        <v>0</v>
      </c>
      <c r="O317" s="41">
        <f t="shared" si="89"/>
        <v>0</v>
      </c>
      <c r="P317" s="34">
        <v>25</v>
      </c>
      <c r="Q317" s="16">
        <v>298</v>
      </c>
      <c r="S317" s="16">
        <f t="shared" si="90"/>
        <v>10</v>
      </c>
      <c r="U317" s="46">
        <f t="shared" si="93"/>
        <v>0</v>
      </c>
      <c r="W317" s="46">
        <f t="shared" si="83"/>
        <v>0</v>
      </c>
      <c r="Y317" s="46">
        <f>IF($K$8="No",0,SUM($W$20*Inputs!$G$79,Financials!LS$19-Financials!LS$15))</f>
        <v>0</v>
      </c>
      <c r="AA317" s="46">
        <f>IF($K$8="No",0,Financials!LS$41)</f>
        <v>0</v>
      </c>
      <c r="AB317" s="46"/>
      <c r="AC317" s="41">
        <f t="shared" si="84"/>
        <v>0</v>
      </c>
      <c r="AD317" s="46"/>
      <c r="OE317" s="16" t="s">
        <v>373</v>
      </c>
      <c r="OF317" s="205" t="s">
        <v>968</v>
      </c>
      <c r="OG317" s="16" t="s">
        <v>969</v>
      </c>
      <c r="OH317" s="16">
        <f>IF($K$8="No",0,SUM(W317*Inputs!$G$79,Financials!LS$19-Financials!LS$15))</f>
        <v>0</v>
      </c>
    </row>
    <row r="318" spans="5:398" s="16" customFormat="1">
      <c r="E318" s="16">
        <v>299</v>
      </c>
      <c r="G318" s="41">
        <f t="shared" si="85"/>
        <v>0</v>
      </c>
      <c r="H318" s="41"/>
      <c r="I318" s="41">
        <f t="shared" si="86"/>
        <v>0</v>
      </c>
      <c r="K318" s="41">
        <f t="shared" si="87"/>
        <v>0</v>
      </c>
      <c r="M318" s="41">
        <f t="shared" si="88"/>
        <v>0</v>
      </c>
      <c r="O318" s="41">
        <f t="shared" si="89"/>
        <v>0</v>
      </c>
      <c r="P318" s="34">
        <v>25</v>
      </c>
      <c r="Q318" s="16">
        <v>299</v>
      </c>
      <c r="S318" s="16">
        <f t="shared" si="90"/>
        <v>11</v>
      </c>
      <c r="U318" s="46">
        <f t="shared" si="93"/>
        <v>0</v>
      </c>
      <c r="W318" s="46">
        <f t="shared" si="83"/>
        <v>0</v>
      </c>
      <c r="Y318" s="46">
        <f>IF($K$8="No",0,SUM($W$20*Inputs!$G$79,Financials!LT$19-Financials!LT$15))</f>
        <v>0</v>
      </c>
      <c r="AA318" s="46">
        <f>IF($K$8="No",0,Financials!LT$41)</f>
        <v>0</v>
      </c>
      <c r="AB318" s="46"/>
      <c r="AC318" s="41">
        <f t="shared" si="84"/>
        <v>0</v>
      </c>
      <c r="AD318" s="46"/>
      <c r="OE318" s="16" t="s">
        <v>373</v>
      </c>
      <c r="OF318" s="205" t="s">
        <v>970</v>
      </c>
      <c r="OG318" s="16" t="s">
        <v>971</v>
      </c>
      <c r="OH318" s="16">
        <f>IF($K$8="No",0,SUM(W318*Inputs!$G$79,Financials!LT$19-Financials!LT$15))</f>
        <v>0</v>
      </c>
    </row>
    <row r="319" spans="5:398" s="16" customFormat="1">
      <c r="E319" s="16">
        <v>300</v>
      </c>
      <c r="G319" s="41">
        <f t="shared" si="85"/>
        <v>0</v>
      </c>
      <c r="H319" s="41"/>
      <c r="I319" s="41">
        <f t="shared" si="86"/>
        <v>0</v>
      </c>
      <c r="K319" s="41">
        <f t="shared" si="87"/>
        <v>0</v>
      </c>
      <c r="M319" s="41">
        <f t="shared" si="88"/>
        <v>0</v>
      </c>
      <c r="O319" s="41">
        <f t="shared" si="89"/>
        <v>0</v>
      </c>
      <c r="P319" s="34">
        <v>25</v>
      </c>
      <c r="Q319" s="16">
        <v>300</v>
      </c>
      <c r="S319" s="16">
        <f t="shared" si="90"/>
        <v>12</v>
      </c>
      <c r="U319" s="46">
        <f t="shared" si="93"/>
        <v>0</v>
      </c>
      <c r="W319" s="46">
        <f t="shared" si="83"/>
        <v>0</v>
      </c>
      <c r="Y319" s="46">
        <f>IF($K$8="No",0,SUM($W$20*Inputs!$G$79,Financials!LU$19-Financials!LU$15))</f>
        <v>0</v>
      </c>
      <c r="AA319" s="46">
        <f>IF($K$8="No",0,Financials!LU$41)</f>
        <v>0</v>
      </c>
      <c r="AB319" s="46"/>
      <c r="AC319" s="41">
        <f t="shared" si="84"/>
        <v>0</v>
      </c>
      <c r="AD319" s="46"/>
      <c r="OE319" s="16" t="s">
        <v>373</v>
      </c>
      <c r="OF319" s="205" t="s">
        <v>972</v>
      </c>
      <c r="OG319" s="16" t="s">
        <v>973</v>
      </c>
      <c r="OH319" s="16">
        <f>IF($K$8="No",0,SUM(W319*Inputs!$G$79,Financials!LU$19-Financials!LU$15))</f>
        <v>0</v>
      </c>
    </row>
    <row r="320" spans="5:398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C23"/>
  <sheetViews>
    <sheetView workbookViewId="0"/>
  </sheetViews>
  <sheetFormatPr baseColWidth="10" defaultColWidth="11.1640625" defaultRowHeight="15" x14ac:dyDescent="0"/>
  <sheetData>
    <row r="18" spans="3:3">
      <c r="C18">
        <v>0.2</v>
      </c>
    </row>
    <row r="19" spans="3:3">
      <c r="C19">
        <v>0.32</v>
      </c>
    </row>
    <row r="20" spans="3:3">
      <c r="C20">
        <v>0.192</v>
      </c>
    </row>
    <row r="21" spans="3:3">
      <c r="C21">
        <v>0.1152</v>
      </c>
    </row>
    <row r="22" spans="3:3">
      <c r="C22">
        <v>0.1152</v>
      </c>
    </row>
    <row r="23" spans="3:3">
      <c r="C23">
        <v>5.7599999999999998E-2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Inputs</vt:lpstr>
      <vt:lpstr>Property Tax</vt:lpstr>
      <vt:lpstr>Host Facility</vt:lpstr>
      <vt:lpstr>Investor Summary</vt:lpstr>
      <vt:lpstr>Sponsor Return</vt:lpstr>
      <vt:lpstr>Wiser Return</vt:lpstr>
      <vt:lpstr>Financials</vt:lpstr>
      <vt:lpstr>Debt Schedule</vt:lpstr>
      <vt:lpstr>Wiser</vt:lpstr>
      <vt:lpstr>Investor</vt:lpstr>
      <vt:lpstr>Tax Equity Investor</vt:lpstr>
      <vt:lpstr>Tariff</vt:lpstr>
      <vt:lpstr>Tables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Juliano</dc:creator>
  <cp:keywords/>
  <dc:description/>
  <cp:lastModifiedBy>Jasmine Showers</cp:lastModifiedBy>
  <dcterms:created xsi:type="dcterms:W3CDTF">2015-12-21T06:28:44Z</dcterms:created>
  <dcterms:modified xsi:type="dcterms:W3CDTF">2017-08-10T21:50:43Z</dcterms:modified>
  <cp:category/>
</cp:coreProperties>
</file>