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codeName="ThisWorkbook" autoCompressPictures="0"/>
  <bookViews>
    <workbookView xWindow="0" yWindow="0" windowWidth="37260" windowHeight="18540" tabRatio="806"/>
  </bookViews>
  <sheets>
    <sheet name="Inputs" sheetId="1" r:id="rId1"/>
    <sheet name="Property Tax" sheetId="2" r:id="rId2"/>
    <sheet name="Host Facility" sheetId="3" r:id="rId3"/>
    <sheet name="Investor Summary" sheetId="4" r:id="rId4"/>
    <sheet name="Sponsor Return" sheetId="5" r:id="rId5"/>
    <sheet name="Wiser Return" sheetId="6" r:id="rId6"/>
    <sheet name="Financials" sheetId="7" r:id="rId7"/>
    <sheet name="Debt Schedule" sheetId="8" r:id="rId8"/>
    <sheet name="Wiser" sheetId="9" state="hidden" r:id="rId9"/>
    <sheet name="Investor" sheetId="10" state="hidden" r:id="rId10"/>
    <sheet name="Tax Equity Investor" sheetId="11" state="hidden" r:id="rId11"/>
    <sheet name="Tariff" sheetId="12" r:id="rId12"/>
    <sheet name="Tables" sheetId="13" r:id="rId13"/>
  </sheets>
  <definedNames>
    <definedName name="InputsPV">Tables!$C$204</definedName>
    <definedName name="ProductionApr">Tables!$C$210</definedName>
    <definedName name="ProductionAug">Tables!$C$214</definedName>
    <definedName name="ProductionDec">Tables!$C$218</definedName>
    <definedName name="ProductionFeb">Tables!$C$208</definedName>
    <definedName name="ProductionJan">Tables!$C$207</definedName>
    <definedName name="ProductionJul">Tables!$C$213</definedName>
    <definedName name="ProductionJun">Tables!$C$212</definedName>
    <definedName name="ProductionMar">Tables!$C$209</definedName>
    <definedName name="ProductionMay">Tables!$C$211</definedName>
    <definedName name="ProductionNov">Tables!$C$217</definedName>
    <definedName name="ProductionOct">Tables!$C$216</definedName>
    <definedName name="ProductionSep">Tables!$C$215</definedName>
    <definedName name="SponsorReturn">Tables!$C$220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Q15" i="7" l="1"/>
  <c r="JQ19" i="7"/>
  <c r="JQ29" i="7"/>
  <c r="JQ44" i="7"/>
  <c r="JQ63" i="7"/>
  <c r="AC259" i="8"/>
  <c r="JQ66" i="7"/>
  <c r="JQ71" i="7"/>
  <c r="JQ73" i="7"/>
  <c r="JQ76" i="7"/>
  <c r="JQ83" i="7"/>
  <c r="JQ84" i="7"/>
  <c r="AH83" i="7"/>
  <c r="Z83" i="7"/>
  <c r="Z84" i="7"/>
  <c r="AA84" i="7"/>
  <c r="AB84" i="7"/>
  <c r="AC84" i="7"/>
  <c r="AD84" i="7"/>
  <c r="AE84" i="7"/>
  <c r="AF84" i="7"/>
  <c r="AG84" i="7"/>
  <c r="AH84" i="7"/>
  <c r="AI84" i="7"/>
  <c r="AJ83" i="7"/>
  <c r="AI83" i="7"/>
  <c r="MN83" i="7"/>
  <c r="MK73" i="7"/>
  <c r="MI73" i="7"/>
  <c r="MI83" i="7"/>
  <c r="AG83" i="7"/>
  <c r="AF83" i="7"/>
  <c r="AE83" i="7"/>
  <c r="AD83" i="7"/>
  <c r="AJ84" i="7"/>
  <c r="G20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G39" i="7"/>
  <c r="E19" i="3"/>
  <c r="E28" i="3"/>
  <c r="J17" i="3"/>
  <c r="D28" i="3"/>
  <c r="F28" i="3"/>
  <c r="J12" i="3"/>
  <c r="G28" i="3"/>
  <c r="H28" i="3"/>
  <c r="I28" i="3"/>
  <c r="E29" i="3"/>
  <c r="J18" i="3"/>
  <c r="D29" i="3"/>
  <c r="F29" i="3"/>
  <c r="J13" i="3"/>
  <c r="G29" i="3"/>
  <c r="H29" i="3"/>
  <c r="I29" i="3"/>
  <c r="E30" i="3"/>
  <c r="D30" i="3"/>
  <c r="F30" i="3"/>
  <c r="G30" i="3"/>
  <c r="H30" i="3"/>
  <c r="I30" i="3"/>
  <c r="E31" i="3"/>
  <c r="D31" i="3"/>
  <c r="F31" i="3"/>
  <c r="G31" i="3"/>
  <c r="H31" i="3"/>
  <c r="I31" i="3"/>
  <c r="E32" i="3"/>
  <c r="D32" i="3"/>
  <c r="F32" i="3"/>
  <c r="G32" i="3"/>
  <c r="H32" i="3"/>
  <c r="I32" i="3"/>
  <c r="E33" i="3"/>
  <c r="D33" i="3"/>
  <c r="F33" i="3"/>
  <c r="G33" i="3"/>
  <c r="H33" i="3"/>
  <c r="I33" i="3"/>
  <c r="E34" i="3"/>
  <c r="D34" i="3"/>
  <c r="F34" i="3"/>
  <c r="G34" i="3"/>
  <c r="H34" i="3"/>
  <c r="I34" i="3"/>
  <c r="E35" i="3"/>
  <c r="D35" i="3"/>
  <c r="F35" i="3"/>
  <c r="G35" i="3"/>
  <c r="H35" i="3"/>
  <c r="I35" i="3"/>
  <c r="E36" i="3"/>
  <c r="D36" i="3"/>
  <c r="F36" i="3"/>
  <c r="G36" i="3"/>
  <c r="H36" i="3"/>
  <c r="I36" i="3"/>
  <c r="E37" i="3"/>
  <c r="D37" i="3"/>
  <c r="F37" i="3"/>
  <c r="G37" i="3"/>
  <c r="H37" i="3"/>
  <c r="I37" i="3"/>
  <c r="E38" i="3"/>
  <c r="D38" i="3"/>
  <c r="F38" i="3"/>
  <c r="G38" i="3"/>
  <c r="H38" i="3"/>
  <c r="I38" i="3"/>
  <c r="E39" i="3"/>
  <c r="D39" i="3"/>
  <c r="F39" i="3"/>
  <c r="G39" i="3"/>
  <c r="H39" i="3"/>
  <c r="I39" i="3"/>
  <c r="E40" i="3"/>
  <c r="D40" i="3"/>
  <c r="F40" i="3"/>
  <c r="G40" i="3"/>
  <c r="H40" i="3"/>
  <c r="I40" i="3"/>
  <c r="E41" i="3"/>
  <c r="D41" i="3"/>
  <c r="F41" i="3"/>
  <c r="G41" i="3"/>
  <c r="H41" i="3"/>
  <c r="I41" i="3"/>
  <c r="E42" i="3"/>
  <c r="D42" i="3"/>
  <c r="F42" i="3"/>
  <c r="G42" i="3"/>
  <c r="H42" i="3"/>
  <c r="I42" i="3"/>
  <c r="E43" i="3"/>
  <c r="D43" i="3"/>
  <c r="F43" i="3"/>
  <c r="G43" i="3"/>
  <c r="H43" i="3"/>
  <c r="I43" i="3"/>
  <c r="E44" i="3"/>
  <c r="D44" i="3"/>
  <c r="F44" i="3"/>
  <c r="G44" i="3"/>
  <c r="H44" i="3"/>
  <c r="I44" i="3"/>
  <c r="E45" i="3"/>
  <c r="D45" i="3"/>
  <c r="F45" i="3"/>
  <c r="G45" i="3"/>
  <c r="H45" i="3"/>
  <c r="I45" i="3"/>
  <c r="E46" i="3"/>
  <c r="D46" i="3"/>
  <c r="F46" i="3"/>
  <c r="G46" i="3"/>
  <c r="H46" i="3"/>
  <c r="I46" i="3"/>
  <c r="E47" i="3"/>
  <c r="D47" i="3"/>
  <c r="F47" i="3"/>
  <c r="G47" i="3"/>
  <c r="H47" i="3"/>
  <c r="I47" i="3"/>
  <c r="E48" i="3"/>
  <c r="D48" i="3"/>
  <c r="F48" i="3"/>
  <c r="G48" i="3"/>
  <c r="H48" i="3"/>
  <c r="I48" i="3"/>
  <c r="E49" i="3"/>
  <c r="D49" i="3"/>
  <c r="F49" i="3"/>
  <c r="G49" i="3"/>
  <c r="H49" i="3"/>
  <c r="I49" i="3"/>
  <c r="E50" i="3"/>
  <c r="D50" i="3"/>
  <c r="F50" i="3"/>
  <c r="G50" i="3"/>
  <c r="H50" i="3"/>
  <c r="I50" i="3"/>
  <c r="E51" i="3"/>
  <c r="D51" i="3"/>
  <c r="F51" i="3"/>
  <c r="G51" i="3"/>
  <c r="H51" i="3"/>
  <c r="I51" i="3"/>
  <c r="E52" i="3"/>
  <c r="D52" i="3"/>
  <c r="F52" i="3"/>
  <c r="G52" i="3"/>
  <c r="H52" i="3"/>
  <c r="I52" i="3"/>
  <c r="E53" i="3"/>
  <c r="D53" i="3"/>
  <c r="F53" i="3"/>
  <c r="G53" i="3"/>
  <c r="H53" i="3"/>
  <c r="I53" i="3"/>
  <c r="E54" i="3"/>
  <c r="D54" i="3"/>
  <c r="F54" i="3"/>
  <c r="G54" i="3"/>
  <c r="H54" i="3"/>
  <c r="I54" i="3"/>
  <c r="E55" i="3"/>
  <c r="D55" i="3"/>
  <c r="F55" i="3"/>
  <c r="G55" i="3"/>
  <c r="H55" i="3"/>
  <c r="I55" i="3"/>
  <c r="E56" i="3"/>
  <c r="D56" i="3"/>
  <c r="F56" i="3"/>
  <c r="G56" i="3"/>
  <c r="H56" i="3"/>
  <c r="I56" i="3"/>
  <c r="E57" i="3"/>
  <c r="D57" i="3"/>
  <c r="F57" i="3"/>
  <c r="G57" i="3"/>
  <c r="H57" i="3"/>
  <c r="I57" i="3"/>
  <c r="I58" i="3"/>
  <c r="AL33" i="7"/>
  <c r="G28" i="1"/>
  <c r="G39" i="1"/>
  <c r="G36" i="1"/>
  <c r="G29" i="1"/>
  <c r="H59" i="1"/>
  <c r="E7" i="6"/>
  <c r="M69" i="1"/>
  <c r="E8" i="6"/>
  <c r="E9" i="6"/>
  <c r="E13" i="6"/>
  <c r="AH21" i="6"/>
  <c r="AL81" i="7"/>
  <c r="E8" i="5"/>
  <c r="H57" i="1"/>
  <c r="E7" i="5"/>
  <c r="AH20" i="5"/>
  <c r="AH22" i="5"/>
  <c r="AL79" i="7"/>
  <c r="M55" i="1"/>
  <c r="E9" i="5"/>
  <c r="E13" i="5"/>
  <c r="AH21" i="5"/>
  <c r="AH23" i="5"/>
  <c r="AH24" i="5"/>
  <c r="AI20" i="5"/>
  <c r="AI21" i="5"/>
  <c r="AI22" i="5"/>
  <c r="AI23" i="5"/>
  <c r="AI24" i="5"/>
  <c r="AJ20" i="5"/>
  <c r="AJ21" i="5"/>
  <c r="AJ22" i="5"/>
  <c r="AJ23" i="5"/>
  <c r="AJ24" i="5"/>
  <c r="AK20" i="5"/>
  <c r="AK21" i="5"/>
  <c r="AK22" i="5"/>
  <c r="AK23" i="5"/>
  <c r="AK24" i="5"/>
  <c r="AL20" i="5"/>
  <c r="AL21" i="5"/>
  <c r="AL22" i="5"/>
  <c r="AL23" i="5"/>
  <c r="AL24" i="5"/>
  <c r="AM20" i="5"/>
  <c r="AM21" i="5"/>
  <c r="AM22" i="5"/>
  <c r="AM23" i="5"/>
  <c r="AM24" i="5"/>
  <c r="AN20" i="5"/>
  <c r="AN21" i="5"/>
  <c r="AN22" i="5"/>
  <c r="AN23" i="5"/>
  <c r="AN24" i="5"/>
  <c r="AO20" i="5"/>
  <c r="AO21" i="5"/>
  <c r="AO22" i="5"/>
  <c r="AO23" i="5"/>
  <c r="AO24" i="5"/>
  <c r="AP20" i="5"/>
  <c r="AP21" i="5"/>
  <c r="AP22" i="5"/>
  <c r="AP23" i="5"/>
  <c r="AP24" i="5"/>
  <c r="AQ20" i="5"/>
  <c r="AQ21" i="5"/>
  <c r="AQ22" i="5"/>
  <c r="AQ23" i="5"/>
  <c r="AQ24" i="5"/>
  <c r="AR20" i="5"/>
  <c r="AR21" i="5"/>
  <c r="AR22" i="5"/>
  <c r="AR23" i="5"/>
  <c r="AR24" i="5"/>
  <c r="AS20" i="5"/>
  <c r="AS21" i="5"/>
  <c r="AS22" i="5"/>
  <c r="AS23" i="5"/>
  <c r="AS24" i="5"/>
  <c r="AT20" i="5"/>
  <c r="AT21" i="5"/>
  <c r="AT22" i="5"/>
  <c r="AT23" i="5"/>
  <c r="AT24" i="5"/>
  <c r="AU20" i="5"/>
  <c r="AU21" i="5"/>
  <c r="AU22" i="5"/>
  <c r="AU23" i="5"/>
  <c r="AU24" i="5"/>
  <c r="AV20" i="5"/>
  <c r="AV21" i="5"/>
  <c r="AV22" i="5"/>
  <c r="AV23" i="5"/>
  <c r="AV24" i="5"/>
  <c r="AW20" i="5"/>
  <c r="AW21" i="5"/>
  <c r="AW22" i="5"/>
  <c r="AW23" i="5"/>
  <c r="AW24" i="5"/>
  <c r="AX20" i="5"/>
  <c r="AX21" i="5"/>
  <c r="AX22" i="5"/>
  <c r="AX23" i="5"/>
  <c r="AX24" i="5"/>
  <c r="AY20" i="5"/>
  <c r="AY21" i="5"/>
  <c r="AY22" i="5"/>
  <c r="AY23" i="5"/>
  <c r="AY24" i="5"/>
  <c r="AZ20" i="5"/>
  <c r="AZ21" i="5"/>
  <c r="AZ22" i="5"/>
  <c r="AZ23" i="5"/>
  <c r="AZ24" i="5"/>
  <c r="BA20" i="5"/>
  <c r="BA21" i="5"/>
  <c r="BA22" i="5"/>
  <c r="BA23" i="5"/>
  <c r="BA24" i="5"/>
  <c r="BB20" i="5"/>
  <c r="BB21" i="5"/>
  <c r="BB22" i="5"/>
  <c r="BB23" i="5"/>
  <c r="BB24" i="5"/>
  <c r="BC20" i="5"/>
  <c r="BC21" i="5"/>
  <c r="BC22" i="5"/>
  <c r="BC23" i="5"/>
  <c r="BC24" i="5"/>
  <c r="BD20" i="5"/>
  <c r="BD21" i="5"/>
  <c r="BD22" i="5"/>
  <c r="BD23" i="5"/>
  <c r="BD24" i="5"/>
  <c r="BE20" i="5"/>
  <c r="BE21" i="5"/>
  <c r="BE22" i="5"/>
  <c r="BE23" i="5"/>
  <c r="BE24" i="5"/>
  <c r="BF20" i="5"/>
  <c r="BF21" i="5"/>
  <c r="BF22" i="5"/>
  <c r="BF23" i="5"/>
  <c r="BF24" i="5"/>
  <c r="BG20" i="5"/>
  <c r="BG21" i="5"/>
  <c r="BG22" i="5"/>
  <c r="BG23" i="5"/>
  <c r="BG24" i="5"/>
  <c r="BH20" i="5"/>
  <c r="BH21" i="5"/>
  <c r="BH22" i="5"/>
  <c r="BH23" i="5"/>
  <c r="BH24" i="5"/>
  <c r="BI20" i="5"/>
  <c r="BI21" i="5"/>
  <c r="BI22" i="5"/>
  <c r="BI23" i="5"/>
  <c r="BI24" i="5"/>
  <c r="BJ20" i="5"/>
  <c r="BJ21" i="5"/>
  <c r="BJ22" i="5"/>
  <c r="BJ23" i="5"/>
  <c r="BJ24" i="5"/>
  <c r="BK20" i="5"/>
  <c r="BK21" i="5"/>
  <c r="BK22" i="5"/>
  <c r="BK23" i="5"/>
  <c r="BK24" i="5"/>
  <c r="BL20" i="5"/>
  <c r="BL21" i="5"/>
  <c r="BL22" i="5"/>
  <c r="BL23" i="5"/>
  <c r="BL24" i="5"/>
  <c r="BM20" i="5"/>
  <c r="BM21" i="5"/>
  <c r="BM22" i="5"/>
  <c r="BM23" i="5"/>
  <c r="BM24" i="5"/>
  <c r="BN20" i="5"/>
  <c r="BN21" i="5"/>
  <c r="BN22" i="5"/>
  <c r="BN23" i="5"/>
  <c r="BN24" i="5"/>
  <c r="BO20" i="5"/>
  <c r="BO21" i="5"/>
  <c r="BO22" i="5"/>
  <c r="BO23" i="5"/>
  <c r="BO24" i="5"/>
  <c r="BP20" i="5"/>
  <c r="BP21" i="5"/>
  <c r="BP22" i="5"/>
  <c r="BP23" i="5"/>
  <c r="BP24" i="5"/>
  <c r="BQ20" i="5"/>
  <c r="BQ21" i="5"/>
  <c r="BQ22" i="5"/>
  <c r="BQ23" i="5"/>
  <c r="BQ24" i="5"/>
  <c r="BR20" i="5"/>
  <c r="BR21" i="5"/>
  <c r="BR22" i="5"/>
  <c r="BR23" i="5"/>
  <c r="BR24" i="5"/>
  <c r="BS20" i="5"/>
  <c r="BS21" i="5"/>
  <c r="BS22" i="5"/>
  <c r="BS23" i="5"/>
  <c r="BS24" i="5"/>
  <c r="BT20" i="5"/>
  <c r="BT21" i="5"/>
  <c r="BT22" i="5"/>
  <c r="BT23" i="5"/>
  <c r="BT24" i="5"/>
  <c r="BU20" i="5"/>
  <c r="BU21" i="5"/>
  <c r="BU22" i="5"/>
  <c r="BU23" i="5"/>
  <c r="BU24" i="5"/>
  <c r="BV20" i="5"/>
  <c r="BV21" i="5"/>
  <c r="BV22" i="5"/>
  <c r="BV23" i="5"/>
  <c r="BV24" i="5"/>
  <c r="BW20" i="5"/>
  <c r="BW21" i="5"/>
  <c r="BW22" i="5"/>
  <c r="BW23" i="5"/>
  <c r="BW24" i="5"/>
  <c r="BX20" i="5"/>
  <c r="BX21" i="5"/>
  <c r="BX22" i="5"/>
  <c r="BX23" i="5"/>
  <c r="BX24" i="5"/>
  <c r="BY20" i="5"/>
  <c r="BY21" i="5"/>
  <c r="BY22" i="5"/>
  <c r="BY23" i="5"/>
  <c r="BY24" i="5"/>
  <c r="BZ20" i="5"/>
  <c r="BZ21" i="5"/>
  <c r="BZ22" i="5"/>
  <c r="BZ23" i="5"/>
  <c r="BZ24" i="5"/>
  <c r="CA20" i="5"/>
  <c r="CA21" i="5"/>
  <c r="CA22" i="5"/>
  <c r="CA23" i="5"/>
  <c r="CA24" i="5"/>
  <c r="CB20" i="5"/>
  <c r="CB21" i="5"/>
  <c r="CB22" i="5"/>
  <c r="CB23" i="5"/>
  <c r="CB24" i="5"/>
  <c r="CC20" i="5"/>
  <c r="CC21" i="5"/>
  <c r="CC22" i="5"/>
  <c r="CC23" i="5"/>
  <c r="CC24" i="5"/>
  <c r="CD20" i="5"/>
  <c r="CD21" i="5"/>
  <c r="CD22" i="5"/>
  <c r="CD23" i="5"/>
  <c r="CD24" i="5"/>
  <c r="CE20" i="5"/>
  <c r="CE21" i="5"/>
  <c r="CE22" i="5"/>
  <c r="CE23" i="5"/>
  <c r="CE24" i="5"/>
  <c r="CF20" i="5"/>
  <c r="CF21" i="5"/>
  <c r="CF22" i="5"/>
  <c r="CF23" i="5"/>
  <c r="CF24" i="5"/>
  <c r="CG20" i="5"/>
  <c r="CG21" i="5"/>
  <c r="CG22" i="5"/>
  <c r="CG23" i="5"/>
  <c r="CG24" i="5"/>
  <c r="CH20" i="5"/>
  <c r="CH21" i="5"/>
  <c r="CH22" i="5"/>
  <c r="CH23" i="5"/>
  <c r="CH24" i="5"/>
  <c r="CI20" i="5"/>
  <c r="CI21" i="5"/>
  <c r="CI22" i="5"/>
  <c r="CI23" i="5"/>
  <c r="CI24" i="5"/>
  <c r="CJ20" i="5"/>
  <c r="CJ21" i="5"/>
  <c r="CJ22" i="5"/>
  <c r="CJ23" i="5"/>
  <c r="CJ24" i="5"/>
  <c r="CK20" i="5"/>
  <c r="CK21" i="5"/>
  <c r="CK22" i="5"/>
  <c r="CK23" i="5"/>
  <c r="CK24" i="5"/>
  <c r="CL20" i="5"/>
  <c r="CL21" i="5"/>
  <c r="CL22" i="5"/>
  <c r="CL23" i="5"/>
  <c r="CL24" i="5"/>
  <c r="CM20" i="5"/>
  <c r="CM21" i="5"/>
  <c r="CM22" i="5"/>
  <c r="CM23" i="5"/>
  <c r="CM24" i="5"/>
  <c r="CN20" i="5"/>
  <c r="CN21" i="5"/>
  <c r="CN22" i="5"/>
  <c r="CN23" i="5"/>
  <c r="CN24" i="5"/>
  <c r="CO20" i="5"/>
  <c r="CO21" i="5"/>
  <c r="CO22" i="5"/>
  <c r="CO23" i="5"/>
  <c r="CO24" i="5"/>
  <c r="CP20" i="5"/>
  <c r="CP21" i="5"/>
  <c r="CP22" i="5"/>
  <c r="CP23" i="5"/>
  <c r="CP24" i="5"/>
  <c r="CQ20" i="5"/>
  <c r="CQ21" i="5"/>
  <c r="CQ22" i="5"/>
  <c r="CQ23" i="5"/>
  <c r="CQ24" i="5"/>
  <c r="CR20" i="5"/>
  <c r="CR21" i="5"/>
  <c r="CR22" i="5"/>
  <c r="CR23" i="5"/>
  <c r="CR24" i="5"/>
  <c r="CS20" i="5"/>
  <c r="CS21" i="5"/>
  <c r="CS22" i="5"/>
  <c r="CS23" i="5"/>
  <c r="CS24" i="5"/>
  <c r="CT20" i="5"/>
  <c r="CT21" i="5"/>
  <c r="CT22" i="5"/>
  <c r="CT23" i="5"/>
  <c r="CT24" i="5"/>
  <c r="CU20" i="5"/>
  <c r="CU21" i="5"/>
  <c r="CU22" i="5"/>
  <c r="CU23" i="5"/>
  <c r="CU24" i="5"/>
  <c r="CV20" i="5"/>
  <c r="CV21" i="5"/>
  <c r="CV22" i="5"/>
  <c r="CV23" i="5"/>
  <c r="CV24" i="5"/>
  <c r="CW20" i="5"/>
  <c r="CW21" i="5"/>
  <c r="CW22" i="5"/>
  <c r="CW23" i="5"/>
  <c r="CW24" i="5"/>
  <c r="CX20" i="5"/>
  <c r="CX21" i="5"/>
  <c r="CX22" i="5"/>
  <c r="CX23" i="5"/>
  <c r="CX24" i="5"/>
  <c r="CY20" i="5"/>
  <c r="CY21" i="5"/>
  <c r="CY22" i="5"/>
  <c r="CY23" i="5"/>
  <c r="CY24" i="5"/>
  <c r="CZ20" i="5"/>
  <c r="CZ21" i="5"/>
  <c r="CZ22" i="5"/>
  <c r="CZ23" i="5"/>
  <c r="CZ24" i="5"/>
  <c r="DA20" i="5"/>
  <c r="DA21" i="5"/>
  <c r="DA22" i="5"/>
  <c r="DA23" i="5"/>
  <c r="DA24" i="5"/>
  <c r="DB20" i="5"/>
  <c r="DB21" i="5"/>
  <c r="DB22" i="5"/>
  <c r="DB23" i="5"/>
  <c r="DB24" i="5"/>
  <c r="DC20" i="5"/>
  <c r="DC21" i="5"/>
  <c r="DC22" i="5"/>
  <c r="DC23" i="5"/>
  <c r="DC24" i="5"/>
  <c r="DD20" i="5"/>
  <c r="DD21" i="5"/>
  <c r="DD22" i="5"/>
  <c r="DD23" i="5"/>
  <c r="DD24" i="5"/>
  <c r="DE20" i="5"/>
  <c r="DE21" i="5"/>
  <c r="DE22" i="5"/>
  <c r="DE23" i="5"/>
  <c r="DE24" i="5"/>
  <c r="DF20" i="5"/>
  <c r="DF21" i="5"/>
  <c r="DF22" i="5"/>
  <c r="DF23" i="5"/>
  <c r="DF24" i="5"/>
  <c r="DG20" i="5"/>
  <c r="DG21" i="5"/>
  <c r="DG22" i="5"/>
  <c r="DG23" i="5"/>
  <c r="DG24" i="5"/>
  <c r="DH20" i="5"/>
  <c r="DH21" i="5"/>
  <c r="DH22" i="5"/>
  <c r="DH23" i="5"/>
  <c r="DH24" i="5"/>
  <c r="DI20" i="5"/>
  <c r="DI21" i="5"/>
  <c r="DI22" i="5"/>
  <c r="DI23" i="5"/>
  <c r="DI24" i="5"/>
  <c r="DJ20" i="5"/>
  <c r="DJ21" i="5"/>
  <c r="DJ22" i="5"/>
  <c r="DJ23" i="5"/>
  <c r="DJ24" i="5"/>
  <c r="DK20" i="5"/>
  <c r="DK21" i="5"/>
  <c r="DK22" i="5"/>
  <c r="DK23" i="5"/>
  <c r="DK24" i="5"/>
  <c r="DL20" i="5"/>
  <c r="DL21" i="5"/>
  <c r="DL22" i="5"/>
  <c r="DL23" i="5"/>
  <c r="DL24" i="5"/>
  <c r="DM20" i="5"/>
  <c r="DM21" i="5"/>
  <c r="DM22" i="5"/>
  <c r="DM23" i="5"/>
  <c r="DM24" i="5"/>
  <c r="DN20" i="5"/>
  <c r="DN21" i="5"/>
  <c r="DN22" i="5"/>
  <c r="DN23" i="5"/>
  <c r="DN24" i="5"/>
  <c r="DO20" i="5"/>
  <c r="DO21" i="5"/>
  <c r="DO22" i="5"/>
  <c r="DO23" i="5"/>
  <c r="DO24" i="5"/>
  <c r="DP20" i="5"/>
  <c r="DP21" i="5"/>
  <c r="DP22" i="5"/>
  <c r="DP23" i="5"/>
  <c r="DP24" i="5"/>
  <c r="DQ20" i="5"/>
  <c r="DQ21" i="5"/>
  <c r="DQ22" i="5"/>
  <c r="DQ23" i="5"/>
  <c r="DQ24" i="5"/>
  <c r="DR20" i="5"/>
  <c r="DR21" i="5"/>
  <c r="DR22" i="5"/>
  <c r="DR23" i="5"/>
  <c r="DR24" i="5"/>
  <c r="DS20" i="5"/>
  <c r="DS21" i="5"/>
  <c r="DS22" i="5"/>
  <c r="DS23" i="5"/>
  <c r="DS24" i="5"/>
  <c r="DT20" i="5"/>
  <c r="DT21" i="5"/>
  <c r="DT22" i="5"/>
  <c r="DT23" i="5"/>
  <c r="DT24" i="5"/>
  <c r="DU20" i="5"/>
  <c r="DU21" i="5"/>
  <c r="DU22" i="5"/>
  <c r="DU23" i="5"/>
  <c r="DU24" i="5"/>
  <c r="DV20" i="5"/>
  <c r="DV21" i="5"/>
  <c r="DV22" i="5"/>
  <c r="DV23" i="5"/>
  <c r="DV24" i="5"/>
  <c r="DW20" i="5"/>
  <c r="DW21" i="5"/>
  <c r="DW22" i="5"/>
  <c r="DW23" i="5"/>
  <c r="DW24" i="5"/>
  <c r="DX20" i="5"/>
  <c r="DX21" i="5"/>
  <c r="DX22" i="5"/>
  <c r="DX23" i="5"/>
  <c r="DX24" i="5"/>
  <c r="DY20" i="5"/>
  <c r="DY21" i="5"/>
  <c r="DY22" i="5"/>
  <c r="DY23" i="5"/>
  <c r="DY24" i="5"/>
  <c r="DZ20" i="5"/>
  <c r="DZ21" i="5"/>
  <c r="DZ22" i="5"/>
  <c r="DZ23" i="5"/>
  <c r="DZ24" i="5"/>
  <c r="EA20" i="5"/>
  <c r="EA21" i="5"/>
  <c r="EA22" i="5"/>
  <c r="EA23" i="5"/>
  <c r="EA24" i="5"/>
  <c r="EB20" i="5"/>
  <c r="EB21" i="5"/>
  <c r="EB22" i="5"/>
  <c r="EB23" i="5"/>
  <c r="EB24" i="5"/>
  <c r="EC20" i="5"/>
  <c r="EC21" i="5"/>
  <c r="EC22" i="5"/>
  <c r="EC23" i="5"/>
  <c r="EC24" i="5"/>
  <c r="ED20" i="5"/>
  <c r="ED21" i="5"/>
  <c r="ED22" i="5"/>
  <c r="ED23" i="5"/>
  <c r="ED24" i="5"/>
  <c r="EE20" i="5"/>
  <c r="EE21" i="5"/>
  <c r="EE22" i="5"/>
  <c r="EE23" i="5"/>
  <c r="EE24" i="5"/>
  <c r="EF20" i="5"/>
  <c r="EF21" i="5"/>
  <c r="EF22" i="5"/>
  <c r="EF23" i="5"/>
  <c r="EF24" i="5"/>
  <c r="EG20" i="5"/>
  <c r="EG21" i="5"/>
  <c r="EG22" i="5"/>
  <c r="EG23" i="5"/>
  <c r="EG24" i="5"/>
  <c r="EH20" i="5"/>
  <c r="EH21" i="5"/>
  <c r="EH22" i="5"/>
  <c r="EH23" i="5"/>
  <c r="EH24" i="5"/>
  <c r="EI20" i="5"/>
  <c r="EI21" i="5"/>
  <c r="EI22" i="5"/>
  <c r="EI23" i="5"/>
  <c r="EI24" i="5"/>
  <c r="EJ20" i="5"/>
  <c r="EJ21" i="5"/>
  <c r="EJ22" i="5"/>
  <c r="EJ23" i="5"/>
  <c r="EJ24" i="5"/>
  <c r="EK20" i="5"/>
  <c r="EK21" i="5"/>
  <c r="EK22" i="5"/>
  <c r="EK23" i="5"/>
  <c r="EK24" i="5"/>
  <c r="EL20" i="5"/>
  <c r="EL21" i="5"/>
  <c r="EL22" i="5"/>
  <c r="EL23" i="5"/>
  <c r="EL24" i="5"/>
  <c r="EM20" i="5"/>
  <c r="EM21" i="5"/>
  <c r="EM22" i="5"/>
  <c r="EM23" i="5"/>
  <c r="EM24" i="5"/>
  <c r="EN20" i="5"/>
  <c r="EN21" i="5"/>
  <c r="EN22" i="5"/>
  <c r="EN23" i="5"/>
  <c r="EN24" i="5"/>
  <c r="EO20" i="5"/>
  <c r="EO21" i="5"/>
  <c r="EO22" i="5"/>
  <c r="EO23" i="5"/>
  <c r="EO24" i="5"/>
  <c r="EP20" i="5"/>
  <c r="EP21" i="5"/>
  <c r="EP22" i="5"/>
  <c r="EP23" i="5"/>
  <c r="EP24" i="5"/>
  <c r="EQ20" i="5"/>
  <c r="EQ21" i="5"/>
  <c r="EQ22" i="5"/>
  <c r="EQ23" i="5"/>
  <c r="EQ24" i="5"/>
  <c r="ER20" i="5"/>
  <c r="ER21" i="5"/>
  <c r="ER22" i="5"/>
  <c r="ER23" i="5"/>
  <c r="ER24" i="5"/>
  <c r="ES20" i="5"/>
  <c r="ES21" i="5"/>
  <c r="ES22" i="5"/>
  <c r="ES23" i="5"/>
  <c r="ES24" i="5"/>
  <c r="ET20" i="5"/>
  <c r="ET21" i="5"/>
  <c r="ET22" i="5"/>
  <c r="ET23" i="5"/>
  <c r="ET24" i="5"/>
  <c r="EU20" i="5"/>
  <c r="EU21" i="5"/>
  <c r="EU22" i="5"/>
  <c r="EU23" i="5"/>
  <c r="EU24" i="5"/>
  <c r="EV20" i="5"/>
  <c r="EV21" i="5"/>
  <c r="EV22" i="5"/>
  <c r="EV23" i="5"/>
  <c r="EV24" i="5"/>
  <c r="EW20" i="5"/>
  <c r="EW21" i="5"/>
  <c r="EW22" i="5"/>
  <c r="EW23" i="5"/>
  <c r="EW24" i="5"/>
  <c r="EX20" i="5"/>
  <c r="EX21" i="5"/>
  <c r="EX22" i="5"/>
  <c r="EX23" i="5"/>
  <c r="EX24" i="5"/>
  <c r="EY20" i="5"/>
  <c r="EY21" i="5"/>
  <c r="EY22" i="5"/>
  <c r="EY23" i="5"/>
  <c r="EY24" i="5"/>
  <c r="EZ20" i="5"/>
  <c r="EZ21" i="5"/>
  <c r="EZ22" i="5"/>
  <c r="EZ23" i="5"/>
  <c r="EZ24" i="5"/>
  <c r="FA20" i="5"/>
  <c r="FA21" i="5"/>
  <c r="FA22" i="5"/>
  <c r="FA23" i="5"/>
  <c r="FA24" i="5"/>
  <c r="FB20" i="5"/>
  <c r="FB21" i="5"/>
  <c r="FB22" i="5"/>
  <c r="FB23" i="5"/>
  <c r="FB24" i="5"/>
  <c r="FC20" i="5"/>
  <c r="FC21" i="5"/>
  <c r="FC22" i="5"/>
  <c r="FC23" i="5"/>
  <c r="FC24" i="5"/>
  <c r="FD20" i="5"/>
  <c r="FD21" i="5"/>
  <c r="FD22" i="5"/>
  <c r="FD23" i="5"/>
  <c r="FD24" i="5"/>
  <c r="FE20" i="5"/>
  <c r="FE21" i="5"/>
  <c r="FE22" i="5"/>
  <c r="FE23" i="5"/>
  <c r="FE24" i="5"/>
  <c r="FF20" i="5"/>
  <c r="FF21" i="5"/>
  <c r="FF22" i="5"/>
  <c r="FF23" i="5"/>
  <c r="FF24" i="5"/>
  <c r="FG20" i="5"/>
  <c r="FG21" i="5"/>
  <c r="FG22" i="5"/>
  <c r="FG23" i="5"/>
  <c r="FG24" i="5"/>
  <c r="FH20" i="5"/>
  <c r="FH21" i="5"/>
  <c r="FH22" i="5"/>
  <c r="FH23" i="5"/>
  <c r="FH24" i="5"/>
  <c r="FI20" i="5"/>
  <c r="FI21" i="5"/>
  <c r="FI22" i="5"/>
  <c r="FI23" i="5"/>
  <c r="FI24" i="5"/>
  <c r="FJ20" i="5"/>
  <c r="FJ21" i="5"/>
  <c r="FJ22" i="5"/>
  <c r="FJ23" i="5"/>
  <c r="FJ24" i="5"/>
  <c r="FK20" i="5"/>
  <c r="FK21" i="5"/>
  <c r="FK22" i="5"/>
  <c r="FK23" i="5"/>
  <c r="FK24" i="5"/>
  <c r="FL20" i="5"/>
  <c r="FL21" i="5"/>
  <c r="FL22" i="5"/>
  <c r="FL23" i="5"/>
  <c r="FL24" i="5"/>
  <c r="FM20" i="5"/>
  <c r="FM21" i="5"/>
  <c r="FM22" i="5"/>
  <c r="FM23" i="5"/>
  <c r="FM24" i="5"/>
  <c r="FN20" i="5"/>
  <c r="FN21" i="5"/>
  <c r="FN22" i="5"/>
  <c r="FN23" i="5"/>
  <c r="FN24" i="5"/>
  <c r="FO20" i="5"/>
  <c r="FO21" i="5"/>
  <c r="FO22" i="5"/>
  <c r="FO23" i="5"/>
  <c r="FO24" i="5"/>
  <c r="FP20" i="5"/>
  <c r="FP21" i="5"/>
  <c r="FP22" i="5"/>
  <c r="FP23" i="5"/>
  <c r="FP24" i="5"/>
  <c r="FQ20" i="5"/>
  <c r="FQ21" i="5"/>
  <c r="FQ22" i="5"/>
  <c r="FQ23" i="5"/>
  <c r="FQ24" i="5"/>
  <c r="FR20" i="5"/>
  <c r="FR21" i="5"/>
  <c r="FR22" i="5"/>
  <c r="FR23" i="5"/>
  <c r="FR24" i="5"/>
  <c r="FS20" i="5"/>
  <c r="FS21" i="5"/>
  <c r="FS22" i="5"/>
  <c r="FS23" i="5"/>
  <c r="FS24" i="5"/>
  <c r="FT20" i="5"/>
  <c r="FT21" i="5"/>
  <c r="FT22" i="5"/>
  <c r="FT23" i="5"/>
  <c r="FT24" i="5"/>
  <c r="FU20" i="5"/>
  <c r="FU21" i="5"/>
  <c r="FU22" i="5"/>
  <c r="FU23" i="5"/>
  <c r="FU24" i="5"/>
  <c r="FV20" i="5"/>
  <c r="FV21" i="5"/>
  <c r="FV22" i="5"/>
  <c r="FV23" i="5"/>
  <c r="FV24" i="5"/>
  <c r="FW20" i="5"/>
  <c r="FW21" i="5"/>
  <c r="FW22" i="5"/>
  <c r="FW23" i="5"/>
  <c r="FW24" i="5"/>
  <c r="FX20" i="5"/>
  <c r="FX21" i="5"/>
  <c r="FX22" i="5"/>
  <c r="FX23" i="5"/>
  <c r="FX24" i="5"/>
  <c r="FY20" i="5"/>
  <c r="FY21" i="5"/>
  <c r="FY22" i="5"/>
  <c r="FY23" i="5"/>
  <c r="FY24" i="5"/>
  <c r="FZ20" i="5"/>
  <c r="FZ21" i="5"/>
  <c r="FZ22" i="5"/>
  <c r="FZ23" i="5"/>
  <c r="FZ24" i="5"/>
  <c r="GA20" i="5"/>
  <c r="GA21" i="5"/>
  <c r="GA22" i="5"/>
  <c r="GA23" i="5"/>
  <c r="GA24" i="5"/>
  <c r="GB20" i="5"/>
  <c r="GB21" i="5"/>
  <c r="GB22" i="5"/>
  <c r="GB23" i="5"/>
  <c r="GB24" i="5"/>
  <c r="GC20" i="5"/>
  <c r="GC21" i="5"/>
  <c r="GC22" i="5"/>
  <c r="GC23" i="5"/>
  <c r="GC24" i="5"/>
  <c r="GD20" i="5"/>
  <c r="GD21" i="5"/>
  <c r="GD22" i="5"/>
  <c r="GD23" i="5"/>
  <c r="GD24" i="5"/>
  <c r="GE20" i="5"/>
  <c r="GE21" i="5"/>
  <c r="GE22" i="5"/>
  <c r="GE23" i="5"/>
  <c r="GE24" i="5"/>
  <c r="GF20" i="5"/>
  <c r="GF21" i="5"/>
  <c r="GF22" i="5"/>
  <c r="GF23" i="5"/>
  <c r="GF24" i="5"/>
  <c r="GG20" i="5"/>
  <c r="GG21" i="5"/>
  <c r="GG22" i="5"/>
  <c r="GG23" i="5"/>
  <c r="GG24" i="5"/>
  <c r="GH20" i="5"/>
  <c r="GH21" i="5"/>
  <c r="GH22" i="5"/>
  <c r="GH23" i="5"/>
  <c r="GH24" i="5"/>
  <c r="GI20" i="5"/>
  <c r="GI21" i="5"/>
  <c r="GI22" i="5"/>
  <c r="GI23" i="5"/>
  <c r="GI24" i="5"/>
  <c r="GJ20" i="5"/>
  <c r="GJ21" i="5"/>
  <c r="GJ22" i="5"/>
  <c r="GJ23" i="5"/>
  <c r="GJ24" i="5"/>
  <c r="GK20" i="5"/>
  <c r="GK21" i="5"/>
  <c r="GK22" i="5"/>
  <c r="GK23" i="5"/>
  <c r="GK24" i="5"/>
  <c r="GL20" i="5"/>
  <c r="GL21" i="5"/>
  <c r="GL22" i="5"/>
  <c r="GL23" i="5"/>
  <c r="GL24" i="5"/>
  <c r="GM20" i="5"/>
  <c r="GM21" i="5"/>
  <c r="GM22" i="5"/>
  <c r="GM23" i="5"/>
  <c r="GM24" i="5"/>
  <c r="GN20" i="5"/>
  <c r="GN21" i="5"/>
  <c r="GN22" i="5"/>
  <c r="GN23" i="5"/>
  <c r="GN24" i="5"/>
  <c r="GO20" i="5"/>
  <c r="GO21" i="5"/>
  <c r="GO22" i="5"/>
  <c r="GO23" i="5"/>
  <c r="GO24" i="5"/>
  <c r="GP20" i="5"/>
  <c r="GP21" i="5"/>
  <c r="GP22" i="5"/>
  <c r="GP23" i="5"/>
  <c r="GP24" i="5"/>
  <c r="GQ20" i="5"/>
  <c r="GQ21" i="5"/>
  <c r="GQ22" i="5"/>
  <c r="GQ23" i="5"/>
  <c r="GQ24" i="5"/>
  <c r="GR20" i="5"/>
  <c r="GR21" i="5"/>
  <c r="GR22" i="5"/>
  <c r="GR23" i="5"/>
  <c r="GR24" i="5"/>
  <c r="GS20" i="5"/>
  <c r="GS21" i="5"/>
  <c r="GS22" i="5"/>
  <c r="GS23" i="5"/>
  <c r="GS24" i="5"/>
  <c r="GT20" i="5"/>
  <c r="GT21" i="5"/>
  <c r="GT22" i="5"/>
  <c r="GT23" i="5"/>
  <c r="GT24" i="5"/>
  <c r="GU20" i="5"/>
  <c r="GU21" i="5"/>
  <c r="GU22" i="5"/>
  <c r="GU23" i="5"/>
  <c r="GU24" i="5"/>
  <c r="GV20" i="5"/>
  <c r="GV21" i="5"/>
  <c r="GV22" i="5"/>
  <c r="GV23" i="5"/>
  <c r="GV24" i="5"/>
  <c r="GW20" i="5"/>
  <c r="GW21" i="5"/>
  <c r="GW22" i="5"/>
  <c r="GW23" i="5"/>
  <c r="GW24" i="5"/>
  <c r="GX20" i="5"/>
  <c r="GX21" i="5"/>
  <c r="GX22" i="5"/>
  <c r="GX23" i="5"/>
  <c r="GX24" i="5"/>
  <c r="GY20" i="5"/>
  <c r="GY21" i="5"/>
  <c r="GY22" i="5"/>
  <c r="GY23" i="5"/>
  <c r="GY24" i="5"/>
  <c r="GZ20" i="5"/>
  <c r="GZ21" i="5"/>
  <c r="GZ22" i="5"/>
  <c r="GZ23" i="5"/>
  <c r="GZ24" i="5"/>
  <c r="HA20" i="5"/>
  <c r="HA21" i="5"/>
  <c r="HA22" i="5"/>
  <c r="HA23" i="5"/>
  <c r="HA24" i="5"/>
  <c r="HB20" i="5"/>
  <c r="HB21" i="5"/>
  <c r="HB22" i="5"/>
  <c r="HB23" i="5"/>
  <c r="HB24" i="5"/>
  <c r="HC20" i="5"/>
  <c r="HC21" i="5"/>
  <c r="HC22" i="5"/>
  <c r="HC23" i="5"/>
  <c r="HC24" i="5"/>
  <c r="HD20" i="5"/>
  <c r="HD21" i="5"/>
  <c r="HD22" i="5"/>
  <c r="HD23" i="5"/>
  <c r="HD24" i="5"/>
  <c r="HE20" i="5"/>
  <c r="HE21" i="5"/>
  <c r="HE22" i="5"/>
  <c r="HE23" i="5"/>
  <c r="HE24" i="5"/>
  <c r="HF20" i="5"/>
  <c r="HF21" i="5"/>
  <c r="HF22" i="5"/>
  <c r="HF23" i="5"/>
  <c r="HF24" i="5"/>
  <c r="HG20" i="5"/>
  <c r="HG21" i="5"/>
  <c r="HG22" i="5"/>
  <c r="HG23" i="5"/>
  <c r="HG24" i="5"/>
  <c r="HH20" i="5"/>
  <c r="HH21" i="5"/>
  <c r="HH22" i="5"/>
  <c r="HH23" i="5"/>
  <c r="HH24" i="5"/>
  <c r="HI20" i="5"/>
  <c r="HI21" i="5"/>
  <c r="HI22" i="5"/>
  <c r="HI23" i="5"/>
  <c r="HI24" i="5"/>
  <c r="HJ20" i="5"/>
  <c r="HJ21" i="5"/>
  <c r="HJ22" i="5"/>
  <c r="HJ23" i="5"/>
  <c r="HJ24" i="5"/>
  <c r="HK20" i="5"/>
  <c r="HK21" i="5"/>
  <c r="HK22" i="5"/>
  <c r="HK23" i="5"/>
  <c r="HK24" i="5"/>
  <c r="HL20" i="5"/>
  <c r="HL21" i="5"/>
  <c r="HL22" i="5"/>
  <c r="HL23" i="5"/>
  <c r="HL24" i="5"/>
  <c r="HM20" i="5"/>
  <c r="HM21" i="5"/>
  <c r="HM22" i="5"/>
  <c r="HM23" i="5"/>
  <c r="HM24" i="5"/>
  <c r="HN20" i="5"/>
  <c r="HN21" i="5"/>
  <c r="HN22" i="5"/>
  <c r="HN23" i="5"/>
  <c r="HN24" i="5"/>
  <c r="HO20" i="5"/>
  <c r="HO21" i="5"/>
  <c r="HO22" i="5"/>
  <c r="HO23" i="5"/>
  <c r="HO24" i="5"/>
  <c r="HP20" i="5"/>
  <c r="HP21" i="5"/>
  <c r="HP22" i="5"/>
  <c r="HP23" i="5"/>
  <c r="HP24" i="5"/>
  <c r="HQ20" i="5"/>
  <c r="HQ21" i="5"/>
  <c r="HQ22" i="5"/>
  <c r="HQ23" i="5"/>
  <c r="HQ24" i="5"/>
  <c r="HR20" i="5"/>
  <c r="HR21" i="5"/>
  <c r="HR22" i="5"/>
  <c r="HR23" i="5"/>
  <c r="HR24" i="5"/>
  <c r="HS20" i="5"/>
  <c r="HS21" i="5"/>
  <c r="HS22" i="5"/>
  <c r="HS23" i="5"/>
  <c r="HS24" i="5"/>
  <c r="HT20" i="5"/>
  <c r="HT21" i="5"/>
  <c r="HT22" i="5"/>
  <c r="HT23" i="5"/>
  <c r="HT24" i="5"/>
  <c r="HU20" i="5"/>
  <c r="HU21" i="5"/>
  <c r="HU22" i="5"/>
  <c r="HU23" i="5"/>
  <c r="HU24" i="5"/>
  <c r="HV20" i="5"/>
  <c r="HV21" i="5"/>
  <c r="HV22" i="5"/>
  <c r="HV23" i="5"/>
  <c r="HV24" i="5"/>
  <c r="HW20" i="5"/>
  <c r="HW21" i="5"/>
  <c r="HW22" i="5"/>
  <c r="HW23" i="5"/>
  <c r="HW24" i="5"/>
  <c r="HX20" i="5"/>
  <c r="HX21" i="5"/>
  <c r="HX22" i="5"/>
  <c r="HX23" i="5"/>
  <c r="HX24" i="5"/>
  <c r="HY20" i="5"/>
  <c r="HY21" i="5"/>
  <c r="HY22" i="5"/>
  <c r="HY23" i="5"/>
  <c r="HY24" i="5"/>
  <c r="HZ20" i="5"/>
  <c r="HZ21" i="5"/>
  <c r="HZ22" i="5"/>
  <c r="HZ23" i="5"/>
  <c r="HZ24" i="5"/>
  <c r="IA20" i="5"/>
  <c r="IA21" i="5"/>
  <c r="IA22" i="5"/>
  <c r="IA23" i="5"/>
  <c r="IA24" i="5"/>
  <c r="IB20" i="5"/>
  <c r="IB21" i="5"/>
  <c r="IB22" i="5"/>
  <c r="IB23" i="5"/>
  <c r="IB24" i="5"/>
  <c r="IC20" i="5"/>
  <c r="IC21" i="5"/>
  <c r="IC22" i="5"/>
  <c r="IC23" i="5"/>
  <c r="IC24" i="5"/>
  <c r="ID20" i="5"/>
  <c r="ID21" i="5"/>
  <c r="ID22" i="5"/>
  <c r="ID23" i="5"/>
  <c r="ID24" i="5"/>
  <c r="IE20" i="5"/>
  <c r="IE21" i="5"/>
  <c r="IE22" i="5"/>
  <c r="IE23" i="5"/>
  <c r="IE24" i="5"/>
  <c r="IF20" i="5"/>
  <c r="IF21" i="5"/>
  <c r="IF22" i="5"/>
  <c r="IF23" i="5"/>
  <c r="IF24" i="5"/>
  <c r="IG20" i="5"/>
  <c r="IG21" i="5"/>
  <c r="IG22" i="5"/>
  <c r="IG23" i="5"/>
  <c r="IG24" i="5"/>
  <c r="IH20" i="5"/>
  <c r="IH21" i="5"/>
  <c r="IH22" i="5"/>
  <c r="IH23" i="5"/>
  <c r="IH24" i="5"/>
  <c r="II20" i="5"/>
  <c r="II21" i="5"/>
  <c r="II22" i="5"/>
  <c r="II23" i="5"/>
  <c r="II24" i="5"/>
  <c r="IJ20" i="5"/>
  <c r="IJ21" i="5"/>
  <c r="IJ22" i="5"/>
  <c r="IJ23" i="5"/>
  <c r="IJ24" i="5"/>
  <c r="IK20" i="5"/>
  <c r="IK21" i="5"/>
  <c r="IK22" i="5"/>
  <c r="IK23" i="5"/>
  <c r="IK24" i="5"/>
  <c r="IL20" i="5"/>
  <c r="IL21" i="5"/>
  <c r="IL22" i="5"/>
  <c r="IL23" i="5"/>
  <c r="IL24" i="5"/>
  <c r="IM20" i="5"/>
  <c r="IM21" i="5"/>
  <c r="IM22" i="5"/>
  <c r="IM23" i="5"/>
  <c r="IM24" i="5"/>
  <c r="IN20" i="5"/>
  <c r="IN21" i="5"/>
  <c r="IN22" i="5"/>
  <c r="IN23" i="5"/>
  <c r="IN24" i="5"/>
  <c r="IO20" i="5"/>
  <c r="IO21" i="5"/>
  <c r="IO22" i="5"/>
  <c r="IO23" i="5"/>
  <c r="IO24" i="5"/>
  <c r="IP20" i="5"/>
  <c r="IP21" i="5"/>
  <c r="IP22" i="5"/>
  <c r="IP23" i="5"/>
  <c r="IP24" i="5"/>
  <c r="IQ20" i="5"/>
  <c r="IQ21" i="5"/>
  <c r="IQ22" i="5"/>
  <c r="IQ23" i="5"/>
  <c r="IQ24" i="5"/>
  <c r="IR20" i="5"/>
  <c r="IR21" i="5"/>
  <c r="IR22" i="5"/>
  <c r="IR23" i="5"/>
  <c r="IR24" i="5"/>
  <c r="IS20" i="5"/>
  <c r="IS21" i="5"/>
  <c r="IS22" i="5"/>
  <c r="IS23" i="5"/>
  <c r="IS24" i="5"/>
  <c r="IT20" i="5"/>
  <c r="IT21" i="5"/>
  <c r="IT22" i="5"/>
  <c r="IT23" i="5"/>
  <c r="IT24" i="5"/>
  <c r="IU20" i="5"/>
  <c r="IU21" i="5"/>
  <c r="IU22" i="5"/>
  <c r="IU23" i="5"/>
  <c r="IU24" i="5"/>
  <c r="IV20" i="5"/>
  <c r="IV21" i="5"/>
  <c r="IV22" i="5"/>
  <c r="IV23" i="5"/>
  <c r="IV24" i="5"/>
  <c r="IW20" i="5"/>
  <c r="IW21" i="5"/>
  <c r="IW22" i="5"/>
  <c r="IW23" i="5"/>
  <c r="IW24" i="5"/>
  <c r="IX20" i="5"/>
  <c r="IX21" i="5"/>
  <c r="IX22" i="5"/>
  <c r="IX23" i="5"/>
  <c r="IX24" i="5"/>
  <c r="IY20" i="5"/>
  <c r="IY21" i="5"/>
  <c r="IY22" i="5"/>
  <c r="IY23" i="5"/>
  <c r="IY24" i="5"/>
  <c r="IZ20" i="5"/>
  <c r="IZ21" i="5"/>
  <c r="IZ22" i="5"/>
  <c r="IZ23" i="5"/>
  <c r="IZ24" i="5"/>
  <c r="JA20" i="5"/>
  <c r="JA21" i="5"/>
  <c r="JA22" i="5"/>
  <c r="JA23" i="5"/>
  <c r="JA24" i="5"/>
  <c r="JB20" i="5"/>
  <c r="JB21" i="5"/>
  <c r="JB22" i="5"/>
  <c r="JB23" i="5"/>
  <c r="JB24" i="5"/>
  <c r="JC20" i="5"/>
  <c r="JC21" i="5"/>
  <c r="JC22" i="5"/>
  <c r="JC23" i="5"/>
  <c r="JC24" i="5"/>
  <c r="JD20" i="5"/>
  <c r="JD21" i="5"/>
  <c r="JD22" i="5"/>
  <c r="JD23" i="5"/>
  <c r="JD24" i="5"/>
  <c r="JE20" i="5"/>
  <c r="JE21" i="5"/>
  <c r="JE22" i="5"/>
  <c r="JE23" i="5"/>
  <c r="JE24" i="5"/>
  <c r="JF20" i="5"/>
  <c r="JF21" i="5"/>
  <c r="JF22" i="5"/>
  <c r="JF23" i="5"/>
  <c r="JF24" i="5"/>
  <c r="JG20" i="5"/>
  <c r="JG21" i="5"/>
  <c r="JG22" i="5"/>
  <c r="JG23" i="5"/>
  <c r="JG24" i="5"/>
  <c r="JH20" i="5"/>
  <c r="JH21" i="5"/>
  <c r="JH22" i="5"/>
  <c r="JH23" i="5"/>
  <c r="JH24" i="5"/>
  <c r="JI20" i="5"/>
  <c r="JI21" i="5"/>
  <c r="JI22" i="5"/>
  <c r="JI23" i="5"/>
  <c r="JI24" i="5"/>
  <c r="JJ20" i="5"/>
  <c r="JJ21" i="5"/>
  <c r="JJ22" i="5"/>
  <c r="JJ23" i="5"/>
  <c r="JJ24" i="5"/>
  <c r="JK20" i="5"/>
  <c r="JK21" i="5"/>
  <c r="JK22" i="5"/>
  <c r="JK23" i="5"/>
  <c r="JK24" i="5"/>
  <c r="JL20" i="5"/>
  <c r="JL21" i="5"/>
  <c r="JL22" i="5"/>
  <c r="JL23" i="5"/>
  <c r="JL24" i="5"/>
  <c r="JM20" i="5"/>
  <c r="JM21" i="5"/>
  <c r="JM22" i="5"/>
  <c r="JM23" i="5"/>
  <c r="JM24" i="5"/>
  <c r="JN20" i="5"/>
  <c r="JN21" i="5"/>
  <c r="JN22" i="5"/>
  <c r="JN23" i="5"/>
  <c r="JN24" i="5"/>
  <c r="JO20" i="5"/>
  <c r="JO21" i="5"/>
  <c r="JO22" i="5"/>
  <c r="JO23" i="5"/>
  <c r="JO24" i="5"/>
  <c r="JP20" i="5"/>
  <c r="JP21" i="5"/>
  <c r="JP22" i="5"/>
  <c r="JP23" i="5"/>
  <c r="JP24" i="5"/>
  <c r="JQ20" i="5"/>
  <c r="JQ21" i="5"/>
  <c r="JQ22" i="5"/>
  <c r="JQ23" i="5"/>
  <c r="JQ24" i="5"/>
  <c r="JR20" i="5"/>
  <c r="JR21" i="5"/>
  <c r="JR22" i="5"/>
  <c r="JR23" i="5"/>
  <c r="JR24" i="5"/>
  <c r="JS20" i="5"/>
  <c r="JS21" i="5"/>
  <c r="JS22" i="5"/>
  <c r="JS23" i="5"/>
  <c r="JS24" i="5"/>
  <c r="JT20" i="5"/>
  <c r="JT21" i="5"/>
  <c r="JT22" i="5"/>
  <c r="JT23" i="5"/>
  <c r="JT24" i="5"/>
  <c r="JU20" i="5"/>
  <c r="JU21" i="5"/>
  <c r="JU22" i="5"/>
  <c r="JU23" i="5"/>
  <c r="JU24" i="5"/>
  <c r="JV20" i="5"/>
  <c r="JV21" i="5"/>
  <c r="JV22" i="5"/>
  <c r="JV23" i="5"/>
  <c r="JV24" i="5"/>
  <c r="JW20" i="5"/>
  <c r="JW21" i="5"/>
  <c r="JW22" i="5"/>
  <c r="JW23" i="5"/>
  <c r="JW24" i="5"/>
  <c r="JX20" i="5"/>
  <c r="JX21" i="5"/>
  <c r="JX22" i="5"/>
  <c r="JX23" i="5"/>
  <c r="JX24" i="5"/>
  <c r="JY20" i="5"/>
  <c r="JY21" i="5"/>
  <c r="JY22" i="5"/>
  <c r="JY23" i="5"/>
  <c r="JY24" i="5"/>
  <c r="JZ20" i="5"/>
  <c r="JZ21" i="5"/>
  <c r="JZ22" i="5"/>
  <c r="JZ23" i="5"/>
  <c r="JZ24" i="5"/>
  <c r="KA20" i="5"/>
  <c r="KA21" i="5"/>
  <c r="KA22" i="5"/>
  <c r="KA23" i="5"/>
  <c r="KA24" i="5"/>
  <c r="KB20" i="5"/>
  <c r="KB21" i="5"/>
  <c r="KB22" i="5"/>
  <c r="KB23" i="5"/>
  <c r="KB24" i="5"/>
  <c r="KC20" i="5"/>
  <c r="KC21" i="5"/>
  <c r="KC22" i="5"/>
  <c r="KC23" i="5"/>
  <c r="KC24" i="5"/>
  <c r="KD20" i="5"/>
  <c r="KD21" i="5"/>
  <c r="KD22" i="5"/>
  <c r="KD23" i="5"/>
  <c r="KD24" i="5"/>
  <c r="KE20" i="5"/>
  <c r="KE21" i="5"/>
  <c r="KE22" i="5"/>
  <c r="KE23" i="5"/>
  <c r="KE24" i="5"/>
  <c r="KF20" i="5"/>
  <c r="KF21" i="5"/>
  <c r="KF22" i="5"/>
  <c r="KF23" i="5"/>
  <c r="KF24" i="5"/>
  <c r="KG20" i="5"/>
  <c r="KG21" i="5"/>
  <c r="KG22" i="5"/>
  <c r="KG23" i="5"/>
  <c r="KG24" i="5"/>
  <c r="KH20" i="5"/>
  <c r="KH21" i="5"/>
  <c r="KH22" i="5"/>
  <c r="KH23" i="5"/>
  <c r="KH24" i="5"/>
  <c r="KI20" i="5"/>
  <c r="KI21" i="5"/>
  <c r="KI22" i="5"/>
  <c r="KI23" i="5"/>
  <c r="KI24" i="5"/>
  <c r="KJ20" i="5"/>
  <c r="KJ21" i="5"/>
  <c r="KJ22" i="5"/>
  <c r="KJ23" i="5"/>
  <c r="KJ24" i="5"/>
  <c r="KK20" i="5"/>
  <c r="KK21" i="5"/>
  <c r="KK22" i="5"/>
  <c r="KK23" i="5"/>
  <c r="KK24" i="5"/>
  <c r="KL20" i="5"/>
  <c r="KL21" i="5"/>
  <c r="KL22" i="5"/>
  <c r="KL23" i="5"/>
  <c r="KL24" i="5"/>
  <c r="KM20" i="5"/>
  <c r="KM21" i="5"/>
  <c r="KM22" i="5"/>
  <c r="KM23" i="5"/>
  <c r="KM24" i="5"/>
  <c r="KN20" i="5"/>
  <c r="KN21" i="5"/>
  <c r="KN22" i="5"/>
  <c r="KN23" i="5"/>
  <c r="KN24" i="5"/>
  <c r="KO20" i="5"/>
  <c r="KO21" i="5"/>
  <c r="KO22" i="5"/>
  <c r="KO23" i="5"/>
  <c r="KO24" i="5"/>
  <c r="KP20" i="5"/>
  <c r="KP21" i="5"/>
  <c r="KP22" i="5"/>
  <c r="KP23" i="5"/>
  <c r="KP24" i="5"/>
  <c r="KQ20" i="5"/>
  <c r="KQ21" i="5"/>
  <c r="KQ22" i="5"/>
  <c r="KQ23" i="5"/>
  <c r="KQ24" i="5"/>
  <c r="KR20" i="5"/>
  <c r="KR21" i="5"/>
  <c r="KR22" i="5"/>
  <c r="KR23" i="5"/>
  <c r="KR24" i="5"/>
  <c r="KS20" i="5"/>
  <c r="KS21" i="5"/>
  <c r="KS22" i="5"/>
  <c r="KS23" i="5"/>
  <c r="KS24" i="5"/>
  <c r="KT20" i="5"/>
  <c r="KT21" i="5"/>
  <c r="KT22" i="5"/>
  <c r="KT23" i="5"/>
  <c r="KT24" i="5"/>
  <c r="KU20" i="5"/>
  <c r="KU21" i="5"/>
  <c r="KU22" i="5"/>
  <c r="KU23" i="5"/>
  <c r="KU24" i="5"/>
  <c r="KV20" i="5"/>
  <c r="KV21" i="5"/>
  <c r="KV22" i="5"/>
  <c r="KV23" i="5"/>
  <c r="KV24" i="5"/>
  <c r="KW20" i="5"/>
  <c r="KW21" i="5"/>
  <c r="KW22" i="5"/>
  <c r="KW23" i="5"/>
  <c r="KW24" i="5"/>
  <c r="KX20" i="5"/>
  <c r="KX21" i="5"/>
  <c r="KX22" i="5"/>
  <c r="KX23" i="5"/>
  <c r="KX24" i="5"/>
  <c r="KY20" i="5"/>
  <c r="KY21" i="5"/>
  <c r="KY22" i="5"/>
  <c r="KY23" i="5"/>
  <c r="KY24" i="5"/>
  <c r="KZ20" i="5"/>
  <c r="KZ21" i="5"/>
  <c r="KZ22" i="5"/>
  <c r="KZ23" i="5"/>
  <c r="KZ24" i="5"/>
  <c r="LA20" i="5"/>
  <c r="LA21" i="5"/>
  <c r="LA22" i="5"/>
  <c r="LA23" i="5"/>
  <c r="LA24" i="5"/>
  <c r="LB20" i="5"/>
  <c r="LB21" i="5"/>
  <c r="LB22" i="5"/>
  <c r="LB23" i="5"/>
  <c r="LB24" i="5"/>
  <c r="LC20" i="5"/>
  <c r="LC21" i="5"/>
  <c r="LC22" i="5"/>
  <c r="LC23" i="5"/>
  <c r="LC24" i="5"/>
  <c r="LD20" i="5"/>
  <c r="LD21" i="5"/>
  <c r="LD22" i="5"/>
  <c r="LD23" i="5"/>
  <c r="LD24" i="5"/>
  <c r="LE20" i="5"/>
  <c r="LE21" i="5"/>
  <c r="LE22" i="5"/>
  <c r="LE23" i="5"/>
  <c r="LE24" i="5"/>
  <c r="LF20" i="5"/>
  <c r="LF21" i="5"/>
  <c r="LF22" i="5"/>
  <c r="LF23" i="5"/>
  <c r="LF24" i="5"/>
  <c r="LG20" i="5"/>
  <c r="LG21" i="5"/>
  <c r="LG22" i="5"/>
  <c r="LG23" i="5"/>
  <c r="LG24" i="5"/>
  <c r="LH20" i="5"/>
  <c r="LH21" i="5"/>
  <c r="LH22" i="5"/>
  <c r="LH23" i="5"/>
  <c r="LH24" i="5"/>
  <c r="LI20" i="5"/>
  <c r="LI21" i="5"/>
  <c r="LI22" i="5"/>
  <c r="LI23" i="5"/>
  <c r="LI24" i="5"/>
  <c r="LJ20" i="5"/>
  <c r="LJ21" i="5"/>
  <c r="LJ22" i="5"/>
  <c r="LJ23" i="5"/>
  <c r="LJ24" i="5"/>
  <c r="LK20" i="5"/>
  <c r="LK21" i="5"/>
  <c r="LK22" i="5"/>
  <c r="LK23" i="5"/>
  <c r="LK24" i="5"/>
  <c r="LL20" i="5"/>
  <c r="LL21" i="5"/>
  <c r="LL22" i="5"/>
  <c r="LL23" i="5"/>
  <c r="LL24" i="5"/>
  <c r="LM20" i="5"/>
  <c r="LM21" i="5"/>
  <c r="LM22" i="5"/>
  <c r="LM23" i="5"/>
  <c r="LM24" i="5"/>
  <c r="LN20" i="5"/>
  <c r="LN22" i="5"/>
  <c r="LR79" i="7"/>
  <c r="LN21" i="5"/>
  <c r="LN23" i="5"/>
  <c r="LN24" i="5"/>
  <c r="LO20" i="5"/>
  <c r="LO22" i="5"/>
  <c r="LS79" i="7"/>
  <c r="LO21" i="5"/>
  <c r="LO23" i="5"/>
  <c r="LO24" i="5"/>
  <c r="LP20" i="5"/>
  <c r="LP22" i="5"/>
  <c r="LT79" i="7"/>
  <c r="LP21" i="5"/>
  <c r="LP23" i="5"/>
  <c r="LP24" i="5"/>
  <c r="LQ20" i="5"/>
  <c r="LQ22" i="5"/>
  <c r="LU79" i="7"/>
  <c r="LQ21" i="5"/>
  <c r="LQ23" i="5"/>
  <c r="LQ24" i="5"/>
  <c r="LR20" i="5"/>
  <c r="LR22" i="5"/>
  <c r="LV79" i="7"/>
  <c r="LR21" i="5"/>
  <c r="LR23" i="5"/>
  <c r="LR24" i="5"/>
  <c r="LS20" i="5"/>
  <c r="LS22" i="5"/>
  <c r="LW79" i="7"/>
  <c r="LS21" i="5"/>
  <c r="LS23" i="5"/>
  <c r="LS24" i="5"/>
  <c r="LT20" i="5"/>
  <c r="LT22" i="5"/>
  <c r="LX79" i="7"/>
  <c r="LT21" i="5"/>
  <c r="LT23" i="5"/>
  <c r="LT24" i="5"/>
  <c r="LU20" i="5"/>
  <c r="LU22" i="5"/>
  <c r="LY79" i="7"/>
  <c r="LV20" i="5"/>
  <c r="LV22" i="5"/>
  <c r="LZ79" i="7"/>
  <c r="LW20" i="5"/>
  <c r="LW22" i="5"/>
  <c r="MA79" i="7"/>
  <c r="LX20" i="5"/>
  <c r="LX22" i="5"/>
  <c r="MB79" i="7"/>
  <c r="LY20" i="5"/>
  <c r="LY22" i="5"/>
  <c r="MC79" i="7"/>
  <c r="AI79" i="7"/>
  <c r="E10" i="2"/>
  <c r="E7" i="2"/>
  <c r="E11" i="2"/>
  <c r="E12" i="2"/>
  <c r="M93" i="1"/>
  <c r="M98" i="1"/>
  <c r="E8" i="2"/>
  <c r="G22" i="2"/>
  <c r="G24" i="2"/>
  <c r="G26" i="2"/>
  <c r="G28" i="2"/>
  <c r="AL37" i="7"/>
  <c r="AL34" i="7"/>
  <c r="AL35" i="7"/>
  <c r="AL36" i="7"/>
  <c r="AL38" i="7"/>
  <c r="AL41" i="7"/>
  <c r="K8" i="8"/>
  <c r="AA20" i="8"/>
  <c r="E11" i="8"/>
  <c r="K10" i="8"/>
  <c r="S20" i="8"/>
  <c r="B2" i="12"/>
  <c r="B5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16" i="12"/>
  <c r="C207" i="13"/>
  <c r="M24" i="1"/>
  <c r="U20" i="8"/>
  <c r="K9" i="8"/>
  <c r="W20" i="8"/>
  <c r="AL14" i="7"/>
  <c r="C173" i="13"/>
  <c r="AL9" i="7"/>
  <c r="AL7" i="7"/>
  <c r="AL15" i="7"/>
  <c r="AL16" i="7"/>
  <c r="B17" i="12"/>
  <c r="C208" i="13"/>
  <c r="M25" i="1"/>
  <c r="B18" i="12"/>
  <c r="C209" i="13"/>
  <c r="M26" i="1"/>
  <c r="B19" i="12"/>
  <c r="C210" i="13"/>
  <c r="M27" i="1"/>
  <c r="B20" i="12"/>
  <c r="C211" i="13"/>
  <c r="M28" i="1"/>
  <c r="B21" i="12"/>
  <c r="C212" i="13"/>
  <c r="M29" i="1"/>
  <c r="B22" i="12"/>
  <c r="C213" i="13"/>
  <c r="M30" i="1"/>
  <c r="B23" i="12"/>
  <c r="C214" i="13"/>
  <c r="M31" i="1"/>
  <c r="B24" i="12"/>
  <c r="C215" i="13"/>
  <c r="M32" i="1"/>
  <c r="B25" i="12"/>
  <c r="C216" i="13"/>
  <c r="M33" i="1"/>
  <c r="B26" i="12"/>
  <c r="C217" i="13"/>
  <c r="M34" i="1"/>
  <c r="B27" i="12"/>
  <c r="C218" i="13"/>
  <c r="M35" i="1"/>
  <c r="M36" i="1"/>
  <c r="F96" i="1"/>
  <c r="AL17" i="7"/>
  <c r="AL19" i="7"/>
  <c r="Y20" i="8"/>
  <c r="K7" i="8"/>
  <c r="AC20" i="8"/>
  <c r="AL66" i="7"/>
  <c r="E9" i="8"/>
  <c r="H58" i="1"/>
  <c r="E7" i="8"/>
  <c r="E10" i="8"/>
  <c r="E13" i="8"/>
  <c r="AH21" i="8"/>
  <c r="AH20" i="8"/>
  <c r="AH22" i="8"/>
  <c r="AH23" i="8"/>
  <c r="AL67" i="7"/>
  <c r="AL68" i="7"/>
  <c r="AL48" i="7"/>
  <c r="AL69" i="7"/>
  <c r="AL49" i="7"/>
  <c r="AL70" i="7"/>
  <c r="AL71" i="7"/>
  <c r="AL24" i="7"/>
  <c r="AL25" i="7"/>
  <c r="AL27" i="7"/>
  <c r="AL29" i="7"/>
  <c r="AL44" i="7"/>
  <c r="AL63" i="7"/>
  <c r="AL73" i="7"/>
  <c r="AL76" i="7"/>
  <c r="AL78" i="7"/>
  <c r="AL86" i="7"/>
  <c r="C86" i="7"/>
  <c r="AM35" i="7"/>
  <c r="AM37" i="7"/>
  <c r="AM33" i="7"/>
  <c r="AM34" i="7"/>
  <c r="AM36" i="7"/>
  <c r="AM38" i="7"/>
  <c r="AM41" i="7"/>
  <c r="AM9" i="7"/>
  <c r="AM7" i="7"/>
  <c r="AM15" i="7"/>
  <c r="AM16" i="7"/>
  <c r="AM17" i="7"/>
  <c r="AM19" i="7"/>
  <c r="AM27" i="7"/>
  <c r="AM29" i="7"/>
  <c r="AM44" i="7"/>
  <c r="AM63" i="7"/>
  <c r="AN35" i="7"/>
  <c r="AN37" i="7"/>
  <c r="AN33" i="7"/>
  <c r="AN34" i="7"/>
  <c r="AN36" i="7"/>
  <c r="AN38" i="7"/>
  <c r="AN41" i="7"/>
  <c r="AN9" i="7"/>
  <c r="AN7" i="7"/>
  <c r="AN15" i="7"/>
  <c r="AN16" i="7"/>
  <c r="AN17" i="7"/>
  <c r="AN19" i="7"/>
  <c r="AN27" i="7"/>
  <c r="AN29" i="7"/>
  <c r="AN44" i="7"/>
  <c r="AN63" i="7"/>
  <c r="AO35" i="7"/>
  <c r="AO37" i="7"/>
  <c r="AO33" i="7"/>
  <c r="AO34" i="7"/>
  <c r="AO36" i="7"/>
  <c r="AO38" i="7"/>
  <c r="AO41" i="7"/>
  <c r="AO9" i="7"/>
  <c r="AO7" i="7"/>
  <c r="AO15" i="7"/>
  <c r="AO16" i="7"/>
  <c r="AO17" i="7"/>
  <c r="AO19" i="7"/>
  <c r="AO27" i="7"/>
  <c r="AO29" i="7"/>
  <c r="AO44" i="7"/>
  <c r="AO63" i="7"/>
  <c r="AP35" i="7"/>
  <c r="AP37" i="7"/>
  <c r="AP33" i="7"/>
  <c r="AP34" i="7"/>
  <c r="AP36" i="7"/>
  <c r="AP38" i="7"/>
  <c r="AP41" i="7"/>
  <c r="AP9" i="7"/>
  <c r="AP7" i="7"/>
  <c r="AP15" i="7"/>
  <c r="AP16" i="7"/>
  <c r="AP17" i="7"/>
  <c r="AP19" i="7"/>
  <c r="AP27" i="7"/>
  <c r="AP29" i="7"/>
  <c r="AP44" i="7"/>
  <c r="AP63" i="7"/>
  <c r="AQ35" i="7"/>
  <c r="AQ37" i="7"/>
  <c r="AQ33" i="7"/>
  <c r="AQ34" i="7"/>
  <c r="AQ36" i="7"/>
  <c r="AQ38" i="7"/>
  <c r="AQ41" i="7"/>
  <c r="AQ9" i="7"/>
  <c r="AQ7" i="7"/>
  <c r="AQ15" i="7"/>
  <c r="AQ16" i="7"/>
  <c r="AQ17" i="7"/>
  <c r="AQ19" i="7"/>
  <c r="AQ27" i="7"/>
  <c r="AQ29" i="7"/>
  <c r="AQ44" i="7"/>
  <c r="AQ63" i="7"/>
  <c r="AR35" i="7"/>
  <c r="AR37" i="7"/>
  <c r="AR33" i="7"/>
  <c r="AR34" i="7"/>
  <c r="AR36" i="7"/>
  <c r="AR38" i="7"/>
  <c r="AR41" i="7"/>
  <c r="AR9" i="7"/>
  <c r="AR7" i="7"/>
  <c r="AR15" i="7"/>
  <c r="AR16" i="7"/>
  <c r="AR17" i="7"/>
  <c r="AR19" i="7"/>
  <c r="AR27" i="7"/>
  <c r="AR29" i="7"/>
  <c r="AR44" i="7"/>
  <c r="AR63" i="7"/>
  <c r="AS35" i="7"/>
  <c r="AS37" i="7"/>
  <c r="AS33" i="7"/>
  <c r="AS34" i="7"/>
  <c r="AS36" i="7"/>
  <c r="AS38" i="7"/>
  <c r="AS41" i="7"/>
  <c r="AS9" i="7"/>
  <c r="AS7" i="7"/>
  <c r="AS15" i="7"/>
  <c r="AS16" i="7"/>
  <c r="AS17" i="7"/>
  <c r="AS19" i="7"/>
  <c r="AS27" i="7"/>
  <c r="AS29" i="7"/>
  <c r="AS44" i="7"/>
  <c r="AS63" i="7"/>
  <c r="AT35" i="7"/>
  <c r="AT37" i="7"/>
  <c r="AT33" i="7"/>
  <c r="AT34" i="7"/>
  <c r="AT36" i="7"/>
  <c r="AT38" i="7"/>
  <c r="AT41" i="7"/>
  <c r="AT9" i="7"/>
  <c r="AT7" i="7"/>
  <c r="AT15" i="7"/>
  <c r="AT16" i="7"/>
  <c r="AT17" i="7"/>
  <c r="AT19" i="7"/>
  <c r="AT27" i="7"/>
  <c r="AT29" i="7"/>
  <c r="AT44" i="7"/>
  <c r="AT63" i="7"/>
  <c r="AU35" i="7"/>
  <c r="AU37" i="7"/>
  <c r="AU33" i="7"/>
  <c r="AU34" i="7"/>
  <c r="AU36" i="7"/>
  <c r="AU38" i="7"/>
  <c r="AU41" i="7"/>
  <c r="AU9" i="7"/>
  <c r="AU7" i="7"/>
  <c r="AU15" i="7"/>
  <c r="AU16" i="7"/>
  <c r="AU17" i="7"/>
  <c r="AU19" i="7"/>
  <c r="AU27" i="7"/>
  <c r="AU29" i="7"/>
  <c r="AU44" i="7"/>
  <c r="AU63" i="7"/>
  <c r="AV35" i="7"/>
  <c r="AV37" i="7"/>
  <c r="AV33" i="7"/>
  <c r="AV34" i="7"/>
  <c r="AV36" i="7"/>
  <c r="AV38" i="7"/>
  <c r="AV41" i="7"/>
  <c r="AV9" i="7"/>
  <c r="AV7" i="7"/>
  <c r="AV15" i="7"/>
  <c r="AV16" i="7"/>
  <c r="AV17" i="7"/>
  <c r="AV19" i="7"/>
  <c r="AV27" i="7"/>
  <c r="AV29" i="7"/>
  <c r="AV44" i="7"/>
  <c r="AV63" i="7"/>
  <c r="AW35" i="7"/>
  <c r="AW37" i="7"/>
  <c r="AW33" i="7"/>
  <c r="AW34" i="7"/>
  <c r="AW36" i="7"/>
  <c r="AW38" i="7"/>
  <c r="AW41" i="7"/>
  <c r="AW9" i="7"/>
  <c r="AW7" i="7"/>
  <c r="AW15" i="7"/>
  <c r="AW16" i="7"/>
  <c r="AW17" i="7"/>
  <c r="AW19" i="7"/>
  <c r="AW27" i="7"/>
  <c r="AW29" i="7"/>
  <c r="AW44" i="7"/>
  <c r="AW63" i="7"/>
  <c r="AX35" i="7"/>
  <c r="H22" i="2"/>
  <c r="H26" i="2"/>
  <c r="H28" i="2"/>
  <c r="AX37" i="7"/>
  <c r="AX33" i="7"/>
  <c r="AX34" i="7"/>
  <c r="AX36" i="7"/>
  <c r="AX38" i="7"/>
  <c r="AX39" i="7"/>
  <c r="AX41" i="7"/>
  <c r="G81" i="1"/>
  <c r="C174" i="13"/>
  <c r="AX9" i="7"/>
  <c r="AX7" i="7"/>
  <c r="AX15" i="7"/>
  <c r="AX16" i="7"/>
  <c r="F97" i="1"/>
  <c r="AX17" i="7"/>
  <c r="AX19" i="7"/>
  <c r="AX27" i="7"/>
  <c r="AX29" i="7"/>
  <c r="AX44" i="7"/>
  <c r="AX63" i="7"/>
  <c r="AY35" i="7"/>
  <c r="AY37" i="7"/>
  <c r="AY33" i="7"/>
  <c r="AY34" i="7"/>
  <c r="AY36" i="7"/>
  <c r="AY38" i="7"/>
  <c r="AY39" i="7"/>
  <c r="AY41" i="7"/>
  <c r="AY9" i="7"/>
  <c r="AY7" i="7"/>
  <c r="AY15" i="7"/>
  <c r="AY16" i="7"/>
  <c r="AY17" i="7"/>
  <c r="AY19" i="7"/>
  <c r="AY27" i="7"/>
  <c r="AY29" i="7"/>
  <c r="AY44" i="7"/>
  <c r="AY63" i="7"/>
  <c r="AZ35" i="7"/>
  <c r="AZ37" i="7"/>
  <c r="AZ33" i="7"/>
  <c r="AZ34" i="7"/>
  <c r="AZ36" i="7"/>
  <c r="AZ38" i="7"/>
  <c r="AZ39" i="7"/>
  <c r="AZ41" i="7"/>
  <c r="AZ9" i="7"/>
  <c r="AZ7" i="7"/>
  <c r="AZ15" i="7"/>
  <c r="AZ16" i="7"/>
  <c r="AZ17" i="7"/>
  <c r="AZ19" i="7"/>
  <c r="AZ27" i="7"/>
  <c r="AZ29" i="7"/>
  <c r="AZ44" i="7"/>
  <c r="AZ63" i="7"/>
  <c r="BA35" i="7"/>
  <c r="BA37" i="7"/>
  <c r="BA33" i="7"/>
  <c r="BA34" i="7"/>
  <c r="BA36" i="7"/>
  <c r="BA38" i="7"/>
  <c r="BA39" i="7"/>
  <c r="BA41" i="7"/>
  <c r="BA9" i="7"/>
  <c r="BA7" i="7"/>
  <c r="BA15" i="7"/>
  <c r="BA16" i="7"/>
  <c r="BA17" i="7"/>
  <c r="BA19" i="7"/>
  <c r="BA27" i="7"/>
  <c r="BA29" i="7"/>
  <c r="BA44" i="7"/>
  <c r="BA63" i="7"/>
  <c r="BB35" i="7"/>
  <c r="BB37" i="7"/>
  <c r="BB33" i="7"/>
  <c r="BB34" i="7"/>
  <c r="BB36" i="7"/>
  <c r="BB38" i="7"/>
  <c r="BB39" i="7"/>
  <c r="BB41" i="7"/>
  <c r="BB9" i="7"/>
  <c r="BB7" i="7"/>
  <c r="BB15" i="7"/>
  <c r="BB16" i="7"/>
  <c r="BB17" i="7"/>
  <c r="BB19" i="7"/>
  <c r="BB27" i="7"/>
  <c r="BB29" i="7"/>
  <c r="BB44" i="7"/>
  <c r="BB63" i="7"/>
  <c r="BC35" i="7"/>
  <c r="BC37" i="7"/>
  <c r="BC33" i="7"/>
  <c r="BC34" i="7"/>
  <c r="BC36" i="7"/>
  <c r="BC38" i="7"/>
  <c r="BC39" i="7"/>
  <c r="BC41" i="7"/>
  <c r="BC9" i="7"/>
  <c r="BC7" i="7"/>
  <c r="BC15" i="7"/>
  <c r="BC16" i="7"/>
  <c r="BC17" i="7"/>
  <c r="BC19" i="7"/>
  <c r="BC27" i="7"/>
  <c r="BC29" i="7"/>
  <c r="BC44" i="7"/>
  <c r="BC63" i="7"/>
  <c r="BD35" i="7"/>
  <c r="BD37" i="7"/>
  <c r="BD33" i="7"/>
  <c r="BD34" i="7"/>
  <c r="BD36" i="7"/>
  <c r="BD38" i="7"/>
  <c r="BD39" i="7"/>
  <c r="BD41" i="7"/>
  <c r="BD9" i="7"/>
  <c r="BD7" i="7"/>
  <c r="BD15" i="7"/>
  <c r="BD16" i="7"/>
  <c r="BD17" i="7"/>
  <c r="BD19" i="7"/>
  <c r="BD27" i="7"/>
  <c r="BD29" i="7"/>
  <c r="BD44" i="7"/>
  <c r="BD63" i="7"/>
  <c r="BE35" i="7"/>
  <c r="BE37" i="7"/>
  <c r="BE33" i="7"/>
  <c r="BE34" i="7"/>
  <c r="BE36" i="7"/>
  <c r="BE38" i="7"/>
  <c r="BE39" i="7"/>
  <c r="BE41" i="7"/>
  <c r="BE9" i="7"/>
  <c r="BE7" i="7"/>
  <c r="BE15" i="7"/>
  <c r="BE16" i="7"/>
  <c r="BE17" i="7"/>
  <c r="BE19" i="7"/>
  <c r="BE27" i="7"/>
  <c r="BE29" i="7"/>
  <c r="BE44" i="7"/>
  <c r="BE63" i="7"/>
  <c r="BF35" i="7"/>
  <c r="BF37" i="7"/>
  <c r="BF33" i="7"/>
  <c r="BF34" i="7"/>
  <c r="BF36" i="7"/>
  <c r="BF38" i="7"/>
  <c r="BF39" i="7"/>
  <c r="BF41" i="7"/>
  <c r="BF9" i="7"/>
  <c r="BF7" i="7"/>
  <c r="BF15" i="7"/>
  <c r="BF16" i="7"/>
  <c r="BF17" i="7"/>
  <c r="BF19" i="7"/>
  <c r="BF27" i="7"/>
  <c r="BF29" i="7"/>
  <c r="BF44" i="7"/>
  <c r="BF63" i="7"/>
  <c r="BG35" i="7"/>
  <c r="BG37" i="7"/>
  <c r="BG33" i="7"/>
  <c r="BG34" i="7"/>
  <c r="BG36" i="7"/>
  <c r="BG38" i="7"/>
  <c r="BG39" i="7"/>
  <c r="BG41" i="7"/>
  <c r="BG9" i="7"/>
  <c r="BG7" i="7"/>
  <c r="BG15" i="7"/>
  <c r="BG16" i="7"/>
  <c r="BG17" i="7"/>
  <c r="BG19" i="7"/>
  <c r="BG27" i="7"/>
  <c r="BG29" i="7"/>
  <c r="BG44" i="7"/>
  <c r="BG63" i="7"/>
  <c r="BH35" i="7"/>
  <c r="BH37" i="7"/>
  <c r="BH33" i="7"/>
  <c r="BH34" i="7"/>
  <c r="BH36" i="7"/>
  <c r="BH38" i="7"/>
  <c r="BH39" i="7"/>
  <c r="BH41" i="7"/>
  <c r="BH9" i="7"/>
  <c r="BH7" i="7"/>
  <c r="BH15" i="7"/>
  <c r="BH16" i="7"/>
  <c r="BH17" i="7"/>
  <c r="BH19" i="7"/>
  <c r="BH27" i="7"/>
  <c r="BH29" i="7"/>
  <c r="BH44" i="7"/>
  <c r="BH63" i="7"/>
  <c r="BI35" i="7"/>
  <c r="BI37" i="7"/>
  <c r="BI33" i="7"/>
  <c r="BI34" i="7"/>
  <c r="BI36" i="7"/>
  <c r="BI38" i="7"/>
  <c r="BI39" i="7"/>
  <c r="BI41" i="7"/>
  <c r="BI9" i="7"/>
  <c r="BI7" i="7"/>
  <c r="BI15" i="7"/>
  <c r="BI16" i="7"/>
  <c r="BI17" i="7"/>
  <c r="BI19" i="7"/>
  <c r="BI27" i="7"/>
  <c r="BI29" i="7"/>
  <c r="BI44" i="7"/>
  <c r="BI63" i="7"/>
  <c r="BJ35" i="7"/>
  <c r="I22" i="2"/>
  <c r="I26" i="2"/>
  <c r="I28" i="2"/>
  <c r="BJ37" i="7"/>
  <c r="BJ33" i="7"/>
  <c r="BJ34" i="7"/>
  <c r="BJ36" i="7"/>
  <c r="BJ38" i="7"/>
  <c r="BJ39" i="7"/>
  <c r="BJ41" i="7"/>
  <c r="C175" i="13"/>
  <c r="BJ9" i="7"/>
  <c r="BJ7" i="7"/>
  <c r="BJ15" i="7"/>
  <c r="BJ16" i="7"/>
  <c r="F98" i="1"/>
  <c r="BJ17" i="7"/>
  <c r="BJ19" i="7"/>
  <c r="BJ27" i="7"/>
  <c r="BJ29" i="7"/>
  <c r="BJ44" i="7"/>
  <c r="BJ63" i="7"/>
  <c r="BK35" i="7"/>
  <c r="BK37" i="7"/>
  <c r="BK33" i="7"/>
  <c r="BK34" i="7"/>
  <c r="BK36" i="7"/>
  <c r="BK38" i="7"/>
  <c r="BK39" i="7"/>
  <c r="BK41" i="7"/>
  <c r="BK9" i="7"/>
  <c r="BK7" i="7"/>
  <c r="BK15" i="7"/>
  <c r="BK16" i="7"/>
  <c r="BK17" i="7"/>
  <c r="BK19" i="7"/>
  <c r="BK27" i="7"/>
  <c r="BK29" i="7"/>
  <c r="BK44" i="7"/>
  <c r="BK63" i="7"/>
  <c r="BL35" i="7"/>
  <c r="BL37" i="7"/>
  <c r="BL33" i="7"/>
  <c r="BL34" i="7"/>
  <c r="BL36" i="7"/>
  <c r="BL38" i="7"/>
  <c r="BL39" i="7"/>
  <c r="BL41" i="7"/>
  <c r="BL9" i="7"/>
  <c r="BL7" i="7"/>
  <c r="BL15" i="7"/>
  <c r="BL16" i="7"/>
  <c r="BL17" i="7"/>
  <c r="BL19" i="7"/>
  <c r="BL27" i="7"/>
  <c r="BL29" i="7"/>
  <c r="BL44" i="7"/>
  <c r="BL63" i="7"/>
  <c r="BM35" i="7"/>
  <c r="BM37" i="7"/>
  <c r="BM33" i="7"/>
  <c r="BM34" i="7"/>
  <c r="BM36" i="7"/>
  <c r="BM38" i="7"/>
  <c r="BM39" i="7"/>
  <c r="BM41" i="7"/>
  <c r="BM9" i="7"/>
  <c r="BM7" i="7"/>
  <c r="BM15" i="7"/>
  <c r="BM16" i="7"/>
  <c r="BM17" i="7"/>
  <c r="BM19" i="7"/>
  <c r="BM27" i="7"/>
  <c r="BM29" i="7"/>
  <c r="BM44" i="7"/>
  <c r="BM63" i="7"/>
  <c r="BN35" i="7"/>
  <c r="BN37" i="7"/>
  <c r="BN33" i="7"/>
  <c r="BN34" i="7"/>
  <c r="BN36" i="7"/>
  <c r="BN38" i="7"/>
  <c r="BN39" i="7"/>
  <c r="BN41" i="7"/>
  <c r="BN9" i="7"/>
  <c r="BN7" i="7"/>
  <c r="BN15" i="7"/>
  <c r="BN16" i="7"/>
  <c r="BN17" i="7"/>
  <c r="BN19" i="7"/>
  <c r="BN27" i="7"/>
  <c r="BN29" i="7"/>
  <c r="BN44" i="7"/>
  <c r="BN63" i="7"/>
  <c r="BO35" i="7"/>
  <c r="BO37" i="7"/>
  <c r="BO33" i="7"/>
  <c r="BO34" i="7"/>
  <c r="BO36" i="7"/>
  <c r="BO38" i="7"/>
  <c r="BO39" i="7"/>
  <c r="BO41" i="7"/>
  <c r="BO9" i="7"/>
  <c r="BO7" i="7"/>
  <c r="BO15" i="7"/>
  <c r="BO16" i="7"/>
  <c r="BO17" i="7"/>
  <c r="BO19" i="7"/>
  <c r="BO27" i="7"/>
  <c r="BO29" i="7"/>
  <c r="BO44" i="7"/>
  <c r="BO63" i="7"/>
  <c r="BP35" i="7"/>
  <c r="BP37" i="7"/>
  <c r="BP33" i="7"/>
  <c r="BP34" i="7"/>
  <c r="BP36" i="7"/>
  <c r="BP38" i="7"/>
  <c r="BP39" i="7"/>
  <c r="BP41" i="7"/>
  <c r="BP9" i="7"/>
  <c r="BP7" i="7"/>
  <c r="BP15" i="7"/>
  <c r="BP16" i="7"/>
  <c r="BP17" i="7"/>
  <c r="BP19" i="7"/>
  <c r="BP27" i="7"/>
  <c r="BP29" i="7"/>
  <c r="BP44" i="7"/>
  <c r="BP63" i="7"/>
  <c r="BQ35" i="7"/>
  <c r="BQ37" i="7"/>
  <c r="BQ33" i="7"/>
  <c r="BQ34" i="7"/>
  <c r="BQ36" i="7"/>
  <c r="BQ38" i="7"/>
  <c r="BQ39" i="7"/>
  <c r="BQ41" i="7"/>
  <c r="BQ9" i="7"/>
  <c r="BQ7" i="7"/>
  <c r="BQ15" i="7"/>
  <c r="BQ16" i="7"/>
  <c r="BQ17" i="7"/>
  <c r="BQ19" i="7"/>
  <c r="BQ27" i="7"/>
  <c r="BQ29" i="7"/>
  <c r="BQ44" i="7"/>
  <c r="BQ63" i="7"/>
  <c r="BR35" i="7"/>
  <c r="BR37" i="7"/>
  <c r="BR33" i="7"/>
  <c r="BR34" i="7"/>
  <c r="BR36" i="7"/>
  <c r="BR38" i="7"/>
  <c r="BR39" i="7"/>
  <c r="BR41" i="7"/>
  <c r="BR9" i="7"/>
  <c r="BR7" i="7"/>
  <c r="BR15" i="7"/>
  <c r="BR16" i="7"/>
  <c r="BR17" i="7"/>
  <c r="BR19" i="7"/>
  <c r="BR27" i="7"/>
  <c r="BR29" i="7"/>
  <c r="BR44" i="7"/>
  <c r="BR63" i="7"/>
  <c r="BS35" i="7"/>
  <c r="BS37" i="7"/>
  <c r="BS33" i="7"/>
  <c r="BS34" i="7"/>
  <c r="BS36" i="7"/>
  <c r="BS38" i="7"/>
  <c r="BS39" i="7"/>
  <c r="BS41" i="7"/>
  <c r="BS9" i="7"/>
  <c r="BS7" i="7"/>
  <c r="BS15" i="7"/>
  <c r="BS16" i="7"/>
  <c r="BS17" i="7"/>
  <c r="BS19" i="7"/>
  <c r="BS27" i="7"/>
  <c r="BS29" i="7"/>
  <c r="BS44" i="7"/>
  <c r="BS63" i="7"/>
  <c r="BT35" i="7"/>
  <c r="BT37" i="7"/>
  <c r="BT33" i="7"/>
  <c r="BT34" i="7"/>
  <c r="BT36" i="7"/>
  <c r="BT38" i="7"/>
  <c r="BT39" i="7"/>
  <c r="BT41" i="7"/>
  <c r="BT9" i="7"/>
  <c r="BT7" i="7"/>
  <c r="BT15" i="7"/>
  <c r="BT16" i="7"/>
  <c r="BT17" i="7"/>
  <c r="BT19" i="7"/>
  <c r="BT27" i="7"/>
  <c r="BT29" i="7"/>
  <c r="BT44" i="7"/>
  <c r="BT63" i="7"/>
  <c r="BU35" i="7"/>
  <c r="BU37" i="7"/>
  <c r="BU33" i="7"/>
  <c r="BU34" i="7"/>
  <c r="BU36" i="7"/>
  <c r="BU38" i="7"/>
  <c r="BU39" i="7"/>
  <c r="BU41" i="7"/>
  <c r="BU9" i="7"/>
  <c r="BU7" i="7"/>
  <c r="BU15" i="7"/>
  <c r="BU16" i="7"/>
  <c r="BU17" i="7"/>
  <c r="BU19" i="7"/>
  <c r="BU27" i="7"/>
  <c r="BU29" i="7"/>
  <c r="BU44" i="7"/>
  <c r="BU63" i="7"/>
  <c r="BV35" i="7"/>
  <c r="J22" i="2"/>
  <c r="J26" i="2"/>
  <c r="J28" i="2"/>
  <c r="BV37" i="7"/>
  <c r="BV33" i="7"/>
  <c r="BV34" i="7"/>
  <c r="BV36" i="7"/>
  <c r="BV38" i="7"/>
  <c r="BV39" i="7"/>
  <c r="BV41" i="7"/>
  <c r="C176" i="13"/>
  <c r="BV9" i="7"/>
  <c r="BV7" i="7"/>
  <c r="BV15" i="7"/>
  <c r="BV16" i="7"/>
  <c r="F99" i="1"/>
  <c r="BV17" i="7"/>
  <c r="BV19" i="7"/>
  <c r="BV27" i="7"/>
  <c r="BV29" i="7"/>
  <c r="BV44" i="7"/>
  <c r="BV63" i="7"/>
  <c r="BW35" i="7"/>
  <c r="BW37" i="7"/>
  <c r="BW33" i="7"/>
  <c r="BW34" i="7"/>
  <c r="BW36" i="7"/>
  <c r="BW38" i="7"/>
  <c r="BW39" i="7"/>
  <c r="BW41" i="7"/>
  <c r="BW9" i="7"/>
  <c r="BW7" i="7"/>
  <c r="BW15" i="7"/>
  <c r="BW16" i="7"/>
  <c r="BW17" i="7"/>
  <c r="BW19" i="7"/>
  <c r="BW27" i="7"/>
  <c r="BW29" i="7"/>
  <c r="BW44" i="7"/>
  <c r="BW63" i="7"/>
  <c r="BX35" i="7"/>
  <c r="BX37" i="7"/>
  <c r="BX33" i="7"/>
  <c r="BX34" i="7"/>
  <c r="BX36" i="7"/>
  <c r="BX38" i="7"/>
  <c r="BX39" i="7"/>
  <c r="BX41" i="7"/>
  <c r="BX9" i="7"/>
  <c r="BX7" i="7"/>
  <c r="BX15" i="7"/>
  <c r="BX16" i="7"/>
  <c r="BX17" i="7"/>
  <c r="BX19" i="7"/>
  <c r="BX27" i="7"/>
  <c r="BX29" i="7"/>
  <c r="BX44" i="7"/>
  <c r="BX63" i="7"/>
  <c r="BY35" i="7"/>
  <c r="BY37" i="7"/>
  <c r="BY33" i="7"/>
  <c r="BY34" i="7"/>
  <c r="BY36" i="7"/>
  <c r="BY38" i="7"/>
  <c r="BY39" i="7"/>
  <c r="BY41" i="7"/>
  <c r="BY9" i="7"/>
  <c r="BY7" i="7"/>
  <c r="BY15" i="7"/>
  <c r="BY16" i="7"/>
  <c r="BY17" i="7"/>
  <c r="BY19" i="7"/>
  <c r="BY27" i="7"/>
  <c r="BY29" i="7"/>
  <c r="BY44" i="7"/>
  <c r="BY63" i="7"/>
  <c r="BZ35" i="7"/>
  <c r="BZ37" i="7"/>
  <c r="BZ33" i="7"/>
  <c r="BZ34" i="7"/>
  <c r="BZ36" i="7"/>
  <c r="BZ38" i="7"/>
  <c r="BZ39" i="7"/>
  <c r="BZ41" i="7"/>
  <c r="BZ9" i="7"/>
  <c r="BZ7" i="7"/>
  <c r="BZ15" i="7"/>
  <c r="BZ16" i="7"/>
  <c r="BZ17" i="7"/>
  <c r="BZ19" i="7"/>
  <c r="BZ27" i="7"/>
  <c r="BZ29" i="7"/>
  <c r="BZ44" i="7"/>
  <c r="BZ63" i="7"/>
  <c r="CA35" i="7"/>
  <c r="CA37" i="7"/>
  <c r="CA33" i="7"/>
  <c r="CA34" i="7"/>
  <c r="CA36" i="7"/>
  <c r="CA38" i="7"/>
  <c r="CA39" i="7"/>
  <c r="CA41" i="7"/>
  <c r="CA9" i="7"/>
  <c r="CA7" i="7"/>
  <c r="CA15" i="7"/>
  <c r="CA16" i="7"/>
  <c r="CA17" i="7"/>
  <c r="CA19" i="7"/>
  <c r="CA27" i="7"/>
  <c r="CA29" i="7"/>
  <c r="CA44" i="7"/>
  <c r="CA63" i="7"/>
  <c r="CB35" i="7"/>
  <c r="CB37" i="7"/>
  <c r="CB33" i="7"/>
  <c r="CB34" i="7"/>
  <c r="CB36" i="7"/>
  <c r="CB38" i="7"/>
  <c r="CB39" i="7"/>
  <c r="CB41" i="7"/>
  <c r="CB9" i="7"/>
  <c r="CB7" i="7"/>
  <c r="CB15" i="7"/>
  <c r="CB16" i="7"/>
  <c r="CB17" i="7"/>
  <c r="CB19" i="7"/>
  <c r="CB27" i="7"/>
  <c r="CB29" i="7"/>
  <c r="CB44" i="7"/>
  <c r="CB63" i="7"/>
  <c r="CC35" i="7"/>
  <c r="CC37" i="7"/>
  <c r="CC33" i="7"/>
  <c r="CC34" i="7"/>
  <c r="CC36" i="7"/>
  <c r="CC38" i="7"/>
  <c r="CC39" i="7"/>
  <c r="CC41" i="7"/>
  <c r="CC9" i="7"/>
  <c r="CC7" i="7"/>
  <c r="CC15" i="7"/>
  <c r="CC16" i="7"/>
  <c r="CC17" i="7"/>
  <c r="CC19" i="7"/>
  <c r="CC27" i="7"/>
  <c r="CC29" i="7"/>
  <c r="CC44" i="7"/>
  <c r="CC63" i="7"/>
  <c r="CD35" i="7"/>
  <c r="CD37" i="7"/>
  <c r="CD33" i="7"/>
  <c r="CD34" i="7"/>
  <c r="CD36" i="7"/>
  <c r="CD38" i="7"/>
  <c r="CD39" i="7"/>
  <c r="CD41" i="7"/>
  <c r="CD9" i="7"/>
  <c r="CD7" i="7"/>
  <c r="CD15" i="7"/>
  <c r="CD16" i="7"/>
  <c r="CD17" i="7"/>
  <c r="CD19" i="7"/>
  <c r="CD27" i="7"/>
  <c r="CD29" i="7"/>
  <c r="CD44" i="7"/>
  <c r="CD63" i="7"/>
  <c r="CE35" i="7"/>
  <c r="CE37" i="7"/>
  <c r="CE33" i="7"/>
  <c r="CE34" i="7"/>
  <c r="CE36" i="7"/>
  <c r="CE38" i="7"/>
  <c r="CE39" i="7"/>
  <c r="CE41" i="7"/>
  <c r="CE9" i="7"/>
  <c r="CE7" i="7"/>
  <c r="CE15" i="7"/>
  <c r="CE16" i="7"/>
  <c r="CE17" i="7"/>
  <c r="CE19" i="7"/>
  <c r="CE27" i="7"/>
  <c r="CE29" i="7"/>
  <c r="CE44" i="7"/>
  <c r="CE63" i="7"/>
  <c r="CF35" i="7"/>
  <c r="CF37" i="7"/>
  <c r="CF33" i="7"/>
  <c r="CF34" i="7"/>
  <c r="CF36" i="7"/>
  <c r="CF38" i="7"/>
  <c r="CF39" i="7"/>
  <c r="CF41" i="7"/>
  <c r="CF9" i="7"/>
  <c r="CF7" i="7"/>
  <c r="CF15" i="7"/>
  <c r="CF16" i="7"/>
  <c r="CF17" i="7"/>
  <c r="CF19" i="7"/>
  <c r="CF27" i="7"/>
  <c r="CF29" i="7"/>
  <c r="CF44" i="7"/>
  <c r="CF63" i="7"/>
  <c r="CG35" i="7"/>
  <c r="CG37" i="7"/>
  <c r="CG33" i="7"/>
  <c r="CG34" i="7"/>
  <c r="CG36" i="7"/>
  <c r="CG38" i="7"/>
  <c r="CG39" i="7"/>
  <c r="CG41" i="7"/>
  <c r="CG9" i="7"/>
  <c r="CG7" i="7"/>
  <c r="CG15" i="7"/>
  <c r="CG16" i="7"/>
  <c r="CG17" i="7"/>
  <c r="CG19" i="7"/>
  <c r="CG27" i="7"/>
  <c r="CG29" i="7"/>
  <c r="CG44" i="7"/>
  <c r="CG63" i="7"/>
  <c r="CH35" i="7"/>
  <c r="K22" i="2"/>
  <c r="K26" i="2"/>
  <c r="K28" i="2"/>
  <c r="CH37" i="7"/>
  <c r="CH33" i="7"/>
  <c r="CH34" i="7"/>
  <c r="CH36" i="7"/>
  <c r="CH38" i="7"/>
  <c r="CH39" i="7"/>
  <c r="CH41" i="7"/>
  <c r="C177" i="13"/>
  <c r="CH9" i="7"/>
  <c r="CH7" i="7"/>
  <c r="CH15" i="7"/>
  <c r="CH16" i="7"/>
  <c r="F100" i="1"/>
  <c r="CH17" i="7"/>
  <c r="CH19" i="7"/>
  <c r="CH27" i="7"/>
  <c r="CH29" i="7"/>
  <c r="CH44" i="7"/>
  <c r="CH63" i="7"/>
  <c r="CI35" i="7"/>
  <c r="CI37" i="7"/>
  <c r="CI33" i="7"/>
  <c r="CI34" i="7"/>
  <c r="CI36" i="7"/>
  <c r="CI38" i="7"/>
  <c r="CI39" i="7"/>
  <c r="CI41" i="7"/>
  <c r="CI9" i="7"/>
  <c r="CI7" i="7"/>
  <c r="CI15" i="7"/>
  <c r="CI16" i="7"/>
  <c r="CI17" i="7"/>
  <c r="CI19" i="7"/>
  <c r="CI27" i="7"/>
  <c r="CI29" i="7"/>
  <c r="CI44" i="7"/>
  <c r="CI63" i="7"/>
  <c r="CJ35" i="7"/>
  <c r="CJ37" i="7"/>
  <c r="CJ33" i="7"/>
  <c r="CJ34" i="7"/>
  <c r="CJ36" i="7"/>
  <c r="CJ38" i="7"/>
  <c r="CJ39" i="7"/>
  <c r="CJ41" i="7"/>
  <c r="CJ9" i="7"/>
  <c r="CJ7" i="7"/>
  <c r="CJ15" i="7"/>
  <c r="CJ16" i="7"/>
  <c r="CJ17" i="7"/>
  <c r="CJ19" i="7"/>
  <c r="CJ27" i="7"/>
  <c r="CJ29" i="7"/>
  <c r="CJ44" i="7"/>
  <c r="CJ63" i="7"/>
  <c r="CK35" i="7"/>
  <c r="CK37" i="7"/>
  <c r="CK33" i="7"/>
  <c r="CK34" i="7"/>
  <c r="CK36" i="7"/>
  <c r="CK38" i="7"/>
  <c r="CK39" i="7"/>
  <c r="CK41" i="7"/>
  <c r="CK9" i="7"/>
  <c r="CK7" i="7"/>
  <c r="CK15" i="7"/>
  <c r="CK16" i="7"/>
  <c r="CK17" i="7"/>
  <c r="CK19" i="7"/>
  <c r="CK27" i="7"/>
  <c r="CK29" i="7"/>
  <c r="CK44" i="7"/>
  <c r="CK63" i="7"/>
  <c r="CL35" i="7"/>
  <c r="CL37" i="7"/>
  <c r="CL33" i="7"/>
  <c r="CL34" i="7"/>
  <c r="CL36" i="7"/>
  <c r="CL38" i="7"/>
  <c r="CL39" i="7"/>
  <c r="CL41" i="7"/>
  <c r="CL9" i="7"/>
  <c r="CL7" i="7"/>
  <c r="CL15" i="7"/>
  <c r="CL16" i="7"/>
  <c r="CL17" i="7"/>
  <c r="CL19" i="7"/>
  <c r="CL27" i="7"/>
  <c r="CL29" i="7"/>
  <c r="CL44" i="7"/>
  <c r="CL63" i="7"/>
  <c r="CM35" i="7"/>
  <c r="CM37" i="7"/>
  <c r="CM33" i="7"/>
  <c r="CM34" i="7"/>
  <c r="CM36" i="7"/>
  <c r="CM38" i="7"/>
  <c r="CM39" i="7"/>
  <c r="CM41" i="7"/>
  <c r="CM9" i="7"/>
  <c r="CM7" i="7"/>
  <c r="CM15" i="7"/>
  <c r="CM16" i="7"/>
  <c r="CM17" i="7"/>
  <c r="CM19" i="7"/>
  <c r="CM27" i="7"/>
  <c r="CM29" i="7"/>
  <c r="CM44" i="7"/>
  <c r="CM63" i="7"/>
  <c r="CN35" i="7"/>
  <c r="CN37" i="7"/>
  <c r="CN33" i="7"/>
  <c r="CN34" i="7"/>
  <c r="CN36" i="7"/>
  <c r="CN38" i="7"/>
  <c r="CN39" i="7"/>
  <c r="CN41" i="7"/>
  <c r="CN9" i="7"/>
  <c r="CN7" i="7"/>
  <c r="CN15" i="7"/>
  <c r="CN16" i="7"/>
  <c r="CN17" i="7"/>
  <c r="CN19" i="7"/>
  <c r="CN27" i="7"/>
  <c r="CN29" i="7"/>
  <c r="CN44" i="7"/>
  <c r="CN63" i="7"/>
  <c r="CO35" i="7"/>
  <c r="CO37" i="7"/>
  <c r="CO33" i="7"/>
  <c r="CO34" i="7"/>
  <c r="CO36" i="7"/>
  <c r="CO38" i="7"/>
  <c r="CO39" i="7"/>
  <c r="CO41" i="7"/>
  <c r="CO9" i="7"/>
  <c r="CO7" i="7"/>
  <c r="CO15" i="7"/>
  <c r="CO16" i="7"/>
  <c r="CO17" i="7"/>
  <c r="CO19" i="7"/>
  <c r="CO27" i="7"/>
  <c r="CO29" i="7"/>
  <c r="CO44" i="7"/>
  <c r="CO63" i="7"/>
  <c r="CP35" i="7"/>
  <c r="CP37" i="7"/>
  <c r="CP33" i="7"/>
  <c r="CP34" i="7"/>
  <c r="CP36" i="7"/>
  <c r="CP38" i="7"/>
  <c r="CP39" i="7"/>
  <c r="CP41" i="7"/>
  <c r="CP9" i="7"/>
  <c r="CP7" i="7"/>
  <c r="CP15" i="7"/>
  <c r="CP16" i="7"/>
  <c r="CP17" i="7"/>
  <c r="CP19" i="7"/>
  <c r="CP27" i="7"/>
  <c r="CP29" i="7"/>
  <c r="CP44" i="7"/>
  <c r="CP63" i="7"/>
  <c r="CQ35" i="7"/>
  <c r="CQ37" i="7"/>
  <c r="CQ33" i="7"/>
  <c r="CQ34" i="7"/>
  <c r="CQ36" i="7"/>
  <c r="CQ38" i="7"/>
  <c r="CQ39" i="7"/>
  <c r="CQ41" i="7"/>
  <c r="CQ9" i="7"/>
  <c r="CQ7" i="7"/>
  <c r="CQ15" i="7"/>
  <c r="CQ16" i="7"/>
  <c r="CQ17" i="7"/>
  <c r="CQ19" i="7"/>
  <c r="CQ27" i="7"/>
  <c r="CQ29" i="7"/>
  <c r="CQ44" i="7"/>
  <c r="CQ63" i="7"/>
  <c r="CR35" i="7"/>
  <c r="CR37" i="7"/>
  <c r="CR33" i="7"/>
  <c r="CR34" i="7"/>
  <c r="CR36" i="7"/>
  <c r="CR38" i="7"/>
  <c r="CR39" i="7"/>
  <c r="CR41" i="7"/>
  <c r="CR9" i="7"/>
  <c r="CR7" i="7"/>
  <c r="CR15" i="7"/>
  <c r="CR16" i="7"/>
  <c r="CR17" i="7"/>
  <c r="CR19" i="7"/>
  <c r="CR27" i="7"/>
  <c r="CR29" i="7"/>
  <c r="CR44" i="7"/>
  <c r="CR63" i="7"/>
  <c r="CS35" i="7"/>
  <c r="CS37" i="7"/>
  <c r="CS33" i="7"/>
  <c r="CS34" i="7"/>
  <c r="CS36" i="7"/>
  <c r="CS38" i="7"/>
  <c r="CS39" i="7"/>
  <c r="CS41" i="7"/>
  <c r="CS9" i="7"/>
  <c r="CS7" i="7"/>
  <c r="CS15" i="7"/>
  <c r="CS16" i="7"/>
  <c r="CS17" i="7"/>
  <c r="CS19" i="7"/>
  <c r="CS27" i="7"/>
  <c r="CS29" i="7"/>
  <c r="CS44" i="7"/>
  <c r="CS63" i="7"/>
  <c r="CT35" i="7"/>
  <c r="L22" i="2"/>
  <c r="L26" i="2"/>
  <c r="L28" i="2"/>
  <c r="CT37" i="7"/>
  <c r="CT33" i="7"/>
  <c r="CT34" i="7"/>
  <c r="CT36" i="7"/>
  <c r="CT38" i="7"/>
  <c r="CT39" i="7"/>
  <c r="CT41" i="7"/>
  <c r="C178" i="13"/>
  <c r="CT9" i="7"/>
  <c r="CT7" i="7"/>
  <c r="CT15" i="7"/>
  <c r="CT16" i="7"/>
  <c r="F101" i="1"/>
  <c r="CT17" i="7"/>
  <c r="CT19" i="7"/>
  <c r="CT27" i="7"/>
  <c r="CT29" i="7"/>
  <c r="CT44" i="7"/>
  <c r="CT63" i="7"/>
  <c r="CU35" i="7"/>
  <c r="CU37" i="7"/>
  <c r="CU33" i="7"/>
  <c r="CU34" i="7"/>
  <c r="CU36" i="7"/>
  <c r="CU38" i="7"/>
  <c r="CU39" i="7"/>
  <c r="CU41" i="7"/>
  <c r="CU9" i="7"/>
  <c r="CU7" i="7"/>
  <c r="CU15" i="7"/>
  <c r="CU16" i="7"/>
  <c r="CU17" i="7"/>
  <c r="CU19" i="7"/>
  <c r="CU27" i="7"/>
  <c r="CU29" i="7"/>
  <c r="CU44" i="7"/>
  <c r="CU63" i="7"/>
  <c r="CV35" i="7"/>
  <c r="CV37" i="7"/>
  <c r="CV33" i="7"/>
  <c r="CV34" i="7"/>
  <c r="CV36" i="7"/>
  <c r="CV38" i="7"/>
  <c r="CV39" i="7"/>
  <c r="CV41" i="7"/>
  <c r="CV9" i="7"/>
  <c r="CV7" i="7"/>
  <c r="CV15" i="7"/>
  <c r="CV16" i="7"/>
  <c r="CV17" i="7"/>
  <c r="CV19" i="7"/>
  <c r="CV27" i="7"/>
  <c r="CV29" i="7"/>
  <c r="CV44" i="7"/>
  <c r="CV63" i="7"/>
  <c r="CW35" i="7"/>
  <c r="CW37" i="7"/>
  <c r="CW33" i="7"/>
  <c r="CW34" i="7"/>
  <c r="CW36" i="7"/>
  <c r="CW38" i="7"/>
  <c r="CW39" i="7"/>
  <c r="CW41" i="7"/>
  <c r="CW9" i="7"/>
  <c r="CW7" i="7"/>
  <c r="CW15" i="7"/>
  <c r="CW16" i="7"/>
  <c r="CW17" i="7"/>
  <c r="CW19" i="7"/>
  <c r="CW27" i="7"/>
  <c r="CW29" i="7"/>
  <c r="CW44" i="7"/>
  <c r="CW63" i="7"/>
  <c r="CX35" i="7"/>
  <c r="CX37" i="7"/>
  <c r="CX33" i="7"/>
  <c r="CX34" i="7"/>
  <c r="CX36" i="7"/>
  <c r="CX38" i="7"/>
  <c r="CX39" i="7"/>
  <c r="CX41" i="7"/>
  <c r="CX9" i="7"/>
  <c r="CX7" i="7"/>
  <c r="CX15" i="7"/>
  <c r="CX16" i="7"/>
  <c r="CX17" i="7"/>
  <c r="CX19" i="7"/>
  <c r="CX27" i="7"/>
  <c r="CX29" i="7"/>
  <c r="CX44" i="7"/>
  <c r="CX63" i="7"/>
  <c r="CY35" i="7"/>
  <c r="CY37" i="7"/>
  <c r="CY33" i="7"/>
  <c r="CY34" i="7"/>
  <c r="CY36" i="7"/>
  <c r="CY38" i="7"/>
  <c r="CY39" i="7"/>
  <c r="CY41" i="7"/>
  <c r="CY9" i="7"/>
  <c r="CY7" i="7"/>
  <c r="CY15" i="7"/>
  <c r="CY16" i="7"/>
  <c r="CY17" i="7"/>
  <c r="CY19" i="7"/>
  <c r="CY27" i="7"/>
  <c r="CY29" i="7"/>
  <c r="CY44" i="7"/>
  <c r="CY63" i="7"/>
  <c r="CZ35" i="7"/>
  <c r="CZ37" i="7"/>
  <c r="CZ33" i="7"/>
  <c r="CZ34" i="7"/>
  <c r="CZ36" i="7"/>
  <c r="CZ38" i="7"/>
  <c r="CZ39" i="7"/>
  <c r="CZ41" i="7"/>
  <c r="CZ9" i="7"/>
  <c r="CZ7" i="7"/>
  <c r="CZ15" i="7"/>
  <c r="CZ16" i="7"/>
  <c r="CZ17" i="7"/>
  <c r="CZ19" i="7"/>
  <c r="CZ27" i="7"/>
  <c r="CZ29" i="7"/>
  <c r="CZ44" i="7"/>
  <c r="CZ63" i="7"/>
  <c r="DA35" i="7"/>
  <c r="DA37" i="7"/>
  <c r="DA33" i="7"/>
  <c r="DA34" i="7"/>
  <c r="DA36" i="7"/>
  <c r="DA38" i="7"/>
  <c r="DA39" i="7"/>
  <c r="DA41" i="7"/>
  <c r="DA9" i="7"/>
  <c r="DA7" i="7"/>
  <c r="DA15" i="7"/>
  <c r="DA16" i="7"/>
  <c r="DA17" i="7"/>
  <c r="DA19" i="7"/>
  <c r="DA27" i="7"/>
  <c r="DA29" i="7"/>
  <c r="DA44" i="7"/>
  <c r="DA63" i="7"/>
  <c r="DB35" i="7"/>
  <c r="DB37" i="7"/>
  <c r="DB33" i="7"/>
  <c r="DB34" i="7"/>
  <c r="DB36" i="7"/>
  <c r="DB38" i="7"/>
  <c r="DB39" i="7"/>
  <c r="DB41" i="7"/>
  <c r="DB9" i="7"/>
  <c r="DB7" i="7"/>
  <c r="DB15" i="7"/>
  <c r="DB16" i="7"/>
  <c r="DB17" i="7"/>
  <c r="DB19" i="7"/>
  <c r="DB27" i="7"/>
  <c r="DB29" i="7"/>
  <c r="DB44" i="7"/>
  <c r="DB63" i="7"/>
  <c r="DC35" i="7"/>
  <c r="DC37" i="7"/>
  <c r="DC33" i="7"/>
  <c r="DC34" i="7"/>
  <c r="DC36" i="7"/>
  <c r="DC38" i="7"/>
  <c r="DC39" i="7"/>
  <c r="DC41" i="7"/>
  <c r="DC9" i="7"/>
  <c r="DC7" i="7"/>
  <c r="DC15" i="7"/>
  <c r="DC16" i="7"/>
  <c r="DC17" i="7"/>
  <c r="DC19" i="7"/>
  <c r="DC27" i="7"/>
  <c r="DC29" i="7"/>
  <c r="DC44" i="7"/>
  <c r="DC63" i="7"/>
  <c r="DD35" i="7"/>
  <c r="DD37" i="7"/>
  <c r="DD33" i="7"/>
  <c r="DD34" i="7"/>
  <c r="DD36" i="7"/>
  <c r="DD38" i="7"/>
  <c r="DD39" i="7"/>
  <c r="DD41" i="7"/>
  <c r="DD9" i="7"/>
  <c r="DD7" i="7"/>
  <c r="DD15" i="7"/>
  <c r="DD16" i="7"/>
  <c r="DD17" i="7"/>
  <c r="DD19" i="7"/>
  <c r="DD27" i="7"/>
  <c r="DD29" i="7"/>
  <c r="DD44" i="7"/>
  <c r="DD63" i="7"/>
  <c r="DE35" i="7"/>
  <c r="DE37" i="7"/>
  <c r="DE33" i="7"/>
  <c r="DE34" i="7"/>
  <c r="DE36" i="7"/>
  <c r="DE38" i="7"/>
  <c r="DE39" i="7"/>
  <c r="DE41" i="7"/>
  <c r="DE9" i="7"/>
  <c r="DE7" i="7"/>
  <c r="DE15" i="7"/>
  <c r="DE16" i="7"/>
  <c r="DE17" i="7"/>
  <c r="DE19" i="7"/>
  <c r="DE27" i="7"/>
  <c r="DE29" i="7"/>
  <c r="DE44" i="7"/>
  <c r="DE63" i="7"/>
  <c r="DF35" i="7"/>
  <c r="M22" i="2"/>
  <c r="M26" i="2"/>
  <c r="M28" i="2"/>
  <c r="DF37" i="7"/>
  <c r="DF33" i="7"/>
  <c r="DF34" i="7"/>
  <c r="DF36" i="7"/>
  <c r="DF38" i="7"/>
  <c r="DF39" i="7"/>
  <c r="DF41" i="7"/>
  <c r="C179" i="13"/>
  <c r="DF9" i="7"/>
  <c r="DF7" i="7"/>
  <c r="DF15" i="7"/>
  <c r="DF16" i="7"/>
  <c r="F102" i="1"/>
  <c r="DF17" i="7"/>
  <c r="DF19" i="7"/>
  <c r="DF27" i="7"/>
  <c r="DF29" i="7"/>
  <c r="DF44" i="7"/>
  <c r="DF63" i="7"/>
  <c r="DG35" i="7"/>
  <c r="DG37" i="7"/>
  <c r="DG33" i="7"/>
  <c r="DG34" i="7"/>
  <c r="DG36" i="7"/>
  <c r="DG38" i="7"/>
  <c r="DG39" i="7"/>
  <c r="DG41" i="7"/>
  <c r="DG9" i="7"/>
  <c r="DG7" i="7"/>
  <c r="DG15" i="7"/>
  <c r="DG16" i="7"/>
  <c r="DG17" i="7"/>
  <c r="DG19" i="7"/>
  <c r="DG27" i="7"/>
  <c r="DG29" i="7"/>
  <c r="DG44" i="7"/>
  <c r="DG63" i="7"/>
  <c r="DH35" i="7"/>
  <c r="DH37" i="7"/>
  <c r="DH33" i="7"/>
  <c r="DH34" i="7"/>
  <c r="DH36" i="7"/>
  <c r="DH38" i="7"/>
  <c r="DH39" i="7"/>
  <c r="DH41" i="7"/>
  <c r="DH9" i="7"/>
  <c r="DH7" i="7"/>
  <c r="DH15" i="7"/>
  <c r="DH16" i="7"/>
  <c r="DH17" i="7"/>
  <c r="DH19" i="7"/>
  <c r="DH27" i="7"/>
  <c r="DH29" i="7"/>
  <c r="DH44" i="7"/>
  <c r="DH63" i="7"/>
  <c r="DI35" i="7"/>
  <c r="DI37" i="7"/>
  <c r="DI33" i="7"/>
  <c r="DI34" i="7"/>
  <c r="DI36" i="7"/>
  <c r="DI38" i="7"/>
  <c r="DI39" i="7"/>
  <c r="DI41" i="7"/>
  <c r="DI9" i="7"/>
  <c r="DI7" i="7"/>
  <c r="DI15" i="7"/>
  <c r="DI16" i="7"/>
  <c r="DI17" i="7"/>
  <c r="DI19" i="7"/>
  <c r="DI27" i="7"/>
  <c r="DI29" i="7"/>
  <c r="DI44" i="7"/>
  <c r="DI63" i="7"/>
  <c r="DJ35" i="7"/>
  <c r="DJ37" i="7"/>
  <c r="DJ33" i="7"/>
  <c r="DJ34" i="7"/>
  <c r="DJ36" i="7"/>
  <c r="DJ38" i="7"/>
  <c r="DJ39" i="7"/>
  <c r="DJ41" i="7"/>
  <c r="DJ9" i="7"/>
  <c r="DJ7" i="7"/>
  <c r="DJ15" i="7"/>
  <c r="DJ16" i="7"/>
  <c r="DJ17" i="7"/>
  <c r="DJ19" i="7"/>
  <c r="DJ27" i="7"/>
  <c r="DJ29" i="7"/>
  <c r="DJ44" i="7"/>
  <c r="DJ63" i="7"/>
  <c r="DK35" i="7"/>
  <c r="DK37" i="7"/>
  <c r="DK33" i="7"/>
  <c r="DK34" i="7"/>
  <c r="DK36" i="7"/>
  <c r="DK38" i="7"/>
  <c r="DK39" i="7"/>
  <c r="DK41" i="7"/>
  <c r="DK9" i="7"/>
  <c r="DK7" i="7"/>
  <c r="DK15" i="7"/>
  <c r="DK16" i="7"/>
  <c r="DK17" i="7"/>
  <c r="DK19" i="7"/>
  <c r="DK27" i="7"/>
  <c r="DK29" i="7"/>
  <c r="DK44" i="7"/>
  <c r="DK63" i="7"/>
  <c r="DL35" i="7"/>
  <c r="DL37" i="7"/>
  <c r="DL33" i="7"/>
  <c r="DL34" i="7"/>
  <c r="DL36" i="7"/>
  <c r="DL38" i="7"/>
  <c r="DL39" i="7"/>
  <c r="DL41" i="7"/>
  <c r="DL9" i="7"/>
  <c r="DL7" i="7"/>
  <c r="DL15" i="7"/>
  <c r="DL16" i="7"/>
  <c r="DL17" i="7"/>
  <c r="DL19" i="7"/>
  <c r="DL27" i="7"/>
  <c r="DL29" i="7"/>
  <c r="DL44" i="7"/>
  <c r="DL63" i="7"/>
  <c r="DM35" i="7"/>
  <c r="DM37" i="7"/>
  <c r="DM33" i="7"/>
  <c r="DM34" i="7"/>
  <c r="DM36" i="7"/>
  <c r="DM38" i="7"/>
  <c r="DM39" i="7"/>
  <c r="DM41" i="7"/>
  <c r="DM9" i="7"/>
  <c r="DM7" i="7"/>
  <c r="DM15" i="7"/>
  <c r="DM16" i="7"/>
  <c r="DM17" i="7"/>
  <c r="DM19" i="7"/>
  <c r="DM27" i="7"/>
  <c r="DM29" i="7"/>
  <c r="DM44" i="7"/>
  <c r="DM63" i="7"/>
  <c r="DN35" i="7"/>
  <c r="DN37" i="7"/>
  <c r="DN33" i="7"/>
  <c r="DN34" i="7"/>
  <c r="DN36" i="7"/>
  <c r="DN38" i="7"/>
  <c r="DN39" i="7"/>
  <c r="DN41" i="7"/>
  <c r="DN9" i="7"/>
  <c r="DN7" i="7"/>
  <c r="DN15" i="7"/>
  <c r="DN16" i="7"/>
  <c r="DN17" i="7"/>
  <c r="DN19" i="7"/>
  <c r="DN27" i="7"/>
  <c r="DN29" i="7"/>
  <c r="DN44" i="7"/>
  <c r="DN63" i="7"/>
  <c r="DO35" i="7"/>
  <c r="DO37" i="7"/>
  <c r="DO33" i="7"/>
  <c r="DO34" i="7"/>
  <c r="DO36" i="7"/>
  <c r="DO38" i="7"/>
  <c r="DO39" i="7"/>
  <c r="DO41" i="7"/>
  <c r="DO9" i="7"/>
  <c r="DO7" i="7"/>
  <c r="DO15" i="7"/>
  <c r="DO16" i="7"/>
  <c r="DO17" i="7"/>
  <c r="DO19" i="7"/>
  <c r="DO27" i="7"/>
  <c r="DO29" i="7"/>
  <c r="DO44" i="7"/>
  <c r="DO63" i="7"/>
  <c r="DP35" i="7"/>
  <c r="DP37" i="7"/>
  <c r="DP33" i="7"/>
  <c r="DP34" i="7"/>
  <c r="DP36" i="7"/>
  <c r="DP38" i="7"/>
  <c r="DP39" i="7"/>
  <c r="DP41" i="7"/>
  <c r="DP9" i="7"/>
  <c r="DP7" i="7"/>
  <c r="DP15" i="7"/>
  <c r="DP16" i="7"/>
  <c r="DP17" i="7"/>
  <c r="DP19" i="7"/>
  <c r="DP27" i="7"/>
  <c r="DP29" i="7"/>
  <c r="DP44" i="7"/>
  <c r="DP63" i="7"/>
  <c r="DQ35" i="7"/>
  <c r="DQ37" i="7"/>
  <c r="DQ33" i="7"/>
  <c r="DQ34" i="7"/>
  <c r="DQ36" i="7"/>
  <c r="DQ38" i="7"/>
  <c r="DQ39" i="7"/>
  <c r="DQ41" i="7"/>
  <c r="DQ9" i="7"/>
  <c r="DQ7" i="7"/>
  <c r="DQ15" i="7"/>
  <c r="DQ16" i="7"/>
  <c r="DQ17" i="7"/>
  <c r="DQ19" i="7"/>
  <c r="DQ27" i="7"/>
  <c r="DQ29" i="7"/>
  <c r="DQ44" i="7"/>
  <c r="DQ63" i="7"/>
  <c r="DR35" i="7"/>
  <c r="N22" i="2"/>
  <c r="N26" i="2"/>
  <c r="N28" i="2"/>
  <c r="DR37" i="7"/>
  <c r="DR33" i="7"/>
  <c r="DR34" i="7"/>
  <c r="DR36" i="7"/>
  <c r="DR38" i="7"/>
  <c r="DR39" i="7"/>
  <c r="DR41" i="7"/>
  <c r="C180" i="13"/>
  <c r="DR9" i="7"/>
  <c r="DR7" i="7"/>
  <c r="DR15" i="7"/>
  <c r="DR16" i="7"/>
  <c r="F103" i="1"/>
  <c r="DR17" i="7"/>
  <c r="DR19" i="7"/>
  <c r="DR27" i="7"/>
  <c r="DR29" i="7"/>
  <c r="DR44" i="7"/>
  <c r="DR63" i="7"/>
  <c r="DS35" i="7"/>
  <c r="DS37" i="7"/>
  <c r="DS33" i="7"/>
  <c r="DS34" i="7"/>
  <c r="DS36" i="7"/>
  <c r="DS38" i="7"/>
  <c r="DS39" i="7"/>
  <c r="DS41" i="7"/>
  <c r="DS9" i="7"/>
  <c r="DS7" i="7"/>
  <c r="DS15" i="7"/>
  <c r="DS16" i="7"/>
  <c r="DS17" i="7"/>
  <c r="DS19" i="7"/>
  <c r="DS27" i="7"/>
  <c r="DS29" i="7"/>
  <c r="DS44" i="7"/>
  <c r="DS63" i="7"/>
  <c r="DT35" i="7"/>
  <c r="DT37" i="7"/>
  <c r="DT33" i="7"/>
  <c r="DT34" i="7"/>
  <c r="DT36" i="7"/>
  <c r="DT38" i="7"/>
  <c r="DT39" i="7"/>
  <c r="DT41" i="7"/>
  <c r="DT9" i="7"/>
  <c r="DT7" i="7"/>
  <c r="DT15" i="7"/>
  <c r="DT16" i="7"/>
  <c r="DT17" i="7"/>
  <c r="DT19" i="7"/>
  <c r="DT27" i="7"/>
  <c r="DT29" i="7"/>
  <c r="DT44" i="7"/>
  <c r="DT63" i="7"/>
  <c r="DU35" i="7"/>
  <c r="DU37" i="7"/>
  <c r="DU33" i="7"/>
  <c r="DU34" i="7"/>
  <c r="DU36" i="7"/>
  <c r="DU38" i="7"/>
  <c r="DU39" i="7"/>
  <c r="DU41" i="7"/>
  <c r="DU9" i="7"/>
  <c r="DU7" i="7"/>
  <c r="DU15" i="7"/>
  <c r="DU16" i="7"/>
  <c r="DU17" i="7"/>
  <c r="DU19" i="7"/>
  <c r="DU27" i="7"/>
  <c r="DU29" i="7"/>
  <c r="DU44" i="7"/>
  <c r="DU63" i="7"/>
  <c r="DV35" i="7"/>
  <c r="DV37" i="7"/>
  <c r="DV33" i="7"/>
  <c r="DV34" i="7"/>
  <c r="DV36" i="7"/>
  <c r="DV38" i="7"/>
  <c r="DV39" i="7"/>
  <c r="DV41" i="7"/>
  <c r="DV9" i="7"/>
  <c r="DV7" i="7"/>
  <c r="DV15" i="7"/>
  <c r="DV16" i="7"/>
  <c r="DV17" i="7"/>
  <c r="DV19" i="7"/>
  <c r="DV27" i="7"/>
  <c r="DV29" i="7"/>
  <c r="DV44" i="7"/>
  <c r="DV63" i="7"/>
  <c r="DW35" i="7"/>
  <c r="DW37" i="7"/>
  <c r="DW33" i="7"/>
  <c r="DW34" i="7"/>
  <c r="DW36" i="7"/>
  <c r="DW38" i="7"/>
  <c r="DW39" i="7"/>
  <c r="DW41" i="7"/>
  <c r="DW9" i="7"/>
  <c r="DW7" i="7"/>
  <c r="DW15" i="7"/>
  <c r="DW16" i="7"/>
  <c r="DW17" i="7"/>
  <c r="DW19" i="7"/>
  <c r="DW27" i="7"/>
  <c r="DW29" i="7"/>
  <c r="DW44" i="7"/>
  <c r="DW63" i="7"/>
  <c r="DX35" i="7"/>
  <c r="DX37" i="7"/>
  <c r="DX33" i="7"/>
  <c r="DX34" i="7"/>
  <c r="DX36" i="7"/>
  <c r="DX38" i="7"/>
  <c r="DX39" i="7"/>
  <c r="DX41" i="7"/>
  <c r="DX9" i="7"/>
  <c r="DX7" i="7"/>
  <c r="DX15" i="7"/>
  <c r="DX16" i="7"/>
  <c r="DX17" i="7"/>
  <c r="DX19" i="7"/>
  <c r="DX27" i="7"/>
  <c r="DX29" i="7"/>
  <c r="DX44" i="7"/>
  <c r="DX63" i="7"/>
  <c r="DY35" i="7"/>
  <c r="DY37" i="7"/>
  <c r="DY33" i="7"/>
  <c r="DY34" i="7"/>
  <c r="DY36" i="7"/>
  <c r="DY38" i="7"/>
  <c r="DY39" i="7"/>
  <c r="DY41" i="7"/>
  <c r="DY9" i="7"/>
  <c r="DY7" i="7"/>
  <c r="DY15" i="7"/>
  <c r="DY16" i="7"/>
  <c r="DY17" i="7"/>
  <c r="DY19" i="7"/>
  <c r="DY27" i="7"/>
  <c r="DY29" i="7"/>
  <c r="DY44" i="7"/>
  <c r="DY63" i="7"/>
  <c r="DZ35" i="7"/>
  <c r="DZ37" i="7"/>
  <c r="DZ33" i="7"/>
  <c r="DZ34" i="7"/>
  <c r="DZ36" i="7"/>
  <c r="DZ38" i="7"/>
  <c r="DZ39" i="7"/>
  <c r="DZ41" i="7"/>
  <c r="DZ9" i="7"/>
  <c r="DZ7" i="7"/>
  <c r="DZ15" i="7"/>
  <c r="DZ16" i="7"/>
  <c r="DZ17" i="7"/>
  <c r="DZ19" i="7"/>
  <c r="DZ27" i="7"/>
  <c r="DZ29" i="7"/>
  <c r="DZ44" i="7"/>
  <c r="DZ63" i="7"/>
  <c r="EA35" i="7"/>
  <c r="EA37" i="7"/>
  <c r="EA33" i="7"/>
  <c r="EA34" i="7"/>
  <c r="EA36" i="7"/>
  <c r="EA38" i="7"/>
  <c r="EA39" i="7"/>
  <c r="EA41" i="7"/>
  <c r="EA9" i="7"/>
  <c r="EA7" i="7"/>
  <c r="EA15" i="7"/>
  <c r="EA16" i="7"/>
  <c r="EA17" i="7"/>
  <c r="EA19" i="7"/>
  <c r="EA27" i="7"/>
  <c r="EA29" i="7"/>
  <c r="EA44" i="7"/>
  <c r="EA63" i="7"/>
  <c r="EB35" i="7"/>
  <c r="EB37" i="7"/>
  <c r="EB33" i="7"/>
  <c r="EB34" i="7"/>
  <c r="EB36" i="7"/>
  <c r="EB38" i="7"/>
  <c r="EB39" i="7"/>
  <c r="EB41" i="7"/>
  <c r="EB9" i="7"/>
  <c r="EB7" i="7"/>
  <c r="EB15" i="7"/>
  <c r="EB16" i="7"/>
  <c r="EB17" i="7"/>
  <c r="EB19" i="7"/>
  <c r="EB27" i="7"/>
  <c r="EB29" i="7"/>
  <c r="EB44" i="7"/>
  <c r="EB63" i="7"/>
  <c r="EC35" i="7"/>
  <c r="EC37" i="7"/>
  <c r="EC33" i="7"/>
  <c r="EC34" i="7"/>
  <c r="EC36" i="7"/>
  <c r="EC38" i="7"/>
  <c r="EC39" i="7"/>
  <c r="EC41" i="7"/>
  <c r="EC9" i="7"/>
  <c r="EC7" i="7"/>
  <c r="EC15" i="7"/>
  <c r="EC16" i="7"/>
  <c r="EC17" i="7"/>
  <c r="EC19" i="7"/>
  <c r="EC27" i="7"/>
  <c r="EC29" i="7"/>
  <c r="EC44" i="7"/>
  <c r="EC63" i="7"/>
  <c r="ED35" i="7"/>
  <c r="O22" i="2"/>
  <c r="O26" i="2"/>
  <c r="O28" i="2"/>
  <c r="ED37" i="7"/>
  <c r="ED33" i="7"/>
  <c r="ED34" i="7"/>
  <c r="ED36" i="7"/>
  <c r="ED38" i="7"/>
  <c r="ED39" i="7"/>
  <c r="ED41" i="7"/>
  <c r="C181" i="13"/>
  <c r="ED9" i="7"/>
  <c r="ED7" i="7"/>
  <c r="ED15" i="7"/>
  <c r="ED16" i="7"/>
  <c r="F104" i="1"/>
  <c r="ED17" i="7"/>
  <c r="ED19" i="7"/>
  <c r="ED27" i="7"/>
  <c r="ED29" i="7"/>
  <c r="ED44" i="7"/>
  <c r="ED63" i="7"/>
  <c r="EE35" i="7"/>
  <c r="EE37" i="7"/>
  <c r="EE33" i="7"/>
  <c r="EE34" i="7"/>
  <c r="EE36" i="7"/>
  <c r="EE38" i="7"/>
  <c r="EE39" i="7"/>
  <c r="EE41" i="7"/>
  <c r="EE9" i="7"/>
  <c r="EE7" i="7"/>
  <c r="EE15" i="7"/>
  <c r="EE16" i="7"/>
  <c r="EE17" i="7"/>
  <c r="EE19" i="7"/>
  <c r="EE27" i="7"/>
  <c r="EE29" i="7"/>
  <c r="EE44" i="7"/>
  <c r="EE63" i="7"/>
  <c r="EF35" i="7"/>
  <c r="EF37" i="7"/>
  <c r="EF33" i="7"/>
  <c r="EF34" i="7"/>
  <c r="EF36" i="7"/>
  <c r="EF38" i="7"/>
  <c r="EF39" i="7"/>
  <c r="EF41" i="7"/>
  <c r="EF9" i="7"/>
  <c r="EF7" i="7"/>
  <c r="EF15" i="7"/>
  <c r="EF16" i="7"/>
  <c r="EF17" i="7"/>
  <c r="EF19" i="7"/>
  <c r="EF27" i="7"/>
  <c r="EF29" i="7"/>
  <c r="EF44" i="7"/>
  <c r="EF63" i="7"/>
  <c r="EG35" i="7"/>
  <c r="EG37" i="7"/>
  <c r="EG33" i="7"/>
  <c r="EG34" i="7"/>
  <c r="EG36" i="7"/>
  <c r="EG38" i="7"/>
  <c r="EG39" i="7"/>
  <c r="EG41" i="7"/>
  <c r="EG9" i="7"/>
  <c r="EG7" i="7"/>
  <c r="EG15" i="7"/>
  <c r="EG16" i="7"/>
  <c r="EG17" i="7"/>
  <c r="EG19" i="7"/>
  <c r="EG27" i="7"/>
  <c r="EG29" i="7"/>
  <c r="EG44" i="7"/>
  <c r="EG63" i="7"/>
  <c r="EH35" i="7"/>
  <c r="EH37" i="7"/>
  <c r="EH33" i="7"/>
  <c r="EH34" i="7"/>
  <c r="EH36" i="7"/>
  <c r="EH38" i="7"/>
  <c r="EH39" i="7"/>
  <c r="EH41" i="7"/>
  <c r="EH9" i="7"/>
  <c r="EH7" i="7"/>
  <c r="EH15" i="7"/>
  <c r="EH16" i="7"/>
  <c r="EH17" i="7"/>
  <c r="EH19" i="7"/>
  <c r="EH27" i="7"/>
  <c r="EH29" i="7"/>
  <c r="EH44" i="7"/>
  <c r="EH63" i="7"/>
  <c r="EI35" i="7"/>
  <c r="EI37" i="7"/>
  <c r="EI33" i="7"/>
  <c r="EI34" i="7"/>
  <c r="EI36" i="7"/>
  <c r="EI38" i="7"/>
  <c r="EI39" i="7"/>
  <c r="EI41" i="7"/>
  <c r="EI9" i="7"/>
  <c r="EI7" i="7"/>
  <c r="EI15" i="7"/>
  <c r="EI16" i="7"/>
  <c r="EI17" i="7"/>
  <c r="EI19" i="7"/>
  <c r="EI27" i="7"/>
  <c r="EI29" i="7"/>
  <c r="EI44" i="7"/>
  <c r="EI63" i="7"/>
  <c r="EJ35" i="7"/>
  <c r="EJ37" i="7"/>
  <c r="EJ33" i="7"/>
  <c r="EJ34" i="7"/>
  <c r="EJ36" i="7"/>
  <c r="EJ38" i="7"/>
  <c r="EJ39" i="7"/>
  <c r="EJ41" i="7"/>
  <c r="EJ9" i="7"/>
  <c r="EJ7" i="7"/>
  <c r="EJ15" i="7"/>
  <c r="EJ16" i="7"/>
  <c r="EJ17" i="7"/>
  <c r="EJ19" i="7"/>
  <c r="EJ27" i="7"/>
  <c r="EJ29" i="7"/>
  <c r="EJ44" i="7"/>
  <c r="EJ63" i="7"/>
  <c r="EK35" i="7"/>
  <c r="EK37" i="7"/>
  <c r="EK33" i="7"/>
  <c r="EK34" i="7"/>
  <c r="EK36" i="7"/>
  <c r="EK38" i="7"/>
  <c r="EK39" i="7"/>
  <c r="EK41" i="7"/>
  <c r="EK9" i="7"/>
  <c r="EK7" i="7"/>
  <c r="EK15" i="7"/>
  <c r="EK16" i="7"/>
  <c r="EK17" i="7"/>
  <c r="EK19" i="7"/>
  <c r="EK27" i="7"/>
  <c r="EK29" i="7"/>
  <c r="EK44" i="7"/>
  <c r="EK63" i="7"/>
  <c r="EL35" i="7"/>
  <c r="EL37" i="7"/>
  <c r="EL33" i="7"/>
  <c r="EL34" i="7"/>
  <c r="EL36" i="7"/>
  <c r="EL38" i="7"/>
  <c r="EL39" i="7"/>
  <c r="EL41" i="7"/>
  <c r="EL9" i="7"/>
  <c r="EL7" i="7"/>
  <c r="EL15" i="7"/>
  <c r="EL16" i="7"/>
  <c r="EL17" i="7"/>
  <c r="EL19" i="7"/>
  <c r="EL27" i="7"/>
  <c r="EL29" i="7"/>
  <c r="EL44" i="7"/>
  <c r="EL63" i="7"/>
  <c r="EM35" i="7"/>
  <c r="EM37" i="7"/>
  <c r="EM33" i="7"/>
  <c r="EM34" i="7"/>
  <c r="EM36" i="7"/>
  <c r="EM38" i="7"/>
  <c r="EM39" i="7"/>
  <c r="EM41" i="7"/>
  <c r="EM9" i="7"/>
  <c r="EM7" i="7"/>
  <c r="EM15" i="7"/>
  <c r="EM16" i="7"/>
  <c r="EM17" i="7"/>
  <c r="EM19" i="7"/>
  <c r="EM27" i="7"/>
  <c r="EM29" i="7"/>
  <c r="EM44" i="7"/>
  <c r="EM63" i="7"/>
  <c r="EN35" i="7"/>
  <c r="EN37" i="7"/>
  <c r="EN33" i="7"/>
  <c r="EN34" i="7"/>
  <c r="EN36" i="7"/>
  <c r="EN38" i="7"/>
  <c r="EN39" i="7"/>
  <c r="EN41" i="7"/>
  <c r="EN9" i="7"/>
  <c r="EN7" i="7"/>
  <c r="EN15" i="7"/>
  <c r="EN16" i="7"/>
  <c r="EN17" i="7"/>
  <c r="EN19" i="7"/>
  <c r="EN27" i="7"/>
  <c r="EN29" i="7"/>
  <c r="EN44" i="7"/>
  <c r="EN63" i="7"/>
  <c r="EO35" i="7"/>
  <c r="EO37" i="7"/>
  <c r="EO33" i="7"/>
  <c r="EO34" i="7"/>
  <c r="EO36" i="7"/>
  <c r="EO38" i="7"/>
  <c r="EO39" i="7"/>
  <c r="EO41" i="7"/>
  <c r="EO9" i="7"/>
  <c r="EO7" i="7"/>
  <c r="EO15" i="7"/>
  <c r="EO16" i="7"/>
  <c r="EO17" i="7"/>
  <c r="EO19" i="7"/>
  <c r="EO27" i="7"/>
  <c r="EO29" i="7"/>
  <c r="EO44" i="7"/>
  <c r="EO63" i="7"/>
  <c r="EP35" i="7"/>
  <c r="P22" i="2"/>
  <c r="P26" i="2"/>
  <c r="P28" i="2"/>
  <c r="EP37" i="7"/>
  <c r="EP33" i="7"/>
  <c r="EP34" i="7"/>
  <c r="EP36" i="7"/>
  <c r="EP38" i="7"/>
  <c r="EP39" i="7"/>
  <c r="EP41" i="7"/>
  <c r="C182" i="13"/>
  <c r="EP9" i="7"/>
  <c r="EP7" i="7"/>
  <c r="EP15" i="7"/>
  <c r="EP16" i="7"/>
  <c r="F105" i="1"/>
  <c r="EP17" i="7"/>
  <c r="EP19" i="7"/>
  <c r="EP27" i="7"/>
  <c r="EP29" i="7"/>
  <c r="EP44" i="7"/>
  <c r="EP63" i="7"/>
  <c r="EQ35" i="7"/>
  <c r="EQ37" i="7"/>
  <c r="EQ33" i="7"/>
  <c r="EQ34" i="7"/>
  <c r="EQ36" i="7"/>
  <c r="EQ38" i="7"/>
  <c r="EQ39" i="7"/>
  <c r="EQ41" i="7"/>
  <c r="EQ9" i="7"/>
  <c r="EQ7" i="7"/>
  <c r="EQ15" i="7"/>
  <c r="EQ16" i="7"/>
  <c r="EQ17" i="7"/>
  <c r="EQ19" i="7"/>
  <c r="EQ27" i="7"/>
  <c r="EQ29" i="7"/>
  <c r="EQ44" i="7"/>
  <c r="EQ63" i="7"/>
  <c r="ER35" i="7"/>
  <c r="ER37" i="7"/>
  <c r="ER33" i="7"/>
  <c r="ER34" i="7"/>
  <c r="ER36" i="7"/>
  <c r="ER38" i="7"/>
  <c r="ER39" i="7"/>
  <c r="ER41" i="7"/>
  <c r="ER9" i="7"/>
  <c r="ER7" i="7"/>
  <c r="ER15" i="7"/>
  <c r="ER16" i="7"/>
  <c r="ER17" i="7"/>
  <c r="ER19" i="7"/>
  <c r="ER27" i="7"/>
  <c r="ER29" i="7"/>
  <c r="ER44" i="7"/>
  <c r="ER63" i="7"/>
  <c r="ES35" i="7"/>
  <c r="ES37" i="7"/>
  <c r="ES33" i="7"/>
  <c r="ES34" i="7"/>
  <c r="ES36" i="7"/>
  <c r="ES38" i="7"/>
  <c r="ES39" i="7"/>
  <c r="ES41" i="7"/>
  <c r="ES9" i="7"/>
  <c r="ES7" i="7"/>
  <c r="ES15" i="7"/>
  <c r="ES16" i="7"/>
  <c r="ES17" i="7"/>
  <c r="ES19" i="7"/>
  <c r="ES27" i="7"/>
  <c r="ES29" i="7"/>
  <c r="ES44" i="7"/>
  <c r="ES63" i="7"/>
  <c r="ET35" i="7"/>
  <c r="ET37" i="7"/>
  <c r="ET33" i="7"/>
  <c r="ET34" i="7"/>
  <c r="ET36" i="7"/>
  <c r="ET38" i="7"/>
  <c r="ET39" i="7"/>
  <c r="ET41" i="7"/>
  <c r="ET9" i="7"/>
  <c r="ET7" i="7"/>
  <c r="ET15" i="7"/>
  <c r="ET16" i="7"/>
  <c r="ET17" i="7"/>
  <c r="ET19" i="7"/>
  <c r="ET27" i="7"/>
  <c r="ET29" i="7"/>
  <c r="ET44" i="7"/>
  <c r="ET63" i="7"/>
  <c r="EU35" i="7"/>
  <c r="EU37" i="7"/>
  <c r="EU33" i="7"/>
  <c r="EU34" i="7"/>
  <c r="EU36" i="7"/>
  <c r="EU38" i="7"/>
  <c r="EU39" i="7"/>
  <c r="EU41" i="7"/>
  <c r="EU9" i="7"/>
  <c r="EU7" i="7"/>
  <c r="EU15" i="7"/>
  <c r="EU16" i="7"/>
  <c r="EU17" i="7"/>
  <c r="EU19" i="7"/>
  <c r="EU27" i="7"/>
  <c r="EU29" i="7"/>
  <c r="EU44" i="7"/>
  <c r="EU63" i="7"/>
  <c r="EV35" i="7"/>
  <c r="EV37" i="7"/>
  <c r="EV33" i="7"/>
  <c r="EV34" i="7"/>
  <c r="EV36" i="7"/>
  <c r="EV38" i="7"/>
  <c r="EV39" i="7"/>
  <c r="EV41" i="7"/>
  <c r="EV9" i="7"/>
  <c r="EV7" i="7"/>
  <c r="EV15" i="7"/>
  <c r="EV16" i="7"/>
  <c r="EV17" i="7"/>
  <c r="EV19" i="7"/>
  <c r="EV27" i="7"/>
  <c r="EV29" i="7"/>
  <c r="EV44" i="7"/>
  <c r="EV63" i="7"/>
  <c r="EW35" i="7"/>
  <c r="EW37" i="7"/>
  <c r="EW33" i="7"/>
  <c r="EW34" i="7"/>
  <c r="EW36" i="7"/>
  <c r="EW38" i="7"/>
  <c r="EW39" i="7"/>
  <c r="EW41" i="7"/>
  <c r="EW9" i="7"/>
  <c r="EW7" i="7"/>
  <c r="EW15" i="7"/>
  <c r="EW16" i="7"/>
  <c r="EW17" i="7"/>
  <c r="EW19" i="7"/>
  <c r="EW27" i="7"/>
  <c r="EW29" i="7"/>
  <c r="EW44" i="7"/>
  <c r="EW63" i="7"/>
  <c r="EX35" i="7"/>
  <c r="EX37" i="7"/>
  <c r="EX33" i="7"/>
  <c r="EX34" i="7"/>
  <c r="EX36" i="7"/>
  <c r="EX38" i="7"/>
  <c r="EX39" i="7"/>
  <c r="EX41" i="7"/>
  <c r="EX9" i="7"/>
  <c r="EX7" i="7"/>
  <c r="EX15" i="7"/>
  <c r="EX16" i="7"/>
  <c r="EX17" i="7"/>
  <c r="EX19" i="7"/>
  <c r="EX27" i="7"/>
  <c r="EX29" i="7"/>
  <c r="EX44" i="7"/>
  <c r="EX63" i="7"/>
  <c r="EY35" i="7"/>
  <c r="EY37" i="7"/>
  <c r="EY33" i="7"/>
  <c r="EY34" i="7"/>
  <c r="EY36" i="7"/>
  <c r="EY38" i="7"/>
  <c r="EY39" i="7"/>
  <c r="EY41" i="7"/>
  <c r="EY9" i="7"/>
  <c r="EY7" i="7"/>
  <c r="EY15" i="7"/>
  <c r="EY16" i="7"/>
  <c r="EY17" i="7"/>
  <c r="EY19" i="7"/>
  <c r="EY27" i="7"/>
  <c r="EY29" i="7"/>
  <c r="EY44" i="7"/>
  <c r="EY63" i="7"/>
  <c r="EZ35" i="7"/>
  <c r="EZ37" i="7"/>
  <c r="EZ33" i="7"/>
  <c r="EZ34" i="7"/>
  <c r="EZ36" i="7"/>
  <c r="EZ38" i="7"/>
  <c r="EZ39" i="7"/>
  <c r="EZ41" i="7"/>
  <c r="EZ9" i="7"/>
  <c r="EZ7" i="7"/>
  <c r="EZ15" i="7"/>
  <c r="EZ16" i="7"/>
  <c r="EZ17" i="7"/>
  <c r="EZ19" i="7"/>
  <c r="EZ27" i="7"/>
  <c r="EZ29" i="7"/>
  <c r="EZ44" i="7"/>
  <c r="EZ63" i="7"/>
  <c r="FA35" i="7"/>
  <c r="FA37" i="7"/>
  <c r="FA33" i="7"/>
  <c r="FA34" i="7"/>
  <c r="FA36" i="7"/>
  <c r="FA38" i="7"/>
  <c r="FA39" i="7"/>
  <c r="FA41" i="7"/>
  <c r="FA9" i="7"/>
  <c r="FA7" i="7"/>
  <c r="FA15" i="7"/>
  <c r="FA16" i="7"/>
  <c r="FA17" i="7"/>
  <c r="FA19" i="7"/>
  <c r="FA27" i="7"/>
  <c r="FA29" i="7"/>
  <c r="FA44" i="7"/>
  <c r="FA63" i="7"/>
  <c r="FB35" i="7"/>
  <c r="Q22" i="2"/>
  <c r="Q26" i="2"/>
  <c r="Q28" i="2"/>
  <c r="FB37" i="7"/>
  <c r="FB33" i="7"/>
  <c r="FB34" i="7"/>
  <c r="FB36" i="7"/>
  <c r="FB38" i="7"/>
  <c r="FB39" i="7"/>
  <c r="FB41" i="7"/>
  <c r="C183" i="13"/>
  <c r="FB9" i="7"/>
  <c r="FB7" i="7"/>
  <c r="FB15" i="7"/>
  <c r="FB16" i="7"/>
  <c r="F106" i="1"/>
  <c r="FB17" i="7"/>
  <c r="FB19" i="7"/>
  <c r="FB27" i="7"/>
  <c r="FB29" i="7"/>
  <c r="FB44" i="7"/>
  <c r="FB63" i="7"/>
  <c r="FC35" i="7"/>
  <c r="FC37" i="7"/>
  <c r="FC33" i="7"/>
  <c r="FC34" i="7"/>
  <c r="FC36" i="7"/>
  <c r="FC38" i="7"/>
  <c r="FC39" i="7"/>
  <c r="FC41" i="7"/>
  <c r="FC9" i="7"/>
  <c r="FC7" i="7"/>
  <c r="FC15" i="7"/>
  <c r="FC16" i="7"/>
  <c r="FC17" i="7"/>
  <c r="FC19" i="7"/>
  <c r="FC27" i="7"/>
  <c r="FC29" i="7"/>
  <c r="FC44" i="7"/>
  <c r="FC63" i="7"/>
  <c r="FD35" i="7"/>
  <c r="FD37" i="7"/>
  <c r="FD33" i="7"/>
  <c r="FD34" i="7"/>
  <c r="FD36" i="7"/>
  <c r="FD38" i="7"/>
  <c r="FD39" i="7"/>
  <c r="FD41" i="7"/>
  <c r="FD9" i="7"/>
  <c r="FD7" i="7"/>
  <c r="FD15" i="7"/>
  <c r="FD16" i="7"/>
  <c r="FD17" i="7"/>
  <c r="FD19" i="7"/>
  <c r="FD27" i="7"/>
  <c r="FD29" i="7"/>
  <c r="FD44" i="7"/>
  <c r="FD63" i="7"/>
  <c r="FE35" i="7"/>
  <c r="FE37" i="7"/>
  <c r="FE33" i="7"/>
  <c r="FE34" i="7"/>
  <c r="FE36" i="7"/>
  <c r="FE38" i="7"/>
  <c r="FE39" i="7"/>
  <c r="FE41" i="7"/>
  <c r="FE9" i="7"/>
  <c r="FE7" i="7"/>
  <c r="FE15" i="7"/>
  <c r="FE16" i="7"/>
  <c r="FE17" i="7"/>
  <c r="FE19" i="7"/>
  <c r="FE27" i="7"/>
  <c r="FE29" i="7"/>
  <c r="FE44" i="7"/>
  <c r="FE63" i="7"/>
  <c r="FF35" i="7"/>
  <c r="FF37" i="7"/>
  <c r="FF33" i="7"/>
  <c r="FF34" i="7"/>
  <c r="FF36" i="7"/>
  <c r="FF38" i="7"/>
  <c r="FF39" i="7"/>
  <c r="FF41" i="7"/>
  <c r="FF9" i="7"/>
  <c r="FF7" i="7"/>
  <c r="FF15" i="7"/>
  <c r="FF16" i="7"/>
  <c r="FF17" i="7"/>
  <c r="FF19" i="7"/>
  <c r="FF27" i="7"/>
  <c r="FF29" i="7"/>
  <c r="FF44" i="7"/>
  <c r="FF63" i="7"/>
  <c r="FG35" i="7"/>
  <c r="FG37" i="7"/>
  <c r="FG33" i="7"/>
  <c r="FG34" i="7"/>
  <c r="FG36" i="7"/>
  <c r="FG38" i="7"/>
  <c r="FG39" i="7"/>
  <c r="FG41" i="7"/>
  <c r="FG9" i="7"/>
  <c r="FG7" i="7"/>
  <c r="FG15" i="7"/>
  <c r="FG16" i="7"/>
  <c r="FG17" i="7"/>
  <c r="FG19" i="7"/>
  <c r="FG27" i="7"/>
  <c r="FG29" i="7"/>
  <c r="FG44" i="7"/>
  <c r="FG63" i="7"/>
  <c r="FH35" i="7"/>
  <c r="FH37" i="7"/>
  <c r="FH33" i="7"/>
  <c r="FH34" i="7"/>
  <c r="FH36" i="7"/>
  <c r="FH38" i="7"/>
  <c r="FH39" i="7"/>
  <c r="FH41" i="7"/>
  <c r="FH9" i="7"/>
  <c r="FH7" i="7"/>
  <c r="FH15" i="7"/>
  <c r="FH16" i="7"/>
  <c r="FH17" i="7"/>
  <c r="FH19" i="7"/>
  <c r="FH27" i="7"/>
  <c r="FH29" i="7"/>
  <c r="FH44" i="7"/>
  <c r="FH63" i="7"/>
  <c r="FI35" i="7"/>
  <c r="FI37" i="7"/>
  <c r="FI33" i="7"/>
  <c r="FI34" i="7"/>
  <c r="FI36" i="7"/>
  <c r="FI38" i="7"/>
  <c r="FI39" i="7"/>
  <c r="FI41" i="7"/>
  <c r="FI9" i="7"/>
  <c r="FI7" i="7"/>
  <c r="FI15" i="7"/>
  <c r="FI16" i="7"/>
  <c r="FI17" i="7"/>
  <c r="FI19" i="7"/>
  <c r="FI27" i="7"/>
  <c r="FI29" i="7"/>
  <c r="FI44" i="7"/>
  <c r="FI63" i="7"/>
  <c r="FJ35" i="7"/>
  <c r="FJ37" i="7"/>
  <c r="FJ33" i="7"/>
  <c r="FJ34" i="7"/>
  <c r="FJ36" i="7"/>
  <c r="FJ38" i="7"/>
  <c r="FJ39" i="7"/>
  <c r="FJ41" i="7"/>
  <c r="FJ9" i="7"/>
  <c r="FJ7" i="7"/>
  <c r="FJ15" i="7"/>
  <c r="FJ16" i="7"/>
  <c r="FJ17" i="7"/>
  <c r="FJ19" i="7"/>
  <c r="FJ27" i="7"/>
  <c r="FJ29" i="7"/>
  <c r="FJ44" i="7"/>
  <c r="FJ63" i="7"/>
  <c r="FK35" i="7"/>
  <c r="FK37" i="7"/>
  <c r="FK33" i="7"/>
  <c r="FK34" i="7"/>
  <c r="FK36" i="7"/>
  <c r="FK38" i="7"/>
  <c r="FK39" i="7"/>
  <c r="FK41" i="7"/>
  <c r="FK9" i="7"/>
  <c r="FK7" i="7"/>
  <c r="FK15" i="7"/>
  <c r="FK16" i="7"/>
  <c r="FK17" i="7"/>
  <c r="FK19" i="7"/>
  <c r="FK27" i="7"/>
  <c r="FK29" i="7"/>
  <c r="FK44" i="7"/>
  <c r="FK63" i="7"/>
  <c r="FL35" i="7"/>
  <c r="FL37" i="7"/>
  <c r="FL33" i="7"/>
  <c r="FL34" i="7"/>
  <c r="FL36" i="7"/>
  <c r="FL38" i="7"/>
  <c r="FL39" i="7"/>
  <c r="FL41" i="7"/>
  <c r="FL9" i="7"/>
  <c r="FL7" i="7"/>
  <c r="FL15" i="7"/>
  <c r="FL16" i="7"/>
  <c r="FL17" i="7"/>
  <c r="FL19" i="7"/>
  <c r="FL27" i="7"/>
  <c r="FL29" i="7"/>
  <c r="FL44" i="7"/>
  <c r="FL63" i="7"/>
  <c r="FM35" i="7"/>
  <c r="FM37" i="7"/>
  <c r="FM33" i="7"/>
  <c r="FM34" i="7"/>
  <c r="FM36" i="7"/>
  <c r="FM38" i="7"/>
  <c r="FM39" i="7"/>
  <c r="FM41" i="7"/>
  <c r="FM9" i="7"/>
  <c r="FM7" i="7"/>
  <c r="FM15" i="7"/>
  <c r="FM16" i="7"/>
  <c r="FM17" i="7"/>
  <c r="FM19" i="7"/>
  <c r="FM27" i="7"/>
  <c r="FM29" i="7"/>
  <c r="FM44" i="7"/>
  <c r="FM63" i="7"/>
  <c r="FN35" i="7"/>
  <c r="R22" i="2"/>
  <c r="R26" i="2"/>
  <c r="R28" i="2"/>
  <c r="FN37" i="7"/>
  <c r="FN33" i="7"/>
  <c r="FN34" i="7"/>
  <c r="FN36" i="7"/>
  <c r="FN38" i="7"/>
  <c r="FN39" i="7"/>
  <c r="FN41" i="7"/>
  <c r="C184" i="13"/>
  <c r="FN9" i="7"/>
  <c r="FN7" i="7"/>
  <c r="FN15" i="7"/>
  <c r="FN16" i="7"/>
  <c r="F107" i="1"/>
  <c r="FN17" i="7"/>
  <c r="FN19" i="7"/>
  <c r="FN27" i="7"/>
  <c r="FN29" i="7"/>
  <c r="FN44" i="7"/>
  <c r="FN63" i="7"/>
  <c r="FO35" i="7"/>
  <c r="FO37" i="7"/>
  <c r="FO33" i="7"/>
  <c r="FO34" i="7"/>
  <c r="FO36" i="7"/>
  <c r="FO38" i="7"/>
  <c r="FO39" i="7"/>
  <c r="FO41" i="7"/>
  <c r="FO9" i="7"/>
  <c r="FO7" i="7"/>
  <c r="FO15" i="7"/>
  <c r="FO16" i="7"/>
  <c r="FO17" i="7"/>
  <c r="FO19" i="7"/>
  <c r="FO27" i="7"/>
  <c r="FO29" i="7"/>
  <c r="FO44" i="7"/>
  <c r="FO63" i="7"/>
  <c r="FP35" i="7"/>
  <c r="FP37" i="7"/>
  <c r="FP33" i="7"/>
  <c r="FP34" i="7"/>
  <c r="FP36" i="7"/>
  <c r="FP38" i="7"/>
  <c r="FP39" i="7"/>
  <c r="FP41" i="7"/>
  <c r="FP9" i="7"/>
  <c r="FP7" i="7"/>
  <c r="FP15" i="7"/>
  <c r="FP16" i="7"/>
  <c r="FP17" i="7"/>
  <c r="FP19" i="7"/>
  <c r="FP27" i="7"/>
  <c r="FP29" i="7"/>
  <c r="FP44" i="7"/>
  <c r="FP63" i="7"/>
  <c r="FQ35" i="7"/>
  <c r="FQ37" i="7"/>
  <c r="FQ33" i="7"/>
  <c r="FQ34" i="7"/>
  <c r="FQ36" i="7"/>
  <c r="FQ38" i="7"/>
  <c r="FQ39" i="7"/>
  <c r="FQ41" i="7"/>
  <c r="FQ9" i="7"/>
  <c r="FQ7" i="7"/>
  <c r="FQ15" i="7"/>
  <c r="FQ16" i="7"/>
  <c r="FQ17" i="7"/>
  <c r="FQ19" i="7"/>
  <c r="FQ27" i="7"/>
  <c r="FQ29" i="7"/>
  <c r="FQ44" i="7"/>
  <c r="FQ63" i="7"/>
  <c r="FR35" i="7"/>
  <c r="FR37" i="7"/>
  <c r="FR33" i="7"/>
  <c r="FR34" i="7"/>
  <c r="FR36" i="7"/>
  <c r="FR38" i="7"/>
  <c r="FR39" i="7"/>
  <c r="FR41" i="7"/>
  <c r="FR9" i="7"/>
  <c r="FR7" i="7"/>
  <c r="FR15" i="7"/>
  <c r="FR16" i="7"/>
  <c r="FR17" i="7"/>
  <c r="FR19" i="7"/>
  <c r="FR27" i="7"/>
  <c r="FR29" i="7"/>
  <c r="FR44" i="7"/>
  <c r="FR63" i="7"/>
  <c r="FS35" i="7"/>
  <c r="FS37" i="7"/>
  <c r="FS33" i="7"/>
  <c r="FS34" i="7"/>
  <c r="FS36" i="7"/>
  <c r="FS38" i="7"/>
  <c r="FS39" i="7"/>
  <c r="FS41" i="7"/>
  <c r="FS9" i="7"/>
  <c r="FS7" i="7"/>
  <c r="FS15" i="7"/>
  <c r="FS16" i="7"/>
  <c r="FS17" i="7"/>
  <c r="FS19" i="7"/>
  <c r="FS27" i="7"/>
  <c r="FS29" i="7"/>
  <c r="FS44" i="7"/>
  <c r="FS63" i="7"/>
  <c r="FT35" i="7"/>
  <c r="FT37" i="7"/>
  <c r="FT33" i="7"/>
  <c r="FT34" i="7"/>
  <c r="FT36" i="7"/>
  <c r="FT38" i="7"/>
  <c r="FT39" i="7"/>
  <c r="FT41" i="7"/>
  <c r="FT9" i="7"/>
  <c r="FT7" i="7"/>
  <c r="FT15" i="7"/>
  <c r="FT16" i="7"/>
  <c r="FT17" i="7"/>
  <c r="FT19" i="7"/>
  <c r="FT27" i="7"/>
  <c r="FT29" i="7"/>
  <c r="FT44" i="7"/>
  <c r="FT63" i="7"/>
  <c r="FU35" i="7"/>
  <c r="FU37" i="7"/>
  <c r="FU33" i="7"/>
  <c r="FU34" i="7"/>
  <c r="FU36" i="7"/>
  <c r="FU38" i="7"/>
  <c r="FU39" i="7"/>
  <c r="FU41" i="7"/>
  <c r="FU9" i="7"/>
  <c r="FU7" i="7"/>
  <c r="FU15" i="7"/>
  <c r="FU16" i="7"/>
  <c r="FU17" i="7"/>
  <c r="FU19" i="7"/>
  <c r="FU27" i="7"/>
  <c r="FU29" i="7"/>
  <c r="FU44" i="7"/>
  <c r="FU63" i="7"/>
  <c r="FV35" i="7"/>
  <c r="FV37" i="7"/>
  <c r="FV33" i="7"/>
  <c r="FV34" i="7"/>
  <c r="FV36" i="7"/>
  <c r="FV38" i="7"/>
  <c r="FV39" i="7"/>
  <c r="FV41" i="7"/>
  <c r="FV9" i="7"/>
  <c r="FV7" i="7"/>
  <c r="FV15" i="7"/>
  <c r="FV16" i="7"/>
  <c r="FV17" i="7"/>
  <c r="FV19" i="7"/>
  <c r="FV27" i="7"/>
  <c r="FV29" i="7"/>
  <c r="FV44" i="7"/>
  <c r="FV63" i="7"/>
  <c r="FW35" i="7"/>
  <c r="FW37" i="7"/>
  <c r="FW33" i="7"/>
  <c r="FW34" i="7"/>
  <c r="FW36" i="7"/>
  <c r="FW38" i="7"/>
  <c r="FW39" i="7"/>
  <c r="FW41" i="7"/>
  <c r="FW9" i="7"/>
  <c r="FW7" i="7"/>
  <c r="FW15" i="7"/>
  <c r="FW16" i="7"/>
  <c r="FW17" i="7"/>
  <c r="FW19" i="7"/>
  <c r="FW27" i="7"/>
  <c r="FW29" i="7"/>
  <c r="FW44" i="7"/>
  <c r="FW63" i="7"/>
  <c r="FX35" i="7"/>
  <c r="FX37" i="7"/>
  <c r="FX33" i="7"/>
  <c r="FX34" i="7"/>
  <c r="FX36" i="7"/>
  <c r="FX38" i="7"/>
  <c r="FX39" i="7"/>
  <c r="FX41" i="7"/>
  <c r="FX9" i="7"/>
  <c r="FX7" i="7"/>
  <c r="FX15" i="7"/>
  <c r="FX16" i="7"/>
  <c r="FX17" i="7"/>
  <c r="FX19" i="7"/>
  <c r="FX27" i="7"/>
  <c r="FX29" i="7"/>
  <c r="FX44" i="7"/>
  <c r="FX63" i="7"/>
  <c r="FY35" i="7"/>
  <c r="FY37" i="7"/>
  <c r="FY33" i="7"/>
  <c r="FY34" i="7"/>
  <c r="FY36" i="7"/>
  <c r="FY38" i="7"/>
  <c r="FY39" i="7"/>
  <c r="FY41" i="7"/>
  <c r="FY9" i="7"/>
  <c r="FY7" i="7"/>
  <c r="FY15" i="7"/>
  <c r="FY16" i="7"/>
  <c r="FY17" i="7"/>
  <c r="FY19" i="7"/>
  <c r="FY27" i="7"/>
  <c r="FY29" i="7"/>
  <c r="FY44" i="7"/>
  <c r="FY63" i="7"/>
  <c r="FZ35" i="7"/>
  <c r="S22" i="2"/>
  <c r="S26" i="2"/>
  <c r="S28" i="2"/>
  <c r="FZ37" i="7"/>
  <c r="FZ33" i="7"/>
  <c r="FZ34" i="7"/>
  <c r="FZ36" i="7"/>
  <c r="FZ38" i="7"/>
  <c r="FZ39" i="7"/>
  <c r="FZ41" i="7"/>
  <c r="C185" i="13"/>
  <c r="FZ9" i="7"/>
  <c r="FZ7" i="7"/>
  <c r="FZ15" i="7"/>
  <c r="FZ16" i="7"/>
  <c r="F108" i="1"/>
  <c r="FZ17" i="7"/>
  <c r="FZ19" i="7"/>
  <c r="FZ27" i="7"/>
  <c r="FZ29" i="7"/>
  <c r="FZ44" i="7"/>
  <c r="FZ63" i="7"/>
  <c r="GA35" i="7"/>
  <c r="GA37" i="7"/>
  <c r="GA33" i="7"/>
  <c r="GA34" i="7"/>
  <c r="GA36" i="7"/>
  <c r="GA38" i="7"/>
  <c r="GA39" i="7"/>
  <c r="GA41" i="7"/>
  <c r="GA9" i="7"/>
  <c r="GA7" i="7"/>
  <c r="GA15" i="7"/>
  <c r="GA16" i="7"/>
  <c r="GA17" i="7"/>
  <c r="GA19" i="7"/>
  <c r="GA27" i="7"/>
  <c r="GA29" i="7"/>
  <c r="GA44" i="7"/>
  <c r="GA63" i="7"/>
  <c r="GB35" i="7"/>
  <c r="GB37" i="7"/>
  <c r="GB33" i="7"/>
  <c r="GB34" i="7"/>
  <c r="GB36" i="7"/>
  <c r="GB38" i="7"/>
  <c r="GB39" i="7"/>
  <c r="GB41" i="7"/>
  <c r="GB9" i="7"/>
  <c r="GB7" i="7"/>
  <c r="GB15" i="7"/>
  <c r="GB16" i="7"/>
  <c r="GB17" i="7"/>
  <c r="GB19" i="7"/>
  <c r="GB27" i="7"/>
  <c r="GB29" i="7"/>
  <c r="GB44" i="7"/>
  <c r="GB63" i="7"/>
  <c r="GC35" i="7"/>
  <c r="GC37" i="7"/>
  <c r="GC33" i="7"/>
  <c r="GC34" i="7"/>
  <c r="GC36" i="7"/>
  <c r="GC38" i="7"/>
  <c r="GC39" i="7"/>
  <c r="GC41" i="7"/>
  <c r="GC9" i="7"/>
  <c r="GC7" i="7"/>
  <c r="GC15" i="7"/>
  <c r="GC16" i="7"/>
  <c r="GC17" i="7"/>
  <c r="GC19" i="7"/>
  <c r="GC27" i="7"/>
  <c r="GC29" i="7"/>
  <c r="GC44" i="7"/>
  <c r="GC63" i="7"/>
  <c r="GD35" i="7"/>
  <c r="GD37" i="7"/>
  <c r="GD33" i="7"/>
  <c r="GD34" i="7"/>
  <c r="GD36" i="7"/>
  <c r="GD38" i="7"/>
  <c r="GD39" i="7"/>
  <c r="GD41" i="7"/>
  <c r="GD9" i="7"/>
  <c r="GD7" i="7"/>
  <c r="GD15" i="7"/>
  <c r="GD16" i="7"/>
  <c r="GD17" i="7"/>
  <c r="GD19" i="7"/>
  <c r="GD27" i="7"/>
  <c r="GD29" i="7"/>
  <c r="GD44" i="7"/>
  <c r="GD63" i="7"/>
  <c r="GE35" i="7"/>
  <c r="GE37" i="7"/>
  <c r="GE33" i="7"/>
  <c r="GE34" i="7"/>
  <c r="GE36" i="7"/>
  <c r="GE38" i="7"/>
  <c r="GE39" i="7"/>
  <c r="GE41" i="7"/>
  <c r="GE9" i="7"/>
  <c r="GE7" i="7"/>
  <c r="GE15" i="7"/>
  <c r="GE16" i="7"/>
  <c r="GE17" i="7"/>
  <c r="GE19" i="7"/>
  <c r="GE27" i="7"/>
  <c r="GE29" i="7"/>
  <c r="GE44" i="7"/>
  <c r="GE63" i="7"/>
  <c r="GF35" i="7"/>
  <c r="GF37" i="7"/>
  <c r="GF33" i="7"/>
  <c r="GF34" i="7"/>
  <c r="GF36" i="7"/>
  <c r="GF38" i="7"/>
  <c r="GF39" i="7"/>
  <c r="GF41" i="7"/>
  <c r="GF9" i="7"/>
  <c r="GF7" i="7"/>
  <c r="GF15" i="7"/>
  <c r="GF16" i="7"/>
  <c r="GF17" i="7"/>
  <c r="GF19" i="7"/>
  <c r="GF27" i="7"/>
  <c r="GF29" i="7"/>
  <c r="GF44" i="7"/>
  <c r="GF63" i="7"/>
  <c r="GG35" i="7"/>
  <c r="GG37" i="7"/>
  <c r="GG33" i="7"/>
  <c r="GG34" i="7"/>
  <c r="GG36" i="7"/>
  <c r="GG38" i="7"/>
  <c r="GG39" i="7"/>
  <c r="GG41" i="7"/>
  <c r="GG9" i="7"/>
  <c r="GG7" i="7"/>
  <c r="GG15" i="7"/>
  <c r="GG16" i="7"/>
  <c r="GG17" i="7"/>
  <c r="GG19" i="7"/>
  <c r="GG27" i="7"/>
  <c r="GG29" i="7"/>
  <c r="GG44" i="7"/>
  <c r="GG63" i="7"/>
  <c r="GH35" i="7"/>
  <c r="GH37" i="7"/>
  <c r="GH33" i="7"/>
  <c r="GH34" i="7"/>
  <c r="GH36" i="7"/>
  <c r="GH38" i="7"/>
  <c r="GH39" i="7"/>
  <c r="GH41" i="7"/>
  <c r="GH9" i="7"/>
  <c r="GH7" i="7"/>
  <c r="GH15" i="7"/>
  <c r="GH16" i="7"/>
  <c r="GH17" i="7"/>
  <c r="GH19" i="7"/>
  <c r="GH27" i="7"/>
  <c r="GH29" i="7"/>
  <c r="GH44" i="7"/>
  <c r="GH63" i="7"/>
  <c r="GI35" i="7"/>
  <c r="GI37" i="7"/>
  <c r="GI33" i="7"/>
  <c r="GI34" i="7"/>
  <c r="GI36" i="7"/>
  <c r="GI38" i="7"/>
  <c r="GI39" i="7"/>
  <c r="GI41" i="7"/>
  <c r="GI9" i="7"/>
  <c r="GI7" i="7"/>
  <c r="GI15" i="7"/>
  <c r="GI16" i="7"/>
  <c r="GI17" i="7"/>
  <c r="GI19" i="7"/>
  <c r="GI27" i="7"/>
  <c r="GI29" i="7"/>
  <c r="GI44" i="7"/>
  <c r="GI63" i="7"/>
  <c r="GJ35" i="7"/>
  <c r="GJ37" i="7"/>
  <c r="GJ33" i="7"/>
  <c r="GJ34" i="7"/>
  <c r="GJ36" i="7"/>
  <c r="GJ38" i="7"/>
  <c r="GJ39" i="7"/>
  <c r="GJ41" i="7"/>
  <c r="GJ9" i="7"/>
  <c r="GJ7" i="7"/>
  <c r="GJ15" i="7"/>
  <c r="GJ16" i="7"/>
  <c r="GJ17" i="7"/>
  <c r="GJ19" i="7"/>
  <c r="GJ27" i="7"/>
  <c r="GJ29" i="7"/>
  <c r="GJ44" i="7"/>
  <c r="GJ63" i="7"/>
  <c r="GK35" i="7"/>
  <c r="GK37" i="7"/>
  <c r="GK33" i="7"/>
  <c r="GK34" i="7"/>
  <c r="GK36" i="7"/>
  <c r="GK38" i="7"/>
  <c r="GK39" i="7"/>
  <c r="GK41" i="7"/>
  <c r="GK9" i="7"/>
  <c r="GK7" i="7"/>
  <c r="GK15" i="7"/>
  <c r="GK16" i="7"/>
  <c r="GK17" i="7"/>
  <c r="GK19" i="7"/>
  <c r="GK27" i="7"/>
  <c r="GK29" i="7"/>
  <c r="GK44" i="7"/>
  <c r="GK63" i="7"/>
  <c r="GL35" i="7"/>
  <c r="T22" i="2"/>
  <c r="T26" i="2"/>
  <c r="T28" i="2"/>
  <c r="GL37" i="7"/>
  <c r="GL33" i="7"/>
  <c r="GL34" i="7"/>
  <c r="GL36" i="7"/>
  <c r="GL38" i="7"/>
  <c r="GL39" i="7"/>
  <c r="GL41" i="7"/>
  <c r="C186" i="13"/>
  <c r="GL9" i="7"/>
  <c r="GL7" i="7"/>
  <c r="GL15" i="7"/>
  <c r="GL16" i="7"/>
  <c r="F109" i="1"/>
  <c r="GL17" i="7"/>
  <c r="GL19" i="7"/>
  <c r="GL27" i="7"/>
  <c r="GL29" i="7"/>
  <c r="GL44" i="7"/>
  <c r="GL63" i="7"/>
  <c r="GM35" i="7"/>
  <c r="GM37" i="7"/>
  <c r="GM33" i="7"/>
  <c r="GM34" i="7"/>
  <c r="GM36" i="7"/>
  <c r="GM38" i="7"/>
  <c r="GM39" i="7"/>
  <c r="GM41" i="7"/>
  <c r="GM9" i="7"/>
  <c r="GM7" i="7"/>
  <c r="GM15" i="7"/>
  <c r="GM16" i="7"/>
  <c r="GM17" i="7"/>
  <c r="GM19" i="7"/>
  <c r="GM27" i="7"/>
  <c r="GM29" i="7"/>
  <c r="GM44" i="7"/>
  <c r="GM63" i="7"/>
  <c r="GN35" i="7"/>
  <c r="GN37" i="7"/>
  <c r="GN33" i="7"/>
  <c r="GN34" i="7"/>
  <c r="GN36" i="7"/>
  <c r="GN38" i="7"/>
  <c r="GN39" i="7"/>
  <c r="GN41" i="7"/>
  <c r="GN9" i="7"/>
  <c r="GN7" i="7"/>
  <c r="GN15" i="7"/>
  <c r="GN16" i="7"/>
  <c r="GN17" i="7"/>
  <c r="GN19" i="7"/>
  <c r="GN27" i="7"/>
  <c r="GN29" i="7"/>
  <c r="GN44" i="7"/>
  <c r="GN63" i="7"/>
  <c r="GO35" i="7"/>
  <c r="GO37" i="7"/>
  <c r="GO33" i="7"/>
  <c r="GO34" i="7"/>
  <c r="GO36" i="7"/>
  <c r="GO38" i="7"/>
  <c r="GO39" i="7"/>
  <c r="GO41" i="7"/>
  <c r="GO9" i="7"/>
  <c r="GO7" i="7"/>
  <c r="GO15" i="7"/>
  <c r="GO16" i="7"/>
  <c r="GO17" i="7"/>
  <c r="GO19" i="7"/>
  <c r="GO27" i="7"/>
  <c r="GO29" i="7"/>
  <c r="GO44" i="7"/>
  <c r="GO63" i="7"/>
  <c r="GP35" i="7"/>
  <c r="GP37" i="7"/>
  <c r="GP33" i="7"/>
  <c r="GP34" i="7"/>
  <c r="GP36" i="7"/>
  <c r="GP38" i="7"/>
  <c r="GP39" i="7"/>
  <c r="GP41" i="7"/>
  <c r="GP9" i="7"/>
  <c r="GP7" i="7"/>
  <c r="GP15" i="7"/>
  <c r="GP16" i="7"/>
  <c r="GP17" i="7"/>
  <c r="GP19" i="7"/>
  <c r="GP27" i="7"/>
  <c r="GP29" i="7"/>
  <c r="GP44" i="7"/>
  <c r="GP63" i="7"/>
  <c r="GQ35" i="7"/>
  <c r="GQ37" i="7"/>
  <c r="GQ33" i="7"/>
  <c r="GQ34" i="7"/>
  <c r="GQ36" i="7"/>
  <c r="GQ38" i="7"/>
  <c r="GQ39" i="7"/>
  <c r="GQ41" i="7"/>
  <c r="GQ9" i="7"/>
  <c r="GQ7" i="7"/>
  <c r="GQ15" i="7"/>
  <c r="GQ16" i="7"/>
  <c r="GQ17" i="7"/>
  <c r="GQ19" i="7"/>
  <c r="GQ27" i="7"/>
  <c r="GQ29" i="7"/>
  <c r="GQ44" i="7"/>
  <c r="GQ63" i="7"/>
  <c r="GR35" i="7"/>
  <c r="GR37" i="7"/>
  <c r="GR33" i="7"/>
  <c r="GR34" i="7"/>
  <c r="GR36" i="7"/>
  <c r="GR38" i="7"/>
  <c r="GR39" i="7"/>
  <c r="GR41" i="7"/>
  <c r="GR9" i="7"/>
  <c r="GR7" i="7"/>
  <c r="GR15" i="7"/>
  <c r="GR16" i="7"/>
  <c r="GR17" i="7"/>
  <c r="GR19" i="7"/>
  <c r="GR27" i="7"/>
  <c r="GR29" i="7"/>
  <c r="GR44" i="7"/>
  <c r="GR63" i="7"/>
  <c r="GS35" i="7"/>
  <c r="GS37" i="7"/>
  <c r="GS33" i="7"/>
  <c r="GS34" i="7"/>
  <c r="GS36" i="7"/>
  <c r="GS38" i="7"/>
  <c r="GS39" i="7"/>
  <c r="GS41" i="7"/>
  <c r="GS9" i="7"/>
  <c r="GS7" i="7"/>
  <c r="GS15" i="7"/>
  <c r="GS16" i="7"/>
  <c r="GS17" i="7"/>
  <c r="GS19" i="7"/>
  <c r="GS27" i="7"/>
  <c r="GS29" i="7"/>
  <c r="GS44" i="7"/>
  <c r="GS63" i="7"/>
  <c r="GT35" i="7"/>
  <c r="GT37" i="7"/>
  <c r="GT33" i="7"/>
  <c r="GT34" i="7"/>
  <c r="GT36" i="7"/>
  <c r="GT38" i="7"/>
  <c r="GT39" i="7"/>
  <c r="GT41" i="7"/>
  <c r="GT9" i="7"/>
  <c r="GT7" i="7"/>
  <c r="GT15" i="7"/>
  <c r="GT16" i="7"/>
  <c r="GT17" i="7"/>
  <c r="GT19" i="7"/>
  <c r="GT27" i="7"/>
  <c r="GT29" i="7"/>
  <c r="GT44" i="7"/>
  <c r="GT63" i="7"/>
  <c r="GU35" i="7"/>
  <c r="GU37" i="7"/>
  <c r="GU33" i="7"/>
  <c r="GU34" i="7"/>
  <c r="GU36" i="7"/>
  <c r="GU38" i="7"/>
  <c r="GU39" i="7"/>
  <c r="GU41" i="7"/>
  <c r="GU9" i="7"/>
  <c r="GU7" i="7"/>
  <c r="GU15" i="7"/>
  <c r="GU16" i="7"/>
  <c r="GU17" i="7"/>
  <c r="GU19" i="7"/>
  <c r="GU27" i="7"/>
  <c r="GU29" i="7"/>
  <c r="GU44" i="7"/>
  <c r="GU63" i="7"/>
  <c r="GV35" i="7"/>
  <c r="GV37" i="7"/>
  <c r="GV33" i="7"/>
  <c r="GV34" i="7"/>
  <c r="GV36" i="7"/>
  <c r="GV38" i="7"/>
  <c r="GV39" i="7"/>
  <c r="GV41" i="7"/>
  <c r="GV9" i="7"/>
  <c r="GV7" i="7"/>
  <c r="GV15" i="7"/>
  <c r="GV16" i="7"/>
  <c r="GV17" i="7"/>
  <c r="GV19" i="7"/>
  <c r="GV27" i="7"/>
  <c r="GV29" i="7"/>
  <c r="GV44" i="7"/>
  <c r="GV63" i="7"/>
  <c r="GW35" i="7"/>
  <c r="GW37" i="7"/>
  <c r="GW33" i="7"/>
  <c r="GW34" i="7"/>
  <c r="GW36" i="7"/>
  <c r="GW38" i="7"/>
  <c r="GW39" i="7"/>
  <c r="GW41" i="7"/>
  <c r="GW9" i="7"/>
  <c r="GW7" i="7"/>
  <c r="GW15" i="7"/>
  <c r="GW16" i="7"/>
  <c r="GW17" i="7"/>
  <c r="GW19" i="7"/>
  <c r="GW27" i="7"/>
  <c r="GW29" i="7"/>
  <c r="GW44" i="7"/>
  <c r="GW63" i="7"/>
  <c r="GX35" i="7"/>
  <c r="U22" i="2"/>
  <c r="U26" i="2"/>
  <c r="U28" i="2"/>
  <c r="GX37" i="7"/>
  <c r="GX33" i="7"/>
  <c r="GX34" i="7"/>
  <c r="GX36" i="7"/>
  <c r="GX38" i="7"/>
  <c r="GX39" i="7"/>
  <c r="GX41" i="7"/>
  <c r="C187" i="13"/>
  <c r="GX9" i="7"/>
  <c r="GX7" i="7"/>
  <c r="GX15" i="7"/>
  <c r="GX16" i="7"/>
  <c r="F110" i="1"/>
  <c r="GX17" i="7"/>
  <c r="GX19" i="7"/>
  <c r="GX27" i="7"/>
  <c r="GX29" i="7"/>
  <c r="GX44" i="7"/>
  <c r="GX63" i="7"/>
  <c r="GY35" i="7"/>
  <c r="GY37" i="7"/>
  <c r="GY33" i="7"/>
  <c r="GY34" i="7"/>
  <c r="GY36" i="7"/>
  <c r="GY38" i="7"/>
  <c r="GY39" i="7"/>
  <c r="GY41" i="7"/>
  <c r="GY9" i="7"/>
  <c r="GY7" i="7"/>
  <c r="GY15" i="7"/>
  <c r="GY16" i="7"/>
  <c r="GY17" i="7"/>
  <c r="GY19" i="7"/>
  <c r="GY27" i="7"/>
  <c r="GY29" i="7"/>
  <c r="GY44" i="7"/>
  <c r="GY63" i="7"/>
  <c r="GZ35" i="7"/>
  <c r="GZ37" i="7"/>
  <c r="GZ33" i="7"/>
  <c r="GZ34" i="7"/>
  <c r="GZ36" i="7"/>
  <c r="GZ38" i="7"/>
  <c r="GZ39" i="7"/>
  <c r="GZ41" i="7"/>
  <c r="GZ9" i="7"/>
  <c r="GZ7" i="7"/>
  <c r="GZ15" i="7"/>
  <c r="GZ16" i="7"/>
  <c r="GZ17" i="7"/>
  <c r="GZ19" i="7"/>
  <c r="GZ27" i="7"/>
  <c r="GZ29" i="7"/>
  <c r="GZ44" i="7"/>
  <c r="GZ63" i="7"/>
  <c r="HA35" i="7"/>
  <c r="HA37" i="7"/>
  <c r="HA33" i="7"/>
  <c r="HA34" i="7"/>
  <c r="HA36" i="7"/>
  <c r="HA38" i="7"/>
  <c r="HA39" i="7"/>
  <c r="HA41" i="7"/>
  <c r="HA9" i="7"/>
  <c r="HA7" i="7"/>
  <c r="HA15" i="7"/>
  <c r="HA16" i="7"/>
  <c r="HA17" i="7"/>
  <c r="HA19" i="7"/>
  <c r="HA27" i="7"/>
  <c r="HA29" i="7"/>
  <c r="HA44" i="7"/>
  <c r="HA63" i="7"/>
  <c r="HB35" i="7"/>
  <c r="HB37" i="7"/>
  <c r="HB33" i="7"/>
  <c r="HB34" i="7"/>
  <c r="HB36" i="7"/>
  <c r="HB38" i="7"/>
  <c r="HB39" i="7"/>
  <c r="HB41" i="7"/>
  <c r="HB9" i="7"/>
  <c r="HB7" i="7"/>
  <c r="HB15" i="7"/>
  <c r="HB16" i="7"/>
  <c r="HB17" i="7"/>
  <c r="HB19" i="7"/>
  <c r="HB27" i="7"/>
  <c r="HB29" i="7"/>
  <c r="HB44" i="7"/>
  <c r="HB63" i="7"/>
  <c r="HC35" i="7"/>
  <c r="HC37" i="7"/>
  <c r="HC33" i="7"/>
  <c r="HC34" i="7"/>
  <c r="HC36" i="7"/>
  <c r="HC38" i="7"/>
  <c r="HC39" i="7"/>
  <c r="HC41" i="7"/>
  <c r="HC9" i="7"/>
  <c r="HC7" i="7"/>
  <c r="HC15" i="7"/>
  <c r="HC16" i="7"/>
  <c r="HC17" i="7"/>
  <c r="HC19" i="7"/>
  <c r="HC27" i="7"/>
  <c r="HC29" i="7"/>
  <c r="HC44" i="7"/>
  <c r="HC63" i="7"/>
  <c r="HD35" i="7"/>
  <c r="HD37" i="7"/>
  <c r="HD33" i="7"/>
  <c r="HD34" i="7"/>
  <c r="HD36" i="7"/>
  <c r="HD38" i="7"/>
  <c r="HD39" i="7"/>
  <c r="HD41" i="7"/>
  <c r="HD9" i="7"/>
  <c r="HD7" i="7"/>
  <c r="HD15" i="7"/>
  <c r="HD16" i="7"/>
  <c r="HD17" i="7"/>
  <c r="HD19" i="7"/>
  <c r="HD27" i="7"/>
  <c r="HD29" i="7"/>
  <c r="HD44" i="7"/>
  <c r="HD63" i="7"/>
  <c r="HE35" i="7"/>
  <c r="HE37" i="7"/>
  <c r="HE33" i="7"/>
  <c r="HE34" i="7"/>
  <c r="HE36" i="7"/>
  <c r="HE38" i="7"/>
  <c r="HE39" i="7"/>
  <c r="HE41" i="7"/>
  <c r="HE9" i="7"/>
  <c r="HE7" i="7"/>
  <c r="HE15" i="7"/>
  <c r="HE16" i="7"/>
  <c r="HE17" i="7"/>
  <c r="HE19" i="7"/>
  <c r="HE27" i="7"/>
  <c r="HE29" i="7"/>
  <c r="HE44" i="7"/>
  <c r="HE63" i="7"/>
  <c r="HF35" i="7"/>
  <c r="HF37" i="7"/>
  <c r="HF33" i="7"/>
  <c r="HF34" i="7"/>
  <c r="HF36" i="7"/>
  <c r="HF38" i="7"/>
  <c r="HF39" i="7"/>
  <c r="HF41" i="7"/>
  <c r="HF9" i="7"/>
  <c r="HF7" i="7"/>
  <c r="HF15" i="7"/>
  <c r="HF16" i="7"/>
  <c r="HF17" i="7"/>
  <c r="HF19" i="7"/>
  <c r="HF27" i="7"/>
  <c r="HF29" i="7"/>
  <c r="HF44" i="7"/>
  <c r="HF63" i="7"/>
  <c r="HG35" i="7"/>
  <c r="HG37" i="7"/>
  <c r="HG33" i="7"/>
  <c r="HG34" i="7"/>
  <c r="HG36" i="7"/>
  <c r="HG38" i="7"/>
  <c r="HG39" i="7"/>
  <c r="HG41" i="7"/>
  <c r="HG9" i="7"/>
  <c r="HG7" i="7"/>
  <c r="HG15" i="7"/>
  <c r="HG16" i="7"/>
  <c r="HG17" i="7"/>
  <c r="HG19" i="7"/>
  <c r="HG27" i="7"/>
  <c r="HG29" i="7"/>
  <c r="HG44" i="7"/>
  <c r="HG63" i="7"/>
  <c r="HH35" i="7"/>
  <c r="HH37" i="7"/>
  <c r="HH33" i="7"/>
  <c r="HH34" i="7"/>
  <c r="HH36" i="7"/>
  <c r="HH38" i="7"/>
  <c r="HH39" i="7"/>
  <c r="HH41" i="7"/>
  <c r="HH9" i="7"/>
  <c r="HH7" i="7"/>
  <c r="HH15" i="7"/>
  <c r="HH16" i="7"/>
  <c r="HH17" i="7"/>
  <c r="HH19" i="7"/>
  <c r="HH27" i="7"/>
  <c r="HH29" i="7"/>
  <c r="HH44" i="7"/>
  <c r="HH63" i="7"/>
  <c r="HI35" i="7"/>
  <c r="HI37" i="7"/>
  <c r="HI33" i="7"/>
  <c r="HI34" i="7"/>
  <c r="HI36" i="7"/>
  <c r="HI38" i="7"/>
  <c r="HI39" i="7"/>
  <c r="HI41" i="7"/>
  <c r="HI9" i="7"/>
  <c r="HI7" i="7"/>
  <c r="HI15" i="7"/>
  <c r="HI16" i="7"/>
  <c r="HI17" i="7"/>
  <c r="HI19" i="7"/>
  <c r="HI27" i="7"/>
  <c r="HI29" i="7"/>
  <c r="HI44" i="7"/>
  <c r="HI63" i="7"/>
  <c r="HJ35" i="7"/>
  <c r="V22" i="2"/>
  <c r="V26" i="2"/>
  <c r="V28" i="2"/>
  <c r="HJ37" i="7"/>
  <c r="HJ33" i="7"/>
  <c r="HJ34" i="7"/>
  <c r="HJ36" i="7"/>
  <c r="HJ38" i="7"/>
  <c r="HJ39" i="7"/>
  <c r="HJ41" i="7"/>
  <c r="C188" i="13"/>
  <c r="HJ9" i="7"/>
  <c r="HJ7" i="7"/>
  <c r="HJ15" i="7"/>
  <c r="HJ16" i="7"/>
  <c r="HJ17" i="7"/>
  <c r="HJ19" i="7"/>
  <c r="HJ27" i="7"/>
  <c r="HJ29" i="7"/>
  <c r="HJ44" i="7"/>
  <c r="HJ63" i="7"/>
  <c r="HK35" i="7"/>
  <c r="HK37" i="7"/>
  <c r="HK33" i="7"/>
  <c r="HK34" i="7"/>
  <c r="HK36" i="7"/>
  <c r="HK38" i="7"/>
  <c r="HK39" i="7"/>
  <c r="HK41" i="7"/>
  <c r="HK9" i="7"/>
  <c r="HK7" i="7"/>
  <c r="HK15" i="7"/>
  <c r="HK16" i="7"/>
  <c r="HK17" i="7"/>
  <c r="HK19" i="7"/>
  <c r="HK27" i="7"/>
  <c r="HK29" i="7"/>
  <c r="HK44" i="7"/>
  <c r="HK63" i="7"/>
  <c r="HL35" i="7"/>
  <c r="HL37" i="7"/>
  <c r="HL33" i="7"/>
  <c r="HL34" i="7"/>
  <c r="HL36" i="7"/>
  <c r="HL38" i="7"/>
  <c r="HL39" i="7"/>
  <c r="HL41" i="7"/>
  <c r="HL9" i="7"/>
  <c r="HL7" i="7"/>
  <c r="HL15" i="7"/>
  <c r="HL16" i="7"/>
  <c r="HL17" i="7"/>
  <c r="HL19" i="7"/>
  <c r="HL27" i="7"/>
  <c r="HL29" i="7"/>
  <c r="HL44" i="7"/>
  <c r="HL63" i="7"/>
  <c r="HM35" i="7"/>
  <c r="HM37" i="7"/>
  <c r="HM33" i="7"/>
  <c r="HM34" i="7"/>
  <c r="HM36" i="7"/>
  <c r="HM38" i="7"/>
  <c r="HM39" i="7"/>
  <c r="HM41" i="7"/>
  <c r="HM9" i="7"/>
  <c r="HM7" i="7"/>
  <c r="HM15" i="7"/>
  <c r="HM16" i="7"/>
  <c r="HM17" i="7"/>
  <c r="HM19" i="7"/>
  <c r="HM27" i="7"/>
  <c r="HM29" i="7"/>
  <c r="HM44" i="7"/>
  <c r="HM63" i="7"/>
  <c r="HN35" i="7"/>
  <c r="HN37" i="7"/>
  <c r="HN33" i="7"/>
  <c r="HN34" i="7"/>
  <c r="HN36" i="7"/>
  <c r="HN38" i="7"/>
  <c r="HN39" i="7"/>
  <c r="HN41" i="7"/>
  <c r="HN9" i="7"/>
  <c r="HN7" i="7"/>
  <c r="HN15" i="7"/>
  <c r="HN16" i="7"/>
  <c r="HN17" i="7"/>
  <c r="HN19" i="7"/>
  <c r="HN27" i="7"/>
  <c r="HN29" i="7"/>
  <c r="HN44" i="7"/>
  <c r="HN63" i="7"/>
  <c r="HO35" i="7"/>
  <c r="HO37" i="7"/>
  <c r="HO33" i="7"/>
  <c r="HO34" i="7"/>
  <c r="HO36" i="7"/>
  <c r="HO38" i="7"/>
  <c r="HO39" i="7"/>
  <c r="HO41" i="7"/>
  <c r="HO9" i="7"/>
  <c r="HO7" i="7"/>
  <c r="HO15" i="7"/>
  <c r="HO16" i="7"/>
  <c r="HO17" i="7"/>
  <c r="HO19" i="7"/>
  <c r="HO27" i="7"/>
  <c r="HO29" i="7"/>
  <c r="HO44" i="7"/>
  <c r="HO63" i="7"/>
  <c r="HP35" i="7"/>
  <c r="HP37" i="7"/>
  <c r="HP33" i="7"/>
  <c r="HP34" i="7"/>
  <c r="HP36" i="7"/>
  <c r="HP38" i="7"/>
  <c r="HP39" i="7"/>
  <c r="HP41" i="7"/>
  <c r="HP9" i="7"/>
  <c r="HP7" i="7"/>
  <c r="HP15" i="7"/>
  <c r="HP16" i="7"/>
  <c r="HP17" i="7"/>
  <c r="HP19" i="7"/>
  <c r="HP27" i="7"/>
  <c r="HP29" i="7"/>
  <c r="HP44" i="7"/>
  <c r="HP63" i="7"/>
  <c r="HQ35" i="7"/>
  <c r="HQ37" i="7"/>
  <c r="HQ33" i="7"/>
  <c r="HQ34" i="7"/>
  <c r="HQ36" i="7"/>
  <c r="HQ38" i="7"/>
  <c r="HQ39" i="7"/>
  <c r="HQ41" i="7"/>
  <c r="HQ9" i="7"/>
  <c r="HQ7" i="7"/>
  <c r="HQ15" i="7"/>
  <c r="HQ16" i="7"/>
  <c r="HQ17" i="7"/>
  <c r="HQ19" i="7"/>
  <c r="HQ27" i="7"/>
  <c r="HQ29" i="7"/>
  <c r="HQ44" i="7"/>
  <c r="HQ63" i="7"/>
  <c r="HR35" i="7"/>
  <c r="HR37" i="7"/>
  <c r="HR33" i="7"/>
  <c r="HR34" i="7"/>
  <c r="HR36" i="7"/>
  <c r="HR38" i="7"/>
  <c r="HR39" i="7"/>
  <c r="HR41" i="7"/>
  <c r="HR9" i="7"/>
  <c r="HR7" i="7"/>
  <c r="HR15" i="7"/>
  <c r="HR16" i="7"/>
  <c r="HR17" i="7"/>
  <c r="HR19" i="7"/>
  <c r="HR27" i="7"/>
  <c r="HR29" i="7"/>
  <c r="HR44" i="7"/>
  <c r="HR63" i="7"/>
  <c r="HS35" i="7"/>
  <c r="HS37" i="7"/>
  <c r="HS33" i="7"/>
  <c r="HS34" i="7"/>
  <c r="HS36" i="7"/>
  <c r="HS38" i="7"/>
  <c r="HS39" i="7"/>
  <c r="HS41" i="7"/>
  <c r="HS9" i="7"/>
  <c r="HS7" i="7"/>
  <c r="HS15" i="7"/>
  <c r="HS16" i="7"/>
  <c r="HS17" i="7"/>
  <c r="HS19" i="7"/>
  <c r="HS27" i="7"/>
  <c r="HS29" i="7"/>
  <c r="HS44" i="7"/>
  <c r="HS63" i="7"/>
  <c r="HT35" i="7"/>
  <c r="HT37" i="7"/>
  <c r="HT33" i="7"/>
  <c r="HT34" i="7"/>
  <c r="HT36" i="7"/>
  <c r="HT38" i="7"/>
  <c r="HT39" i="7"/>
  <c r="HT41" i="7"/>
  <c r="HT9" i="7"/>
  <c r="HT7" i="7"/>
  <c r="HT15" i="7"/>
  <c r="HT16" i="7"/>
  <c r="HT17" i="7"/>
  <c r="HT19" i="7"/>
  <c r="HT27" i="7"/>
  <c r="HT29" i="7"/>
  <c r="HT44" i="7"/>
  <c r="HT63" i="7"/>
  <c r="HU35" i="7"/>
  <c r="HU37" i="7"/>
  <c r="HU33" i="7"/>
  <c r="HU34" i="7"/>
  <c r="HU36" i="7"/>
  <c r="HU38" i="7"/>
  <c r="HU39" i="7"/>
  <c r="HU41" i="7"/>
  <c r="HU9" i="7"/>
  <c r="HU7" i="7"/>
  <c r="HU15" i="7"/>
  <c r="HU16" i="7"/>
  <c r="HU17" i="7"/>
  <c r="HU19" i="7"/>
  <c r="HU27" i="7"/>
  <c r="HU29" i="7"/>
  <c r="HU44" i="7"/>
  <c r="HU63" i="7"/>
  <c r="HV35" i="7"/>
  <c r="W22" i="2"/>
  <c r="W26" i="2"/>
  <c r="W28" i="2"/>
  <c r="HV37" i="7"/>
  <c r="HV33" i="7"/>
  <c r="HV34" i="7"/>
  <c r="HV36" i="7"/>
  <c r="HV38" i="7"/>
  <c r="HV39" i="7"/>
  <c r="HV41" i="7"/>
  <c r="C189" i="13"/>
  <c r="HV9" i="7"/>
  <c r="HV7" i="7"/>
  <c r="HV15" i="7"/>
  <c r="HV16" i="7"/>
  <c r="HV17" i="7"/>
  <c r="HV19" i="7"/>
  <c r="HV27" i="7"/>
  <c r="HV29" i="7"/>
  <c r="HV44" i="7"/>
  <c r="HV63" i="7"/>
  <c r="HW35" i="7"/>
  <c r="HW37" i="7"/>
  <c r="HW33" i="7"/>
  <c r="HW34" i="7"/>
  <c r="HW36" i="7"/>
  <c r="HW38" i="7"/>
  <c r="HW39" i="7"/>
  <c r="HW41" i="7"/>
  <c r="HW9" i="7"/>
  <c r="HW7" i="7"/>
  <c r="HW15" i="7"/>
  <c r="HW16" i="7"/>
  <c r="HW17" i="7"/>
  <c r="HW19" i="7"/>
  <c r="HW27" i="7"/>
  <c r="HW29" i="7"/>
  <c r="HW44" i="7"/>
  <c r="HW63" i="7"/>
  <c r="HX35" i="7"/>
  <c r="HX37" i="7"/>
  <c r="HX33" i="7"/>
  <c r="HX34" i="7"/>
  <c r="HX36" i="7"/>
  <c r="HX38" i="7"/>
  <c r="HX39" i="7"/>
  <c r="HX41" i="7"/>
  <c r="HX9" i="7"/>
  <c r="HX7" i="7"/>
  <c r="HX15" i="7"/>
  <c r="HX16" i="7"/>
  <c r="HX17" i="7"/>
  <c r="HX19" i="7"/>
  <c r="HX27" i="7"/>
  <c r="HX29" i="7"/>
  <c r="HX44" i="7"/>
  <c r="HX63" i="7"/>
  <c r="HY35" i="7"/>
  <c r="HY37" i="7"/>
  <c r="HY33" i="7"/>
  <c r="HY34" i="7"/>
  <c r="HY36" i="7"/>
  <c r="HY38" i="7"/>
  <c r="HY39" i="7"/>
  <c r="HY41" i="7"/>
  <c r="HY9" i="7"/>
  <c r="HY7" i="7"/>
  <c r="HY15" i="7"/>
  <c r="HY16" i="7"/>
  <c r="HY17" i="7"/>
  <c r="HY19" i="7"/>
  <c r="HY27" i="7"/>
  <c r="HY29" i="7"/>
  <c r="HY44" i="7"/>
  <c r="HY63" i="7"/>
  <c r="HZ35" i="7"/>
  <c r="HZ37" i="7"/>
  <c r="HZ33" i="7"/>
  <c r="HZ34" i="7"/>
  <c r="HZ36" i="7"/>
  <c r="HZ38" i="7"/>
  <c r="HZ39" i="7"/>
  <c r="HZ41" i="7"/>
  <c r="HZ9" i="7"/>
  <c r="HZ7" i="7"/>
  <c r="HZ15" i="7"/>
  <c r="HZ16" i="7"/>
  <c r="HZ17" i="7"/>
  <c r="HZ19" i="7"/>
  <c r="HZ27" i="7"/>
  <c r="HZ29" i="7"/>
  <c r="HZ44" i="7"/>
  <c r="HZ63" i="7"/>
  <c r="IA35" i="7"/>
  <c r="IA37" i="7"/>
  <c r="IA33" i="7"/>
  <c r="IA34" i="7"/>
  <c r="IA36" i="7"/>
  <c r="IA38" i="7"/>
  <c r="IA39" i="7"/>
  <c r="IA41" i="7"/>
  <c r="IA9" i="7"/>
  <c r="IA7" i="7"/>
  <c r="IA15" i="7"/>
  <c r="IA16" i="7"/>
  <c r="IA17" i="7"/>
  <c r="IA19" i="7"/>
  <c r="IA27" i="7"/>
  <c r="IA29" i="7"/>
  <c r="IA44" i="7"/>
  <c r="IA63" i="7"/>
  <c r="IB35" i="7"/>
  <c r="IB37" i="7"/>
  <c r="IB33" i="7"/>
  <c r="IB34" i="7"/>
  <c r="IB36" i="7"/>
  <c r="IB38" i="7"/>
  <c r="IB39" i="7"/>
  <c r="IB41" i="7"/>
  <c r="IB9" i="7"/>
  <c r="IB7" i="7"/>
  <c r="IB15" i="7"/>
  <c r="IB16" i="7"/>
  <c r="IB17" i="7"/>
  <c r="IB19" i="7"/>
  <c r="IB27" i="7"/>
  <c r="IB29" i="7"/>
  <c r="IB44" i="7"/>
  <c r="IB63" i="7"/>
  <c r="IC35" i="7"/>
  <c r="IC37" i="7"/>
  <c r="IC33" i="7"/>
  <c r="IC34" i="7"/>
  <c r="IC36" i="7"/>
  <c r="IC38" i="7"/>
  <c r="IC39" i="7"/>
  <c r="IC41" i="7"/>
  <c r="IC9" i="7"/>
  <c r="IC7" i="7"/>
  <c r="IC15" i="7"/>
  <c r="IC16" i="7"/>
  <c r="IC17" i="7"/>
  <c r="IC19" i="7"/>
  <c r="IC27" i="7"/>
  <c r="IC29" i="7"/>
  <c r="IC44" i="7"/>
  <c r="IC63" i="7"/>
  <c r="ID35" i="7"/>
  <c r="ID37" i="7"/>
  <c r="ID33" i="7"/>
  <c r="ID34" i="7"/>
  <c r="ID36" i="7"/>
  <c r="ID38" i="7"/>
  <c r="ID39" i="7"/>
  <c r="ID41" i="7"/>
  <c r="ID9" i="7"/>
  <c r="ID7" i="7"/>
  <c r="ID15" i="7"/>
  <c r="ID16" i="7"/>
  <c r="ID17" i="7"/>
  <c r="ID19" i="7"/>
  <c r="ID27" i="7"/>
  <c r="ID29" i="7"/>
  <c r="ID44" i="7"/>
  <c r="ID63" i="7"/>
  <c r="IE35" i="7"/>
  <c r="IE37" i="7"/>
  <c r="IE33" i="7"/>
  <c r="IE34" i="7"/>
  <c r="IE36" i="7"/>
  <c r="IE38" i="7"/>
  <c r="IE39" i="7"/>
  <c r="IE41" i="7"/>
  <c r="IE9" i="7"/>
  <c r="IE7" i="7"/>
  <c r="IE15" i="7"/>
  <c r="IE16" i="7"/>
  <c r="IE17" i="7"/>
  <c r="IE19" i="7"/>
  <c r="IE27" i="7"/>
  <c r="IE29" i="7"/>
  <c r="IE44" i="7"/>
  <c r="IE63" i="7"/>
  <c r="IF35" i="7"/>
  <c r="IF37" i="7"/>
  <c r="IF33" i="7"/>
  <c r="IF34" i="7"/>
  <c r="IF36" i="7"/>
  <c r="IF38" i="7"/>
  <c r="IF39" i="7"/>
  <c r="IF41" i="7"/>
  <c r="IF9" i="7"/>
  <c r="IF7" i="7"/>
  <c r="IF15" i="7"/>
  <c r="IF16" i="7"/>
  <c r="IF17" i="7"/>
  <c r="IF19" i="7"/>
  <c r="IF27" i="7"/>
  <c r="IF29" i="7"/>
  <c r="IF44" i="7"/>
  <c r="IF63" i="7"/>
  <c r="IG35" i="7"/>
  <c r="IG37" i="7"/>
  <c r="IG33" i="7"/>
  <c r="IG34" i="7"/>
  <c r="IG36" i="7"/>
  <c r="IG38" i="7"/>
  <c r="IG39" i="7"/>
  <c r="IG41" i="7"/>
  <c r="IG9" i="7"/>
  <c r="IG7" i="7"/>
  <c r="IG15" i="7"/>
  <c r="IG16" i="7"/>
  <c r="IG17" i="7"/>
  <c r="IG19" i="7"/>
  <c r="IG27" i="7"/>
  <c r="IG29" i="7"/>
  <c r="IG44" i="7"/>
  <c r="IG63" i="7"/>
  <c r="IH35" i="7"/>
  <c r="X22" i="2"/>
  <c r="X26" i="2"/>
  <c r="X28" i="2"/>
  <c r="IH37" i="7"/>
  <c r="IH33" i="7"/>
  <c r="IH34" i="7"/>
  <c r="IH36" i="7"/>
  <c r="IH38" i="7"/>
  <c r="IH39" i="7"/>
  <c r="IH41" i="7"/>
  <c r="C190" i="13"/>
  <c r="IH9" i="7"/>
  <c r="IH7" i="7"/>
  <c r="IH15" i="7"/>
  <c r="IH16" i="7"/>
  <c r="IH17" i="7"/>
  <c r="IH19" i="7"/>
  <c r="IH27" i="7"/>
  <c r="IH29" i="7"/>
  <c r="IH44" i="7"/>
  <c r="IH63" i="7"/>
  <c r="II35" i="7"/>
  <c r="II37" i="7"/>
  <c r="II33" i="7"/>
  <c r="II34" i="7"/>
  <c r="II36" i="7"/>
  <c r="II38" i="7"/>
  <c r="II39" i="7"/>
  <c r="II41" i="7"/>
  <c r="II9" i="7"/>
  <c r="II7" i="7"/>
  <c r="II15" i="7"/>
  <c r="II16" i="7"/>
  <c r="II17" i="7"/>
  <c r="II19" i="7"/>
  <c r="II27" i="7"/>
  <c r="II29" i="7"/>
  <c r="II44" i="7"/>
  <c r="II63" i="7"/>
  <c r="IJ35" i="7"/>
  <c r="IJ37" i="7"/>
  <c r="IJ33" i="7"/>
  <c r="IJ34" i="7"/>
  <c r="IJ36" i="7"/>
  <c r="IJ38" i="7"/>
  <c r="IJ39" i="7"/>
  <c r="IJ41" i="7"/>
  <c r="IJ9" i="7"/>
  <c r="IJ7" i="7"/>
  <c r="IJ15" i="7"/>
  <c r="IJ16" i="7"/>
  <c r="IJ17" i="7"/>
  <c r="IJ19" i="7"/>
  <c r="IJ27" i="7"/>
  <c r="IJ29" i="7"/>
  <c r="IJ44" i="7"/>
  <c r="IJ63" i="7"/>
  <c r="IK35" i="7"/>
  <c r="IK37" i="7"/>
  <c r="IK33" i="7"/>
  <c r="IK34" i="7"/>
  <c r="IK36" i="7"/>
  <c r="IK38" i="7"/>
  <c r="IK39" i="7"/>
  <c r="IK41" i="7"/>
  <c r="IK9" i="7"/>
  <c r="IK7" i="7"/>
  <c r="IK15" i="7"/>
  <c r="IK16" i="7"/>
  <c r="IK17" i="7"/>
  <c r="IK19" i="7"/>
  <c r="IK27" i="7"/>
  <c r="IK29" i="7"/>
  <c r="IK44" i="7"/>
  <c r="IK63" i="7"/>
  <c r="IL35" i="7"/>
  <c r="IL37" i="7"/>
  <c r="IL33" i="7"/>
  <c r="IL34" i="7"/>
  <c r="IL36" i="7"/>
  <c r="IL38" i="7"/>
  <c r="IL39" i="7"/>
  <c r="IL41" i="7"/>
  <c r="IL9" i="7"/>
  <c r="IL7" i="7"/>
  <c r="IL15" i="7"/>
  <c r="IL16" i="7"/>
  <c r="IL17" i="7"/>
  <c r="IL19" i="7"/>
  <c r="IL27" i="7"/>
  <c r="IL29" i="7"/>
  <c r="IL44" i="7"/>
  <c r="IL63" i="7"/>
  <c r="IM35" i="7"/>
  <c r="IM37" i="7"/>
  <c r="IM33" i="7"/>
  <c r="IM34" i="7"/>
  <c r="IM36" i="7"/>
  <c r="IM38" i="7"/>
  <c r="IM39" i="7"/>
  <c r="IM41" i="7"/>
  <c r="IM9" i="7"/>
  <c r="IM7" i="7"/>
  <c r="IM15" i="7"/>
  <c r="IM16" i="7"/>
  <c r="IM17" i="7"/>
  <c r="IM19" i="7"/>
  <c r="IM27" i="7"/>
  <c r="IM29" i="7"/>
  <c r="IM44" i="7"/>
  <c r="IM63" i="7"/>
  <c r="IN35" i="7"/>
  <c r="IN37" i="7"/>
  <c r="IN33" i="7"/>
  <c r="IN34" i="7"/>
  <c r="IN36" i="7"/>
  <c r="IN38" i="7"/>
  <c r="IN39" i="7"/>
  <c r="IN41" i="7"/>
  <c r="IN9" i="7"/>
  <c r="IN7" i="7"/>
  <c r="IN15" i="7"/>
  <c r="IN16" i="7"/>
  <c r="IN17" i="7"/>
  <c r="IN19" i="7"/>
  <c r="IN27" i="7"/>
  <c r="IN29" i="7"/>
  <c r="IN44" i="7"/>
  <c r="IN63" i="7"/>
  <c r="IO35" i="7"/>
  <c r="IO37" i="7"/>
  <c r="IO33" i="7"/>
  <c r="IO34" i="7"/>
  <c r="IO36" i="7"/>
  <c r="IO38" i="7"/>
  <c r="IO39" i="7"/>
  <c r="IO41" i="7"/>
  <c r="IO9" i="7"/>
  <c r="IO7" i="7"/>
  <c r="IO15" i="7"/>
  <c r="IO16" i="7"/>
  <c r="IO17" i="7"/>
  <c r="IO19" i="7"/>
  <c r="IO27" i="7"/>
  <c r="IO29" i="7"/>
  <c r="IO44" i="7"/>
  <c r="IO63" i="7"/>
  <c r="IP35" i="7"/>
  <c r="IP37" i="7"/>
  <c r="IP33" i="7"/>
  <c r="IP34" i="7"/>
  <c r="IP36" i="7"/>
  <c r="IP38" i="7"/>
  <c r="IP39" i="7"/>
  <c r="IP41" i="7"/>
  <c r="IP9" i="7"/>
  <c r="IP7" i="7"/>
  <c r="IP15" i="7"/>
  <c r="IP16" i="7"/>
  <c r="IP17" i="7"/>
  <c r="IP19" i="7"/>
  <c r="IP27" i="7"/>
  <c r="IP29" i="7"/>
  <c r="IP44" i="7"/>
  <c r="IP63" i="7"/>
  <c r="IQ35" i="7"/>
  <c r="IQ37" i="7"/>
  <c r="IQ33" i="7"/>
  <c r="IQ34" i="7"/>
  <c r="IQ36" i="7"/>
  <c r="IQ38" i="7"/>
  <c r="IQ39" i="7"/>
  <c r="IQ41" i="7"/>
  <c r="IQ9" i="7"/>
  <c r="IQ7" i="7"/>
  <c r="IQ15" i="7"/>
  <c r="IQ16" i="7"/>
  <c r="IQ17" i="7"/>
  <c r="IQ19" i="7"/>
  <c r="IQ27" i="7"/>
  <c r="IQ29" i="7"/>
  <c r="IQ44" i="7"/>
  <c r="IQ63" i="7"/>
  <c r="IR35" i="7"/>
  <c r="IR37" i="7"/>
  <c r="IR33" i="7"/>
  <c r="IR34" i="7"/>
  <c r="IR36" i="7"/>
  <c r="IR38" i="7"/>
  <c r="IR39" i="7"/>
  <c r="IR41" i="7"/>
  <c r="IR9" i="7"/>
  <c r="IR7" i="7"/>
  <c r="IR15" i="7"/>
  <c r="IR16" i="7"/>
  <c r="IR17" i="7"/>
  <c r="IR19" i="7"/>
  <c r="IR27" i="7"/>
  <c r="IR29" i="7"/>
  <c r="IR44" i="7"/>
  <c r="IR63" i="7"/>
  <c r="IS35" i="7"/>
  <c r="IS37" i="7"/>
  <c r="IS33" i="7"/>
  <c r="IS34" i="7"/>
  <c r="IS36" i="7"/>
  <c r="IS38" i="7"/>
  <c r="IS39" i="7"/>
  <c r="IS41" i="7"/>
  <c r="IS9" i="7"/>
  <c r="IS7" i="7"/>
  <c r="IS15" i="7"/>
  <c r="IS16" i="7"/>
  <c r="IS17" i="7"/>
  <c r="IS19" i="7"/>
  <c r="IS27" i="7"/>
  <c r="IS29" i="7"/>
  <c r="IS44" i="7"/>
  <c r="IS63" i="7"/>
  <c r="IT35" i="7"/>
  <c r="Y22" i="2"/>
  <c r="Y26" i="2"/>
  <c r="Y28" i="2"/>
  <c r="IT37" i="7"/>
  <c r="IT33" i="7"/>
  <c r="IT34" i="7"/>
  <c r="IT36" i="7"/>
  <c r="IT38" i="7"/>
  <c r="IT39" i="7"/>
  <c r="IT41" i="7"/>
  <c r="C191" i="13"/>
  <c r="IT9" i="7"/>
  <c r="IT7" i="7"/>
  <c r="IT15" i="7"/>
  <c r="IT16" i="7"/>
  <c r="IT17" i="7"/>
  <c r="IT19" i="7"/>
  <c r="IT27" i="7"/>
  <c r="IT29" i="7"/>
  <c r="IT44" i="7"/>
  <c r="IT63" i="7"/>
  <c r="IU35" i="7"/>
  <c r="IU37" i="7"/>
  <c r="IU33" i="7"/>
  <c r="IU34" i="7"/>
  <c r="IU36" i="7"/>
  <c r="IU38" i="7"/>
  <c r="IU39" i="7"/>
  <c r="IU41" i="7"/>
  <c r="IU9" i="7"/>
  <c r="IU7" i="7"/>
  <c r="IU15" i="7"/>
  <c r="IU16" i="7"/>
  <c r="IU17" i="7"/>
  <c r="IU19" i="7"/>
  <c r="IU27" i="7"/>
  <c r="IU29" i="7"/>
  <c r="IU44" i="7"/>
  <c r="IU63" i="7"/>
  <c r="IV35" i="7"/>
  <c r="IV37" i="7"/>
  <c r="IV33" i="7"/>
  <c r="IV34" i="7"/>
  <c r="IV36" i="7"/>
  <c r="IV38" i="7"/>
  <c r="IV39" i="7"/>
  <c r="IV41" i="7"/>
  <c r="IV9" i="7"/>
  <c r="IV7" i="7"/>
  <c r="IV15" i="7"/>
  <c r="IV16" i="7"/>
  <c r="IV17" i="7"/>
  <c r="IV19" i="7"/>
  <c r="IV27" i="7"/>
  <c r="IV29" i="7"/>
  <c r="IV44" i="7"/>
  <c r="IV63" i="7"/>
  <c r="IW35" i="7"/>
  <c r="IW37" i="7"/>
  <c r="IW33" i="7"/>
  <c r="IW34" i="7"/>
  <c r="IW36" i="7"/>
  <c r="IW38" i="7"/>
  <c r="IW39" i="7"/>
  <c r="IW41" i="7"/>
  <c r="IW9" i="7"/>
  <c r="IW7" i="7"/>
  <c r="IW15" i="7"/>
  <c r="IW16" i="7"/>
  <c r="IW17" i="7"/>
  <c r="IW19" i="7"/>
  <c r="IW27" i="7"/>
  <c r="IW29" i="7"/>
  <c r="IW44" i="7"/>
  <c r="IW63" i="7"/>
  <c r="IX35" i="7"/>
  <c r="IX37" i="7"/>
  <c r="IX33" i="7"/>
  <c r="IX34" i="7"/>
  <c r="IX36" i="7"/>
  <c r="IX38" i="7"/>
  <c r="IX39" i="7"/>
  <c r="IX41" i="7"/>
  <c r="IX9" i="7"/>
  <c r="IX7" i="7"/>
  <c r="IX15" i="7"/>
  <c r="IX16" i="7"/>
  <c r="IX17" i="7"/>
  <c r="IX19" i="7"/>
  <c r="IX27" i="7"/>
  <c r="IX29" i="7"/>
  <c r="IX44" i="7"/>
  <c r="IX63" i="7"/>
  <c r="IY35" i="7"/>
  <c r="IY37" i="7"/>
  <c r="IY33" i="7"/>
  <c r="IY34" i="7"/>
  <c r="IY36" i="7"/>
  <c r="IY38" i="7"/>
  <c r="IY39" i="7"/>
  <c r="IY41" i="7"/>
  <c r="IY9" i="7"/>
  <c r="IY7" i="7"/>
  <c r="IY15" i="7"/>
  <c r="IY16" i="7"/>
  <c r="IY17" i="7"/>
  <c r="IY19" i="7"/>
  <c r="IY27" i="7"/>
  <c r="IY29" i="7"/>
  <c r="IY44" i="7"/>
  <c r="IY63" i="7"/>
  <c r="IZ35" i="7"/>
  <c r="IZ37" i="7"/>
  <c r="IZ33" i="7"/>
  <c r="IZ34" i="7"/>
  <c r="IZ36" i="7"/>
  <c r="IZ38" i="7"/>
  <c r="IZ39" i="7"/>
  <c r="IZ41" i="7"/>
  <c r="IZ9" i="7"/>
  <c r="IZ7" i="7"/>
  <c r="IZ15" i="7"/>
  <c r="IZ16" i="7"/>
  <c r="IZ17" i="7"/>
  <c r="IZ19" i="7"/>
  <c r="IZ27" i="7"/>
  <c r="IZ29" i="7"/>
  <c r="IZ44" i="7"/>
  <c r="IZ63" i="7"/>
  <c r="JA35" i="7"/>
  <c r="JA37" i="7"/>
  <c r="JA33" i="7"/>
  <c r="JA34" i="7"/>
  <c r="JA36" i="7"/>
  <c r="JA38" i="7"/>
  <c r="JA39" i="7"/>
  <c r="JA41" i="7"/>
  <c r="JA9" i="7"/>
  <c r="JA7" i="7"/>
  <c r="JA15" i="7"/>
  <c r="JA16" i="7"/>
  <c r="JA17" i="7"/>
  <c r="JA19" i="7"/>
  <c r="JA27" i="7"/>
  <c r="JA29" i="7"/>
  <c r="JA44" i="7"/>
  <c r="JA63" i="7"/>
  <c r="JB35" i="7"/>
  <c r="JB37" i="7"/>
  <c r="JB33" i="7"/>
  <c r="JB34" i="7"/>
  <c r="JB36" i="7"/>
  <c r="JB38" i="7"/>
  <c r="JB39" i="7"/>
  <c r="JB41" i="7"/>
  <c r="JB9" i="7"/>
  <c r="JB7" i="7"/>
  <c r="JB15" i="7"/>
  <c r="JB16" i="7"/>
  <c r="JB17" i="7"/>
  <c r="JB19" i="7"/>
  <c r="JB27" i="7"/>
  <c r="JB29" i="7"/>
  <c r="JB44" i="7"/>
  <c r="JB63" i="7"/>
  <c r="JC35" i="7"/>
  <c r="JC37" i="7"/>
  <c r="JC33" i="7"/>
  <c r="JC34" i="7"/>
  <c r="JC36" i="7"/>
  <c r="JC38" i="7"/>
  <c r="JC39" i="7"/>
  <c r="JC41" i="7"/>
  <c r="JC9" i="7"/>
  <c r="JC7" i="7"/>
  <c r="JC15" i="7"/>
  <c r="JC16" i="7"/>
  <c r="JC17" i="7"/>
  <c r="JC19" i="7"/>
  <c r="JC27" i="7"/>
  <c r="JC29" i="7"/>
  <c r="JC44" i="7"/>
  <c r="JC63" i="7"/>
  <c r="JD35" i="7"/>
  <c r="JD37" i="7"/>
  <c r="JD33" i="7"/>
  <c r="JD34" i="7"/>
  <c r="JD36" i="7"/>
  <c r="JD38" i="7"/>
  <c r="JD39" i="7"/>
  <c r="JD41" i="7"/>
  <c r="JD9" i="7"/>
  <c r="JD7" i="7"/>
  <c r="JD15" i="7"/>
  <c r="JD16" i="7"/>
  <c r="JD17" i="7"/>
  <c r="JD19" i="7"/>
  <c r="JD27" i="7"/>
  <c r="JD29" i="7"/>
  <c r="JD44" i="7"/>
  <c r="JD63" i="7"/>
  <c r="JE35" i="7"/>
  <c r="JE37" i="7"/>
  <c r="JE33" i="7"/>
  <c r="JE34" i="7"/>
  <c r="JE36" i="7"/>
  <c r="JE38" i="7"/>
  <c r="JE39" i="7"/>
  <c r="JE41" i="7"/>
  <c r="JE9" i="7"/>
  <c r="JE7" i="7"/>
  <c r="JE15" i="7"/>
  <c r="JE16" i="7"/>
  <c r="JE17" i="7"/>
  <c r="JE19" i="7"/>
  <c r="JE27" i="7"/>
  <c r="JE29" i="7"/>
  <c r="JE44" i="7"/>
  <c r="JE63" i="7"/>
  <c r="JF35" i="7"/>
  <c r="Z22" i="2"/>
  <c r="Z26" i="2"/>
  <c r="Z28" i="2"/>
  <c r="JF37" i="7"/>
  <c r="JF33" i="7"/>
  <c r="JF34" i="7"/>
  <c r="JF36" i="7"/>
  <c r="JF38" i="7"/>
  <c r="JF39" i="7"/>
  <c r="JF41" i="7"/>
  <c r="C192" i="13"/>
  <c r="JF9" i="7"/>
  <c r="JF7" i="7"/>
  <c r="JF15" i="7"/>
  <c r="JF16" i="7"/>
  <c r="JF17" i="7"/>
  <c r="JF19" i="7"/>
  <c r="JF27" i="7"/>
  <c r="JF29" i="7"/>
  <c r="JF44" i="7"/>
  <c r="JF63" i="7"/>
  <c r="JG35" i="7"/>
  <c r="JG37" i="7"/>
  <c r="JG33" i="7"/>
  <c r="JG34" i="7"/>
  <c r="JG36" i="7"/>
  <c r="JG38" i="7"/>
  <c r="JG39" i="7"/>
  <c r="JG41" i="7"/>
  <c r="JG9" i="7"/>
  <c r="JG7" i="7"/>
  <c r="JG15" i="7"/>
  <c r="JG16" i="7"/>
  <c r="JG17" i="7"/>
  <c r="JG19" i="7"/>
  <c r="JG27" i="7"/>
  <c r="JG29" i="7"/>
  <c r="JG44" i="7"/>
  <c r="JG63" i="7"/>
  <c r="JH35" i="7"/>
  <c r="JH37" i="7"/>
  <c r="JH33" i="7"/>
  <c r="JH34" i="7"/>
  <c r="JH36" i="7"/>
  <c r="JH38" i="7"/>
  <c r="JH39" i="7"/>
  <c r="JH41" i="7"/>
  <c r="JH9" i="7"/>
  <c r="JH7" i="7"/>
  <c r="JH15" i="7"/>
  <c r="JH16" i="7"/>
  <c r="JH17" i="7"/>
  <c r="JH19" i="7"/>
  <c r="JH27" i="7"/>
  <c r="JH29" i="7"/>
  <c r="JH44" i="7"/>
  <c r="JH63" i="7"/>
  <c r="JI35" i="7"/>
  <c r="JI37" i="7"/>
  <c r="JI33" i="7"/>
  <c r="JI34" i="7"/>
  <c r="JI36" i="7"/>
  <c r="JI38" i="7"/>
  <c r="JI39" i="7"/>
  <c r="JI41" i="7"/>
  <c r="JI9" i="7"/>
  <c r="JI7" i="7"/>
  <c r="JI15" i="7"/>
  <c r="JI16" i="7"/>
  <c r="JI17" i="7"/>
  <c r="JI19" i="7"/>
  <c r="JI27" i="7"/>
  <c r="JI29" i="7"/>
  <c r="JI44" i="7"/>
  <c r="JI63" i="7"/>
  <c r="JJ35" i="7"/>
  <c r="JJ37" i="7"/>
  <c r="JJ33" i="7"/>
  <c r="JJ34" i="7"/>
  <c r="JJ36" i="7"/>
  <c r="JJ38" i="7"/>
  <c r="JJ39" i="7"/>
  <c r="JJ41" i="7"/>
  <c r="JJ9" i="7"/>
  <c r="JJ7" i="7"/>
  <c r="JJ15" i="7"/>
  <c r="JJ16" i="7"/>
  <c r="JJ17" i="7"/>
  <c r="JJ19" i="7"/>
  <c r="JJ27" i="7"/>
  <c r="JJ29" i="7"/>
  <c r="JJ44" i="7"/>
  <c r="JJ63" i="7"/>
  <c r="JK35" i="7"/>
  <c r="JK37" i="7"/>
  <c r="JK33" i="7"/>
  <c r="JK34" i="7"/>
  <c r="JK36" i="7"/>
  <c r="JK38" i="7"/>
  <c r="JK39" i="7"/>
  <c r="JK41" i="7"/>
  <c r="JK9" i="7"/>
  <c r="JK7" i="7"/>
  <c r="JK15" i="7"/>
  <c r="JK16" i="7"/>
  <c r="JK17" i="7"/>
  <c r="JK19" i="7"/>
  <c r="JK27" i="7"/>
  <c r="JK29" i="7"/>
  <c r="JK44" i="7"/>
  <c r="JK63" i="7"/>
  <c r="JL35" i="7"/>
  <c r="JL37" i="7"/>
  <c r="JL33" i="7"/>
  <c r="JL34" i="7"/>
  <c r="JL36" i="7"/>
  <c r="JL38" i="7"/>
  <c r="JL39" i="7"/>
  <c r="JL41" i="7"/>
  <c r="JL9" i="7"/>
  <c r="JL7" i="7"/>
  <c r="JL15" i="7"/>
  <c r="JL16" i="7"/>
  <c r="JL17" i="7"/>
  <c r="JL19" i="7"/>
  <c r="JL27" i="7"/>
  <c r="JL29" i="7"/>
  <c r="JL44" i="7"/>
  <c r="JL63" i="7"/>
  <c r="JM35" i="7"/>
  <c r="JM37" i="7"/>
  <c r="JM33" i="7"/>
  <c r="JM34" i="7"/>
  <c r="JM36" i="7"/>
  <c r="JM38" i="7"/>
  <c r="JM39" i="7"/>
  <c r="JM41" i="7"/>
  <c r="JM9" i="7"/>
  <c r="JM7" i="7"/>
  <c r="JM15" i="7"/>
  <c r="JM16" i="7"/>
  <c r="JM17" i="7"/>
  <c r="JM19" i="7"/>
  <c r="JM27" i="7"/>
  <c r="JM29" i="7"/>
  <c r="JM44" i="7"/>
  <c r="JM63" i="7"/>
  <c r="JN35" i="7"/>
  <c r="JN37" i="7"/>
  <c r="JN33" i="7"/>
  <c r="JN34" i="7"/>
  <c r="JN36" i="7"/>
  <c r="JN38" i="7"/>
  <c r="JN39" i="7"/>
  <c r="JN41" i="7"/>
  <c r="JN9" i="7"/>
  <c r="JN7" i="7"/>
  <c r="JN15" i="7"/>
  <c r="JN16" i="7"/>
  <c r="JN17" i="7"/>
  <c r="JN19" i="7"/>
  <c r="JN27" i="7"/>
  <c r="JN29" i="7"/>
  <c r="JN44" i="7"/>
  <c r="JN63" i="7"/>
  <c r="JO35" i="7"/>
  <c r="JO37" i="7"/>
  <c r="JO33" i="7"/>
  <c r="JO34" i="7"/>
  <c r="JO36" i="7"/>
  <c r="JO38" i="7"/>
  <c r="JO39" i="7"/>
  <c r="JO41" i="7"/>
  <c r="JO9" i="7"/>
  <c r="JO7" i="7"/>
  <c r="JO15" i="7"/>
  <c r="JO16" i="7"/>
  <c r="JO17" i="7"/>
  <c r="JO19" i="7"/>
  <c r="JO27" i="7"/>
  <c r="JO29" i="7"/>
  <c r="JO44" i="7"/>
  <c r="JO63" i="7"/>
  <c r="JP35" i="7"/>
  <c r="JP37" i="7"/>
  <c r="JP33" i="7"/>
  <c r="JP34" i="7"/>
  <c r="JP36" i="7"/>
  <c r="JP38" i="7"/>
  <c r="JP39" i="7"/>
  <c r="JP41" i="7"/>
  <c r="JP9" i="7"/>
  <c r="JP7" i="7"/>
  <c r="JP15" i="7"/>
  <c r="JP16" i="7"/>
  <c r="JP17" i="7"/>
  <c r="JP19" i="7"/>
  <c r="JP27" i="7"/>
  <c r="JP29" i="7"/>
  <c r="JP44" i="7"/>
  <c r="JP63" i="7"/>
  <c r="JQ35" i="7"/>
  <c r="JQ37" i="7"/>
  <c r="JQ33" i="7"/>
  <c r="JQ34" i="7"/>
  <c r="JQ36" i="7"/>
  <c r="JQ38" i="7"/>
  <c r="JQ39" i="7"/>
  <c r="JQ41" i="7"/>
  <c r="JQ9" i="7"/>
  <c r="JQ16" i="7"/>
  <c r="JQ17" i="7"/>
  <c r="JQ27" i="7"/>
  <c r="JR35" i="7"/>
  <c r="AA22" i="2"/>
  <c r="AA26" i="2"/>
  <c r="AA28" i="2"/>
  <c r="JR37" i="7"/>
  <c r="JR33" i="7"/>
  <c r="JR34" i="7"/>
  <c r="JR36" i="7"/>
  <c r="JR38" i="7"/>
  <c r="JR39" i="7"/>
  <c r="JR41" i="7"/>
  <c r="C193" i="13"/>
  <c r="JR9" i="7"/>
  <c r="JR7" i="7"/>
  <c r="JR15" i="7"/>
  <c r="JR16" i="7"/>
  <c r="JR17" i="7"/>
  <c r="JR19" i="7"/>
  <c r="JR27" i="7"/>
  <c r="JR29" i="7"/>
  <c r="JR44" i="7"/>
  <c r="JR63" i="7"/>
  <c r="JS35" i="7"/>
  <c r="JS37" i="7"/>
  <c r="JS33" i="7"/>
  <c r="JS34" i="7"/>
  <c r="JS36" i="7"/>
  <c r="JS38" i="7"/>
  <c r="JS39" i="7"/>
  <c r="JS41" i="7"/>
  <c r="JS9" i="7"/>
  <c r="JS7" i="7"/>
  <c r="JS15" i="7"/>
  <c r="JS16" i="7"/>
  <c r="JS17" i="7"/>
  <c r="JS19" i="7"/>
  <c r="JS27" i="7"/>
  <c r="JS29" i="7"/>
  <c r="JS44" i="7"/>
  <c r="JS63" i="7"/>
  <c r="JT35" i="7"/>
  <c r="JT37" i="7"/>
  <c r="JT33" i="7"/>
  <c r="JT34" i="7"/>
  <c r="JT36" i="7"/>
  <c r="JT38" i="7"/>
  <c r="JT39" i="7"/>
  <c r="JT41" i="7"/>
  <c r="JT9" i="7"/>
  <c r="JT7" i="7"/>
  <c r="JT15" i="7"/>
  <c r="JT16" i="7"/>
  <c r="JT17" i="7"/>
  <c r="JT19" i="7"/>
  <c r="JT27" i="7"/>
  <c r="JT29" i="7"/>
  <c r="JT44" i="7"/>
  <c r="JT63" i="7"/>
  <c r="JU35" i="7"/>
  <c r="JU37" i="7"/>
  <c r="JU33" i="7"/>
  <c r="JU34" i="7"/>
  <c r="JU36" i="7"/>
  <c r="JU38" i="7"/>
  <c r="JU39" i="7"/>
  <c r="JU41" i="7"/>
  <c r="JU9" i="7"/>
  <c r="JU7" i="7"/>
  <c r="JU15" i="7"/>
  <c r="JU16" i="7"/>
  <c r="JU17" i="7"/>
  <c r="JU19" i="7"/>
  <c r="JU27" i="7"/>
  <c r="JU29" i="7"/>
  <c r="JU44" i="7"/>
  <c r="JU63" i="7"/>
  <c r="JV35" i="7"/>
  <c r="JV37" i="7"/>
  <c r="JV33" i="7"/>
  <c r="JV34" i="7"/>
  <c r="JV36" i="7"/>
  <c r="JV38" i="7"/>
  <c r="JV39" i="7"/>
  <c r="JV41" i="7"/>
  <c r="JV9" i="7"/>
  <c r="JV7" i="7"/>
  <c r="JV15" i="7"/>
  <c r="JV16" i="7"/>
  <c r="JV17" i="7"/>
  <c r="JV19" i="7"/>
  <c r="JV27" i="7"/>
  <c r="JV29" i="7"/>
  <c r="JV44" i="7"/>
  <c r="JV63" i="7"/>
  <c r="JW35" i="7"/>
  <c r="JW37" i="7"/>
  <c r="JW33" i="7"/>
  <c r="JW34" i="7"/>
  <c r="JW36" i="7"/>
  <c r="JW38" i="7"/>
  <c r="JW39" i="7"/>
  <c r="JW41" i="7"/>
  <c r="JW9" i="7"/>
  <c r="JW7" i="7"/>
  <c r="JW15" i="7"/>
  <c r="JW16" i="7"/>
  <c r="JW17" i="7"/>
  <c r="JW19" i="7"/>
  <c r="JW27" i="7"/>
  <c r="JW29" i="7"/>
  <c r="JW44" i="7"/>
  <c r="JW63" i="7"/>
  <c r="JX35" i="7"/>
  <c r="JX37" i="7"/>
  <c r="JX33" i="7"/>
  <c r="JX34" i="7"/>
  <c r="JX36" i="7"/>
  <c r="JX38" i="7"/>
  <c r="JX39" i="7"/>
  <c r="JX41" i="7"/>
  <c r="JX9" i="7"/>
  <c r="JX7" i="7"/>
  <c r="JX15" i="7"/>
  <c r="JX16" i="7"/>
  <c r="JX17" i="7"/>
  <c r="JX19" i="7"/>
  <c r="JX27" i="7"/>
  <c r="JX29" i="7"/>
  <c r="JX44" i="7"/>
  <c r="JX63" i="7"/>
  <c r="JY35" i="7"/>
  <c r="JY37" i="7"/>
  <c r="JY33" i="7"/>
  <c r="JY34" i="7"/>
  <c r="JY36" i="7"/>
  <c r="JY38" i="7"/>
  <c r="JY39" i="7"/>
  <c r="JY41" i="7"/>
  <c r="JY9" i="7"/>
  <c r="JY7" i="7"/>
  <c r="JY15" i="7"/>
  <c r="JY16" i="7"/>
  <c r="JY17" i="7"/>
  <c r="JY19" i="7"/>
  <c r="JY27" i="7"/>
  <c r="JY29" i="7"/>
  <c r="JY44" i="7"/>
  <c r="JY63" i="7"/>
  <c r="JZ35" i="7"/>
  <c r="JZ37" i="7"/>
  <c r="JZ33" i="7"/>
  <c r="JZ34" i="7"/>
  <c r="JZ36" i="7"/>
  <c r="JZ38" i="7"/>
  <c r="JZ39" i="7"/>
  <c r="JZ41" i="7"/>
  <c r="JZ9" i="7"/>
  <c r="JZ7" i="7"/>
  <c r="JZ15" i="7"/>
  <c r="JZ16" i="7"/>
  <c r="JZ17" i="7"/>
  <c r="JZ19" i="7"/>
  <c r="JZ27" i="7"/>
  <c r="JZ29" i="7"/>
  <c r="JZ44" i="7"/>
  <c r="JZ63" i="7"/>
  <c r="KA35" i="7"/>
  <c r="KA37" i="7"/>
  <c r="KA33" i="7"/>
  <c r="KA34" i="7"/>
  <c r="KA36" i="7"/>
  <c r="KA38" i="7"/>
  <c r="KA39" i="7"/>
  <c r="KA41" i="7"/>
  <c r="KA9" i="7"/>
  <c r="KA7" i="7"/>
  <c r="KA15" i="7"/>
  <c r="KA16" i="7"/>
  <c r="KA17" i="7"/>
  <c r="KA19" i="7"/>
  <c r="KA27" i="7"/>
  <c r="KA29" i="7"/>
  <c r="KA44" i="7"/>
  <c r="KA63" i="7"/>
  <c r="KB35" i="7"/>
  <c r="KB37" i="7"/>
  <c r="KB33" i="7"/>
  <c r="KB34" i="7"/>
  <c r="KB36" i="7"/>
  <c r="KB38" i="7"/>
  <c r="KB39" i="7"/>
  <c r="KB41" i="7"/>
  <c r="KB9" i="7"/>
  <c r="KB7" i="7"/>
  <c r="KB15" i="7"/>
  <c r="KB16" i="7"/>
  <c r="KB17" i="7"/>
  <c r="KB19" i="7"/>
  <c r="KB27" i="7"/>
  <c r="KB29" i="7"/>
  <c r="KB44" i="7"/>
  <c r="KB63" i="7"/>
  <c r="KC35" i="7"/>
  <c r="KC37" i="7"/>
  <c r="KC33" i="7"/>
  <c r="KC34" i="7"/>
  <c r="KC36" i="7"/>
  <c r="KC38" i="7"/>
  <c r="KC39" i="7"/>
  <c r="KC41" i="7"/>
  <c r="KC9" i="7"/>
  <c r="KC7" i="7"/>
  <c r="KC15" i="7"/>
  <c r="KC16" i="7"/>
  <c r="KC17" i="7"/>
  <c r="KC19" i="7"/>
  <c r="KC27" i="7"/>
  <c r="KC29" i="7"/>
  <c r="KC44" i="7"/>
  <c r="KC63" i="7"/>
  <c r="KD35" i="7"/>
  <c r="AB22" i="2"/>
  <c r="AB26" i="2"/>
  <c r="AB28" i="2"/>
  <c r="KD37" i="7"/>
  <c r="KD33" i="7"/>
  <c r="KD34" i="7"/>
  <c r="KD36" i="7"/>
  <c r="KD38" i="7"/>
  <c r="KD39" i="7"/>
  <c r="KD41" i="7"/>
  <c r="C194" i="13"/>
  <c r="KD9" i="7"/>
  <c r="KD7" i="7"/>
  <c r="KD15" i="7"/>
  <c r="KD16" i="7"/>
  <c r="KD17" i="7"/>
  <c r="KD19" i="7"/>
  <c r="KD27" i="7"/>
  <c r="KD29" i="7"/>
  <c r="KD44" i="7"/>
  <c r="KD63" i="7"/>
  <c r="KE35" i="7"/>
  <c r="KE37" i="7"/>
  <c r="KE33" i="7"/>
  <c r="KE34" i="7"/>
  <c r="KE36" i="7"/>
  <c r="KE38" i="7"/>
  <c r="KE39" i="7"/>
  <c r="KE41" i="7"/>
  <c r="KE9" i="7"/>
  <c r="KE7" i="7"/>
  <c r="KE15" i="7"/>
  <c r="KE16" i="7"/>
  <c r="KE17" i="7"/>
  <c r="KE19" i="7"/>
  <c r="KE27" i="7"/>
  <c r="KE29" i="7"/>
  <c r="KE44" i="7"/>
  <c r="KE63" i="7"/>
  <c r="KF35" i="7"/>
  <c r="KF37" i="7"/>
  <c r="KF33" i="7"/>
  <c r="KF34" i="7"/>
  <c r="KF36" i="7"/>
  <c r="KF38" i="7"/>
  <c r="KF39" i="7"/>
  <c r="KF41" i="7"/>
  <c r="KF9" i="7"/>
  <c r="KF7" i="7"/>
  <c r="KF15" i="7"/>
  <c r="KF16" i="7"/>
  <c r="KF17" i="7"/>
  <c r="KF19" i="7"/>
  <c r="KF27" i="7"/>
  <c r="KF29" i="7"/>
  <c r="KF44" i="7"/>
  <c r="KF63" i="7"/>
  <c r="KG35" i="7"/>
  <c r="KG37" i="7"/>
  <c r="KG33" i="7"/>
  <c r="KG34" i="7"/>
  <c r="KG36" i="7"/>
  <c r="KG38" i="7"/>
  <c r="KG39" i="7"/>
  <c r="KG41" i="7"/>
  <c r="KG9" i="7"/>
  <c r="KG7" i="7"/>
  <c r="KG15" i="7"/>
  <c r="KG16" i="7"/>
  <c r="KG17" i="7"/>
  <c r="KG19" i="7"/>
  <c r="KG27" i="7"/>
  <c r="KG29" i="7"/>
  <c r="KG44" i="7"/>
  <c r="KG63" i="7"/>
  <c r="KH35" i="7"/>
  <c r="KH37" i="7"/>
  <c r="KH33" i="7"/>
  <c r="KH34" i="7"/>
  <c r="KH36" i="7"/>
  <c r="KH38" i="7"/>
  <c r="KH39" i="7"/>
  <c r="KH41" i="7"/>
  <c r="KH9" i="7"/>
  <c r="KH7" i="7"/>
  <c r="KH15" i="7"/>
  <c r="KH16" i="7"/>
  <c r="KH17" i="7"/>
  <c r="KH19" i="7"/>
  <c r="KH27" i="7"/>
  <c r="KH29" i="7"/>
  <c r="KH44" i="7"/>
  <c r="KH63" i="7"/>
  <c r="KI35" i="7"/>
  <c r="KI37" i="7"/>
  <c r="KI33" i="7"/>
  <c r="KI34" i="7"/>
  <c r="KI36" i="7"/>
  <c r="KI38" i="7"/>
  <c r="KI39" i="7"/>
  <c r="KI41" i="7"/>
  <c r="KI9" i="7"/>
  <c r="KI7" i="7"/>
  <c r="KI15" i="7"/>
  <c r="KI16" i="7"/>
  <c r="KI17" i="7"/>
  <c r="KI19" i="7"/>
  <c r="KI27" i="7"/>
  <c r="KI29" i="7"/>
  <c r="KI44" i="7"/>
  <c r="KI63" i="7"/>
  <c r="KJ35" i="7"/>
  <c r="KJ37" i="7"/>
  <c r="KJ33" i="7"/>
  <c r="KJ34" i="7"/>
  <c r="KJ36" i="7"/>
  <c r="KJ38" i="7"/>
  <c r="KJ39" i="7"/>
  <c r="KJ41" i="7"/>
  <c r="KJ9" i="7"/>
  <c r="KJ7" i="7"/>
  <c r="KJ15" i="7"/>
  <c r="KJ16" i="7"/>
  <c r="KJ17" i="7"/>
  <c r="KJ19" i="7"/>
  <c r="KJ27" i="7"/>
  <c r="KJ29" i="7"/>
  <c r="KJ44" i="7"/>
  <c r="KJ63" i="7"/>
  <c r="KK35" i="7"/>
  <c r="KK37" i="7"/>
  <c r="KK33" i="7"/>
  <c r="KK34" i="7"/>
  <c r="KK36" i="7"/>
  <c r="KK38" i="7"/>
  <c r="KK39" i="7"/>
  <c r="KK41" i="7"/>
  <c r="KK9" i="7"/>
  <c r="KK7" i="7"/>
  <c r="KK15" i="7"/>
  <c r="KK16" i="7"/>
  <c r="KK17" i="7"/>
  <c r="KK19" i="7"/>
  <c r="KK27" i="7"/>
  <c r="KK29" i="7"/>
  <c r="KK44" i="7"/>
  <c r="KK63" i="7"/>
  <c r="KL35" i="7"/>
  <c r="KL37" i="7"/>
  <c r="KL33" i="7"/>
  <c r="KL34" i="7"/>
  <c r="KL36" i="7"/>
  <c r="KL38" i="7"/>
  <c r="KL39" i="7"/>
  <c r="KL41" i="7"/>
  <c r="KL9" i="7"/>
  <c r="KL7" i="7"/>
  <c r="KL15" i="7"/>
  <c r="KL16" i="7"/>
  <c r="KL17" i="7"/>
  <c r="KL19" i="7"/>
  <c r="KL27" i="7"/>
  <c r="KL29" i="7"/>
  <c r="KL44" i="7"/>
  <c r="KL63" i="7"/>
  <c r="KM35" i="7"/>
  <c r="KM37" i="7"/>
  <c r="KM33" i="7"/>
  <c r="KM34" i="7"/>
  <c r="KM36" i="7"/>
  <c r="KM38" i="7"/>
  <c r="KM39" i="7"/>
  <c r="KM41" i="7"/>
  <c r="KM9" i="7"/>
  <c r="KM7" i="7"/>
  <c r="KM15" i="7"/>
  <c r="KM16" i="7"/>
  <c r="KM17" i="7"/>
  <c r="KM19" i="7"/>
  <c r="KM27" i="7"/>
  <c r="KM29" i="7"/>
  <c r="KM44" i="7"/>
  <c r="KM63" i="7"/>
  <c r="KN35" i="7"/>
  <c r="KN37" i="7"/>
  <c r="KN33" i="7"/>
  <c r="KN34" i="7"/>
  <c r="KN36" i="7"/>
  <c r="KN38" i="7"/>
  <c r="KN39" i="7"/>
  <c r="KN41" i="7"/>
  <c r="KN9" i="7"/>
  <c r="KN7" i="7"/>
  <c r="KN15" i="7"/>
  <c r="KN16" i="7"/>
  <c r="KN17" i="7"/>
  <c r="KN19" i="7"/>
  <c r="KN27" i="7"/>
  <c r="KN29" i="7"/>
  <c r="KN44" i="7"/>
  <c r="KN63" i="7"/>
  <c r="KO35" i="7"/>
  <c r="KO37" i="7"/>
  <c r="KO33" i="7"/>
  <c r="KO34" i="7"/>
  <c r="KO36" i="7"/>
  <c r="KO38" i="7"/>
  <c r="KO39" i="7"/>
  <c r="KO41" i="7"/>
  <c r="KO9" i="7"/>
  <c r="KO7" i="7"/>
  <c r="KO15" i="7"/>
  <c r="KO16" i="7"/>
  <c r="KO17" i="7"/>
  <c r="KO19" i="7"/>
  <c r="KO27" i="7"/>
  <c r="KO29" i="7"/>
  <c r="KO44" i="7"/>
  <c r="KO63" i="7"/>
  <c r="KP35" i="7"/>
  <c r="AC22" i="2"/>
  <c r="AC26" i="2"/>
  <c r="AC28" i="2"/>
  <c r="KP37" i="7"/>
  <c r="KP33" i="7"/>
  <c r="KP34" i="7"/>
  <c r="KP36" i="7"/>
  <c r="KP38" i="7"/>
  <c r="KP39" i="7"/>
  <c r="KP41" i="7"/>
  <c r="C195" i="13"/>
  <c r="KP9" i="7"/>
  <c r="KP7" i="7"/>
  <c r="KP15" i="7"/>
  <c r="KP16" i="7"/>
  <c r="KP17" i="7"/>
  <c r="KP19" i="7"/>
  <c r="KP27" i="7"/>
  <c r="KP29" i="7"/>
  <c r="KP44" i="7"/>
  <c r="KP63" i="7"/>
  <c r="KQ35" i="7"/>
  <c r="KQ37" i="7"/>
  <c r="KQ33" i="7"/>
  <c r="KQ34" i="7"/>
  <c r="KQ36" i="7"/>
  <c r="KQ38" i="7"/>
  <c r="KQ39" i="7"/>
  <c r="KQ41" i="7"/>
  <c r="KQ9" i="7"/>
  <c r="KQ7" i="7"/>
  <c r="KQ15" i="7"/>
  <c r="KQ16" i="7"/>
  <c r="KQ17" i="7"/>
  <c r="KQ19" i="7"/>
  <c r="KQ27" i="7"/>
  <c r="KQ29" i="7"/>
  <c r="KQ44" i="7"/>
  <c r="KQ63" i="7"/>
  <c r="KR35" i="7"/>
  <c r="KR37" i="7"/>
  <c r="KR33" i="7"/>
  <c r="KR34" i="7"/>
  <c r="KR36" i="7"/>
  <c r="KR38" i="7"/>
  <c r="KR39" i="7"/>
  <c r="KR41" i="7"/>
  <c r="KR9" i="7"/>
  <c r="KR7" i="7"/>
  <c r="KR15" i="7"/>
  <c r="KR16" i="7"/>
  <c r="KR17" i="7"/>
  <c r="KR19" i="7"/>
  <c r="KR27" i="7"/>
  <c r="KR29" i="7"/>
  <c r="KR44" i="7"/>
  <c r="KR63" i="7"/>
  <c r="KS35" i="7"/>
  <c r="KS37" i="7"/>
  <c r="KS33" i="7"/>
  <c r="KS34" i="7"/>
  <c r="KS36" i="7"/>
  <c r="KS38" i="7"/>
  <c r="KS39" i="7"/>
  <c r="KS41" i="7"/>
  <c r="KS9" i="7"/>
  <c r="KS7" i="7"/>
  <c r="KS15" i="7"/>
  <c r="KS16" i="7"/>
  <c r="KS17" i="7"/>
  <c r="KS19" i="7"/>
  <c r="KS27" i="7"/>
  <c r="KS29" i="7"/>
  <c r="KS44" i="7"/>
  <c r="KS63" i="7"/>
  <c r="KT35" i="7"/>
  <c r="KT37" i="7"/>
  <c r="KT33" i="7"/>
  <c r="KT34" i="7"/>
  <c r="KT36" i="7"/>
  <c r="KT38" i="7"/>
  <c r="KT39" i="7"/>
  <c r="KT41" i="7"/>
  <c r="KT9" i="7"/>
  <c r="KT7" i="7"/>
  <c r="KT15" i="7"/>
  <c r="KT16" i="7"/>
  <c r="KT17" i="7"/>
  <c r="KT19" i="7"/>
  <c r="KT27" i="7"/>
  <c r="KT29" i="7"/>
  <c r="KT44" i="7"/>
  <c r="KT63" i="7"/>
  <c r="KU35" i="7"/>
  <c r="KU37" i="7"/>
  <c r="KU33" i="7"/>
  <c r="KU34" i="7"/>
  <c r="KU36" i="7"/>
  <c r="KU38" i="7"/>
  <c r="KU39" i="7"/>
  <c r="KU41" i="7"/>
  <c r="KU9" i="7"/>
  <c r="KU7" i="7"/>
  <c r="KU15" i="7"/>
  <c r="KU16" i="7"/>
  <c r="KU17" i="7"/>
  <c r="KU19" i="7"/>
  <c r="KU27" i="7"/>
  <c r="KU29" i="7"/>
  <c r="KU44" i="7"/>
  <c r="KU63" i="7"/>
  <c r="KV35" i="7"/>
  <c r="KV37" i="7"/>
  <c r="KV33" i="7"/>
  <c r="KV34" i="7"/>
  <c r="KV36" i="7"/>
  <c r="KV38" i="7"/>
  <c r="KV39" i="7"/>
  <c r="KV41" i="7"/>
  <c r="KV9" i="7"/>
  <c r="KV7" i="7"/>
  <c r="KV15" i="7"/>
  <c r="KV16" i="7"/>
  <c r="KV17" i="7"/>
  <c r="KV19" i="7"/>
  <c r="KV27" i="7"/>
  <c r="KV29" i="7"/>
  <c r="KV44" i="7"/>
  <c r="KV63" i="7"/>
  <c r="KW35" i="7"/>
  <c r="KW37" i="7"/>
  <c r="KW33" i="7"/>
  <c r="KW34" i="7"/>
  <c r="KW36" i="7"/>
  <c r="KW38" i="7"/>
  <c r="KW39" i="7"/>
  <c r="KW41" i="7"/>
  <c r="KW9" i="7"/>
  <c r="KW7" i="7"/>
  <c r="KW15" i="7"/>
  <c r="KW16" i="7"/>
  <c r="KW17" i="7"/>
  <c r="KW19" i="7"/>
  <c r="KW27" i="7"/>
  <c r="KW29" i="7"/>
  <c r="KW44" i="7"/>
  <c r="KW63" i="7"/>
  <c r="KX35" i="7"/>
  <c r="KX37" i="7"/>
  <c r="KX33" i="7"/>
  <c r="KX34" i="7"/>
  <c r="KX36" i="7"/>
  <c r="KX38" i="7"/>
  <c r="KX39" i="7"/>
  <c r="KX41" i="7"/>
  <c r="KX9" i="7"/>
  <c r="KX7" i="7"/>
  <c r="KX15" i="7"/>
  <c r="KX16" i="7"/>
  <c r="KX17" i="7"/>
  <c r="KX19" i="7"/>
  <c r="KX27" i="7"/>
  <c r="KX29" i="7"/>
  <c r="KX44" i="7"/>
  <c r="KX63" i="7"/>
  <c r="KY35" i="7"/>
  <c r="KY37" i="7"/>
  <c r="KY33" i="7"/>
  <c r="KY34" i="7"/>
  <c r="KY36" i="7"/>
  <c r="KY38" i="7"/>
  <c r="KY39" i="7"/>
  <c r="KY41" i="7"/>
  <c r="KY9" i="7"/>
  <c r="KY7" i="7"/>
  <c r="KY15" i="7"/>
  <c r="KY16" i="7"/>
  <c r="KY17" i="7"/>
  <c r="KY19" i="7"/>
  <c r="KY27" i="7"/>
  <c r="KY29" i="7"/>
  <c r="KY44" i="7"/>
  <c r="KY63" i="7"/>
  <c r="KZ35" i="7"/>
  <c r="KZ37" i="7"/>
  <c r="KZ33" i="7"/>
  <c r="KZ34" i="7"/>
  <c r="KZ36" i="7"/>
  <c r="KZ38" i="7"/>
  <c r="KZ39" i="7"/>
  <c r="KZ41" i="7"/>
  <c r="KZ9" i="7"/>
  <c r="KZ7" i="7"/>
  <c r="KZ15" i="7"/>
  <c r="KZ16" i="7"/>
  <c r="KZ17" i="7"/>
  <c r="KZ19" i="7"/>
  <c r="KZ27" i="7"/>
  <c r="KZ29" i="7"/>
  <c r="KZ44" i="7"/>
  <c r="KZ63" i="7"/>
  <c r="LA35" i="7"/>
  <c r="LA37" i="7"/>
  <c r="LA33" i="7"/>
  <c r="LA34" i="7"/>
  <c r="LA36" i="7"/>
  <c r="LA38" i="7"/>
  <c r="LA39" i="7"/>
  <c r="LA41" i="7"/>
  <c r="LA9" i="7"/>
  <c r="LA7" i="7"/>
  <c r="LA15" i="7"/>
  <c r="LA16" i="7"/>
  <c r="LA17" i="7"/>
  <c r="LA19" i="7"/>
  <c r="LA27" i="7"/>
  <c r="LA29" i="7"/>
  <c r="LA44" i="7"/>
  <c r="LA63" i="7"/>
  <c r="LB35" i="7"/>
  <c r="AD22" i="2"/>
  <c r="AD26" i="2"/>
  <c r="AD28" i="2"/>
  <c r="LB37" i="7"/>
  <c r="LB33" i="7"/>
  <c r="LB34" i="7"/>
  <c r="LB36" i="7"/>
  <c r="LB38" i="7"/>
  <c r="LB39" i="7"/>
  <c r="LB41" i="7"/>
  <c r="C196" i="13"/>
  <c r="LB9" i="7"/>
  <c r="LB7" i="7"/>
  <c r="LB15" i="7"/>
  <c r="LB16" i="7"/>
  <c r="LB17" i="7"/>
  <c r="LB19" i="7"/>
  <c r="LB27" i="7"/>
  <c r="LB29" i="7"/>
  <c r="LB44" i="7"/>
  <c r="LB63" i="7"/>
  <c r="LC35" i="7"/>
  <c r="LC37" i="7"/>
  <c r="LC33" i="7"/>
  <c r="LC34" i="7"/>
  <c r="LC36" i="7"/>
  <c r="LC38" i="7"/>
  <c r="LC39" i="7"/>
  <c r="LC41" i="7"/>
  <c r="LC9" i="7"/>
  <c r="LC7" i="7"/>
  <c r="LC15" i="7"/>
  <c r="LC16" i="7"/>
  <c r="LC17" i="7"/>
  <c r="LC19" i="7"/>
  <c r="LC27" i="7"/>
  <c r="LC29" i="7"/>
  <c r="LC44" i="7"/>
  <c r="LC63" i="7"/>
  <c r="LD35" i="7"/>
  <c r="LD37" i="7"/>
  <c r="LD33" i="7"/>
  <c r="LD34" i="7"/>
  <c r="LD36" i="7"/>
  <c r="LD38" i="7"/>
  <c r="LD39" i="7"/>
  <c r="LD41" i="7"/>
  <c r="LD9" i="7"/>
  <c r="LD7" i="7"/>
  <c r="LD15" i="7"/>
  <c r="LD16" i="7"/>
  <c r="LD17" i="7"/>
  <c r="LD19" i="7"/>
  <c r="LD27" i="7"/>
  <c r="LD29" i="7"/>
  <c r="LD44" i="7"/>
  <c r="LD63" i="7"/>
  <c r="LE35" i="7"/>
  <c r="LE37" i="7"/>
  <c r="LE33" i="7"/>
  <c r="LE34" i="7"/>
  <c r="LE36" i="7"/>
  <c r="LE38" i="7"/>
  <c r="LE39" i="7"/>
  <c r="LE41" i="7"/>
  <c r="LE9" i="7"/>
  <c r="LE7" i="7"/>
  <c r="LE15" i="7"/>
  <c r="LE16" i="7"/>
  <c r="LE17" i="7"/>
  <c r="LE19" i="7"/>
  <c r="LE27" i="7"/>
  <c r="LE29" i="7"/>
  <c r="LE44" i="7"/>
  <c r="LE63" i="7"/>
  <c r="LF35" i="7"/>
  <c r="LF37" i="7"/>
  <c r="LF33" i="7"/>
  <c r="LF34" i="7"/>
  <c r="LF36" i="7"/>
  <c r="LF38" i="7"/>
  <c r="LF39" i="7"/>
  <c r="LF41" i="7"/>
  <c r="LF9" i="7"/>
  <c r="LF7" i="7"/>
  <c r="LF15" i="7"/>
  <c r="LF16" i="7"/>
  <c r="LF17" i="7"/>
  <c r="LF19" i="7"/>
  <c r="LF27" i="7"/>
  <c r="LF29" i="7"/>
  <c r="LF44" i="7"/>
  <c r="LF63" i="7"/>
  <c r="LG35" i="7"/>
  <c r="LG37" i="7"/>
  <c r="LG33" i="7"/>
  <c r="LG34" i="7"/>
  <c r="LG36" i="7"/>
  <c r="LG38" i="7"/>
  <c r="LG39" i="7"/>
  <c r="LG41" i="7"/>
  <c r="LG9" i="7"/>
  <c r="LG7" i="7"/>
  <c r="LG15" i="7"/>
  <c r="LG16" i="7"/>
  <c r="LG17" i="7"/>
  <c r="LG19" i="7"/>
  <c r="LG27" i="7"/>
  <c r="LG29" i="7"/>
  <c r="LG44" i="7"/>
  <c r="LG63" i="7"/>
  <c r="LH35" i="7"/>
  <c r="LH37" i="7"/>
  <c r="LH33" i="7"/>
  <c r="LH34" i="7"/>
  <c r="LH36" i="7"/>
  <c r="LH38" i="7"/>
  <c r="LH39" i="7"/>
  <c r="LH41" i="7"/>
  <c r="LH9" i="7"/>
  <c r="LH7" i="7"/>
  <c r="LH15" i="7"/>
  <c r="LH16" i="7"/>
  <c r="LH17" i="7"/>
  <c r="LH19" i="7"/>
  <c r="LH27" i="7"/>
  <c r="LH29" i="7"/>
  <c r="LH44" i="7"/>
  <c r="LH63" i="7"/>
  <c r="LI35" i="7"/>
  <c r="LI37" i="7"/>
  <c r="LI33" i="7"/>
  <c r="LI34" i="7"/>
  <c r="LI36" i="7"/>
  <c r="LI38" i="7"/>
  <c r="LI39" i="7"/>
  <c r="LI41" i="7"/>
  <c r="LI9" i="7"/>
  <c r="LI7" i="7"/>
  <c r="LI15" i="7"/>
  <c r="LI16" i="7"/>
  <c r="LI17" i="7"/>
  <c r="LI19" i="7"/>
  <c r="LI27" i="7"/>
  <c r="LI29" i="7"/>
  <c r="LI44" i="7"/>
  <c r="LI63" i="7"/>
  <c r="LJ35" i="7"/>
  <c r="LJ37" i="7"/>
  <c r="LJ33" i="7"/>
  <c r="LJ34" i="7"/>
  <c r="LJ36" i="7"/>
  <c r="LJ38" i="7"/>
  <c r="LJ39" i="7"/>
  <c r="LJ41" i="7"/>
  <c r="LJ9" i="7"/>
  <c r="LJ7" i="7"/>
  <c r="LJ15" i="7"/>
  <c r="LJ16" i="7"/>
  <c r="LJ17" i="7"/>
  <c r="LJ19" i="7"/>
  <c r="LJ27" i="7"/>
  <c r="LJ29" i="7"/>
  <c r="LJ44" i="7"/>
  <c r="LJ63" i="7"/>
  <c r="LK35" i="7"/>
  <c r="LK37" i="7"/>
  <c r="LK33" i="7"/>
  <c r="LK34" i="7"/>
  <c r="LK36" i="7"/>
  <c r="LK38" i="7"/>
  <c r="LK39" i="7"/>
  <c r="LK41" i="7"/>
  <c r="LK9" i="7"/>
  <c r="LK7" i="7"/>
  <c r="LK15" i="7"/>
  <c r="LK16" i="7"/>
  <c r="LK17" i="7"/>
  <c r="LK19" i="7"/>
  <c r="LK27" i="7"/>
  <c r="LK29" i="7"/>
  <c r="LK44" i="7"/>
  <c r="LK63" i="7"/>
  <c r="LL35" i="7"/>
  <c r="LL37" i="7"/>
  <c r="LL33" i="7"/>
  <c r="LL34" i="7"/>
  <c r="LL36" i="7"/>
  <c r="LL38" i="7"/>
  <c r="LL39" i="7"/>
  <c r="LL41" i="7"/>
  <c r="LL9" i="7"/>
  <c r="LL7" i="7"/>
  <c r="LL15" i="7"/>
  <c r="LL16" i="7"/>
  <c r="LL17" i="7"/>
  <c r="LL19" i="7"/>
  <c r="LL27" i="7"/>
  <c r="LL29" i="7"/>
  <c r="LL44" i="7"/>
  <c r="LL63" i="7"/>
  <c r="LM35" i="7"/>
  <c r="LM37" i="7"/>
  <c r="LM33" i="7"/>
  <c r="LM34" i="7"/>
  <c r="LM36" i="7"/>
  <c r="LM38" i="7"/>
  <c r="LM39" i="7"/>
  <c r="LM41" i="7"/>
  <c r="LM9" i="7"/>
  <c r="LM7" i="7"/>
  <c r="LM15" i="7"/>
  <c r="LM16" i="7"/>
  <c r="LM17" i="7"/>
  <c r="LM19" i="7"/>
  <c r="LM27" i="7"/>
  <c r="LM29" i="7"/>
  <c r="LM44" i="7"/>
  <c r="LM63" i="7"/>
  <c r="LN35" i="7"/>
  <c r="AE22" i="2"/>
  <c r="AE26" i="2"/>
  <c r="AE28" i="2"/>
  <c r="LN37" i="7"/>
  <c r="LN33" i="7"/>
  <c r="LN34" i="7"/>
  <c r="LN36" i="7"/>
  <c r="LN38" i="7"/>
  <c r="LN39" i="7"/>
  <c r="LN41" i="7"/>
  <c r="C197" i="13"/>
  <c r="LN9" i="7"/>
  <c r="LN7" i="7"/>
  <c r="LN15" i="7"/>
  <c r="LN16" i="7"/>
  <c r="LN17" i="7"/>
  <c r="LN19" i="7"/>
  <c r="LN27" i="7"/>
  <c r="LN29" i="7"/>
  <c r="LN44" i="7"/>
  <c r="LN63" i="7"/>
  <c r="LO35" i="7"/>
  <c r="LO37" i="7"/>
  <c r="LO33" i="7"/>
  <c r="LO34" i="7"/>
  <c r="LO36" i="7"/>
  <c r="LO38" i="7"/>
  <c r="LO39" i="7"/>
  <c r="LO41" i="7"/>
  <c r="LO9" i="7"/>
  <c r="LO7" i="7"/>
  <c r="LO15" i="7"/>
  <c r="LO16" i="7"/>
  <c r="LO17" i="7"/>
  <c r="LO19" i="7"/>
  <c r="LO27" i="7"/>
  <c r="LO29" i="7"/>
  <c r="LO44" i="7"/>
  <c r="LO63" i="7"/>
  <c r="LP35" i="7"/>
  <c r="LP37" i="7"/>
  <c r="LP33" i="7"/>
  <c r="LP34" i="7"/>
  <c r="LP36" i="7"/>
  <c r="LP38" i="7"/>
  <c r="LP39" i="7"/>
  <c r="LP41" i="7"/>
  <c r="LP9" i="7"/>
  <c r="LP7" i="7"/>
  <c r="LP15" i="7"/>
  <c r="LP16" i="7"/>
  <c r="LP17" i="7"/>
  <c r="LP19" i="7"/>
  <c r="LP27" i="7"/>
  <c r="LP29" i="7"/>
  <c r="LP44" i="7"/>
  <c r="LP63" i="7"/>
  <c r="LQ35" i="7"/>
  <c r="LQ37" i="7"/>
  <c r="LQ33" i="7"/>
  <c r="LQ34" i="7"/>
  <c r="LQ36" i="7"/>
  <c r="LQ38" i="7"/>
  <c r="LQ39" i="7"/>
  <c r="LQ41" i="7"/>
  <c r="LQ9" i="7"/>
  <c r="LQ7" i="7"/>
  <c r="LQ15" i="7"/>
  <c r="LQ16" i="7"/>
  <c r="LQ17" i="7"/>
  <c r="LQ19" i="7"/>
  <c r="LQ27" i="7"/>
  <c r="LQ29" i="7"/>
  <c r="LQ44" i="7"/>
  <c r="LQ63" i="7"/>
  <c r="LR35" i="7"/>
  <c r="LR37" i="7"/>
  <c r="LR33" i="7"/>
  <c r="LR34" i="7"/>
  <c r="LR36" i="7"/>
  <c r="LR38" i="7"/>
  <c r="LR39" i="7"/>
  <c r="LR41" i="7"/>
  <c r="LR9" i="7"/>
  <c r="LR7" i="7"/>
  <c r="LR15" i="7"/>
  <c r="LR16" i="7"/>
  <c r="LR17" i="7"/>
  <c r="LR19" i="7"/>
  <c r="LR27" i="7"/>
  <c r="LR29" i="7"/>
  <c r="LR44" i="7"/>
  <c r="LR63" i="7"/>
  <c r="LS35" i="7"/>
  <c r="LS37" i="7"/>
  <c r="LS33" i="7"/>
  <c r="LS34" i="7"/>
  <c r="LS36" i="7"/>
  <c r="LS38" i="7"/>
  <c r="LS39" i="7"/>
  <c r="LS41" i="7"/>
  <c r="LS9" i="7"/>
  <c r="LS7" i="7"/>
  <c r="LS15" i="7"/>
  <c r="LS16" i="7"/>
  <c r="LS17" i="7"/>
  <c r="LS19" i="7"/>
  <c r="LS27" i="7"/>
  <c r="LS29" i="7"/>
  <c r="LS44" i="7"/>
  <c r="LS63" i="7"/>
  <c r="LT35" i="7"/>
  <c r="LT37" i="7"/>
  <c r="LT33" i="7"/>
  <c r="LT34" i="7"/>
  <c r="LT36" i="7"/>
  <c r="LT38" i="7"/>
  <c r="LT39" i="7"/>
  <c r="LT41" i="7"/>
  <c r="LT9" i="7"/>
  <c r="LT7" i="7"/>
  <c r="LT15" i="7"/>
  <c r="LT16" i="7"/>
  <c r="LT17" i="7"/>
  <c r="LT19" i="7"/>
  <c r="LT27" i="7"/>
  <c r="LT29" i="7"/>
  <c r="LT44" i="7"/>
  <c r="LT63" i="7"/>
  <c r="LU35" i="7"/>
  <c r="LU37" i="7"/>
  <c r="LU33" i="7"/>
  <c r="LU34" i="7"/>
  <c r="LU36" i="7"/>
  <c r="LU38" i="7"/>
  <c r="LU39" i="7"/>
  <c r="LU41" i="7"/>
  <c r="LU9" i="7"/>
  <c r="LU7" i="7"/>
  <c r="LU15" i="7"/>
  <c r="LU16" i="7"/>
  <c r="LU17" i="7"/>
  <c r="LU19" i="7"/>
  <c r="LU27" i="7"/>
  <c r="LU29" i="7"/>
  <c r="LU44" i="7"/>
  <c r="LU63" i="7"/>
  <c r="LV35" i="7"/>
  <c r="LV37" i="7"/>
  <c r="LV33" i="7"/>
  <c r="LV34" i="7"/>
  <c r="LV36" i="7"/>
  <c r="LV38" i="7"/>
  <c r="LV39" i="7"/>
  <c r="LV41" i="7"/>
  <c r="LV9" i="7"/>
  <c r="LV7" i="7"/>
  <c r="LV15" i="7"/>
  <c r="LV16" i="7"/>
  <c r="LV17" i="7"/>
  <c r="LV19" i="7"/>
  <c r="LV27" i="7"/>
  <c r="LV29" i="7"/>
  <c r="LV44" i="7"/>
  <c r="LV63" i="7"/>
  <c r="LW35" i="7"/>
  <c r="LW37" i="7"/>
  <c r="LW33" i="7"/>
  <c r="LW34" i="7"/>
  <c r="LW36" i="7"/>
  <c r="LW38" i="7"/>
  <c r="LW39" i="7"/>
  <c r="LW41" i="7"/>
  <c r="LW9" i="7"/>
  <c r="LW7" i="7"/>
  <c r="LW15" i="7"/>
  <c r="LW16" i="7"/>
  <c r="LW17" i="7"/>
  <c r="LW19" i="7"/>
  <c r="LW27" i="7"/>
  <c r="LW29" i="7"/>
  <c r="LW44" i="7"/>
  <c r="LW63" i="7"/>
  <c r="LX35" i="7"/>
  <c r="LX37" i="7"/>
  <c r="LX33" i="7"/>
  <c r="LX34" i="7"/>
  <c r="LX36" i="7"/>
  <c r="LX38" i="7"/>
  <c r="LX39" i="7"/>
  <c r="LX41" i="7"/>
  <c r="LX9" i="7"/>
  <c r="LX7" i="7"/>
  <c r="LX15" i="7"/>
  <c r="LX16" i="7"/>
  <c r="LX17" i="7"/>
  <c r="LX19" i="7"/>
  <c r="LX27" i="7"/>
  <c r="LX29" i="7"/>
  <c r="LX44" i="7"/>
  <c r="LX63" i="7"/>
  <c r="LY35" i="7"/>
  <c r="LY37" i="7"/>
  <c r="LY33" i="7"/>
  <c r="LY34" i="7"/>
  <c r="LY36" i="7"/>
  <c r="LY38" i="7"/>
  <c r="LY39" i="7"/>
  <c r="LY41" i="7"/>
  <c r="LY9" i="7"/>
  <c r="LY7" i="7"/>
  <c r="LY15" i="7"/>
  <c r="LY16" i="7"/>
  <c r="LY17" i="7"/>
  <c r="LY19" i="7"/>
  <c r="LY27" i="7"/>
  <c r="LY29" i="7"/>
  <c r="LY44" i="7"/>
  <c r="LY63" i="7"/>
  <c r="C204" i="13"/>
  <c r="G21" i="2"/>
  <c r="C85" i="13"/>
  <c r="B79" i="13"/>
  <c r="G79" i="13"/>
  <c r="J14" i="4"/>
  <c r="G14" i="7"/>
  <c r="G15" i="7"/>
  <c r="G16" i="7"/>
  <c r="G17" i="7"/>
  <c r="G19" i="7"/>
  <c r="G25" i="7"/>
  <c r="G24" i="7"/>
  <c r="G27" i="7"/>
  <c r="G29" i="7"/>
  <c r="G35" i="7"/>
  <c r="G37" i="7"/>
  <c r="G33" i="7"/>
  <c r="G34" i="7"/>
  <c r="G36" i="7"/>
  <c r="G38" i="7"/>
  <c r="G41" i="7"/>
  <c r="G44" i="7"/>
  <c r="G30" i="1"/>
  <c r="G60" i="1"/>
  <c r="M102" i="1"/>
  <c r="M103" i="1"/>
  <c r="M101" i="1"/>
  <c r="H56" i="1"/>
  <c r="H61" i="1"/>
  <c r="G61" i="1"/>
  <c r="H60" i="1"/>
  <c r="M58" i="1"/>
  <c r="E12" i="5"/>
  <c r="C220" i="13"/>
  <c r="M57" i="1"/>
  <c r="M56" i="1"/>
  <c r="M39" i="1"/>
  <c r="M12" i="1"/>
  <c r="C32" i="12"/>
  <c r="H15" i="7"/>
  <c r="H16" i="7"/>
  <c r="H17" i="7"/>
  <c r="H14" i="7"/>
  <c r="H19" i="7"/>
  <c r="I15" i="7"/>
  <c r="I16" i="7"/>
  <c r="I17" i="7"/>
  <c r="I14" i="7"/>
  <c r="I19" i="7"/>
  <c r="J15" i="7"/>
  <c r="J16" i="7"/>
  <c r="J17" i="7"/>
  <c r="J14" i="7"/>
  <c r="J19" i="7"/>
  <c r="K15" i="7"/>
  <c r="K16" i="7"/>
  <c r="K17" i="7"/>
  <c r="K14" i="7"/>
  <c r="K19" i="7"/>
  <c r="L15" i="7"/>
  <c r="L16" i="7"/>
  <c r="L17" i="7"/>
  <c r="L14" i="7"/>
  <c r="L19" i="7"/>
  <c r="M15" i="7"/>
  <c r="M16" i="7"/>
  <c r="M17" i="7"/>
  <c r="M14" i="7"/>
  <c r="M19" i="7"/>
  <c r="N15" i="7"/>
  <c r="N16" i="7"/>
  <c r="N17" i="7"/>
  <c r="N14" i="7"/>
  <c r="N19" i="7"/>
  <c r="O15" i="7"/>
  <c r="O16" i="7"/>
  <c r="O17" i="7"/>
  <c r="O14" i="7"/>
  <c r="O19" i="7"/>
  <c r="P15" i="7"/>
  <c r="P16" i="7"/>
  <c r="P17" i="7"/>
  <c r="P14" i="7"/>
  <c r="P19" i="7"/>
  <c r="Q15" i="7"/>
  <c r="Q16" i="7"/>
  <c r="Q17" i="7"/>
  <c r="Q14" i="7"/>
  <c r="Q19" i="7"/>
  <c r="R15" i="7"/>
  <c r="R16" i="7"/>
  <c r="R17" i="7"/>
  <c r="R14" i="7"/>
  <c r="R19" i="7"/>
  <c r="S15" i="7"/>
  <c r="S16" i="7"/>
  <c r="S17" i="7"/>
  <c r="S14" i="7"/>
  <c r="S19" i="7"/>
  <c r="T15" i="7"/>
  <c r="T16" i="7"/>
  <c r="T17" i="7"/>
  <c r="T14" i="7"/>
  <c r="T19" i="7"/>
  <c r="U15" i="7"/>
  <c r="U16" i="7"/>
  <c r="U17" i="7"/>
  <c r="U14" i="7"/>
  <c r="U19" i="7"/>
  <c r="V15" i="7"/>
  <c r="V16" i="7"/>
  <c r="V17" i="7"/>
  <c r="V14" i="7"/>
  <c r="V19" i="7"/>
  <c r="W15" i="7"/>
  <c r="W16" i="7"/>
  <c r="W17" i="7"/>
  <c r="W14" i="7"/>
  <c r="W19" i="7"/>
  <c r="X15" i="7"/>
  <c r="X16" i="7"/>
  <c r="X17" i="7"/>
  <c r="X14" i="7"/>
  <c r="X19" i="7"/>
  <c r="Y15" i="7"/>
  <c r="Y16" i="7"/>
  <c r="Y17" i="7"/>
  <c r="Y14" i="7"/>
  <c r="Y19" i="7"/>
  <c r="Z15" i="7"/>
  <c r="Z16" i="7"/>
  <c r="Z17" i="7"/>
  <c r="Z14" i="7"/>
  <c r="Z19" i="7"/>
  <c r="AA15" i="7"/>
  <c r="AA16" i="7"/>
  <c r="AA17" i="7"/>
  <c r="AA14" i="7"/>
  <c r="AA19" i="7"/>
  <c r="AB15" i="7"/>
  <c r="AB16" i="7"/>
  <c r="AB17" i="7"/>
  <c r="AB14" i="7"/>
  <c r="AB19" i="7"/>
  <c r="AC15" i="7"/>
  <c r="AC16" i="7"/>
  <c r="AC17" i="7"/>
  <c r="AC14" i="7"/>
  <c r="AC19" i="7"/>
  <c r="AD15" i="7"/>
  <c r="AD16" i="7"/>
  <c r="AD17" i="7"/>
  <c r="AD14" i="7"/>
  <c r="AD19" i="7"/>
  <c r="AE15" i="7"/>
  <c r="AE16" i="7"/>
  <c r="AE17" i="7"/>
  <c r="AE14" i="7"/>
  <c r="AE19" i="7"/>
  <c r="C198" i="13"/>
  <c r="LZ9" i="7"/>
  <c r="LZ7" i="7"/>
  <c r="LZ15" i="7"/>
  <c r="MA9" i="7"/>
  <c r="MA7" i="7"/>
  <c r="MA15" i="7"/>
  <c r="MB9" i="7"/>
  <c r="MB7" i="7"/>
  <c r="MB15" i="7"/>
  <c r="MC9" i="7"/>
  <c r="MC7" i="7"/>
  <c r="MC15" i="7"/>
  <c r="MD9" i="7"/>
  <c r="MD7" i="7"/>
  <c r="MD15" i="7"/>
  <c r="ME9" i="7"/>
  <c r="ME7" i="7"/>
  <c r="ME15" i="7"/>
  <c r="MF9" i="7"/>
  <c r="MF7" i="7"/>
  <c r="MF15" i="7"/>
  <c r="MG9" i="7"/>
  <c r="MG7" i="7"/>
  <c r="MG15" i="7"/>
  <c r="MH9" i="7"/>
  <c r="MH7" i="7"/>
  <c r="MH15" i="7"/>
  <c r="MI9" i="7"/>
  <c r="MI7" i="7"/>
  <c r="MI15" i="7"/>
  <c r="MJ9" i="7"/>
  <c r="MJ7" i="7"/>
  <c r="MJ15" i="7"/>
  <c r="MK9" i="7"/>
  <c r="MK7" i="7"/>
  <c r="MK15" i="7"/>
  <c r="AF15" i="7"/>
  <c r="LZ16" i="7"/>
  <c r="AF16" i="7"/>
  <c r="LZ17" i="7"/>
  <c r="AF17" i="7"/>
  <c r="AF14" i="7"/>
  <c r="AF19" i="7"/>
  <c r="C199" i="13"/>
  <c r="ML9" i="7"/>
  <c r="ML7" i="7"/>
  <c r="ML15" i="7"/>
  <c r="MM9" i="7"/>
  <c r="MM7" i="7"/>
  <c r="MM15" i="7"/>
  <c r="MN9" i="7"/>
  <c r="MN7" i="7"/>
  <c r="MN15" i="7"/>
  <c r="MO9" i="7"/>
  <c r="MO7" i="7"/>
  <c r="MO15" i="7"/>
  <c r="MP9" i="7"/>
  <c r="MP7" i="7"/>
  <c r="MP15" i="7"/>
  <c r="MQ9" i="7"/>
  <c r="MQ7" i="7"/>
  <c r="MQ15" i="7"/>
  <c r="MR9" i="7"/>
  <c r="MR7" i="7"/>
  <c r="MR15" i="7"/>
  <c r="MS9" i="7"/>
  <c r="MS7" i="7"/>
  <c r="MS15" i="7"/>
  <c r="MT9" i="7"/>
  <c r="MT7" i="7"/>
  <c r="MT15" i="7"/>
  <c r="MU9" i="7"/>
  <c r="MU7" i="7"/>
  <c r="MU15" i="7"/>
  <c r="MV9" i="7"/>
  <c r="MV7" i="7"/>
  <c r="MV15" i="7"/>
  <c r="MW9" i="7"/>
  <c r="MW7" i="7"/>
  <c r="MW15" i="7"/>
  <c r="AG15" i="7"/>
  <c r="MA16" i="7"/>
  <c r="AG16" i="7"/>
  <c r="MA17" i="7"/>
  <c r="AG17" i="7"/>
  <c r="AG14" i="7"/>
  <c r="AG19" i="7"/>
  <c r="C200" i="13"/>
  <c r="MX9" i="7"/>
  <c r="MX7" i="7"/>
  <c r="MX15" i="7"/>
  <c r="MY9" i="7"/>
  <c r="MY7" i="7"/>
  <c r="MY15" i="7"/>
  <c r="MZ9" i="7"/>
  <c r="MZ7" i="7"/>
  <c r="MZ15" i="7"/>
  <c r="NA9" i="7"/>
  <c r="NA7" i="7"/>
  <c r="NA15" i="7"/>
  <c r="NB9" i="7"/>
  <c r="NB7" i="7"/>
  <c r="NB15" i="7"/>
  <c r="NC9" i="7"/>
  <c r="NC7" i="7"/>
  <c r="NC15" i="7"/>
  <c r="ND9" i="7"/>
  <c r="ND7" i="7"/>
  <c r="ND15" i="7"/>
  <c r="NE9" i="7"/>
  <c r="NE7" i="7"/>
  <c r="NE15" i="7"/>
  <c r="NF9" i="7"/>
  <c r="NF7" i="7"/>
  <c r="NF15" i="7"/>
  <c r="NG9" i="7"/>
  <c r="NG7" i="7"/>
  <c r="NG15" i="7"/>
  <c r="NH9" i="7"/>
  <c r="NH7" i="7"/>
  <c r="NH15" i="7"/>
  <c r="NI9" i="7"/>
  <c r="NI7" i="7"/>
  <c r="NI15" i="7"/>
  <c r="AH15" i="7"/>
  <c r="MB16" i="7"/>
  <c r="AH16" i="7"/>
  <c r="MB17" i="7"/>
  <c r="AH17" i="7"/>
  <c r="AH14" i="7"/>
  <c r="AH19" i="7"/>
  <c r="C201" i="13"/>
  <c r="NJ9" i="7"/>
  <c r="NJ7" i="7"/>
  <c r="NJ15" i="7"/>
  <c r="NK9" i="7"/>
  <c r="NK7" i="7"/>
  <c r="NK15" i="7"/>
  <c r="NL9" i="7"/>
  <c r="NL7" i="7"/>
  <c r="NL15" i="7"/>
  <c r="NM9" i="7"/>
  <c r="NM7" i="7"/>
  <c r="NM15" i="7"/>
  <c r="NN9" i="7"/>
  <c r="NN7" i="7"/>
  <c r="NN15" i="7"/>
  <c r="NO9" i="7"/>
  <c r="NO7" i="7"/>
  <c r="NO15" i="7"/>
  <c r="NP9" i="7"/>
  <c r="NP7" i="7"/>
  <c r="NP15" i="7"/>
  <c r="NQ9" i="7"/>
  <c r="NQ7" i="7"/>
  <c r="NQ15" i="7"/>
  <c r="NR9" i="7"/>
  <c r="NR7" i="7"/>
  <c r="NR15" i="7"/>
  <c r="NS9" i="7"/>
  <c r="NS7" i="7"/>
  <c r="NS15" i="7"/>
  <c r="NT9" i="7"/>
  <c r="NT7" i="7"/>
  <c r="NT15" i="7"/>
  <c r="NU9" i="7"/>
  <c r="NU7" i="7"/>
  <c r="NU15" i="7"/>
  <c r="AI15" i="7"/>
  <c r="MC16" i="7"/>
  <c r="AI16" i="7"/>
  <c r="MC17" i="7"/>
  <c r="AI17" i="7"/>
  <c r="AI14" i="7"/>
  <c r="AI19" i="7"/>
  <c r="C202" i="13"/>
  <c r="NV9" i="7"/>
  <c r="NV7" i="7"/>
  <c r="NV15" i="7"/>
  <c r="NW9" i="7"/>
  <c r="NW7" i="7"/>
  <c r="NW15" i="7"/>
  <c r="NX9" i="7"/>
  <c r="NX7" i="7"/>
  <c r="NX15" i="7"/>
  <c r="NY9" i="7"/>
  <c r="NY7" i="7"/>
  <c r="NY15" i="7"/>
  <c r="NZ9" i="7"/>
  <c r="NZ7" i="7"/>
  <c r="NZ15" i="7"/>
  <c r="OA9" i="7"/>
  <c r="OA7" i="7"/>
  <c r="OA15" i="7"/>
  <c r="OB9" i="7"/>
  <c r="OB7" i="7"/>
  <c r="OB15" i="7"/>
  <c r="OC9" i="7"/>
  <c r="OC7" i="7"/>
  <c r="OC15" i="7"/>
  <c r="OD9" i="7"/>
  <c r="OD7" i="7"/>
  <c r="OD15" i="7"/>
  <c r="OE9" i="7"/>
  <c r="OE7" i="7"/>
  <c r="OE15" i="7"/>
  <c r="OF9" i="7"/>
  <c r="OF7" i="7"/>
  <c r="OF15" i="7"/>
  <c r="OG9" i="7"/>
  <c r="OG7" i="7"/>
  <c r="OG15" i="7"/>
  <c r="AJ15" i="7"/>
  <c r="MD16" i="7"/>
  <c r="AJ16" i="7"/>
  <c r="MD17" i="7"/>
  <c r="AJ17" i="7"/>
  <c r="AJ14" i="7"/>
  <c r="AJ19" i="7"/>
  <c r="AL93" i="7"/>
  <c r="AL96" i="7"/>
  <c r="AM93" i="7"/>
  <c r="AM96" i="7"/>
  <c r="AN93" i="7"/>
  <c r="AN96" i="7"/>
  <c r="AO93" i="7"/>
  <c r="AO96" i="7"/>
  <c r="AP93" i="7"/>
  <c r="AP96" i="7"/>
  <c r="AQ93" i="7"/>
  <c r="AQ96" i="7"/>
  <c r="AR93" i="7"/>
  <c r="AR96" i="7"/>
  <c r="AS93" i="7"/>
  <c r="AS96" i="7"/>
  <c r="AT93" i="7"/>
  <c r="AT96" i="7"/>
  <c r="AU93" i="7"/>
  <c r="AU96" i="7"/>
  <c r="AV93" i="7"/>
  <c r="AV96" i="7"/>
  <c r="AW93" i="7"/>
  <c r="AW96" i="7"/>
  <c r="G96" i="7"/>
  <c r="NV33" i="7"/>
  <c r="NW33" i="7"/>
  <c r="NX33" i="7"/>
  <c r="NY33" i="7"/>
  <c r="NZ33" i="7"/>
  <c r="OA33" i="7"/>
  <c r="OB33" i="7"/>
  <c r="OC33" i="7"/>
  <c r="OD33" i="7"/>
  <c r="OE33" i="7"/>
  <c r="OF33" i="7"/>
  <c r="OG33" i="7"/>
  <c r="AJ33" i="7"/>
  <c r="NJ33" i="7"/>
  <c r="NK33" i="7"/>
  <c r="NL33" i="7"/>
  <c r="NM33" i="7"/>
  <c r="NN33" i="7"/>
  <c r="NO33" i="7"/>
  <c r="NP33" i="7"/>
  <c r="NQ33" i="7"/>
  <c r="NR33" i="7"/>
  <c r="NS33" i="7"/>
  <c r="NT33" i="7"/>
  <c r="NU33" i="7"/>
  <c r="AI33" i="7"/>
  <c r="MX33" i="7"/>
  <c r="MY33" i="7"/>
  <c r="MZ33" i="7"/>
  <c r="NA33" i="7"/>
  <c r="NB33" i="7"/>
  <c r="NC33" i="7"/>
  <c r="ND33" i="7"/>
  <c r="NE33" i="7"/>
  <c r="NF33" i="7"/>
  <c r="NG33" i="7"/>
  <c r="NH33" i="7"/>
  <c r="NI33" i="7"/>
  <c r="AH33" i="7"/>
  <c r="ML33" i="7"/>
  <c r="MM33" i="7"/>
  <c r="MN33" i="7"/>
  <c r="MO33" i="7"/>
  <c r="MP33" i="7"/>
  <c r="MQ33" i="7"/>
  <c r="MR33" i="7"/>
  <c r="MS33" i="7"/>
  <c r="MT33" i="7"/>
  <c r="MU33" i="7"/>
  <c r="MV33" i="7"/>
  <c r="MW33" i="7"/>
  <c r="AG33" i="7"/>
  <c r="AA33" i="7"/>
  <c r="X33" i="7"/>
  <c r="S33" i="7"/>
  <c r="O33" i="7"/>
  <c r="I33" i="7"/>
  <c r="LZ33" i="7"/>
  <c r="MA33" i="7"/>
  <c r="MB33" i="7"/>
  <c r="MC33" i="7"/>
  <c r="MD33" i="7"/>
  <c r="ME33" i="7"/>
  <c r="MF33" i="7"/>
  <c r="MG33" i="7"/>
  <c r="MH33" i="7"/>
  <c r="MI33" i="7"/>
  <c r="MJ33" i="7"/>
  <c r="MK33" i="7"/>
  <c r="AF33" i="7"/>
  <c r="AE33" i="7"/>
  <c r="AD33" i="7"/>
  <c r="AC33" i="7"/>
  <c r="AB33" i="7"/>
  <c r="Z33" i="7"/>
  <c r="Y33" i="7"/>
  <c r="W33" i="7"/>
  <c r="V33" i="7"/>
  <c r="U33" i="7"/>
  <c r="T33" i="7"/>
  <c r="R33" i="7"/>
  <c r="Q33" i="7"/>
  <c r="P33" i="7"/>
  <c r="N33" i="7"/>
  <c r="M33" i="7"/>
  <c r="L33" i="7"/>
  <c r="H33" i="7"/>
  <c r="K33" i="7"/>
  <c r="J33" i="7"/>
  <c r="J14" i="3"/>
  <c r="B83" i="13"/>
  <c r="G83" i="13"/>
  <c r="H83" i="13"/>
  <c r="D83" i="13"/>
  <c r="K48" i="3"/>
  <c r="K49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K28" i="3"/>
  <c r="AX93" i="7"/>
  <c r="AX96" i="7"/>
  <c r="AY93" i="7"/>
  <c r="AY96" i="7"/>
  <c r="AZ93" i="7"/>
  <c r="AZ96" i="7"/>
  <c r="BA93" i="7"/>
  <c r="BA96" i="7"/>
  <c r="BB93" i="7"/>
  <c r="BB96" i="7"/>
  <c r="BC93" i="7"/>
  <c r="BC96" i="7"/>
  <c r="BD93" i="7"/>
  <c r="BD96" i="7"/>
  <c r="BE93" i="7"/>
  <c r="BE96" i="7"/>
  <c r="BF93" i="7"/>
  <c r="BF96" i="7"/>
  <c r="BG93" i="7"/>
  <c r="BG96" i="7"/>
  <c r="BH93" i="7"/>
  <c r="BH96" i="7"/>
  <c r="BI93" i="7"/>
  <c r="BI96" i="7"/>
  <c r="H96" i="7"/>
  <c r="BJ93" i="7"/>
  <c r="BJ96" i="7"/>
  <c r="BK93" i="7"/>
  <c r="BK96" i="7"/>
  <c r="BL93" i="7"/>
  <c r="BL96" i="7"/>
  <c r="BM93" i="7"/>
  <c r="BM96" i="7"/>
  <c r="BN93" i="7"/>
  <c r="BN96" i="7"/>
  <c r="BO93" i="7"/>
  <c r="BO96" i="7"/>
  <c r="BP93" i="7"/>
  <c r="BP96" i="7"/>
  <c r="BQ93" i="7"/>
  <c r="BQ96" i="7"/>
  <c r="BR93" i="7"/>
  <c r="BR96" i="7"/>
  <c r="BS93" i="7"/>
  <c r="BS96" i="7"/>
  <c r="BT93" i="7"/>
  <c r="BT96" i="7"/>
  <c r="BU93" i="7"/>
  <c r="BU96" i="7"/>
  <c r="I96" i="7"/>
  <c r="BV93" i="7"/>
  <c r="BV96" i="7"/>
  <c r="BW93" i="7"/>
  <c r="BW96" i="7"/>
  <c r="BX93" i="7"/>
  <c r="BX96" i="7"/>
  <c r="BY93" i="7"/>
  <c r="BY96" i="7"/>
  <c r="BZ93" i="7"/>
  <c r="BZ96" i="7"/>
  <c r="CA93" i="7"/>
  <c r="CA96" i="7"/>
  <c r="CB93" i="7"/>
  <c r="CB96" i="7"/>
  <c r="CC93" i="7"/>
  <c r="CC96" i="7"/>
  <c r="CD93" i="7"/>
  <c r="CD96" i="7"/>
  <c r="CE93" i="7"/>
  <c r="CE96" i="7"/>
  <c r="CF93" i="7"/>
  <c r="CF96" i="7"/>
  <c r="CG93" i="7"/>
  <c r="CG96" i="7"/>
  <c r="J96" i="7"/>
  <c r="CH93" i="7"/>
  <c r="CH96" i="7"/>
  <c r="CI93" i="7"/>
  <c r="CI96" i="7"/>
  <c r="CJ93" i="7"/>
  <c r="CJ96" i="7"/>
  <c r="CK93" i="7"/>
  <c r="CK96" i="7"/>
  <c r="CL93" i="7"/>
  <c r="CL96" i="7"/>
  <c r="CM93" i="7"/>
  <c r="CM96" i="7"/>
  <c r="CN93" i="7"/>
  <c r="CN96" i="7"/>
  <c r="CO93" i="7"/>
  <c r="CO96" i="7"/>
  <c r="CP93" i="7"/>
  <c r="CP96" i="7"/>
  <c r="CQ93" i="7"/>
  <c r="CQ96" i="7"/>
  <c r="CR93" i="7"/>
  <c r="CR96" i="7"/>
  <c r="CS93" i="7"/>
  <c r="CS96" i="7"/>
  <c r="K96" i="7"/>
  <c r="CT93" i="7"/>
  <c r="CT96" i="7"/>
  <c r="CU93" i="7"/>
  <c r="CU96" i="7"/>
  <c r="CV93" i="7"/>
  <c r="CV96" i="7"/>
  <c r="CW93" i="7"/>
  <c r="CW96" i="7"/>
  <c r="CX93" i="7"/>
  <c r="CX96" i="7"/>
  <c r="CY93" i="7"/>
  <c r="CY96" i="7"/>
  <c r="CZ93" i="7"/>
  <c r="CZ96" i="7"/>
  <c r="DA93" i="7"/>
  <c r="DA96" i="7"/>
  <c r="DB93" i="7"/>
  <c r="DB96" i="7"/>
  <c r="DC93" i="7"/>
  <c r="DC96" i="7"/>
  <c r="DD93" i="7"/>
  <c r="DD96" i="7"/>
  <c r="DE93" i="7"/>
  <c r="DE96" i="7"/>
  <c r="L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M96" i="7"/>
  <c r="DR96" i="7"/>
  <c r="DS96" i="7"/>
  <c r="DT96" i="7"/>
  <c r="DU96" i="7"/>
  <c r="DV96" i="7"/>
  <c r="DW96" i="7"/>
  <c r="DX96" i="7"/>
  <c r="DY96" i="7"/>
  <c r="DZ96" i="7"/>
  <c r="EA96" i="7"/>
  <c r="EB96" i="7"/>
  <c r="EC96" i="7"/>
  <c r="N96" i="7"/>
  <c r="ED96" i="7"/>
  <c r="EE96" i="7"/>
  <c r="EF96" i="7"/>
  <c r="EG96" i="7"/>
  <c r="EH96" i="7"/>
  <c r="EI96" i="7"/>
  <c r="EJ96" i="7"/>
  <c r="EK96" i="7"/>
  <c r="EL96" i="7"/>
  <c r="EM96" i="7"/>
  <c r="EN96" i="7"/>
  <c r="EO96" i="7"/>
  <c r="O96" i="7"/>
  <c r="EP96" i="7"/>
  <c r="EQ96" i="7"/>
  <c r="ER96" i="7"/>
  <c r="ES96" i="7"/>
  <c r="ET96" i="7"/>
  <c r="EU96" i="7"/>
  <c r="EV96" i="7"/>
  <c r="EW96" i="7"/>
  <c r="EX96" i="7"/>
  <c r="EY96" i="7"/>
  <c r="EZ96" i="7"/>
  <c r="FA96" i="7"/>
  <c r="P96" i="7"/>
  <c r="FB96" i="7"/>
  <c r="FC96" i="7"/>
  <c r="FD96" i="7"/>
  <c r="FE96" i="7"/>
  <c r="FF96" i="7"/>
  <c r="FG96" i="7"/>
  <c r="FH96" i="7"/>
  <c r="FI96" i="7"/>
  <c r="FJ96" i="7"/>
  <c r="FK96" i="7"/>
  <c r="FL96" i="7"/>
  <c r="FM96" i="7"/>
  <c r="Q96" i="7"/>
  <c r="FN96" i="7"/>
  <c r="FO96" i="7"/>
  <c r="FP96" i="7"/>
  <c r="FQ96" i="7"/>
  <c r="FR96" i="7"/>
  <c r="FS96" i="7"/>
  <c r="FT96" i="7"/>
  <c r="FU96" i="7"/>
  <c r="FV96" i="7"/>
  <c r="FW96" i="7"/>
  <c r="FX96" i="7"/>
  <c r="FY96" i="7"/>
  <c r="R96" i="7"/>
  <c r="FZ96" i="7"/>
  <c r="GA96" i="7"/>
  <c r="GB96" i="7"/>
  <c r="GC96" i="7"/>
  <c r="GD96" i="7"/>
  <c r="GE96" i="7"/>
  <c r="GF96" i="7"/>
  <c r="GG96" i="7"/>
  <c r="GH96" i="7"/>
  <c r="GI96" i="7"/>
  <c r="GJ96" i="7"/>
  <c r="GK96" i="7"/>
  <c r="S96" i="7"/>
  <c r="GL96" i="7"/>
  <c r="GM96" i="7"/>
  <c r="GN96" i="7"/>
  <c r="GO96" i="7"/>
  <c r="GP96" i="7"/>
  <c r="GQ96" i="7"/>
  <c r="GR96" i="7"/>
  <c r="GS96" i="7"/>
  <c r="GT96" i="7"/>
  <c r="GU96" i="7"/>
  <c r="GV96" i="7"/>
  <c r="GW96" i="7"/>
  <c r="T96" i="7"/>
  <c r="GX96" i="7"/>
  <c r="GY96" i="7"/>
  <c r="GZ96" i="7"/>
  <c r="HA96" i="7"/>
  <c r="HB96" i="7"/>
  <c r="HC96" i="7"/>
  <c r="HD96" i="7"/>
  <c r="HE96" i="7"/>
  <c r="HF96" i="7"/>
  <c r="HG96" i="7"/>
  <c r="HH96" i="7"/>
  <c r="HI96" i="7"/>
  <c r="U96" i="7"/>
  <c r="HJ96" i="7"/>
  <c r="HK96" i="7"/>
  <c r="HL96" i="7"/>
  <c r="HM96" i="7"/>
  <c r="HN96" i="7"/>
  <c r="HO96" i="7"/>
  <c r="HP96" i="7"/>
  <c r="HQ96" i="7"/>
  <c r="HR96" i="7"/>
  <c r="HS96" i="7"/>
  <c r="HT96" i="7"/>
  <c r="HU96" i="7"/>
  <c r="V96" i="7"/>
  <c r="HV96" i="7"/>
  <c r="HW96" i="7"/>
  <c r="HX96" i="7"/>
  <c r="HY96" i="7"/>
  <c r="HZ96" i="7"/>
  <c r="IA96" i="7"/>
  <c r="IB96" i="7"/>
  <c r="IC96" i="7"/>
  <c r="ID96" i="7"/>
  <c r="IE96" i="7"/>
  <c r="IF96" i="7"/>
  <c r="IG96" i="7"/>
  <c r="W96" i="7"/>
  <c r="IH96" i="7"/>
  <c r="II96" i="7"/>
  <c r="IJ96" i="7"/>
  <c r="IK96" i="7"/>
  <c r="IL96" i="7"/>
  <c r="IM96" i="7"/>
  <c r="IN96" i="7"/>
  <c r="IO96" i="7"/>
  <c r="IP96" i="7"/>
  <c r="IQ96" i="7"/>
  <c r="IR96" i="7"/>
  <c r="IS96" i="7"/>
  <c r="X96" i="7"/>
  <c r="IT96" i="7"/>
  <c r="IU96" i="7"/>
  <c r="IV96" i="7"/>
  <c r="IW96" i="7"/>
  <c r="IX96" i="7"/>
  <c r="IY96" i="7"/>
  <c r="IZ96" i="7"/>
  <c r="JA96" i="7"/>
  <c r="JB96" i="7"/>
  <c r="JC96" i="7"/>
  <c r="JD96" i="7"/>
  <c r="JE96" i="7"/>
  <c r="Y96" i="7"/>
  <c r="JF96" i="7"/>
  <c r="JG96" i="7"/>
  <c r="JH96" i="7"/>
  <c r="JI96" i="7"/>
  <c r="JJ96" i="7"/>
  <c r="JK96" i="7"/>
  <c r="JL96" i="7"/>
  <c r="JM96" i="7"/>
  <c r="JN96" i="7"/>
  <c r="JO96" i="7"/>
  <c r="JP96" i="7"/>
  <c r="JQ96" i="7"/>
  <c r="Z96" i="7"/>
  <c r="JR96" i="7"/>
  <c r="JS96" i="7"/>
  <c r="JT96" i="7"/>
  <c r="JU96" i="7"/>
  <c r="JV96" i="7"/>
  <c r="JW96" i="7"/>
  <c r="JX96" i="7"/>
  <c r="JY96" i="7"/>
  <c r="JZ96" i="7"/>
  <c r="KA96" i="7"/>
  <c r="KB96" i="7"/>
  <c r="KC96" i="7"/>
  <c r="AA96" i="7"/>
  <c r="KD96" i="7"/>
  <c r="KE96" i="7"/>
  <c r="KF96" i="7"/>
  <c r="KG96" i="7"/>
  <c r="KH96" i="7"/>
  <c r="KI96" i="7"/>
  <c r="KJ96" i="7"/>
  <c r="KK96" i="7"/>
  <c r="KL96" i="7"/>
  <c r="KM96" i="7"/>
  <c r="KN96" i="7"/>
  <c r="KO96" i="7"/>
  <c r="AB96" i="7"/>
  <c r="AB37" i="7"/>
  <c r="AJ93" i="7"/>
  <c r="AF93" i="7"/>
  <c r="AG93" i="7"/>
  <c r="AH93" i="7"/>
  <c r="AI93" i="7"/>
  <c r="LO96" i="7"/>
  <c r="LP96" i="7"/>
  <c r="LQ96" i="7"/>
  <c r="LR96" i="7"/>
  <c r="LS96" i="7"/>
  <c r="LT96" i="7"/>
  <c r="LU96" i="7"/>
  <c r="LV96" i="7"/>
  <c r="LW96" i="7"/>
  <c r="LX96" i="7"/>
  <c r="LY96" i="7"/>
  <c r="AF96" i="7"/>
  <c r="AG96" i="7"/>
  <c r="AH96" i="7"/>
  <c r="AI96" i="7"/>
  <c r="AJ96" i="7"/>
  <c r="LU21" i="5"/>
  <c r="LU23" i="5"/>
  <c r="LU24" i="5"/>
  <c r="LV21" i="5"/>
  <c r="LV23" i="5"/>
  <c r="LV24" i="5"/>
  <c r="LW21" i="5"/>
  <c r="LW23" i="5"/>
  <c r="LW24" i="5"/>
  <c r="LX21" i="5"/>
  <c r="LX23" i="5"/>
  <c r="LX24" i="5"/>
  <c r="LY21" i="5"/>
  <c r="LY23" i="5"/>
  <c r="LY24" i="5"/>
  <c r="LZ20" i="5"/>
  <c r="LZ21" i="5"/>
  <c r="LZ22" i="5"/>
  <c r="LZ23" i="5"/>
  <c r="LZ24" i="5"/>
  <c r="MA20" i="5"/>
  <c r="MA21" i="5"/>
  <c r="MA22" i="5"/>
  <c r="MA23" i="5"/>
  <c r="MA24" i="5"/>
  <c r="MB20" i="5"/>
  <c r="MB21" i="5"/>
  <c r="MB22" i="5"/>
  <c r="MB23" i="5"/>
  <c r="MB24" i="5"/>
  <c r="MC20" i="5"/>
  <c r="MC21" i="5"/>
  <c r="MC22" i="5"/>
  <c r="MC23" i="5"/>
  <c r="MC24" i="5"/>
  <c r="MD20" i="5"/>
  <c r="MD21" i="5"/>
  <c r="MD22" i="5"/>
  <c r="MD23" i="5"/>
  <c r="MD24" i="5"/>
  <c r="ME20" i="5"/>
  <c r="ME21" i="5"/>
  <c r="ME22" i="5"/>
  <c r="ME23" i="5"/>
  <c r="ME24" i="5"/>
  <c r="MF20" i="5"/>
  <c r="MF21" i="5"/>
  <c r="MF22" i="5"/>
  <c r="MF23" i="5"/>
  <c r="MF24" i="5"/>
  <c r="MG20" i="5"/>
  <c r="MG21" i="5"/>
  <c r="MG22" i="5"/>
  <c r="MG23" i="5"/>
  <c r="MG24" i="5"/>
  <c r="MH20" i="5"/>
  <c r="MH21" i="5"/>
  <c r="MH22" i="5"/>
  <c r="MH23" i="5"/>
  <c r="MH24" i="5"/>
  <c r="MI20" i="5"/>
  <c r="MI21" i="5"/>
  <c r="MI22" i="5"/>
  <c r="MI23" i="5"/>
  <c r="MI24" i="5"/>
  <c r="MJ20" i="5"/>
  <c r="MJ21" i="5"/>
  <c r="MJ22" i="5"/>
  <c r="MJ23" i="5"/>
  <c r="MJ24" i="5"/>
  <c r="MK20" i="5"/>
  <c r="MK21" i="5"/>
  <c r="MK22" i="5"/>
  <c r="MK23" i="5"/>
  <c r="MK24" i="5"/>
  <c r="ML20" i="5"/>
  <c r="ML21" i="5"/>
  <c r="ML22" i="5"/>
  <c r="ML23" i="5"/>
  <c r="ML24" i="5"/>
  <c r="MM20" i="5"/>
  <c r="MM21" i="5"/>
  <c r="MM22" i="5"/>
  <c r="MM23" i="5"/>
  <c r="MM24" i="5"/>
  <c r="MN20" i="5"/>
  <c r="MN21" i="5"/>
  <c r="MN22" i="5"/>
  <c r="MN23" i="5"/>
  <c r="MN24" i="5"/>
  <c r="MO20" i="5"/>
  <c r="MO21" i="5"/>
  <c r="MO22" i="5"/>
  <c r="MO23" i="5"/>
  <c r="MO24" i="5"/>
  <c r="MP20" i="5"/>
  <c r="MP21" i="5"/>
  <c r="MP22" i="5"/>
  <c r="MP23" i="5"/>
  <c r="MP24" i="5"/>
  <c r="MQ20" i="5"/>
  <c r="MQ21" i="5"/>
  <c r="MQ22" i="5"/>
  <c r="MQ23" i="5"/>
  <c r="MQ24" i="5"/>
  <c r="MR20" i="5"/>
  <c r="MR21" i="5"/>
  <c r="MR22" i="5"/>
  <c r="MR23" i="5"/>
  <c r="MR24" i="5"/>
  <c r="MS20" i="5"/>
  <c r="MS21" i="5"/>
  <c r="MS22" i="5"/>
  <c r="MS23" i="5"/>
  <c r="MS24" i="5"/>
  <c r="MT20" i="5"/>
  <c r="MT21" i="5"/>
  <c r="MT22" i="5"/>
  <c r="MT23" i="5"/>
  <c r="MT24" i="5"/>
  <c r="MU20" i="5"/>
  <c r="MU21" i="5"/>
  <c r="MU22" i="5"/>
  <c r="MU23" i="5"/>
  <c r="MU24" i="5"/>
  <c r="MV20" i="5"/>
  <c r="MV21" i="5"/>
  <c r="MV22" i="5"/>
  <c r="MV23" i="5"/>
  <c r="MV24" i="5"/>
  <c r="MW20" i="5"/>
  <c r="MW21" i="5"/>
  <c r="MW22" i="5"/>
  <c r="MW23" i="5"/>
  <c r="MW24" i="5"/>
  <c r="MX20" i="5"/>
  <c r="MX21" i="5"/>
  <c r="MX22" i="5"/>
  <c r="MX23" i="5"/>
  <c r="MX24" i="5"/>
  <c r="MY20" i="5"/>
  <c r="MY21" i="5"/>
  <c r="MY22" i="5"/>
  <c r="MY23" i="5"/>
  <c r="MY24" i="5"/>
  <c r="MZ20" i="5"/>
  <c r="MZ21" i="5"/>
  <c r="MZ22" i="5"/>
  <c r="MZ23" i="5"/>
  <c r="MZ24" i="5"/>
  <c r="NA20" i="5"/>
  <c r="NA21" i="5"/>
  <c r="NA22" i="5"/>
  <c r="NA23" i="5"/>
  <c r="NA24" i="5"/>
  <c r="NB20" i="5"/>
  <c r="NB21" i="5"/>
  <c r="NB22" i="5"/>
  <c r="NB23" i="5"/>
  <c r="NB24" i="5"/>
  <c r="NC20" i="5"/>
  <c r="NC21" i="5"/>
  <c r="NC22" i="5"/>
  <c r="NC23" i="5"/>
  <c r="NC24" i="5"/>
  <c r="ND20" i="5"/>
  <c r="ND21" i="5"/>
  <c r="ND22" i="5"/>
  <c r="ND23" i="5"/>
  <c r="ND24" i="5"/>
  <c r="NE20" i="5"/>
  <c r="NE21" i="5"/>
  <c r="NE22" i="5"/>
  <c r="NE23" i="5"/>
  <c r="NE24" i="5"/>
  <c r="NF20" i="5"/>
  <c r="NF21" i="5"/>
  <c r="NF22" i="5"/>
  <c r="NF23" i="5"/>
  <c r="NF24" i="5"/>
  <c r="NG20" i="5"/>
  <c r="NG21" i="5"/>
  <c r="NG22" i="5"/>
  <c r="NG23" i="5"/>
  <c r="NG24" i="5"/>
  <c r="NH20" i="5"/>
  <c r="NH21" i="5"/>
  <c r="NH22" i="5"/>
  <c r="NH23" i="5"/>
  <c r="NH24" i="5"/>
  <c r="NI20" i="5"/>
  <c r="NI21" i="5"/>
  <c r="NI22" i="5"/>
  <c r="NI23" i="5"/>
  <c r="NI24" i="5"/>
  <c r="NJ20" i="5"/>
  <c r="NJ21" i="5"/>
  <c r="NJ22" i="5"/>
  <c r="NJ23" i="5"/>
  <c r="NJ24" i="5"/>
  <c r="NK20" i="5"/>
  <c r="Q20" i="5"/>
  <c r="U20" i="5"/>
  <c r="W20" i="5"/>
  <c r="Y20" i="5"/>
  <c r="Q21" i="5"/>
  <c r="U21" i="5"/>
  <c r="W21" i="5"/>
  <c r="Y21" i="5"/>
  <c r="Q22" i="5"/>
  <c r="U22" i="5"/>
  <c r="W22" i="5"/>
  <c r="Y22" i="5"/>
  <c r="Q23" i="5"/>
  <c r="U23" i="5"/>
  <c r="W23" i="5"/>
  <c r="Y23" i="5"/>
  <c r="Q24" i="5"/>
  <c r="U24" i="5"/>
  <c r="W24" i="5"/>
  <c r="Y24" i="5"/>
  <c r="Q25" i="5"/>
  <c r="U25" i="5"/>
  <c r="W25" i="5"/>
  <c r="Y25" i="5"/>
  <c r="Q26" i="5"/>
  <c r="U26" i="5"/>
  <c r="W26" i="5"/>
  <c r="Y26" i="5"/>
  <c r="Q27" i="5"/>
  <c r="U27" i="5"/>
  <c r="W27" i="5"/>
  <c r="Y27" i="5"/>
  <c r="Q28" i="5"/>
  <c r="U28" i="5"/>
  <c r="W28" i="5"/>
  <c r="Y28" i="5"/>
  <c r="Q29" i="5"/>
  <c r="U29" i="5"/>
  <c r="W29" i="5"/>
  <c r="Y29" i="5"/>
  <c r="Q30" i="5"/>
  <c r="U30" i="5"/>
  <c r="W30" i="5"/>
  <c r="Y30" i="5"/>
  <c r="Q31" i="5"/>
  <c r="U31" i="5"/>
  <c r="W31" i="5"/>
  <c r="Y31" i="5"/>
  <c r="Q32" i="5"/>
  <c r="U32" i="5"/>
  <c r="W32" i="5"/>
  <c r="Y32" i="5"/>
  <c r="Q33" i="5"/>
  <c r="U33" i="5"/>
  <c r="W33" i="5"/>
  <c r="Y33" i="5"/>
  <c r="Q34" i="5"/>
  <c r="U34" i="5"/>
  <c r="W34" i="5"/>
  <c r="Y34" i="5"/>
  <c r="Q35" i="5"/>
  <c r="U35" i="5"/>
  <c r="W35" i="5"/>
  <c r="Y35" i="5"/>
  <c r="Q36" i="5"/>
  <c r="U36" i="5"/>
  <c r="W36" i="5"/>
  <c r="Y36" i="5"/>
  <c r="Q37" i="5"/>
  <c r="U37" i="5"/>
  <c r="W37" i="5"/>
  <c r="Y37" i="5"/>
  <c r="Q38" i="5"/>
  <c r="U38" i="5"/>
  <c r="W38" i="5"/>
  <c r="Y38" i="5"/>
  <c r="Q39" i="5"/>
  <c r="U39" i="5"/>
  <c r="W39" i="5"/>
  <c r="Y39" i="5"/>
  <c r="Q40" i="5"/>
  <c r="U40" i="5"/>
  <c r="W40" i="5"/>
  <c r="Y40" i="5"/>
  <c r="Q41" i="5"/>
  <c r="U41" i="5"/>
  <c r="W41" i="5"/>
  <c r="Y41" i="5"/>
  <c r="Q42" i="5"/>
  <c r="U42" i="5"/>
  <c r="W42" i="5"/>
  <c r="Y42" i="5"/>
  <c r="Q43" i="5"/>
  <c r="U43" i="5"/>
  <c r="W43" i="5"/>
  <c r="Y43" i="5"/>
  <c r="Q44" i="5"/>
  <c r="U44" i="5"/>
  <c r="W44" i="5"/>
  <c r="Y44" i="5"/>
  <c r="Q45" i="5"/>
  <c r="U45" i="5"/>
  <c r="W45" i="5"/>
  <c r="Y45" i="5"/>
  <c r="Q46" i="5"/>
  <c r="U46" i="5"/>
  <c r="W46" i="5"/>
  <c r="Y46" i="5"/>
  <c r="Q47" i="5"/>
  <c r="U47" i="5"/>
  <c r="W47" i="5"/>
  <c r="Y47" i="5"/>
  <c r="Q48" i="5"/>
  <c r="U48" i="5"/>
  <c r="W48" i="5"/>
  <c r="Y48" i="5"/>
  <c r="Q49" i="5"/>
  <c r="U49" i="5"/>
  <c r="W49" i="5"/>
  <c r="Y49" i="5"/>
  <c r="Q50" i="5"/>
  <c r="U50" i="5"/>
  <c r="W50" i="5"/>
  <c r="Y50" i="5"/>
  <c r="Q51" i="5"/>
  <c r="U51" i="5"/>
  <c r="W51" i="5"/>
  <c r="Y51" i="5"/>
  <c r="Q52" i="5"/>
  <c r="U52" i="5"/>
  <c r="W52" i="5"/>
  <c r="Y52" i="5"/>
  <c r="Q53" i="5"/>
  <c r="U53" i="5"/>
  <c r="W53" i="5"/>
  <c r="Y53" i="5"/>
  <c r="Q54" i="5"/>
  <c r="U54" i="5"/>
  <c r="W54" i="5"/>
  <c r="Y54" i="5"/>
  <c r="Q55" i="5"/>
  <c r="U55" i="5"/>
  <c r="W55" i="5"/>
  <c r="Y55" i="5"/>
  <c r="Q56" i="5"/>
  <c r="U56" i="5"/>
  <c r="W56" i="5"/>
  <c r="Y56" i="5"/>
  <c r="Q57" i="5"/>
  <c r="U57" i="5"/>
  <c r="W57" i="5"/>
  <c r="Y57" i="5"/>
  <c r="Q58" i="5"/>
  <c r="U58" i="5"/>
  <c r="W58" i="5"/>
  <c r="Y58" i="5"/>
  <c r="Q59" i="5"/>
  <c r="U59" i="5"/>
  <c r="W59" i="5"/>
  <c r="Y59" i="5"/>
  <c r="Q60" i="5"/>
  <c r="U60" i="5"/>
  <c r="W60" i="5"/>
  <c r="Y60" i="5"/>
  <c r="Q61" i="5"/>
  <c r="U61" i="5"/>
  <c r="W61" i="5"/>
  <c r="Y61" i="5"/>
  <c r="Q62" i="5"/>
  <c r="U62" i="5"/>
  <c r="W62" i="5"/>
  <c r="Y62" i="5"/>
  <c r="Q63" i="5"/>
  <c r="U63" i="5"/>
  <c r="W63" i="5"/>
  <c r="Y63" i="5"/>
  <c r="Q64" i="5"/>
  <c r="U64" i="5"/>
  <c r="W64" i="5"/>
  <c r="Y64" i="5"/>
  <c r="Q65" i="5"/>
  <c r="U65" i="5"/>
  <c r="W65" i="5"/>
  <c r="Y65" i="5"/>
  <c r="Q66" i="5"/>
  <c r="U66" i="5"/>
  <c r="W66" i="5"/>
  <c r="Y66" i="5"/>
  <c r="Q67" i="5"/>
  <c r="U67" i="5"/>
  <c r="W67" i="5"/>
  <c r="Y67" i="5"/>
  <c r="Q68" i="5"/>
  <c r="U68" i="5"/>
  <c r="W68" i="5"/>
  <c r="Y68" i="5"/>
  <c r="Q69" i="5"/>
  <c r="U69" i="5"/>
  <c r="W69" i="5"/>
  <c r="Y69" i="5"/>
  <c r="Q70" i="5"/>
  <c r="U70" i="5"/>
  <c r="W70" i="5"/>
  <c r="Y70" i="5"/>
  <c r="Q71" i="5"/>
  <c r="U71" i="5"/>
  <c r="W71" i="5"/>
  <c r="Y71" i="5"/>
  <c r="Q72" i="5"/>
  <c r="U72" i="5"/>
  <c r="W72" i="5"/>
  <c r="Y72" i="5"/>
  <c r="Q73" i="5"/>
  <c r="U73" i="5"/>
  <c r="W73" i="5"/>
  <c r="Y73" i="5"/>
  <c r="Q74" i="5"/>
  <c r="U74" i="5"/>
  <c r="W74" i="5"/>
  <c r="Y74" i="5"/>
  <c r="Q75" i="5"/>
  <c r="U75" i="5"/>
  <c r="W75" i="5"/>
  <c r="Y75" i="5"/>
  <c r="Q76" i="5"/>
  <c r="U76" i="5"/>
  <c r="W76" i="5"/>
  <c r="Y76" i="5"/>
  <c r="Q77" i="5"/>
  <c r="U77" i="5"/>
  <c r="W77" i="5"/>
  <c r="Y77" i="5"/>
  <c r="Q78" i="5"/>
  <c r="U78" i="5"/>
  <c r="W78" i="5"/>
  <c r="Y78" i="5"/>
  <c r="Q79" i="5"/>
  <c r="U79" i="5"/>
  <c r="W79" i="5"/>
  <c r="Y79" i="5"/>
  <c r="Q80" i="5"/>
  <c r="U80" i="5"/>
  <c r="W80" i="5"/>
  <c r="Y80" i="5"/>
  <c r="Q81" i="5"/>
  <c r="U81" i="5"/>
  <c r="W81" i="5"/>
  <c r="Y81" i="5"/>
  <c r="Q82" i="5"/>
  <c r="U82" i="5"/>
  <c r="W82" i="5"/>
  <c r="Y82" i="5"/>
  <c r="Q83" i="5"/>
  <c r="U83" i="5"/>
  <c r="W83" i="5"/>
  <c r="Y83" i="5"/>
  <c r="Q84" i="5"/>
  <c r="U84" i="5"/>
  <c r="W84" i="5"/>
  <c r="Y84" i="5"/>
  <c r="Q85" i="5"/>
  <c r="U85" i="5"/>
  <c r="W85" i="5"/>
  <c r="Y85" i="5"/>
  <c r="Q86" i="5"/>
  <c r="U86" i="5"/>
  <c r="W86" i="5"/>
  <c r="Y86" i="5"/>
  <c r="Q87" i="5"/>
  <c r="U87" i="5"/>
  <c r="W87" i="5"/>
  <c r="Y87" i="5"/>
  <c r="Q88" i="5"/>
  <c r="U88" i="5"/>
  <c r="W88" i="5"/>
  <c r="Y88" i="5"/>
  <c r="Q89" i="5"/>
  <c r="U89" i="5"/>
  <c r="W89" i="5"/>
  <c r="Y89" i="5"/>
  <c r="Q90" i="5"/>
  <c r="U90" i="5"/>
  <c r="W90" i="5"/>
  <c r="Y90" i="5"/>
  <c r="Q91" i="5"/>
  <c r="U91" i="5"/>
  <c r="W91" i="5"/>
  <c r="Y91" i="5"/>
  <c r="Q92" i="5"/>
  <c r="U92" i="5"/>
  <c r="W92" i="5"/>
  <c r="Y92" i="5"/>
  <c r="Q93" i="5"/>
  <c r="U93" i="5"/>
  <c r="W93" i="5"/>
  <c r="Y93" i="5"/>
  <c r="Q94" i="5"/>
  <c r="U94" i="5"/>
  <c r="W94" i="5"/>
  <c r="Y94" i="5"/>
  <c r="Q95" i="5"/>
  <c r="U95" i="5"/>
  <c r="W95" i="5"/>
  <c r="Y95" i="5"/>
  <c r="Q96" i="5"/>
  <c r="U96" i="5"/>
  <c r="W96" i="5"/>
  <c r="Y96" i="5"/>
  <c r="Q97" i="5"/>
  <c r="U97" i="5"/>
  <c r="W97" i="5"/>
  <c r="Y97" i="5"/>
  <c r="Q98" i="5"/>
  <c r="U98" i="5"/>
  <c r="W98" i="5"/>
  <c r="Y98" i="5"/>
  <c r="Q99" i="5"/>
  <c r="U99" i="5"/>
  <c r="W99" i="5"/>
  <c r="Y99" i="5"/>
  <c r="Q100" i="5"/>
  <c r="U100" i="5"/>
  <c r="W100" i="5"/>
  <c r="Y100" i="5"/>
  <c r="Q101" i="5"/>
  <c r="U101" i="5"/>
  <c r="W101" i="5"/>
  <c r="Y101" i="5"/>
  <c r="Q102" i="5"/>
  <c r="U102" i="5"/>
  <c r="W102" i="5"/>
  <c r="Y102" i="5"/>
  <c r="Q103" i="5"/>
  <c r="U103" i="5"/>
  <c r="W103" i="5"/>
  <c r="Y103" i="5"/>
  <c r="Q104" i="5"/>
  <c r="U104" i="5"/>
  <c r="W104" i="5"/>
  <c r="Y104" i="5"/>
  <c r="Q105" i="5"/>
  <c r="U105" i="5"/>
  <c r="W105" i="5"/>
  <c r="Y105" i="5"/>
  <c r="Q106" i="5"/>
  <c r="U106" i="5"/>
  <c r="W106" i="5"/>
  <c r="Y106" i="5"/>
  <c r="Q107" i="5"/>
  <c r="U107" i="5"/>
  <c r="W107" i="5"/>
  <c r="Y107" i="5"/>
  <c r="Q108" i="5"/>
  <c r="U108" i="5"/>
  <c r="W108" i="5"/>
  <c r="Y108" i="5"/>
  <c r="Q109" i="5"/>
  <c r="U109" i="5"/>
  <c r="W109" i="5"/>
  <c r="Y109" i="5"/>
  <c r="Q110" i="5"/>
  <c r="U110" i="5"/>
  <c r="W110" i="5"/>
  <c r="Y110" i="5"/>
  <c r="Q111" i="5"/>
  <c r="U111" i="5"/>
  <c r="W111" i="5"/>
  <c r="Y111" i="5"/>
  <c r="Q112" i="5"/>
  <c r="U112" i="5"/>
  <c r="W112" i="5"/>
  <c r="Y112" i="5"/>
  <c r="Q113" i="5"/>
  <c r="U113" i="5"/>
  <c r="W113" i="5"/>
  <c r="Y113" i="5"/>
  <c r="Q114" i="5"/>
  <c r="U114" i="5"/>
  <c r="W114" i="5"/>
  <c r="Y114" i="5"/>
  <c r="Q115" i="5"/>
  <c r="U115" i="5"/>
  <c r="W115" i="5"/>
  <c r="Y115" i="5"/>
  <c r="Q116" i="5"/>
  <c r="U116" i="5"/>
  <c r="W116" i="5"/>
  <c r="Y116" i="5"/>
  <c r="Q117" i="5"/>
  <c r="U117" i="5"/>
  <c r="W117" i="5"/>
  <c r="Y117" i="5"/>
  <c r="Q118" i="5"/>
  <c r="U118" i="5"/>
  <c r="W118" i="5"/>
  <c r="Y118" i="5"/>
  <c r="Q119" i="5"/>
  <c r="U119" i="5"/>
  <c r="W119" i="5"/>
  <c r="Y119" i="5"/>
  <c r="Q120" i="5"/>
  <c r="U120" i="5"/>
  <c r="W120" i="5"/>
  <c r="Y120" i="5"/>
  <c r="Q121" i="5"/>
  <c r="U121" i="5"/>
  <c r="W121" i="5"/>
  <c r="Y121" i="5"/>
  <c r="Q122" i="5"/>
  <c r="U122" i="5"/>
  <c r="W122" i="5"/>
  <c r="Y122" i="5"/>
  <c r="Q123" i="5"/>
  <c r="U123" i="5"/>
  <c r="W123" i="5"/>
  <c r="Y123" i="5"/>
  <c r="Q124" i="5"/>
  <c r="U124" i="5"/>
  <c r="W124" i="5"/>
  <c r="Y124" i="5"/>
  <c r="Q125" i="5"/>
  <c r="U125" i="5"/>
  <c r="W125" i="5"/>
  <c r="Y125" i="5"/>
  <c r="Q126" i="5"/>
  <c r="U126" i="5"/>
  <c r="W126" i="5"/>
  <c r="Y126" i="5"/>
  <c r="Q127" i="5"/>
  <c r="U127" i="5"/>
  <c r="W127" i="5"/>
  <c r="Y127" i="5"/>
  <c r="Q128" i="5"/>
  <c r="U128" i="5"/>
  <c r="W128" i="5"/>
  <c r="Y128" i="5"/>
  <c r="Q129" i="5"/>
  <c r="U129" i="5"/>
  <c r="W129" i="5"/>
  <c r="Y129" i="5"/>
  <c r="Q130" i="5"/>
  <c r="U130" i="5"/>
  <c r="W130" i="5"/>
  <c r="Y130" i="5"/>
  <c r="Q131" i="5"/>
  <c r="U131" i="5"/>
  <c r="W131" i="5"/>
  <c r="Y131" i="5"/>
  <c r="Q132" i="5"/>
  <c r="U132" i="5"/>
  <c r="W132" i="5"/>
  <c r="Y132" i="5"/>
  <c r="Q133" i="5"/>
  <c r="U133" i="5"/>
  <c r="W133" i="5"/>
  <c r="Y133" i="5"/>
  <c r="Q134" i="5"/>
  <c r="U134" i="5"/>
  <c r="W134" i="5"/>
  <c r="Y134" i="5"/>
  <c r="Q135" i="5"/>
  <c r="U135" i="5"/>
  <c r="W135" i="5"/>
  <c r="Y135" i="5"/>
  <c r="Q136" i="5"/>
  <c r="U136" i="5"/>
  <c r="W136" i="5"/>
  <c r="Y136" i="5"/>
  <c r="Q137" i="5"/>
  <c r="U137" i="5"/>
  <c r="W137" i="5"/>
  <c r="Y137" i="5"/>
  <c r="Q138" i="5"/>
  <c r="U138" i="5"/>
  <c r="W138" i="5"/>
  <c r="Y138" i="5"/>
  <c r="Q139" i="5"/>
  <c r="U139" i="5"/>
  <c r="W139" i="5"/>
  <c r="Y139" i="5"/>
  <c r="Q140" i="5"/>
  <c r="U140" i="5"/>
  <c r="W140" i="5"/>
  <c r="Y140" i="5"/>
  <c r="Q141" i="5"/>
  <c r="U141" i="5"/>
  <c r="W141" i="5"/>
  <c r="Y141" i="5"/>
  <c r="Q142" i="5"/>
  <c r="U142" i="5"/>
  <c r="W142" i="5"/>
  <c r="Y142" i="5"/>
  <c r="Q143" i="5"/>
  <c r="U143" i="5"/>
  <c r="W143" i="5"/>
  <c r="Y143" i="5"/>
  <c r="Q144" i="5"/>
  <c r="U144" i="5"/>
  <c r="W144" i="5"/>
  <c r="Y144" i="5"/>
  <c r="Q145" i="5"/>
  <c r="U145" i="5"/>
  <c r="W145" i="5"/>
  <c r="Y145" i="5"/>
  <c r="Q146" i="5"/>
  <c r="U146" i="5"/>
  <c r="W146" i="5"/>
  <c r="Y146" i="5"/>
  <c r="Q147" i="5"/>
  <c r="U147" i="5"/>
  <c r="W147" i="5"/>
  <c r="Y147" i="5"/>
  <c r="Q148" i="5"/>
  <c r="U148" i="5"/>
  <c r="W148" i="5"/>
  <c r="Y148" i="5"/>
  <c r="Q149" i="5"/>
  <c r="U149" i="5"/>
  <c r="W149" i="5"/>
  <c r="Y149" i="5"/>
  <c r="Q150" i="5"/>
  <c r="U150" i="5"/>
  <c r="W150" i="5"/>
  <c r="Y150" i="5"/>
  <c r="Q151" i="5"/>
  <c r="U151" i="5"/>
  <c r="W151" i="5"/>
  <c r="Y151" i="5"/>
  <c r="Q152" i="5"/>
  <c r="U152" i="5"/>
  <c r="W152" i="5"/>
  <c r="Y152" i="5"/>
  <c r="Q153" i="5"/>
  <c r="U153" i="5"/>
  <c r="W153" i="5"/>
  <c r="Y153" i="5"/>
  <c r="Q154" i="5"/>
  <c r="U154" i="5"/>
  <c r="W154" i="5"/>
  <c r="Y154" i="5"/>
  <c r="Q155" i="5"/>
  <c r="U155" i="5"/>
  <c r="W155" i="5"/>
  <c r="Y155" i="5"/>
  <c r="Q156" i="5"/>
  <c r="U156" i="5"/>
  <c r="W156" i="5"/>
  <c r="Y156" i="5"/>
  <c r="Q157" i="5"/>
  <c r="U157" i="5"/>
  <c r="W157" i="5"/>
  <c r="Y157" i="5"/>
  <c r="Q158" i="5"/>
  <c r="U158" i="5"/>
  <c r="W158" i="5"/>
  <c r="Y158" i="5"/>
  <c r="Q159" i="5"/>
  <c r="U159" i="5"/>
  <c r="W159" i="5"/>
  <c r="Y159" i="5"/>
  <c r="Q160" i="5"/>
  <c r="U160" i="5"/>
  <c r="W160" i="5"/>
  <c r="Y160" i="5"/>
  <c r="Q161" i="5"/>
  <c r="U161" i="5"/>
  <c r="W161" i="5"/>
  <c r="Y161" i="5"/>
  <c r="Q162" i="5"/>
  <c r="U162" i="5"/>
  <c r="W162" i="5"/>
  <c r="Y162" i="5"/>
  <c r="Q163" i="5"/>
  <c r="U163" i="5"/>
  <c r="W163" i="5"/>
  <c r="Y163" i="5"/>
  <c r="Q164" i="5"/>
  <c r="U164" i="5"/>
  <c r="W164" i="5"/>
  <c r="Y164" i="5"/>
  <c r="Q165" i="5"/>
  <c r="U165" i="5"/>
  <c r="W165" i="5"/>
  <c r="Y165" i="5"/>
  <c r="Q166" i="5"/>
  <c r="U166" i="5"/>
  <c r="W166" i="5"/>
  <c r="Y166" i="5"/>
  <c r="Q167" i="5"/>
  <c r="U167" i="5"/>
  <c r="W167" i="5"/>
  <c r="Y167" i="5"/>
  <c r="Q168" i="5"/>
  <c r="U168" i="5"/>
  <c r="W168" i="5"/>
  <c r="Y168" i="5"/>
  <c r="Q169" i="5"/>
  <c r="U169" i="5"/>
  <c r="W169" i="5"/>
  <c r="Y169" i="5"/>
  <c r="Q170" i="5"/>
  <c r="U170" i="5"/>
  <c r="W170" i="5"/>
  <c r="Y170" i="5"/>
  <c r="Q171" i="5"/>
  <c r="U171" i="5"/>
  <c r="W171" i="5"/>
  <c r="Y171" i="5"/>
  <c r="Q172" i="5"/>
  <c r="U172" i="5"/>
  <c r="W172" i="5"/>
  <c r="Y172" i="5"/>
  <c r="Q173" i="5"/>
  <c r="U173" i="5"/>
  <c r="W173" i="5"/>
  <c r="Y173" i="5"/>
  <c r="Q174" i="5"/>
  <c r="U174" i="5"/>
  <c r="W174" i="5"/>
  <c r="Y174" i="5"/>
  <c r="Q175" i="5"/>
  <c r="U175" i="5"/>
  <c r="W175" i="5"/>
  <c r="Y175" i="5"/>
  <c r="Q176" i="5"/>
  <c r="U176" i="5"/>
  <c r="W176" i="5"/>
  <c r="Y176" i="5"/>
  <c r="Q177" i="5"/>
  <c r="U177" i="5"/>
  <c r="W177" i="5"/>
  <c r="Y177" i="5"/>
  <c r="Q178" i="5"/>
  <c r="U178" i="5"/>
  <c r="W178" i="5"/>
  <c r="Y178" i="5"/>
  <c r="Q179" i="5"/>
  <c r="U179" i="5"/>
  <c r="W179" i="5"/>
  <c r="Y179" i="5"/>
  <c r="Q180" i="5"/>
  <c r="U180" i="5"/>
  <c r="W180" i="5"/>
  <c r="Y180" i="5"/>
  <c r="Q181" i="5"/>
  <c r="U181" i="5"/>
  <c r="W181" i="5"/>
  <c r="Y181" i="5"/>
  <c r="Q182" i="5"/>
  <c r="U182" i="5"/>
  <c r="W182" i="5"/>
  <c r="Y182" i="5"/>
  <c r="Q183" i="5"/>
  <c r="U183" i="5"/>
  <c r="W183" i="5"/>
  <c r="Y183" i="5"/>
  <c r="Q184" i="5"/>
  <c r="U184" i="5"/>
  <c r="W184" i="5"/>
  <c r="Y184" i="5"/>
  <c r="Q185" i="5"/>
  <c r="U185" i="5"/>
  <c r="W185" i="5"/>
  <c r="Y185" i="5"/>
  <c r="Q186" i="5"/>
  <c r="U186" i="5"/>
  <c r="W186" i="5"/>
  <c r="Y186" i="5"/>
  <c r="Q187" i="5"/>
  <c r="U187" i="5"/>
  <c r="W187" i="5"/>
  <c r="Y187" i="5"/>
  <c r="Q188" i="5"/>
  <c r="U188" i="5"/>
  <c r="W188" i="5"/>
  <c r="Y188" i="5"/>
  <c r="Q189" i="5"/>
  <c r="U189" i="5"/>
  <c r="W189" i="5"/>
  <c r="Y189" i="5"/>
  <c r="Q190" i="5"/>
  <c r="U190" i="5"/>
  <c r="W190" i="5"/>
  <c r="Y190" i="5"/>
  <c r="Q191" i="5"/>
  <c r="U191" i="5"/>
  <c r="W191" i="5"/>
  <c r="Y191" i="5"/>
  <c r="Q192" i="5"/>
  <c r="U192" i="5"/>
  <c r="W192" i="5"/>
  <c r="Y192" i="5"/>
  <c r="Q193" i="5"/>
  <c r="U193" i="5"/>
  <c r="W193" i="5"/>
  <c r="Y193" i="5"/>
  <c r="Q194" i="5"/>
  <c r="U194" i="5"/>
  <c r="W194" i="5"/>
  <c r="Y194" i="5"/>
  <c r="Q195" i="5"/>
  <c r="U195" i="5"/>
  <c r="W195" i="5"/>
  <c r="Y195" i="5"/>
  <c r="Q196" i="5"/>
  <c r="U196" i="5"/>
  <c r="W196" i="5"/>
  <c r="Y196" i="5"/>
  <c r="Q197" i="5"/>
  <c r="U197" i="5"/>
  <c r="W197" i="5"/>
  <c r="Y197" i="5"/>
  <c r="Q198" i="5"/>
  <c r="U198" i="5"/>
  <c r="W198" i="5"/>
  <c r="Y198" i="5"/>
  <c r="Q199" i="5"/>
  <c r="U199" i="5"/>
  <c r="W199" i="5"/>
  <c r="Y199" i="5"/>
  <c r="Q200" i="5"/>
  <c r="U200" i="5"/>
  <c r="W200" i="5"/>
  <c r="Y200" i="5"/>
  <c r="Q201" i="5"/>
  <c r="U201" i="5"/>
  <c r="W201" i="5"/>
  <c r="Y201" i="5"/>
  <c r="Q202" i="5"/>
  <c r="U202" i="5"/>
  <c r="W202" i="5"/>
  <c r="Y202" i="5"/>
  <c r="Q203" i="5"/>
  <c r="U203" i="5"/>
  <c r="W203" i="5"/>
  <c r="Y203" i="5"/>
  <c r="Q204" i="5"/>
  <c r="U204" i="5"/>
  <c r="W204" i="5"/>
  <c r="Y204" i="5"/>
  <c r="Q205" i="5"/>
  <c r="U205" i="5"/>
  <c r="W205" i="5"/>
  <c r="Y205" i="5"/>
  <c r="Q206" i="5"/>
  <c r="U206" i="5"/>
  <c r="W206" i="5"/>
  <c r="Y206" i="5"/>
  <c r="Q207" i="5"/>
  <c r="U207" i="5"/>
  <c r="W207" i="5"/>
  <c r="Y207" i="5"/>
  <c r="Q208" i="5"/>
  <c r="U208" i="5"/>
  <c r="W208" i="5"/>
  <c r="Y208" i="5"/>
  <c r="Q209" i="5"/>
  <c r="U209" i="5"/>
  <c r="W209" i="5"/>
  <c r="Y209" i="5"/>
  <c r="Q210" i="5"/>
  <c r="U210" i="5"/>
  <c r="W210" i="5"/>
  <c r="Y210" i="5"/>
  <c r="Q211" i="5"/>
  <c r="U211" i="5"/>
  <c r="W211" i="5"/>
  <c r="Y211" i="5"/>
  <c r="Q212" i="5"/>
  <c r="U212" i="5"/>
  <c r="W212" i="5"/>
  <c r="Y212" i="5"/>
  <c r="Q213" i="5"/>
  <c r="U213" i="5"/>
  <c r="W213" i="5"/>
  <c r="Y213" i="5"/>
  <c r="Q214" i="5"/>
  <c r="U214" i="5"/>
  <c r="W214" i="5"/>
  <c r="Y214" i="5"/>
  <c r="Q215" i="5"/>
  <c r="U215" i="5"/>
  <c r="W215" i="5"/>
  <c r="Y215" i="5"/>
  <c r="Q216" i="5"/>
  <c r="U216" i="5"/>
  <c r="W216" i="5"/>
  <c r="Y216" i="5"/>
  <c r="Q217" i="5"/>
  <c r="U217" i="5"/>
  <c r="W217" i="5"/>
  <c r="Y217" i="5"/>
  <c r="Q218" i="5"/>
  <c r="U218" i="5"/>
  <c r="W218" i="5"/>
  <c r="Y218" i="5"/>
  <c r="Q219" i="5"/>
  <c r="U219" i="5"/>
  <c r="W219" i="5"/>
  <c r="Y219" i="5"/>
  <c r="Q220" i="5"/>
  <c r="U220" i="5"/>
  <c r="W220" i="5"/>
  <c r="Y220" i="5"/>
  <c r="Q221" i="5"/>
  <c r="U221" i="5"/>
  <c r="W221" i="5"/>
  <c r="Y221" i="5"/>
  <c r="Q222" i="5"/>
  <c r="U222" i="5"/>
  <c r="W222" i="5"/>
  <c r="Y222" i="5"/>
  <c r="Q223" i="5"/>
  <c r="U223" i="5"/>
  <c r="W223" i="5"/>
  <c r="Y223" i="5"/>
  <c r="Q224" i="5"/>
  <c r="U224" i="5"/>
  <c r="W224" i="5"/>
  <c r="Y224" i="5"/>
  <c r="Q225" i="5"/>
  <c r="U225" i="5"/>
  <c r="W225" i="5"/>
  <c r="Y225" i="5"/>
  <c r="Q226" i="5"/>
  <c r="U226" i="5"/>
  <c r="W226" i="5"/>
  <c r="Y226" i="5"/>
  <c r="Q227" i="5"/>
  <c r="U227" i="5"/>
  <c r="W227" i="5"/>
  <c r="Y227" i="5"/>
  <c r="Q228" i="5"/>
  <c r="U228" i="5"/>
  <c r="W228" i="5"/>
  <c r="Y228" i="5"/>
  <c r="Q229" i="5"/>
  <c r="U229" i="5"/>
  <c r="W229" i="5"/>
  <c r="Y229" i="5"/>
  <c r="Q230" i="5"/>
  <c r="U230" i="5"/>
  <c r="W230" i="5"/>
  <c r="Y230" i="5"/>
  <c r="Q231" i="5"/>
  <c r="U231" i="5"/>
  <c r="W231" i="5"/>
  <c r="Y231" i="5"/>
  <c r="Q232" i="5"/>
  <c r="U232" i="5"/>
  <c r="W232" i="5"/>
  <c r="Y232" i="5"/>
  <c r="Q233" i="5"/>
  <c r="U233" i="5"/>
  <c r="W233" i="5"/>
  <c r="Y233" i="5"/>
  <c r="Q234" i="5"/>
  <c r="U234" i="5"/>
  <c r="W234" i="5"/>
  <c r="Y234" i="5"/>
  <c r="Q235" i="5"/>
  <c r="U235" i="5"/>
  <c r="W235" i="5"/>
  <c r="Y235" i="5"/>
  <c r="Q236" i="5"/>
  <c r="U236" i="5"/>
  <c r="W236" i="5"/>
  <c r="Y236" i="5"/>
  <c r="Q237" i="5"/>
  <c r="U237" i="5"/>
  <c r="W237" i="5"/>
  <c r="Y237" i="5"/>
  <c r="Q238" i="5"/>
  <c r="U238" i="5"/>
  <c r="W238" i="5"/>
  <c r="Y238" i="5"/>
  <c r="Q239" i="5"/>
  <c r="U239" i="5"/>
  <c r="W239" i="5"/>
  <c r="Y239" i="5"/>
  <c r="Q240" i="5"/>
  <c r="U240" i="5"/>
  <c r="W240" i="5"/>
  <c r="Y240" i="5"/>
  <c r="Q241" i="5"/>
  <c r="U241" i="5"/>
  <c r="W241" i="5"/>
  <c r="Y241" i="5"/>
  <c r="Q242" i="5"/>
  <c r="U242" i="5"/>
  <c r="W242" i="5"/>
  <c r="Y242" i="5"/>
  <c r="Q243" i="5"/>
  <c r="U243" i="5"/>
  <c r="W243" i="5"/>
  <c r="Y243" i="5"/>
  <c r="Q244" i="5"/>
  <c r="U244" i="5"/>
  <c r="W244" i="5"/>
  <c r="Y244" i="5"/>
  <c r="Q245" i="5"/>
  <c r="U245" i="5"/>
  <c r="W245" i="5"/>
  <c r="Y245" i="5"/>
  <c r="Q246" i="5"/>
  <c r="U246" i="5"/>
  <c r="W246" i="5"/>
  <c r="Y246" i="5"/>
  <c r="Q247" i="5"/>
  <c r="U247" i="5"/>
  <c r="W247" i="5"/>
  <c r="Y247" i="5"/>
  <c r="Q248" i="5"/>
  <c r="U248" i="5"/>
  <c r="W248" i="5"/>
  <c r="Y248" i="5"/>
  <c r="Q249" i="5"/>
  <c r="U249" i="5"/>
  <c r="W249" i="5"/>
  <c r="Y249" i="5"/>
  <c r="Q250" i="5"/>
  <c r="U250" i="5"/>
  <c r="W250" i="5"/>
  <c r="Y250" i="5"/>
  <c r="Q251" i="5"/>
  <c r="U251" i="5"/>
  <c r="W251" i="5"/>
  <c r="Y251" i="5"/>
  <c r="Q252" i="5"/>
  <c r="U252" i="5"/>
  <c r="W252" i="5"/>
  <c r="Y252" i="5"/>
  <c r="Q253" i="5"/>
  <c r="U253" i="5"/>
  <c r="W253" i="5"/>
  <c r="Y253" i="5"/>
  <c r="Q254" i="5"/>
  <c r="U254" i="5"/>
  <c r="W254" i="5"/>
  <c r="Y254" i="5"/>
  <c r="Q255" i="5"/>
  <c r="U255" i="5"/>
  <c r="W255" i="5"/>
  <c r="Y255" i="5"/>
  <c r="Q256" i="5"/>
  <c r="U256" i="5"/>
  <c r="W256" i="5"/>
  <c r="Y256" i="5"/>
  <c r="Q257" i="5"/>
  <c r="U257" i="5"/>
  <c r="W257" i="5"/>
  <c r="Y257" i="5"/>
  <c r="Q258" i="5"/>
  <c r="U258" i="5"/>
  <c r="W258" i="5"/>
  <c r="Y258" i="5"/>
  <c r="Q259" i="5"/>
  <c r="U259" i="5"/>
  <c r="W259" i="5"/>
  <c r="Y259" i="5"/>
  <c r="Q260" i="5"/>
  <c r="U260" i="5"/>
  <c r="W260" i="5"/>
  <c r="Y260" i="5"/>
  <c r="Q261" i="5"/>
  <c r="U261" i="5"/>
  <c r="W261" i="5"/>
  <c r="Y261" i="5"/>
  <c r="Q262" i="5"/>
  <c r="U262" i="5"/>
  <c r="W262" i="5"/>
  <c r="Y262" i="5"/>
  <c r="Q263" i="5"/>
  <c r="U263" i="5"/>
  <c r="W263" i="5"/>
  <c r="Y263" i="5"/>
  <c r="Q264" i="5"/>
  <c r="U264" i="5"/>
  <c r="W264" i="5"/>
  <c r="Y264" i="5"/>
  <c r="Q265" i="5"/>
  <c r="U265" i="5"/>
  <c r="W265" i="5"/>
  <c r="Y265" i="5"/>
  <c r="Q266" i="5"/>
  <c r="U266" i="5"/>
  <c r="W266" i="5"/>
  <c r="Y266" i="5"/>
  <c r="Q267" i="5"/>
  <c r="U267" i="5"/>
  <c r="W267" i="5"/>
  <c r="Y267" i="5"/>
  <c r="Q268" i="5"/>
  <c r="U268" i="5"/>
  <c r="W268" i="5"/>
  <c r="Y268" i="5"/>
  <c r="Q269" i="5"/>
  <c r="U269" i="5"/>
  <c r="W269" i="5"/>
  <c r="Y269" i="5"/>
  <c r="Q270" i="5"/>
  <c r="U270" i="5"/>
  <c r="W270" i="5"/>
  <c r="Y270" i="5"/>
  <c r="Q271" i="5"/>
  <c r="U271" i="5"/>
  <c r="W271" i="5"/>
  <c r="Y271" i="5"/>
  <c r="Q272" i="5"/>
  <c r="U272" i="5"/>
  <c r="W272" i="5"/>
  <c r="Y272" i="5"/>
  <c r="Q273" i="5"/>
  <c r="U273" i="5"/>
  <c r="W273" i="5"/>
  <c r="Y273" i="5"/>
  <c r="Q274" i="5"/>
  <c r="U274" i="5"/>
  <c r="W274" i="5"/>
  <c r="Y274" i="5"/>
  <c r="Q275" i="5"/>
  <c r="U275" i="5"/>
  <c r="W275" i="5"/>
  <c r="Y275" i="5"/>
  <c r="Q276" i="5"/>
  <c r="U276" i="5"/>
  <c r="W276" i="5"/>
  <c r="Y276" i="5"/>
  <c r="Q277" i="5"/>
  <c r="U277" i="5"/>
  <c r="W277" i="5"/>
  <c r="Y277" i="5"/>
  <c r="Q278" i="5"/>
  <c r="U278" i="5"/>
  <c r="W278" i="5"/>
  <c r="Y278" i="5"/>
  <c r="Q279" i="5"/>
  <c r="U279" i="5"/>
  <c r="W279" i="5"/>
  <c r="Y279" i="5"/>
  <c r="Q280" i="5"/>
  <c r="U280" i="5"/>
  <c r="W280" i="5"/>
  <c r="Y280" i="5"/>
  <c r="Q281" i="5"/>
  <c r="U281" i="5"/>
  <c r="W281" i="5"/>
  <c r="Y281" i="5"/>
  <c r="Q282" i="5"/>
  <c r="U282" i="5"/>
  <c r="W282" i="5"/>
  <c r="Y282" i="5"/>
  <c r="Q283" i="5"/>
  <c r="U283" i="5"/>
  <c r="W283" i="5"/>
  <c r="Y283" i="5"/>
  <c r="Q284" i="5"/>
  <c r="U284" i="5"/>
  <c r="W284" i="5"/>
  <c r="Y284" i="5"/>
  <c r="Q285" i="5"/>
  <c r="U285" i="5"/>
  <c r="W285" i="5"/>
  <c r="Y285" i="5"/>
  <c r="Q286" i="5"/>
  <c r="U286" i="5"/>
  <c r="W286" i="5"/>
  <c r="Y286" i="5"/>
  <c r="Q287" i="5"/>
  <c r="U287" i="5"/>
  <c r="W287" i="5"/>
  <c r="Y287" i="5"/>
  <c r="Q288" i="5"/>
  <c r="U288" i="5"/>
  <c r="W288" i="5"/>
  <c r="Y288" i="5"/>
  <c r="Q289" i="5"/>
  <c r="U289" i="5"/>
  <c r="W289" i="5"/>
  <c r="Y289" i="5"/>
  <c r="Q290" i="5"/>
  <c r="U290" i="5"/>
  <c r="W290" i="5"/>
  <c r="Y290" i="5"/>
  <c r="Q291" i="5"/>
  <c r="U291" i="5"/>
  <c r="W291" i="5"/>
  <c r="Y291" i="5"/>
  <c r="Q292" i="5"/>
  <c r="U292" i="5"/>
  <c r="W292" i="5"/>
  <c r="Y292" i="5"/>
  <c r="Q293" i="5"/>
  <c r="U293" i="5"/>
  <c r="W293" i="5"/>
  <c r="Y293" i="5"/>
  <c r="Q294" i="5"/>
  <c r="U294" i="5"/>
  <c r="W294" i="5"/>
  <c r="Y294" i="5"/>
  <c r="Q295" i="5"/>
  <c r="U295" i="5"/>
  <c r="W295" i="5"/>
  <c r="Y295" i="5"/>
  <c r="Q296" i="5"/>
  <c r="U296" i="5"/>
  <c r="W296" i="5"/>
  <c r="Y296" i="5"/>
  <c r="Q297" i="5"/>
  <c r="U297" i="5"/>
  <c r="W297" i="5"/>
  <c r="Y297" i="5"/>
  <c r="Q298" i="5"/>
  <c r="U298" i="5"/>
  <c r="W298" i="5"/>
  <c r="Y298" i="5"/>
  <c r="Q299" i="5"/>
  <c r="U299" i="5"/>
  <c r="W299" i="5"/>
  <c r="Y299" i="5"/>
  <c r="Q300" i="5"/>
  <c r="U300" i="5"/>
  <c r="W300" i="5"/>
  <c r="Y300" i="5"/>
  <c r="Q301" i="5"/>
  <c r="U301" i="5"/>
  <c r="W301" i="5"/>
  <c r="Y301" i="5"/>
  <c r="Q302" i="5"/>
  <c r="U302" i="5"/>
  <c r="W302" i="5"/>
  <c r="Y302" i="5"/>
  <c r="Q303" i="5"/>
  <c r="U303" i="5"/>
  <c r="W303" i="5"/>
  <c r="Y303" i="5"/>
  <c r="Q304" i="5"/>
  <c r="U304" i="5"/>
  <c r="W304" i="5"/>
  <c r="Y304" i="5"/>
  <c r="Q305" i="5"/>
  <c r="U305" i="5"/>
  <c r="W305" i="5"/>
  <c r="Y305" i="5"/>
  <c r="Q306" i="5"/>
  <c r="U306" i="5"/>
  <c r="W306" i="5"/>
  <c r="Y306" i="5"/>
  <c r="Q307" i="5"/>
  <c r="U307" i="5"/>
  <c r="W307" i="5"/>
  <c r="Y307" i="5"/>
  <c r="Q308" i="5"/>
  <c r="U308" i="5"/>
  <c r="W308" i="5"/>
  <c r="Y308" i="5"/>
  <c r="Q309" i="5"/>
  <c r="U309" i="5"/>
  <c r="W309" i="5"/>
  <c r="Y309" i="5"/>
  <c r="Q310" i="5"/>
  <c r="U310" i="5"/>
  <c r="W310" i="5"/>
  <c r="Y310" i="5"/>
  <c r="Q311" i="5"/>
  <c r="U311" i="5"/>
  <c r="W311" i="5"/>
  <c r="Y311" i="5"/>
  <c r="Q312" i="5"/>
  <c r="U312" i="5"/>
  <c r="W312" i="5"/>
  <c r="Y312" i="5"/>
  <c r="Q313" i="5"/>
  <c r="U313" i="5"/>
  <c r="W313" i="5"/>
  <c r="Y313" i="5"/>
  <c r="Q314" i="5"/>
  <c r="U314" i="5"/>
  <c r="W314" i="5"/>
  <c r="Y314" i="5"/>
  <c r="Q315" i="5"/>
  <c r="U315" i="5"/>
  <c r="W315" i="5"/>
  <c r="Y315" i="5"/>
  <c r="Q316" i="5"/>
  <c r="U316" i="5"/>
  <c r="W316" i="5"/>
  <c r="Y316" i="5"/>
  <c r="Q317" i="5"/>
  <c r="U317" i="5"/>
  <c r="W317" i="5"/>
  <c r="Y317" i="5"/>
  <c r="Q318" i="5"/>
  <c r="U318" i="5"/>
  <c r="W318" i="5"/>
  <c r="Y318" i="5"/>
  <c r="Q319" i="5"/>
  <c r="U319" i="5"/>
  <c r="W319" i="5"/>
  <c r="Y319" i="5"/>
  <c r="Q320" i="5"/>
  <c r="U320" i="5"/>
  <c r="W320" i="5"/>
  <c r="S320" i="5"/>
  <c r="Y320" i="5"/>
  <c r="Q321" i="5"/>
  <c r="U321" i="5"/>
  <c r="W321" i="5"/>
  <c r="S321" i="5"/>
  <c r="Y321" i="5"/>
  <c r="Q322" i="5"/>
  <c r="U322" i="5"/>
  <c r="W322" i="5"/>
  <c r="S322" i="5"/>
  <c r="Y322" i="5"/>
  <c r="Q323" i="5"/>
  <c r="U323" i="5"/>
  <c r="W323" i="5"/>
  <c r="S323" i="5"/>
  <c r="Y323" i="5"/>
  <c r="Q324" i="5"/>
  <c r="U324" i="5"/>
  <c r="W324" i="5"/>
  <c r="S324" i="5"/>
  <c r="Y324" i="5"/>
  <c r="Q325" i="5"/>
  <c r="U325" i="5"/>
  <c r="W325" i="5"/>
  <c r="S325" i="5"/>
  <c r="Y325" i="5"/>
  <c r="Q326" i="5"/>
  <c r="U326" i="5"/>
  <c r="W326" i="5"/>
  <c r="S326" i="5"/>
  <c r="Y326" i="5"/>
  <c r="Q327" i="5"/>
  <c r="U327" i="5"/>
  <c r="W327" i="5"/>
  <c r="S327" i="5"/>
  <c r="Y327" i="5"/>
  <c r="Q328" i="5"/>
  <c r="U328" i="5"/>
  <c r="W328" i="5"/>
  <c r="S328" i="5"/>
  <c r="Y328" i="5"/>
  <c r="Q329" i="5"/>
  <c r="U329" i="5"/>
  <c r="W329" i="5"/>
  <c r="S329" i="5"/>
  <c r="Y329" i="5"/>
  <c r="Q330" i="5"/>
  <c r="U330" i="5"/>
  <c r="W330" i="5"/>
  <c r="S330" i="5"/>
  <c r="Y330" i="5"/>
  <c r="Q331" i="5"/>
  <c r="U331" i="5"/>
  <c r="W331" i="5"/>
  <c r="S331" i="5"/>
  <c r="Y331" i="5"/>
  <c r="Q332" i="5"/>
  <c r="U332" i="5"/>
  <c r="W332" i="5"/>
  <c r="S332" i="5"/>
  <c r="Y332" i="5"/>
  <c r="Q333" i="5"/>
  <c r="U333" i="5"/>
  <c r="W333" i="5"/>
  <c r="S333" i="5"/>
  <c r="Y333" i="5"/>
  <c r="Q334" i="5"/>
  <c r="U334" i="5"/>
  <c r="W334" i="5"/>
  <c r="S334" i="5"/>
  <c r="Y334" i="5"/>
  <c r="Q335" i="5"/>
  <c r="U335" i="5"/>
  <c r="W335" i="5"/>
  <c r="S335" i="5"/>
  <c r="Y335" i="5"/>
  <c r="Q336" i="5"/>
  <c r="U336" i="5"/>
  <c r="W336" i="5"/>
  <c r="S336" i="5"/>
  <c r="Y336" i="5"/>
  <c r="Q337" i="5"/>
  <c r="U337" i="5"/>
  <c r="W337" i="5"/>
  <c r="S337" i="5"/>
  <c r="Y337" i="5"/>
  <c r="Q338" i="5"/>
  <c r="U338" i="5"/>
  <c r="W338" i="5"/>
  <c r="S338" i="5"/>
  <c r="Y338" i="5"/>
  <c r="Q339" i="5"/>
  <c r="U339" i="5"/>
  <c r="W339" i="5"/>
  <c r="S339" i="5"/>
  <c r="Y339" i="5"/>
  <c r="Q340" i="5"/>
  <c r="U340" i="5"/>
  <c r="W340" i="5"/>
  <c r="S340" i="5"/>
  <c r="Y340" i="5"/>
  <c r="Q341" i="5"/>
  <c r="U341" i="5"/>
  <c r="W341" i="5"/>
  <c r="S341" i="5"/>
  <c r="Y341" i="5"/>
  <c r="Q342" i="5"/>
  <c r="U342" i="5"/>
  <c r="W342" i="5"/>
  <c r="S342" i="5"/>
  <c r="Y342" i="5"/>
  <c r="Q343" i="5"/>
  <c r="U343" i="5"/>
  <c r="W343" i="5"/>
  <c r="S343" i="5"/>
  <c r="Y343" i="5"/>
  <c r="Q344" i="5"/>
  <c r="U344" i="5"/>
  <c r="W344" i="5"/>
  <c r="S344" i="5"/>
  <c r="Y344" i="5"/>
  <c r="Q345" i="5"/>
  <c r="U345" i="5"/>
  <c r="W345" i="5"/>
  <c r="S345" i="5"/>
  <c r="Y345" i="5"/>
  <c r="Q346" i="5"/>
  <c r="U346" i="5"/>
  <c r="W346" i="5"/>
  <c r="S346" i="5"/>
  <c r="Y346" i="5"/>
  <c r="Q347" i="5"/>
  <c r="U347" i="5"/>
  <c r="W347" i="5"/>
  <c r="S347" i="5"/>
  <c r="Y347" i="5"/>
  <c r="Q348" i="5"/>
  <c r="U348" i="5"/>
  <c r="W348" i="5"/>
  <c r="S348" i="5"/>
  <c r="Y348" i="5"/>
  <c r="Q349" i="5"/>
  <c r="U349" i="5"/>
  <c r="W349" i="5"/>
  <c r="S349" i="5"/>
  <c r="Y349" i="5"/>
  <c r="Q350" i="5"/>
  <c r="U350" i="5"/>
  <c r="W350" i="5"/>
  <c r="S350" i="5"/>
  <c r="Y350" i="5"/>
  <c r="Q351" i="5"/>
  <c r="U351" i="5"/>
  <c r="W351" i="5"/>
  <c r="S351" i="5"/>
  <c r="Y351" i="5"/>
  <c r="Q352" i="5"/>
  <c r="U352" i="5"/>
  <c r="W352" i="5"/>
  <c r="S352" i="5"/>
  <c r="Y352" i="5"/>
  <c r="Q353" i="5"/>
  <c r="U353" i="5"/>
  <c r="W353" i="5"/>
  <c r="S353" i="5"/>
  <c r="Y353" i="5"/>
  <c r="Q354" i="5"/>
  <c r="U354" i="5"/>
  <c r="W354" i="5"/>
  <c r="S354" i="5"/>
  <c r="Y354" i="5"/>
  <c r="Q355" i="5"/>
  <c r="U355" i="5"/>
  <c r="W355" i="5"/>
  <c r="S355" i="5"/>
  <c r="Y355" i="5"/>
  <c r="Q356" i="5"/>
  <c r="U356" i="5"/>
  <c r="W356" i="5"/>
  <c r="S356" i="5"/>
  <c r="Y356" i="5"/>
  <c r="Q357" i="5"/>
  <c r="U357" i="5"/>
  <c r="W357" i="5"/>
  <c r="S357" i="5"/>
  <c r="Y357" i="5"/>
  <c r="Q358" i="5"/>
  <c r="U358" i="5"/>
  <c r="W358" i="5"/>
  <c r="S358" i="5"/>
  <c r="Y358" i="5"/>
  <c r="Q359" i="5"/>
  <c r="U359" i="5"/>
  <c r="W359" i="5"/>
  <c r="S359" i="5"/>
  <c r="Y359" i="5"/>
  <c r="Q360" i="5"/>
  <c r="U360" i="5"/>
  <c r="W360" i="5"/>
  <c r="S360" i="5"/>
  <c r="Y360" i="5"/>
  <c r="Q361" i="5"/>
  <c r="U361" i="5"/>
  <c r="W361" i="5"/>
  <c r="S361" i="5"/>
  <c r="Y361" i="5"/>
  <c r="Q362" i="5"/>
  <c r="U362" i="5"/>
  <c r="W362" i="5"/>
  <c r="S362" i="5"/>
  <c r="Y362" i="5"/>
  <c r="Q363" i="5"/>
  <c r="U363" i="5"/>
  <c r="W363" i="5"/>
  <c r="S363" i="5"/>
  <c r="Y363" i="5"/>
  <c r="Q364" i="5"/>
  <c r="U364" i="5"/>
  <c r="W364" i="5"/>
  <c r="S364" i="5"/>
  <c r="Y364" i="5"/>
  <c r="Q365" i="5"/>
  <c r="U365" i="5"/>
  <c r="W365" i="5"/>
  <c r="S365" i="5"/>
  <c r="Y365" i="5"/>
  <c r="Q366" i="5"/>
  <c r="U366" i="5"/>
  <c r="W366" i="5"/>
  <c r="S366" i="5"/>
  <c r="Y366" i="5"/>
  <c r="Q367" i="5"/>
  <c r="U367" i="5"/>
  <c r="W367" i="5"/>
  <c r="S367" i="5"/>
  <c r="Y367" i="5"/>
  <c r="Q368" i="5"/>
  <c r="U368" i="5"/>
  <c r="W368" i="5"/>
  <c r="S368" i="5"/>
  <c r="Y368" i="5"/>
  <c r="Q369" i="5"/>
  <c r="U369" i="5"/>
  <c r="W369" i="5"/>
  <c r="S369" i="5"/>
  <c r="Y369" i="5"/>
  <c r="Q370" i="5"/>
  <c r="U370" i="5"/>
  <c r="W370" i="5"/>
  <c r="S370" i="5"/>
  <c r="Y370" i="5"/>
  <c r="Q371" i="5"/>
  <c r="U371" i="5"/>
  <c r="W371" i="5"/>
  <c r="S371" i="5"/>
  <c r="Y371" i="5"/>
  <c r="Q372" i="5"/>
  <c r="U372" i="5"/>
  <c r="W372" i="5"/>
  <c r="S372" i="5"/>
  <c r="Y372" i="5"/>
  <c r="Q373" i="5"/>
  <c r="U373" i="5"/>
  <c r="W373" i="5"/>
  <c r="S373" i="5"/>
  <c r="Y373" i="5"/>
  <c r="Q374" i="5"/>
  <c r="U374" i="5"/>
  <c r="W374" i="5"/>
  <c r="S374" i="5"/>
  <c r="Y374" i="5"/>
  <c r="Q375" i="5"/>
  <c r="U375" i="5"/>
  <c r="W375" i="5"/>
  <c r="S375" i="5"/>
  <c r="Y375" i="5"/>
  <c r="Q376" i="5"/>
  <c r="U376" i="5"/>
  <c r="W376" i="5"/>
  <c r="S376" i="5"/>
  <c r="Y376" i="5"/>
  <c r="Q377" i="5"/>
  <c r="U377" i="5"/>
  <c r="W377" i="5"/>
  <c r="S377" i="5"/>
  <c r="Y377" i="5"/>
  <c r="Q378" i="5"/>
  <c r="U378" i="5"/>
  <c r="W378" i="5"/>
  <c r="S378" i="5"/>
  <c r="Y378" i="5"/>
  <c r="Q379" i="5"/>
  <c r="U379" i="5"/>
  <c r="W379" i="5"/>
  <c r="S379" i="5"/>
  <c r="Y379" i="5"/>
  <c r="K56" i="3"/>
  <c r="K55" i="3"/>
  <c r="K54" i="3"/>
  <c r="K53" i="3"/>
  <c r="K52" i="3"/>
  <c r="K51" i="3"/>
  <c r="K50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57" i="3"/>
  <c r="G320" i="8"/>
  <c r="I320" i="8"/>
  <c r="K320" i="8"/>
  <c r="M320" i="8"/>
  <c r="O3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U31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W320" i="8"/>
  <c r="Y320" i="8"/>
  <c r="AA320" i="8"/>
  <c r="AC320" i="8"/>
  <c r="G321" i="8"/>
  <c r="I321" i="8"/>
  <c r="K321" i="8"/>
  <c r="M321" i="8"/>
  <c r="O321" i="8"/>
  <c r="S321" i="8"/>
  <c r="U321" i="8"/>
  <c r="W321" i="8"/>
  <c r="Y321" i="8"/>
  <c r="AA321" i="8"/>
  <c r="AC321" i="8"/>
  <c r="G322" i="8"/>
  <c r="I322" i="8"/>
  <c r="K322" i="8"/>
  <c r="M322" i="8"/>
  <c r="O322" i="8"/>
  <c r="S322" i="8"/>
  <c r="U322" i="8"/>
  <c r="W322" i="8"/>
  <c r="Y322" i="8"/>
  <c r="AA322" i="8"/>
  <c r="AC322" i="8"/>
  <c r="G323" i="8"/>
  <c r="I323" i="8"/>
  <c r="K323" i="8"/>
  <c r="M323" i="8"/>
  <c r="O323" i="8"/>
  <c r="S323" i="8"/>
  <c r="U323" i="8"/>
  <c r="W323" i="8"/>
  <c r="Y323" i="8"/>
  <c r="AA323" i="8"/>
  <c r="AC323" i="8"/>
  <c r="G324" i="8"/>
  <c r="I324" i="8"/>
  <c r="K324" i="8"/>
  <c r="M324" i="8"/>
  <c r="O324" i="8"/>
  <c r="S324" i="8"/>
  <c r="U324" i="8"/>
  <c r="W324" i="8"/>
  <c r="Y324" i="8"/>
  <c r="AA324" i="8"/>
  <c r="AC324" i="8"/>
  <c r="G325" i="8"/>
  <c r="I325" i="8"/>
  <c r="K325" i="8"/>
  <c r="M325" i="8"/>
  <c r="O325" i="8"/>
  <c r="S325" i="8"/>
  <c r="U325" i="8"/>
  <c r="W325" i="8"/>
  <c r="Y325" i="8"/>
  <c r="AA325" i="8"/>
  <c r="AC325" i="8"/>
  <c r="G326" i="8"/>
  <c r="I326" i="8"/>
  <c r="K326" i="8"/>
  <c r="M326" i="8"/>
  <c r="O326" i="8"/>
  <c r="S326" i="8"/>
  <c r="U326" i="8"/>
  <c r="W326" i="8"/>
  <c r="Y326" i="8"/>
  <c r="AA326" i="8"/>
  <c r="AC326" i="8"/>
  <c r="G327" i="8"/>
  <c r="I327" i="8"/>
  <c r="K327" i="8"/>
  <c r="M327" i="8"/>
  <c r="O327" i="8"/>
  <c r="S327" i="8"/>
  <c r="U327" i="8"/>
  <c r="W327" i="8"/>
  <c r="Y327" i="8"/>
  <c r="AA327" i="8"/>
  <c r="AC327" i="8"/>
  <c r="G328" i="8"/>
  <c r="I328" i="8"/>
  <c r="K328" i="8"/>
  <c r="M328" i="8"/>
  <c r="O328" i="8"/>
  <c r="S328" i="8"/>
  <c r="U328" i="8"/>
  <c r="W328" i="8"/>
  <c r="Y328" i="8"/>
  <c r="AA328" i="8"/>
  <c r="AC328" i="8"/>
  <c r="G329" i="8"/>
  <c r="I329" i="8"/>
  <c r="K329" i="8"/>
  <c r="M329" i="8"/>
  <c r="O329" i="8"/>
  <c r="S329" i="8"/>
  <c r="U329" i="8"/>
  <c r="W329" i="8"/>
  <c r="Y329" i="8"/>
  <c r="AA329" i="8"/>
  <c r="AC329" i="8"/>
  <c r="G330" i="8"/>
  <c r="I330" i="8"/>
  <c r="K330" i="8"/>
  <c r="M330" i="8"/>
  <c r="O330" i="8"/>
  <c r="S330" i="8"/>
  <c r="U330" i="8"/>
  <c r="W330" i="8"/>
  <c r="Y330" i="8"/>
  <c r="AA330" i="8"/>
  <c r="AC330" i="8"/>
  <c r="G331" i="8"/>
  <c r="I331" i="8"/>
  <c r="K331" i="8"/>
  <c r="M331" i="8"/>
  <c r="O331" i="8"/>
  <c r="S331" i="8"/>
  <c r="U331" i="8"/>
  <c r="W331" i="8"/>
  <c r="Y331" i="8"/>
  <c r="AA331" i="8"/>
  <c r="AC331" i="8"/>
  <c r="G332" i="8"/>
  <c r="I332" i="8"/>
  <c r="K332" i="8"/>
  <c r="M332" i="8"/>
  <c r="O332" i="8"/>
  <c r="S332" i="8"/>
  <c r="U332" i="8"/>
  <c r="W332" i="8"/>
  <c r="Y332" i="8"/>
  <c r="AA332" i="8"/>
  <c r="AC332" i="8"/>
  <c r="G333" i="8"/>
  <c r="I333" i="8"/>
  <c r="K333" i="8"/>
  <c r="M333" i="8"/>
  <c r="O333" i="8"/>
  <c r="S333" i="8"/>
  <c r="U333" i="8"/>
  <c r="W333" i="8"/>
  <c r="Y333" i="8"/>
  <c r="AA333" i="8"/>
  <c r="AC333" i="8"/>
  <c r="G334" i="8"/>
  <c r="I334" i="8"/>
  <c r="K334" i="8"/>
  <c r="M334" i="8"/>
  <c r="O334" i="8"/>
  <c r="S334" i="8"/>
  <c r="U334" i="8"/>
  <c r="W334" i="8"/>
  <c r="Y334" i="8"/>
  <c r="AA334" i="8"/>
  <c r="AC334" i="8"/>
  <c r="G335" i="8"/>
  <c r="I335" i="8"/>
  <c r="K335" i="8"/>
  <c r="M335" i="8"/>
  <c r="O335" i="8"/>
  <c r="S335" i="8"/>
  <c r="U335" i="8"/>
  <c r="W335" i="8"/>
  <c r="Y335" i="8"/>
  <c r="AA335" i="8"/>
  <c r="AC335" i="8"/>
  <c r="G336" i="8"/>
  <c r="I336" i="8"/>
  <c r="K336" i="8"/>
  <c r="M336" i="8"/>
  <c r="O336" i="8"/>
  <c r="S336" i="8"/>
  <c r="U336" i="8"/>
  <c r="W336" i="8"/>
  <c r="Y336" i="8"/>
  <c r="AA336" i="8"/>
  <c r="AC336" i="8"/>
  <c r="G337" i="8"/>
  <c r="I337" i="8"/>
  <c r="K337" i="8"/>
  <c r="M337" i="8"/>
  <c r="O337" i="8"/>
  <c r="S337" i="8"/>
  <c r="U337" i="8"/>
  <c r="W337" i="8"/>
  <c r="Y337" i="8"/>
  <c r="AA337" i="8"/>
  <c r="AC337" i="8"/>
  <c r="G338" i="8"/>
  <c r="I338" i="8"/>
  <c r="K338" i="8"/>
  <c r="M338" i="8"/>
  <c r="O338" i="8"/>
  <c r="S338" i="8"/>
  <c r="U338" i="8"/>
  <c r="W338" i="8"/>
  <c r="Y338" i="8"/>
  <c r="AA338" i="8"/>
  <c r="AC338" i="8"/>
  <c r="G339" i="8"/>
  <c r="I339" i="8"/>
  <c r="K339" i="8"/>
  <c r="M339" i="8"/>
  <c r="O339" i="8"/>
  <c r="S339" i="8"/>
  <c r="U339" i="8"/>
  <c r="W339" i="8"/>
  <c r="Y339" i="8"/>
  <c r="AA339" i="8"/>
  <c r="AC339" i="8"/>
  <c r="G340" i="8"/>
  <c r="I340" i="8"/>
  <c r="K340" i="8"/>
  <c r="M340" i="8"/>
  <c r="O340" i="8"/>
  <c r="S340" i="8"/>
  <c r="U340" i="8"/>
  <c r="W340" i="8"/>
  <c r="Y340" i="8"/>
  <c r="AA340" i="8"/>
  <c r="AC340" i="8"/>
  <c r="G341" i="8"/>
  <c r="I341" i="8"/>
  <c r="K341" i="8"/>
  <c r="M341" i="8"/>
  <c r="O341" i="8"/>
  <c r="S341" i="8"/>
  <c r="U341" i="8"/>
  <c r="W341" i="8"/>
  <c r="Y341" i="8"/>
  <c r="AA341" i="8"/>
  <c r="AC341" i="8"/>
  <c r="G342" i="8"/>
  <c r="I342" i="8"/>
  <c r="K342" i="8"/>
  <c r="M342" i="8"/>
  <c r="O342" i="8"/>
  <c r="S342" i="8"/>
  <c r="U342" i="8"/>
  <c r="W342" i="8"/>
  <c r="Y342" i="8"/>
  <c r="AA342" i="8"/>
  <c r="AC342" i="8"/>
  <c r="G343" i="8"/>
  <c r="I343" i="8"/>
  <c r="K343" i="8"/>
  <c r="M343" i="8"/>
  <c r="O343" i="8"/>
  <c r="S343" i="8"/>
  <c r="U343" i="8"/>
  <c r="W343" i="8"/>
  <c r="Y343" i="8"/>
  <c r="AA343" i="8"/>
  <c r="AC343" i="8"/>
  <c r="G344" i="8"/>
  <c r="I344" i="8"/>
  <c r="K344" i="8"/>
  <c r="M344" i="8"/>
  <c r="O344" i="8"/>
  <c r="S344" i="8"/>
  <c r="U344" i="8"/>
  <c r="W344" i="8"/>
  <c r="Y344" i="8"/>
  <c r="AA344" i="8"/>
  <c r="AC344" i="8"/>
  <c r="G345" i="8"/>
  <c r="I345" i="8"/>
  <c r="K345" i="8"/>
  <c r="M345" i="8"/>
  <c r="O345" i="8"/>
  <c r="S345" i="8"/>
  <c r="U345" i="8"/>
  <c r="W345" i="8"/>
  <c r="Y345" i="8"/>
  <c r="AA345" i="8"/>
  <c r="AC345" i="8"/>
  <c r="G346" i="8"/>
  <c r="I346" i="8"/>
  <c r="K346" i="8"/>
  <c r="M346" i="8"/>
  <c r="O346" i="8"/>
  <c r="S346" i="8"/>
  <c r="U346" i="8"/>
  <c r="W346" i="8"/>
  <c r="Y346" i="8"/>
  <c r="AA346" i="8"/>
  <c r="AC346" i="8"/>
  <c r="G347" i="8"/>
  <c r="I347" i="8"/>
  <c r="K347" i="8"/>
  <c r="M347" i="8"/>
  <c r="O347" i="8"/>
  <c r="S347" i="8"/>
  <c r="U347" i="8"/>
  <c r="W347" i="8"/>
  <c r="Y347" i="8"/>
  <c r="AA347" i="8"/>
  <c r="AC347" i="8"/>
  <c r="G348" i="8"/>
  <c r="I348" i="8"/>
  <c r="K348" i="8"/>
  <c r="M348" i="8"/>
  <c r="O348" i="8"/>
  <c r="S348" i="8"/>
  <c r="U348" i="8"/>
  <c r="W348" i="8"/>
  <c r="Y348" i="8"/>
  <c r="AA348" i="8"/>
  <c r="AC348" i="8"/>
  <c r="G349" i="8"/>
  <c r="I349" i="8"/>
  <c r="K349" i="8"/>
  <c r="M349" i="8"/>
  <c r="O349" i="8"/>
  <c r="S349" i="8"/>
  <c r="U349" i="8"/>
  <c r="W349" i="8"/>
  <c r="Y349" i="8"/>
  <c r="AA349" i="8"/>
  <c r="AC349" i="8"/>
  <c r="G350" i="8"/>
  <c r="I350" i="8"/>
  <c r="K350" i="8"/>
  <c r="M350" i="8"/>
  <c r="O350" i="8"/>
  <c r="S350" i="8"/>
  <c r="U350" i="8"/>
  <c r="W350" i="8"/>
  <c r="Y350" i="8"/>
  <c r="AA350" i="8"/>
  <c r="AC350" i="8"/>
  <c r="G351" i="8"/>
  <c r="I351" i="8"/>
  <c r="K351" i="8"/>
  <c r="M351" i="8"/>
  <c r="O351" i="8"/>
  <c r="S351" i="8"/>
  <c r="U351" i="8"/>
  <c r="W351" i="8"/>
  <c r="Y351" i="8"/>
  <c r="AA351" i="8"/>
  <c r="AC351" i="8"/>
  <c r="G352" i="8"/>
  <c r="I352" i="8"/>
  <c r="K352" i="8"/>
  <c r="M352" i="8"/>
  <c r="O352" i="8"/>
  <c r="S352" i="8"/>
  <c r="U352" i="8"/>
  <c r="W352" i="8"/>
  <c r="Y352" i="8"/>
  <c r="AA352" i="8"/>
  <c r="AC352" i="8"/>
  <c r="G353" i="8"/>
  <c r="I353" i="8"/>
  <c r="K353" i="8"/>
  <c r="M353" i="8"/>
  <c r="O353" i="8"/>
  <c r="S353" i="8"/>
  <c r="U353" i="8"/>
  <c r="W353" i="8"/>
  <c r="Y353" i="8"/>
  <c r="AA353" i="8"/>
  <c r="AC353" i="8"/>
  <c r="G354" i="8"/>
  <c r="I354" i="8"/>
  <c r="K354" i="8"/>
  <c r="M354" i="8"/>
  <c r="O354" i="8"/>
  <c r="S354" i="8"/>
  <c r="U354" i="8"/>
  <c r="W354" i="8"/>
  <c r="Y354" i="8"/>
  <c r="AA354" i="8"/>
  <c r="AC354" i="8"/>
  <c r="G355" i="8"/>
  <c r="I355" i="8"/>
  <c r="K355" i="8"/>
  <c r="M355" i="8"/>
  <c r="O355" i="8"/>
  <c r="S355" i="8"/>
  <c r="U355" i="8"/>
  <c r="W355" i="8"/>
  <c r="Y355" i="8"/>
  <c r="AA355" i="8"/>
  <c r="AC355" i="8"/>
  <c r="G356" i="8"/>
  <c r="I356" i="8"/>
  <c r="K356" i="8"/>
  <c r="M356" i="8"/>
  <c r="O356" i="8"/>
  <c r="S356" i="8"/>
  <c r="U356" i="8"/>
  <c r="W356" i="8"/>
  <c r="Y356" i="8"/>
  <c r="AA356" i="8"/>
  <c r="AC356" i="8"/>
  <c r="G357" i="8"/>
  <c r="I357" i="8"/>
  <c r="K357" i="8"/>
  <c r="M357" i="8"/>
  <c r="O357" i="8"/>
  <c r="S357" i="8"/>
  <c r="U357" i="8"/>
  <c r="W357" i="8"/>
  <c r="Y357" i="8"/>
  <c r="AA357" i="8"/>
  <c r="AC357" i="8"/>
  <c r="G358" i="8"/>
  <c r="I358" i="8"/>
  <c r="K358" i="8"/>
  <c r="M358" i="8"/>
  <c r="O358" i="8"/>
  <c r="S358" i="8"/>
  <c r="U358" i="8"/>
  <c r="W358" i="8"/>
  <c r="Y358" i="8"/>
  <c r="AA358" i="8"/>
  <c r="AC358" i="8"/>
  <c r="G359" i="8"/>
  <c r="I359" i="8"/>
  <c r="K359" i="8"/>
  <c r="M359" i="8"/>
  <c r="O359" i="8"/>
  <c r="S359" i="8"/>
  <c r="U359" i="8"/>
  <c r="W359" i="8"/>
  <c r="Y359" i="8"/>
  <c r="AA359" i="8"/>
  <c r="AC359" i="8"/>
  <c r="G360" i="8"/>
  <c r="I360" i="8"/>
  <c r="K360" i="8"/>
  <c r="M360" i="8"/>
  <c r="O360" i="8"/>
  <c r="S360" i="8"/>
  <c r="U360" i="8"/>
  <c r="W360" i="8"/>
  <c r="Y360" i="8"/>
  <c r="AA360" i="8"/>
  <c r="AC360" i="8"/>
  <c r="G361" i="8"/>
  <c r="I361" i="8"/>
  <c r="K361" i="8"/>
  <c r="M361" i="8"/>
  <c r="O361" i="8"/>
  <c r="S361" i="8"/>
  <c r="U361" i="8"/>
  <c r="W361" i="8"/>
  <c r="Y361" i="8"/>
  <c r="AA361" i="8"/>
  <c r="AC361" i="8"/>
  <c r="G362" i="8"/>
  <c r="I362" i="8"/>
  <c r="K362" i="8"/>
  <c r="M362" i="8"/>
  <c r="O362" i="8"/>
  <c r="S362" i="8"/>
  <c r="U362" i="8"/>
  <c r="W362" i="8"/>
  <c r="Y362" i="8"/>
  <c r="AA362" i="8"/>
  <c r="AC362" i="8"/>
  <c r="G363" i="8"/>
  <c r="I363" i="8"/>
  <c r="K363" i="8"/>
  <c r="M363" i="8"/>
  <c r="O363" i="8"/>
  <c r="S363" i="8"/>
  <c r="U363" i="8"/>
  <c r="W363" i="8"/>
  <c r="Y363" i="8"/>
  <c r="AA363" i="8"/>
  <c r="AC363" i="8"/>
  <c r="G364" i="8"/>
  <c r="I364" i="8"/>
  <c r="K364" i="8"/>
  <c r="M364" i="8"/>
  <c r="O364" i="8"/>
  <c r="S364" i="8"/>
  <c r="U364" i="8"/>
  <c r="W364" i="8"/>
  <c r="Y364" i="8"/>
  <c r="AA364" i="8"/>
  <c r="AC364" i="8"/>
  <c r="G365" i="8"/>
  <c r="I365" i="8"/>
  <c r="K365" i="8"/>
  <c r="M365" i="8"/>
  <c r="O365" i="8"/>
  <c r="S365" i="8"/>
  <c r="U365" i="8"/>
  <c r="W365" i="8"/>
  <c r="Y365" i="8"/>
  <c r="AA365" i="8"/>
  <c r="AC365" i="8"/>
  <c r="G366" i="8"/>
  <c r="I366" i="8"/>
  <c r="K366" i="8"/>
  <c r="M366" i="8"/>
  <c r="O366" i="8"/>
  <c r="S366" i="8"/>
  <c r="U366" i="8"/>
  <c r="W366" i="8"/>
  <c r="Y366" i="8"/>
  <c r="AA366" i="8"/>
  <c r="AC366" i="8"/>
  <c r="G367" i="8"/>
  <c r="I367" i="8"/>
  <c r="K367" i="8"/>
  <c r="M367" i="8"/>
  <c r="O367" i="8"/>
  <c r="S367" i="8"/>
  <c r="U367" i="8"/>
  <c r="W367" i="8"/>
  <c r="Y367" i="8"/>
  <c r="AA367" i="8"/>
  <c r="AC367" i="8"/>
  <c r="G368" i="8"/>
  <c r="I368" i="8"/>
  <c r="K368" i="8"/>
  <c r="M368" i="8"/>
  <c r="O368" i="8"/>
  <c r="S368" i="8"/>
  <c r="U368" i="8"/>
  <c r="W368" i="8"/>
  <c r="Y368" i="8"/>
  <c r="AA368" i="8"/>
  <c r="AC368" i="8"/>
  <c r="G369" i="8"/>
  <c r="I369" i="8"/>
  <c r="K369" i="8"/>
  <c r="M369" i="8"/>
  <c r="O369" i="8"/>
  <c r="S369" i="8"/>
  <c r="U369" i="8"/>
  <c r="W369" i="8"/>
  <c r="Y369" i="8"/>
  <c r="AA369" i="8"/>
  <c r="AC369" i="8"/>
  <c r="G370" i="8"/>
  <c r="I370" i="8"/>
  <c r="K370" i="8"/>
  <c r="M370" i="8"/>
  <c r="O370" i="8"/>
  <c r="S370" i="8"/>
  <c r="U370" i="8"/>
  <c r="W370" i="8"/>
  <c r="Y370" i="8"/>
  <c r="AA370" i="8"/>
  <c r="AC370" i="8"/>
  <c r="G371" i="8"/>
  <c r="I371" i="8"/>
  <c r="K371" i="8"/>
  <c r="M371" i="8"/>
  <c r="O371" i="8"/>
  <c r="S371" i="8"/>
  <c r="U371" i="8"/>
  <c r="W371" i="8"/>
  <c r="Y371" i="8"/>
  <c r="AA371" i="8"/>
  <c r="AC371" i="8"/>
  <c r="G372" i="8"/>
  <c r="I372" i="8"/>
  <c r="K372" i="8"/>
  <c r="M372" i="8"/>
  <c r="O372" i="8"/>
  <c r="S372" i="8"/>
  <c r="U372" i="8"/>
  <c r="W372" i="8"/>
  <c r="Y372" i="8"/>
  <c r="AA372" i="8"/>
  <c r="AC372" i="8"/>
  <c r="G373" i="8"/>
  <c r="I373" i="8"/>
  <c r="K373" i="8"/>
  <c r="M373" i="8"/>
  <c r="O373" i="8"/>
  <c r="S373" i="8"/>
  <c r="U373" i="8"/>
  <c r="W373" i="8"/>
  <c r="Y373" i="8"/>
  <c r="AA373" i="8"/>
  <c r="AC373" i="8"/>
  <c r="G374" i="8"/>
  <c r="I374" i="8"/>
  <c r="K374" i="8"/>
  <c r="M374" i="8"/>
  <c r="O374" i="8"/>
  <c r="S374" i="8"/>
  <c r="U374" i="8"/>
  <c r="W374" i="8"/>
  <c r="Y374" i="8"/>
  <c r="AA374" i="8"/>
  <c r="AC374" i="8"/>
  <c r="G375" i="8"/>
  <c r="I375" i="8"/>
  <c r="K375" i="8"/>
  <c r="M375" i="8"/>
  <c r="O375" i="8"/>
  <c r="S375" i="8"/>
  <c r="U375" i="8"/>
  <c r="W375" i="8"/>
  <c r="Y375" i="8"/>
  <c r="AA375" i="8"/>
  <c r="AC375" i="8"/>
  <c r="G376" i="8"/>
  <c r="I376" i="8"/>
  <c r="K376" i="8"/>
  <c r="M376" i="8"/>
  <c r="O376" i="8"/>
  <c r="S376" i="8"/>
  <c r="U376" i="8"/>
  <c r="W376" i="8"/>
  <c r="Y376" i="8"/>
  <c r="AA376" i="8"/>
  <c r="AC376" i="8"/>
  <c r="G377" i="8"/>
  <c r="I377" i="8"/>
  <c r="K377" i="8"/>
  <c r="M377" i="8"/>
  <c r="O377" i="8"/>
  <c r="S377" i="8"/>
  <c r="U377" i="8"/>
  <c r="W377" i="8"/>
  <c r="Y377" i="8"/>
  <c r="AA377" i="8"/>
  <c r="AC377" i="8"/>
  <c r="G378" i="8"/>
  <c r="I378" i="8"/>
  <c r="K378" i="8"/>
  <c r="M378" i="8"/>
  <c r="O378" i="8"/>
  <c r="S378" i="8"/>
  <c r="U378" i="8"/>
  <c r="W378" i="8"/>
  <c r="Y378" i="8"/>
  <c r="AA378" i="8"/>
  <c r="AC378" i="8"/>
  <c r="G379" i="8"/>
  <c r="I379" i="8"/>
  <c r="K379" i="8"/>
  <c r="M379" i="8"/>
  <c r="O379" i="8"/>
  <c r="S379" i="8"/>
  <c r="U379" i="8"/>
  <c r="W379" i="8"/>
  <c r="Y379" i="8"/>
  <c r="AA379" i="8"/>
  <c r="AC379" i="8"/>
  <c r="KP96" i="7"/>
  <c r="KQ96" i="7"/>
  <c r="KR96" i="7"/>
  <c r="KS96" i="7"/>
  <c r="KT96" i="7"/>
  <c r="KU96" i="7"/>
  <c r="KV96" i="7"/>
  <c r="KW96" i="7"/>
  <c r="KX96" i="7"/>
  <c r="KY96" i="7"/>
  <c r="KZ96" i="7"/>
  <c r="LA96" i="7"/>
  <c r="AC96" i="7"/>
  <c r="LB96" i="7"/>
  <c r="LC96" i="7"/>
  <c r="LD96" i="7"/>
  <c r="LE96" i="7"/>
  <c r="LF96" i="7"/>
  <c r="LG96" i="7"/>
  <c r="LH96" i="7"/>
  <c r="LI96" i="7"/>
  <c r="LJ96" i="7"/>
  <c r="LK96" i="7"/>
  <c r="LL96" i="7"/>
  <c r="LM96" i="7"/>
  <c r="AD96" i="7"/>
  <c r="LN96" i="7"/>
  <c r="AE96" i="7"/>
  <c r="AC317" i="8"/>
  <c r="LW66" i="7"/>
  <c r="LS21" i="8"/>
  <c r="LS20" i="8"/>
  <c r="LS22" i="8"/>
  <c r="LS23" i="8"/>
  <c r="LW67" i="7"/>
  <c r="LW68" i="7"/>
  <c r="LW69" i="7"/>
  <c r="LW70" i="7"/>
  <c r="LW71" i="7"/>
  <c r="LW73" i="7"/>
  <c r="LW76" i="7"/>
  <c r="LW78" i="7"/>
  <c r="LS21" i="6"/>
  <c r="LW81" i="7"/>
  <c r="LW83" i="7"/>
  <c r="AC318" i="8"/>
  <c r="LX66" i="7"/>
  <c r="LT21" i="8"/>
  <c r="LT20" i="8"/>
  <c r="LT22" i="8"/>
  <c r="LT23" i="8"/>
  <c r="LX67" i="7"/>
  <c r="LX68" i="7"/>
  <c r="LX69" i="7"/>
  <c r="LX70" i="7"/>
  <c r="LX71" i="7"/>
  <c r="LX73" i="7"/>
  <c r="AC319" i="8"/>
  <c r="LY66" i="7"/>
  <c r="LU21" i="8"/>
  <c r="LU20" i="8"/>
  <c r="LU22" i="8"/>
  <c r="LU23" i="8"/>
  <c r="LY67" i="7"/>
  <c r="LY68" i="7"/>
  <c r="LY69" i="7"/>
  <c r="LY70" i="7"/>
  <c r="LY71" i="7"/>
  <c r="LY73" i="7"/>
  <c r="LY76" i="7"/>
  <c r="LY78" i="7"/>
  <c r="LU21" i="6"/>
  <c r="LY81" i="7"/>
  <c r="LY83" i="7"/>
  <c r="LZ10" i="7"/>
  <c r="MA10" i="7"/>
  <c r="MB10" i="7"/>
  <c r="MC10" i="7"/>
  <c r="MD10" i="7"/>
  <c r="ME10" i="7"/>
  <c r="MF10" i="7"/>
  <c r="MG10" i="7"/>
  <c r="MH10" i="7"/>
  <c r="MI10" i="7"/>
  <c r="MJ10" i="7"/>
  <c r="MK10" i="7"/>
  <c r="ML10" i="7"/>
  <c r="MM10" i="7"/>
  <c r="MN10" i="7"/>
  <c r="MO10" i="7"/>
  <c r="MP10" i="7"/>
  <c r="MQ10" i="7"/>
  <c r="MR10" i="7"/>
  <c r="MS10" i="7"/>
  <c r="MT10" i="7"/>
  <c r="MU10" i="7"/>
  <c r="MV10" i="7"/>
  <c r="MW10" i="7"/>
  <c r="MX10" i="7"/>
  <c r="MY10" i="7"/>
  <c r="MZ10" i="7"/>
  <c r="NA10" i="7"/>
  <c r="NB10" i="7"/>
  <c r="NC10" i="7"/>
  <c r="ND10" i="7"/>
  <c r="NE10" i="7"/>
  <c r="NF10" i="7"/>
  <c r="NG10" i="7"/>
  <c r="NH10" i="7"/>
  <c r="NI10" i="7"/>
  <c r="NJ10" i="7"/>
  <c r="NK10" i="7"/>
  <c r="NL10" i="7"/>
  <c r="NM10" i="7"/>
  <c r="NN10" i="7"/>
  <c r="NO10" i="7"/>
  <c r="NP10" i="7"/>
  <c r="NQ10" i="7"/>
  <c r="NR10" i="7"/>
  <c r="NS10" i="7"/>
  <c r="NT10" i="7"/>
  <c r="NU10" i="7"/>
  <c r="NV10" i="7"/>
  <c r="NW10" i="7"/>
  <c r="NX10" i="7"/>
  <c r="NY10" i="7"/>
  <c r="NZ10" i="7"/>
  <c r="OA10" i="7"/>
  <c r="OB10" i="7"/>
  <c r="OC10" i="7"/>
  <c r="OD10" i="7"/>
  <c r="OE10" i="7"/>
  <c r="OF10" i="7"/>
  <c r="OG10" i="7"/>
  <c r="ME16" i="7"/>
  <c r="MF16" i="7"/>
  <c r="MG16" i="7"/>
  <c r="MH16" i="7"/>
  <c r="MI16" i="7"/>
  <c r="MJ16" i="7"/>
  <c r="MK16" i="7"/>
  <c r="ML16" i="7"/>
  <c r="MM16" i="7"/>
  <c r="MN16" i="7"/>
  <c r="MO16" i="7"/>
  <c r="MP16" i="7"/>
  <c r="MQ16" i="7"/>
  <c r="MR16" i="7"/>
  <c r="MS16" i="7"/>
  <c r="MT16" i="7"/>
  <c r="MU16" i="7"/>
  <c r="MV16" i="7"/>
  <c r="MW16" i="7"/>
  <c r="MX16" i="7"/>
  <c r="MY16" i="7"/>
  <c r="MZ16" i="7"/>
  <c r="NA16" i="7"/>
  <c r="NB16" i="7"/>
  <c r="NC16" i="7"/>
  <c r="ND16" i="7"/>
  <c r="NE16" i="7"/>
  <c r="NF16" i="7"/>
  <c r="NG16" i="7"/>
  <c r="NH16" i="7"/>
  <c r="NI16" i="7"/>
  <c r="NJ16" i="7"/>
  <c r="NK16" i="7"/>
  <c r="NL16" i="7"/>
  <c r="NM16" i="7"/>
  <c r="NN16" i="7"/>
  <c r="NO16" i="7"/>
  <c r="NP16" i="7"/>
  <c r="NQ16" i="7"/>
  <c r="NR16" i="7"/>
  <c r="NS16" i="7"/>
  <c r="NT16" i="7"/>
  <c r="NU16" i="7"/>
  <c r="NV16" i="7"/>
  <c r="NW16" i="7"/>
  <c r="NX16" i="7"/>
  <c r="NY16" i="7"/>
  <c r="NZ16" i="7"/>
  <c r="OA16" i="7"/>
  <c r="OB16" i="7"/>
  <c r="OC16" i="7"/>
  <c r="OD16" i="7"/>
  <c r="OE16" i="7"/>
  <c r="OF16" i="7"/>
  <c r="OG16" i="7"/>
  <c r="ME17" i="7"/>
  <c r="MF17" i="7"/>
  <c r="MG17" i="7"/>
  <c r="MH17" i="7"/>
  <c r="MI17" i="7"/>
  <c r="MJ17" i="7"/>
  <c r="MK17" i="7"/>
  <c r="ML17" i="7"/>
  <c r="MM17" i="7"/>
  <c r="MN17" i="7"/>
  <c r="MO17" i="7"/>
  <c r="MP17" i="7"/>
  <c r="MQ17" i="7"/>
  <c r="MR17" i="7"/>
  <c r="MS17" i="7"/>
  <c r="MT17" i="7"/>
  <c r="MU17" i="7"/>
  <c r="MV17" i="7"/>
  <c r="MW17" i="7"/>
  <c r="MX17" i="7"/>
  <c r="MY17" i="7"/>
  <c r="MZ17" i="7"/>
  <c r="NA17" i="7"/>
  <c r="NB17" i="7"/>
  <c r="NC17" i="7"/>
  <c r="ND17" i="7"/>
  <c r="NE17" i="7"/>
  <c r="NF17" i="7"/>
  <c r="NG17" i="7"/>
  <c r="NH17" i="7"/>
  <c r="NI17" i="7"/>
  <c r="NJ17" i="7"/>
  <c r="NK17" i="7"/>
  <c r="NL17" i="7"/>
  <c r="NM17" i="7"/>
  <c r="NN17" i="7"/>
  <c r="NO17" i="7"/>
  <c r="NP17" i="7"/>
  <c r="NQ17" i="7"/>
  <c r="NR17" i="7"/>
  <c r="NS17" i="7"/>
  <c r="NT17" i="7"/>
  <c r="NU17" i="7"/>
  <c r="NV17" i="7"/>
  <c r="NW17" i="7"/>
  <c r="NX17" i="7"/>
  <c r="NY17" i="7"/>
  <c r="NZ17" i="7"/>
  <c r="OA17" i="7"/>
  <c r="OB17" i="7"/>
  <c r="OC17" i="7"/>
  <c r="OD17" i="7"/>
  <c r="OE17" i="7"/>
  <c r="OF17" i="7"/>
  <c r="OG17" i="7"/>
  <c r="LZ19" i="7"/>
  <c r="MA19" i="7"/>
  <c r="MB19" i="7"/>
  <c r="MC19" i="7"/>
  <c r="MD19" i="7"/>
  <c r="ME19" i="7"/>
  <c r="MF19" i="7"/>
  <c r="MG19" i="7"/>
  <c r="MH19" i="7"/>
  <c r="MI19" i="7"/>
  <c r="MJ19" i="7"/>
  <c r="MK19" i="7"/>
  <c r="ML19" i="7"/>
  <c r="MM19" i="7"/>
  <c r="MN19" i="7"/>
  <c r="MO19" i="7"/>
  <c r="MP19" i="7"/>
  <c r="MQ19" i="7"/>
  <c r="MR19" i="7"/>
  <c r="MS19" i="7"/>
  <c r="MT19" i="7"/>
  <c r="MU19" i="7"/>
  <c r="MV19" i="7"/>
  <c r="MW19" i="7"/>
  <c r="MX19" i="7"/>
  <c r="MY19" i="7"/>
  <c r="MZ19" i="7"/>
  <c r="NA19" i="7"/>
  <c r="NB19" i="7"/>
  <c r="NC19" i="7"/>
  <c r="ND19" i="7"/>
  <c r="NE19" i="7"/>
  <c r="NF19" i="7"/>
  <c r="NG19" i="7"/>
  <c r="NH19" i="7"/>
  <c r="NI19" i="7"/>
  <c r="NJ19" i="7"/>
  <c r="NK19" i="7"/>
  <c r="NL19" i="7"/>
  <c r="NM19" i="7"/>
  <c r="NN19" i="7"/>
  <c r="NO19" i="7"/>
  <c r="NP19" i="7"/>
  <c r="NQ19" i="7"/>
  <c r="NR19" i="7"/>
  <c r="NS19" i="7"/>
  <c r="NT19" i="7"/>
  <c r="NU19" i="7"/>
  <c r="NV19" i="7"/>
  <c r="NW19" i="7"/>
  <c r="NX19" i="7"/>
  <c r="NY19" i="7"/>
  <c r="NZ19" i="7"/>
  <c r="OA19" i="7"/>
  <c r="OB19" i="7"/>
  <c r="OC19" i="7"/>
  <c r="OD19" i="7"/>
  <c r="OE19" i="7"/>
  <c r="OF19" i="7"/>
  <c r="OG19" i="7"/>
  <c r="LZ27" i="7"/>
  <c r="MA27" i="7"/>
  <c r="MB27" i="7"/>
  <c r="MC27" i="7"/>
  <c r="MD27" i="7"/>
  <c r="ME27" i="7"/>
  <c r="MF27" i="7"/>
  <c r="MG27" i="7"/>
  <c r="MH27" i="7"/>
  <c r="MI27" i="7"/>
  <c r="MJ27" i="7"/>
  <c r="MK27" i="7"/>
  <c r="ML27" i="7"/>
  <c r="MM27" i="7"/>
  <c r="MN27" i="7"/>
  <c r="MO27" i="7"/>
  <c r="MP27" i="7"/>
  <c r="MQ27" i="7"/>
  <c r="MR27" i="7"/>
  <c r="MS27" i="7"/>
  <c r="MT27" i="7"/>
  <c r="MU27" i="7"/>
  <c r="MV27" i="7"/>
  <c r="MW27" i="7"/>
  <c r="MX27" i="7"/>
  <c r="MY27" i="7"/>
  <c r="MZ27" i="7"/>
  <c r="NA27" i="7"/>
  <c r="NB27" i="7"/>
  <c r="NC27" i="7"/>
  <c r="ND27" i="7"/>
  <c r="NE27" i="7"/>
  <c r="NF27" i="7"/>
  <c r="NG27" i="7"/>
  <c r="NH27" i="7"/>
  <c r="NI27" i="7"/>
  <c r="NJ27" i="7"/>
  <c r="NK27" i="7"/>
  <c r="NL27" i="7"/>
  <c r="NM27" i="7"/>
  <c r="NN27" i="7"/>
  <c r="NO27" i="7"/>
  <c r="NP27" i="7"/>
  <c r="NQ27" i="7"/>
  <c r="NR27" i="7"/>
  <c r="NS27" i="7"/>
  <c r="NT27" i="7"/>
  <c r="NU27" i="7"/>
  <c r="NV27" i="7"/>
  <c r="NW27" i="7"/>
  <c r="NX27" i="7"/>
  <c r="NY27" i="7"/>
  <c r="NZ27" i="7"/>
  <c r="OA27" i="7"/>
  <c r="OB27" i="7"/>
  <c r="OC27" i="7"/>
  <c r="OD27" i="7"/>
  <c r="OE27" i="7"/>
  <c r="OF27" i="7"/>
  <c r="OG27" i="7"/>
  <c r="LZ29" i="7"/>
  <c r="MA29" i="7"/>
  <c r="MB29" i="7"/>
  <c r="MC29" i="7"/>
  <c r="MD29" i="7"/>
  <c r="ME29" i="7"/>
  <c r="MF29" i="7"/>
  <c r="MG29" i="7"/>
  <c r="MH29" i="7"/>
  <c r="MI29" i="7"/>
  <c r="MJ29" i="7"/>
  <c r="MK29" i="7"/>
  <c r="ML29" i="7"/>
  <c r="MM29" i="7"/>
  <c r="MN29" i="7"/>
  <c r="MO29" i="7"/>
  <c r="MP29" i="7"/>
  <c r="MQ29" i="7"/>
  <c r="MR29" i="7"/>
  <c r="MS29" i="7"/>
  <c r="MT29" i="7"/>
  <c r="MU29" i="7"/>
  <c r="MV29" i="7"/>
  <c r="MW29" i="7"/>
  <c r="MX29" i="7"/>
  <c r="MY29" i="7"/>
  <c r="MZ29" i="7"/>
  <c r="NA29" i="7"/>
  <c r="NB29" i="7"/>
  <c r="NC29" i="7"/>
  <c r="ND29" i="7"/>
  <c r="NE29" i="7"/>
  <c r="NF29" i="7"/>
  <c r="NG29" i="7"/>
  <c r="NH29" i="7"/>
  <c r="NI29" i="7"/>
  <c r="NJ29" i="7"/>
  <c r="NK29" i="7"/>
  <c r="NL29" i="7"/>
  <c r="NM29" i="7"/>
  <c r="NN29" i="7"/>
  <c r="NO29" i="7"/>
  <c r="NP29" i="7"/>
  <c r="NQ29" i="7"/>
  <c r="NR29" i="7"/>
  <c r="NS29" i="7"/>
  <c r="NT29" i="7"/>
  <c r="NU29" i="7"/>
  <c r="NV29" i="7"/>
  <c r="NW29" i="7"/>
  <c r="NX29" i="7"/>
  <c r="NY29" i="7"/>
  <c r="NZ29" i="7"/>
  <c r="OA29" i="7"/>
  <c r="OB29" i="7"/>
  <c r="OC29" i="7"/>
  <c r="OD29" i="7"/>
  <c r="OE29" i="7"/>
  <c r="OF29" i="7"/>
  <c r="OG29" i="7"/>
  <c r="LZ30" i="7"/>
  <c r="MA30" i="7"/>
  <c r="MB30" i="7"/>
  <c r="MC30" i="7"/>
  <c r="MD30" i="7"/>
  <c r="ME30" i="7"/>
  <c r="MF30" i="7"/>
  <c r="MG30" i="7"/>
  <c r="MH30" i="7"/>
  <c r="MI30" i="7"/>
  <c r="MJ30" i="7"/>
  <c r="MK30" i="7"/>
  <c r="ML30" i="7"/>
  <c r="MM30" i="7"/>
  <c r="MN30" i="7"/>
  <c r="MO30" i="7"/>
  <c r="MP30" i="7"/>
  <c r="MQ30" i="7"/>
  <c r="MR30" i="7"/>
  <c r="MS30" i="7"/>
  <c r="MT30" i="7"/>
  <c r="MU30" i="7"/>
  <c r="MV30" i="7"/>
  <c r="MW30" i="7"/>
  <c r="MX30" i="7"/>
  <c r="MY30" i="7"/>
  <c r="MZ30" i="7"/>
  <c r="NA30" i="7"/>
  <c r="NB30" i="7"/>
  <c r="NC30" i="7"/>
  <c r="ND30" i="7"/>
  <c r="NE30" i="7"/>
  <c r="NF30" i="7"/>
  <c r="NG30" i="7"/>
  <c r="NH30" i="7"/>
  <c r="NI30" i="7"/>
  <c r="NJ30" i="7"/>
  <c r="NK30" i="7"/>
  <c r="NL30" i="7"/>
  <c r="NM30" i="7"/>
  <c r="NN30" i="7"/>
  <c r="NO30" i="7"/>
  <c r="NP30" i="7"/>
  <c r="NQ30" i="7"/>
  <c r="NR30" i="7"/>
  <c r="NS30" i="7"/>
  <c r="NT30" i="7"/>
  <c r="NU30" i="7"/>
  <c r="NV30" i="7"/>
  <c r="NW30" i="7"/>
  <c r="NX30" i="7"/>
  <c r="NY30" i="7"/>
  <c r="NZ30" i="7"/>
  <c r="OA30" i="7"/>
  <c r="OB30" i="7"/>
  <c r="OC30" i="7"/>
  <c r="OD30" i="7"/>
  <c r="OE30" i="7"/>
  <c r="OF30" i="7"/>
  <c r="OG30" i="7"/>
  <c r="LZ34" i="7"/>
  <c r="MA34" i="7"/>
  <c r="MB34" i="7"/>
  <c r="MC34" i="7"/>
  <c r="MD34" i="7"/>
  <c r="ME34" i="7"/>
  <c r="MF34" i="7"/>
  <c r="MG34" i="7"/>
  <c r="MH34" i="7"/>
  <c r="MI34" i="7"/>
  <c r="MJ34" i="7"/>
  <c r="MK34" i="7"/>
  <c r="ML34" i="7"/>
  <c r="MM34" i="7"/>
  <c r="MN34" i="7"/>
  <c r="MO34" i="7"/>
  <c r="MP34" i="7"/>
  <c r="MQ34" i="7"/>
  <c r="MR34" i="7"/>
  <c r="MS34" i="7"/>
  <c r="MT34" i="7"/>
  <c r="MU34" i="7"/>
  <c r="MV34" i="7"/>
  <c r="MW34" i="7"/>
  <c r="MX34" i="7"/>
  <c r="MY34" i="7"/>
  <c r="MZ34" i="7"/>
  <c r="NA34" i="7"/>
  <c r="NB34" i="7"/>
  <c r="NC34" i="7"/>
  <c r="ND34" i="7"/>
  <c r="NE34" i="7"/>
  <c r="NF34" i="7"/>
  <c r="NG34" i="7"/>
  <c r="NH34" i="7"/>
  <c r="NI34" i="7"/>
  <c r="NJ34" i="7"/>
  <c r="NK34" i="7"/>
  <c r="NL34" i="7"/>
  <c r="NM34" i="7"/>
  <c r="NN34" i="7"/>
  <c r="NO34" i="7"/>
  <c r="NP34" i="7"/>
  <c r="NQ34" i="7"/>
  <c r="NR34" i="7"/>
  <c r="NS34" i="7"/>
  <c r="NT34" i="7"/>
  <c r="NU34" i="7"/>
  <c r="NV34" i="7"/>
  <c r="NW34" i="7"/>
  <c r="NX34" i="7"/>
  <c r="NY34" i="7"/>
  <c r="NZ34" i="7"/>
  <c r="OA34" i="7"/>
  <c r="OB34" i="7"/>
  <c r="OC34" i="7"/>
  <c r="OD34" i="7"/>
  <c r="OE34" i="7"/>
  <c r="OF34" i="7"/>
  <c r="OG34" i="7"/>
  <c r="LZ35" i="7"/>
  <c r="MA35" i="7"/>
  <c r="MB35" i="7"/>
  <c r="MC35" i="7"/>
  <c r="MD35" i="7"/>
  <c r="ME35" i="7"/>
  <c r="MF35" i="7"/>
  <c r="MG35" i="7"/>
  <c r="MH35" i="7"/>
  <c r="MI35" i="7"/>
  <c r="MJ35" i="7"/>
  <c r="MK35" i="7"/>
  <c r="ML35" i="7"/>
  <c r="MM35" i="7"/>
  <c r="MN35" i="7"/>
  <c r="MO35" i="7"/>
  <c r="MP35" i="7"/>
  <c r="MQ35" i="7"/>
  <c r="MR35" i="7"/>
  <c r="MS35" i="7"/>
  <c r="MT35" i="7"/>
  <c r="MU35" i="7"/>
  <c r="MV35" i="7"/>
  <c r="MW35" i="7"/>
  <c r="MX35" i="7"/>
  <c r="MY35" i="7"/>
  <c r="MZ35" i="7"/>
  <c r="NA35" i="7"/>
  <c r="NB35" i="7"/>
  <c r="NC35" i="7"/>
  <c r="ND35" i="7"/>
  <c r="NE35" i="7"/>
  <c r="NF35" i="7"/>
  <c r="NG35" i="7"/>
  <c r="NH35" i="7"/>
  <c r="NI35" i="7"/>
  <c r="NJ35" i="7"/>
  <c r="NK35" i="7"/>
  <c r="NL35" i="7"/>
  <c r="NM35" i="7"/>
  <c r="NN35" i="7"/>
  <c r="NO35" i="7"/>
  <c r="NP35" i="7"/>
  <c r="NQ35" i="7"/>
  <c r="NR35" i="7"/>
  <c r="NS35" i="7"/>
  <c r="NT35" i="7"/>
  <c r="NU35" i="7"/>
  <c r="NV35" i="7"/>
  <c r="NW35" i="7"/>
  <c r="NX35" i="7"/>
  <c r="NY35" i="7"/>
  <c r="NZ35" i="7"/>
  <c r="OA35" i="7"/>
  <c r="OB35" i="7"/>
  <c r="OC35" i="7"/>
  <c r="OD35" i="7"/>
  <c r="OE35" i="7"/>
  <c r="OF35" i="7"/>
  <c r="OG35" i="7"/>
  <c r="LZ36" i="7"/>
  <c r="MA36" i="7"/>
  <c r="MB36" i="7"/>
  <c r="MC36" i="7"/>
  <c r="MD36" i="7"/>
  <c r="ME36" i="7"/>
  <c r="MF36" i="7"/>
  <c r="MG36" i="7"/>
  <c r="MH36" i="7"/>
  <c r="MI36" i="7"/>
  <c r="MJ36" i="7"/>
  <c r="MK36" i="7"/>
  <c r="ML36" i="7"/>
  <c r="MM36" i="7"/>
  <c r="MN36" i="7"/>
  <c r="MO36" i="7"/>
  <c r="MP36" i="7"/>
  <c r="MQ36" i="7"/>
  <c r="MR36" i="7"/>
  <c r="MS36" i="7"/>
  <c r="MT36" i="7"/>
  <c r="MU36" i="7"/>
  <c r="MV36" i="7"/>
  <c r="MW36" i="7"/>
  <c r="MX36" i="7"/>
  <c r="MY36" i="7"/>
  <c r="MZ36" i="7"/>
  <c r="NA36" i="7"/>
  <c r="NB36" i="7"/>
  <c r="NC36" i="7"/>
  <c r="ND36" i="7"/>
  <c r="NE36" i="7"/>
  <c r="NF36" i="7"/>
  <c r="NG36" i="7"/>
  <c r="NH36" i="7"/>
  <c r="NI36" i="7"/>
  <c r="NJ36" i="7"/>
  <c r="NK36" i="7"/>
  <c r="NL36" i="7"/>
  <c r="NM36" i="7"/>
  <c r="NN36" i="7"/>
  <c r="NO36" i="7"/>
  <c r="NP36" i="7"/>
  <c r="NQ36" i="7"/>
  <c r="NR36" i="7"/>
  <c r="NS36" i="7"/>
  <c r="NT36" i="7"/>
  <c r="NU36" i="7"/>
  <c r="NV36" i="7"/>
  <c r="NW36" i="7"/>
  <c r="NX36" i="7"/>
  <c r="NY36" i="7"/>
  <c r="NZ36" i="7"/>
  <c r="OA36" i="7"/>
  <c r="OB36" i="7"/>
  <c r="OC36" i="7"/>
  <c r="OD36" i="7"/>
  <c r="OE36" i="7"/>
  <c r="OF36" i="7"/>
  <c r="OG36" i="7"/>
  <c r="LZ37" i="7"/>
  <c r="MA37" i="7"/>
  <c r="MB37" i="7"/>
  <c r="MC37" i="7"/>
  <c r="MD37" i="7"/>
  <c r="ME37" i="7"/>
  <c r="MF37" i="7"/>
  <c r="MG37" i="7"/>
  <c r="MH37" i="7"/>
  <c r="MI37" i="7"/>
  <c r="MJ37" i="7"/>
  <c r="MK37" i="7"/>
  <c r="ML37" i="7"/>
  <c r="MM37" i="7"/>
  <c r="MN37" i="7"/>
  <c r="MO37" i="7"/>
  <c r="MP37" i="7"/>
  <c r="MQ37" i="7"/>
  <c r="MR37" i="7"/>
  <c r="MS37" i="7"/>
  <c r="MT37" i="7"/>
  <c r="MU37" i="7"/>
  <c r="MV37" i="7"/>
  <c r="MW37" i="7"/>
  <c r="MX37" i="7"/>
  <c r="MY37" i="7"/>
  <c r="MZ37" i="7"/>
  <c r="NA37" i="7"/>
  <c r="NB37" i="7"/>
  <c r="NC37" i="7"/>
  <c r="ND37" i="7"/>
  <c r="NE37" i="7"/>
  <c r="NF37" i="7"/>
  <c r="NG37" i="7"/>
  <c r="NH37" i="7"/>
  <c r="NI37" i="7"/>
  <c r="NJ37" i="7"/>
  <c r="NK37" i="7"/>
  <c r="NL37" i="7"/>
  <c r="NM37" i="7"/>
  <c r="NN37" i="7"/>
  <c r="NO37" i="7"/>
  <c r="NP37" i="7"/>
  <c r="NQ37" i="7"/>
  <c r="NR37" i="7"/>
  <c r="NS37" i="7"/>
  <c r="NT37" i="7"/>
  <c r="NU37" i="7"/>
  <c r="NV37" i="7"/>
  <c r="NW37" i="7"/>
  <c r="NX37" i="7"/>
  <c r="NY37" i="7"/>
  <c r="NZ37" i="7"/>
  <c r="OA37" i="7"/>
  <c r="OB37" i="7"/>
  <c r="OC37" i="7"/>
  <c r="OD37" i="7"/>
  <c r="OE37" i="7"/>
  <c r="OF37" i="7"/>
  <c r="OG37" i="7"/>
  <c r="LZ38" i="7"/>
  <c r="MA38" i="7"/>
  <c r="MB38" i="7"/>
  <c r="MC38" i="7"/>
  <c r="MD38" i="7"/>
  <c r="ME38" i="7"/>
  <c r="MF38" i="7"/>
  <c r="MG38" i="7"/>
  <c r="MH38" i="7"/>
  <c r="MI38" i="7"/>
  <c r="MJ38" i="7"/>
  <c r="MK38" i="7"/>
  <c r="ML38" i="7"/>
  <c r="MM38" i="7"/>
  <c r="MN38" i="7"/>
  <c r="MO38" i="7"/>
  <c r="MP38" i="7"/>
  <c r="MQ38" i="7"/>
  <c r="MR38" i="7"/>
  <c r="MS38" i="7"/>
  <c r="MT38" i="7"/>
  <c r="MU38" i="7"/>
  <c r="MV38" i="7"/>
  <c r="MW38" i="7"/>
  <c r="MX38" i="7"/>
  <c r="MY38" i="7"/>
  <c r="MZ38" i="7"/>
  <c r="NA38" i="7"/>
  <c r="NB38" i="7"/>
  <c r="NC38" i="7"/>
  <c r="ND38" i="7"/>
  <c r="NE38" i="7"/>
  <c r="NF38" i="7"/>
  <c r="NG38" i="7"/>
  <c r="NH38" i="7"/>
  <c r="NI38" i="7"/>
  <c r="NJ38" i="7"/>
  <c r="NK38" i="7"/>
  <c r="NL38" i="7"/>
  <c r="NM38" i="7"/>
  <c r="NN38" i="7"/>
  <c r="NO38" i="7"/>
  <c r="NP38" i="7"/>
  <c r="NQ38" i="7"/>
  <c r="NR38" i="7"/>
  <c r="NS38" i="7"/>
  <c r="NT38" i="7"/>
  <c r="NU38" i="7"/>
  <c r="NV38" i="7"/>
  <c r="NW38" i="7"/>
  <c r="NX38" i="7"/>
  <c r="NY38" i="7"/>
  <c r="NZ38" i="7"/>
  <c r="OA38" i="7"/>
  <c r="OB38" i="7"/>
  <c r="OC38" i="7"/>
  <c r="OD38" i="7"/>
  <c r="OE38" i="7"/>
  <c r="OF38" i="7"/>
  <c r="OG38" i="7"/>
  <c r="LZ39" i="7"/>
  <c r="MA39" i="7"/>
  <c r="MB39" i="7"/>
  <c r="MC39" i="7"/>
  <c r="MD39" i="7"/>
  <c r="ME39" i="7"/>
  <c r="MF39" i="7"/>
  <c r="MG39" i="7"/>
  <c r="MH39" i="7"/>
  <c r="MI39" i="7"/>
  <c r="MJ39" i="7"/>
  <c r="MK39" i="7"/>
  <c r="ML39" i="7"/>
  <c r="MM39" i="7"/>
  <c r="MN39" i="7"/>
  <c r="MO39" i="7"/>
  <c r="MP39" i="7"/>
  <c r="MQ39" i="7"/>
  <c r="MR39" i="7"/>
  <c r="MS39" i="7"/>
  <c r="MT39" i="7"/>
  <c r="MU39" i="7"/>
  <c r="MV39" i="7"/>
  <c r="MW39" i="7"/>
  <c r="MX39" i="7"/>
  <c r="MY39" i="7"/>
  <c r="MZ39" i="7"/>
  <c r="NA39" i="7"/>
  <c r="NB39" i="7"/>
  <c r="NC39" i="7"/>
  <c r="ND39" i="7"/>
  <c r="NE39" i="7"/>
  <c r="NF39" i="7"/>
  <c r="NG39" i="7"/>
  <c r="NH39" i="7"/>
  <c r="NI39" i="7"/>
  <c r="NJ39" i="7"/>
  <c r="NK39" i="7"/>
  <c r="NL39" i="7"/>
  <c r="NM39" i="7"/>
  <c r="NN39" i="7"/>
  <c r="NO39" i="7"/>
  <c r="NP39" i="7"/>
  <c r="NQ39" i="7"/>
  <c r="NR39" i="7"/>
  <c r="NS39" i="7"/>
  <c r="NT39" i="7"/>
  <c r="NU39" i="7"/>
  <c r="NV39" i="7"/>
  <c r="NW39" i="7"/>
  <c r="NX39" i="7"/>
  <c r="NY39" i="7"/>
  <c r="NZ39" i="7"/>
  <c r="OA39" i="7"/>
  <c r="OB39" i="7"/>
  <c r="OC39" i="7"/>
  <c r="OD39" i="7"/>
  <c r="OE39" i="7"/>
  <c r="OF39" i="7"/>
  <c r="OG39" i="7"/>
  <c r="LZ41" i="7"/>
  <c r="MA41" i="7"/>
  <c r="MB41" i="7"/>
  <c r="MC41" i="7"/>
  <c r="MD41" i="7"/>
  <c r="ME41" i="7"/>
  <c r="MF41" i="7"/>
  <c r="MG41" i="7"/>
  <c r="MH41" i="7"/>
  <c r="MI41" i="7"/>
  <c r="MJ41" i="7"/>
  <c r="MK41" i="7"/>
  <c r="ML41" i="7"/>
  <c r="MM41" i="7"/>
  <c r="MN41" i="7"/>
  <c r="MO41" i="7"/>
  <c r="MP41" i="7"/>
  <c r="MQ41" i="7"/>
  <c r="MR41" i="7"/>
  <c r="MS41" i="7"/>
  <c r="MT41" i="7"/>
  <c r="MU41" i="7"/>
  <c r="MV41" i="7"/>
  <c r="MW41" i="7"/>
  <c r="MX41" i="7"/>
  <c r="MY41" i="7"/>
  <c r="MZ41" i="7"/>
  <c r="NA41" i="7"/>
  <c r="NB41" i="7"/>
  <c r="NC41" i="7"/>
  <c r="ND41" i="7"/>
  <c r="NE41" i="7"/>
  <c r="NF41" i="7"/>
  <c r="NG41" i="7"/>
  <c r="NH41" i="7"/>
  <c r="NI41" i="7"/>
  <c r="NJ41" i="7"/>
  <c r="NK41" i="7"/>
  <c r="NL41" i="7"/>
  <c r="NM41" i="7"/>
  <c r="NN41" i="7"/>
  <c r="NO41" i="7"/>
  <c r="NP41" i="7"/>
  <c r="NQ41" i="7"/>
  <c r="NR41" i="7"/>
  <c r="NS41" i="7"/>
  <c r="NT41" i="7"/>
  <c r="NU41" i="7"/>
  <c r="NV41" i="7"/>
  <c r="NW41" i="7"/>
  <c r="NX41" i="7"/>
  <c r="NY41" i="7"/>
  <c r="NZ41" i="7"/>
  <c r="OA41" i="7"/>
  <c r="OB41" i="7"/>
  <c r="OC41" i="7"/>
  <c r="OD41" i="7"/>
  <c r="OE41" i="7"/>
  <c r="OF41" i="7"/>
  <c r="OG41" i="7"/>
  <c r="LZ44" i="7"/>
  <c r="MA44" i="7"/>
  <c r="MB44" i="7"/>
  <c r="MC44" i="7"/>
  <c r="MD44" i="7"/>
  <c r="ME44" i="7"/>
  <c r="MF44" i="7"/>
  <c r="MG44" i="7"/>
  <c r="MH44" i="7"/>
  <c r="MI44" i="7"/>
  <c r="MJ44" i="7"/>
  <c r="MK44" i="7"/>
  <c r="ML44" i="7"/>
  <c r="MM44" i="7"/>
  <c r="MN44" i="7"/>
  <c r="MO44" i="7"/>
  <c r="MP44" i="7"/>
  <c r="MQ44" i="7"/>
  <c r="MR44" i="7"/>
  <c r="MS44" i="7"/>
  <c r="MT44" i="7"/>
  <c r="MU44" i="7"/>
  <c r="MV44" i="7"/>
  <c r="MW44" i="7"/>
  <c r="MX44" i="7"/>
  <c r="MY44" i="7"/>
  <c r="MZ44" i="7"/>
  <c r="NA44" i="7"/>
  <c r="NB44" i="7"/>
  <c r="NC44" i="7"/>
  <c r="ND44" i="7"/>
  <c r="NE44" i="7"/>
  <c r="NF44" i="7"/>
  <c r="NG44" i="7"/>
  <c r="NH44" i="7"/>
  <c r="NI44" i="7"/>
  <c r="NJ44" i="7"/>
  <c r="NK44" i="7"/>
  <c r="NL44" i="7"/>
  <c r="NM44" i="7"/>
  <c r="NN44" i="7"/>
  <c r="NO44" i="7"/>
  <c r="NP44" i="7"/>
  <c r="NQ44" i="7"/>
  <c r="NR44" i="7"/>
  <c r="NS44" i="7"/>
  <c r="NT44" i="7"/>
  <c r="NU44" i="7"/>
  <c r="NV44" i="7"/>
  <c r="NW44" i="7"/>
  <c r="NX44" i="7"/>
  <c r="NY44" i="7"/>
  <c r="NZ44" i="7"/>
  <c r="OA44" i="7"/>
  <c r="OB44" i="7"/>
  <c r="OC44" i="7"/>
  <c r="OD44" i="7"/>
  <c r="OE44" i="7"/>
  <c r="OF44" i="7"/>
  <c r="OG44" i="7"/>
  <c r="LZ46" i="7"/>
  <c r="MA46" i="7"/>
  <c r="MB46" i="7"/>
  <c r="MC46" i="7"/>
  <c r="MD46" i="7"/>
  <c r="ME46" i="7"/>
  <c r="MF46" i="7"/>
  <c r="MG46" i="7"/>
  <c r="MH46" i="7"/>
  <c r="MI46" i="7"/>
  <c r="MJ46" i="7"/>
  <c r="MK46" i="7"/>
  <c r="ML46" i="7"/>
  <c r="MM46" i="7"/>
  <c r="MN46" i="7"/>
  <c r="MO46" i="7"/>
  <c r="MP46" i="7"/>
  <c r="MQ46" i="7"/>
  <c r="MR46" i="7"/>
  <c r="MS46" i="7"/>
  <c r="MT46" i="7"/>
  <c r="MU46" i="7"/>
  <c r="MV46" i="7"/>
  <c r="MW46" i="7"/>
  <c r="MX46" i="7"/>
  <c r="MY46" i="7"/>
  <c r="MZ46" i="7"/>
  <c r="NA46" i="7"/>
  <c r="NB46" i="7"/>
  <c r="NC46" i="7"/>
  <c r="ND46" i="7"/>
  <c r="NE46" i="7"/>
  <c r="NF46" i="7"/>
  <c r="NG46" i="7"/>
  <c r="NH46" i="7"/>
  <c r="NI46" i="7"/>
  <c r="NJ46" i="7"/>
  <c r="NK46" i="7"/>
  <c r="NL46" i="7"/>
  <c r="NM46" i="7"/>
  <c r="NN46" i="7"/>
  <c r="NO46" i="7"/>
  <c r="NP46" i="7"/>
  <c r="NQ46" i="7"/>
  <c r="NR46" i="7"/>
  <c r="NS46" i="7"/>
  <c r="NT46" i="7"/>
  <c r="NU46" i="7"/>
  <c r="NV46" i="7"/>
  <c r="NW46" i="7"/>
  <c r="NX46" i="7"/>
  <c r="NY46" i="7"/>
  <c r="NZ46" i="7"/>
  <c r="OA46" i="7"/>
  <c r="OB46" i="7"/>
  <c r="OC46" i="7"/>
  <c r="OD46" i="7"/>
  <c r="OE46" i="7"/>
  <c r="OF46" i="7"/>
  <c r="OG46" i="7"/>
  <c r="LV20" i="8"/>
  <c r="LV22" i="8"/>
  <c r="LZ68" i="7"/>
  <c r="LZ47" i="7"/>
  <c r="LW20" i="8"/>
  <c r="LW22" i="8"/>
  <c r="MA68" i="7"/>
  <c r="MA47" i="7"/>
  <c r="LX20" i="8"/>
  <c r="LX22" i="8"/>
  <c r="MB68" i="7"/>
  <c r="MB47" i="7"/>
  <c r="LY20" i="8"/>
  <c r="LY22" i="8"/>
  <c r="MC68" i="7"/>
  <c r="MC47" i="7"/>
  <c r="LZ20" i="8"/>
  <c r="LZ22" i="8"/>
  <c r="MD68" i="7"/>
  <c r="MD47" i="7"/>
  <c r="MA20" i="8"/>
  <c r="MA22" i="8"/>
  <c r="ME68" i="7"/>
  <c r="ME47" i="7"/>
  <c r="MB20" i="8"/>
  <c r="MB22" i="8"/>
  <c r="MF68" i="7"/>
  <c r="MF47" i="7"/>
  <c r="MC20" i="8"/>
  <c r="MC22" i="8"/>
  <c r="MG68" i="7"/>
  <c r="MG47" i="7"/>
  <c r="MD20" i="8"/>
  <c r="MD22" i="8"/>
  <c r="MH68" i="7"/>
  <c r="MH47" i="7"/>
  <c r="ME20" i="8"/>
  <c r="ME22" i="8"/>
  <c r="MI68" i="7"/>
  <c r="MI47" i="7"/>
  <c r="MF20" i="8"/>
  <c r="MF22" i="8"/>
  <c r="MJ68" i="7"/>
  <c r="MJ47" i="7"/>
  <c r="MG20" i="8"/>
  <c r="MG22" i="8"/>
  <c r="MK68" i="7"/>
  <c r="MK47" i="7"/>
  <c r="MH20" i="8"/>
  <c r="MH22" i="8"/>
  <c r="ML68" i="7"/>
  <c r="ML47" i="7"/>
  <c r="MI20" i="8"/>
  <c r="MI22" i="8"/>
  <c r="MM68" i="7"/>
  <c r="MM47" i="7"/>
  <c r="MJ20" i="8"/>
  <c r="MJ22" i="8"/>
  <c r="MN68" i="7"/>
  <c r="MN47" i="7"/>
  <c r="MK20" i="8"/>
  <c r="MK22" i="8"/>
  <c r="MO68" i="7"/>
  <c r="MO47" i="7"/>
  <c r="ML20" i="8"/>
  <c r="ML22" i="8"/>
  <c r="MP68" i="7"/>
  <c r="MP47" i="7"/>
  <c r="MM20" i="8"/>
  <c r="MM22" i="8"/>
  <c r="MQ68" i="7"/>
  <c r="MQ47" i="7"/>
  <c r="MN20" i="8"/>
  <c r="MN22" i="8"/>
  <c r="MR68" i="7"/>
  <c r="MR47" i="7"/>
  <c r="MO20" i="8"/>
  <c r="MO22" i="8"/>
  <c r="MS68" i="7"/>
  <c r="MS47" i="7"/>
  <c r="MP20" i="8"/>
  <c r="MP22" i="8"/>
  <c r="MT68" i="7"/>
  <c r="MT47" i="7"/>
  <c r="MQ20" i="8"/>
  <c r="MQ22" i="8"/>
  <c r="MU68" i="7"/>
  <c r="MU47" i="7"/>
  <c r="MR20" i="8"/>
  <c r="MR22" i="8"/>
  <c r="MV68" i="7"/>
  <c r="MV47" i="7"/>
  <c r="MS20" i="8"/>
  <c r="MS22" i="8"/>
  <c r="MW68" i="7"/>
  <c r="MW47" i="7"/>
  <c r="MT20" i="8"/>
  <c r="MT22" i="8"/>
  <c r="MX68" i="7"/>
  <c r="MX47" i="7"/>
  <c r="MU20" i="8"/>
  <c r="MU22" i="8"/>
  <c r="MY68" i="7"/>
  <c r="MY47" i="7"/>
  <c r="MV20" i="8"/>
  <c r="MV22" i="8"/>
  <c r="MZ68" i="7"/>
  <c r="MZ47" i="7"/>
  <c r="MW20" i="8"/>
  <c r="MW22" i="8"/>
  <c r="NA68" i="7"/>
  <c r="NA47" i="7"/>
  <c r="MX20" i="8"/>
  <c r="MX22" i="8"/>
  <c r="NB68" i="7"/>
  <c r="NB47" i="7"/>
  <c r="MY20" i="8"/>
  <c r="MY22" i="8"/>
  <c r="NC68" i="7"/>
  <c r="NC47" i="7"/>
  <c r="MZ20" i="8"/>
  <c r="MZ22" i="8"/>
  <c r="ND68" i="7"/>
  <c r="ND47" i="7"/>
  <c r="NA20" i="8"/>
  <c r="NA22" i="8"/>
  <c r="NE68" i="7"/>
  <c r="NE47" i="7"/>
  <c r="NB20" i="8"/>
  <c r="NB22" i="8"/>
  <c r="NF68" i="7"/>
  <c r="NF47" i="7"/>
  <c r="NC20" i="8"/>
  <c r="NC22" i="8"/>
  <c r="NG68" i="7"/>
  <c r="NG47" i="7"/>
  <c r="ND20" i="8"/>
  <c r="ND22" i="8"/>
  <c r="NH68" i="7"/>
  <c r="NH47" i="7"/>
  <c r="NE20" i="8"/>
  <c r="NE22" i="8"/>
  <c r="NI68" i="7"/>
  <c r="NI47" i="7"/>
  <c r="NF20" i="8"/>
  <c r="NF22" i="8"/>
  <c r="NJ68" i="7"/>
  <c r="NJ47" i="7"/>
  <c r="NG20" i="8"/>
  <c r="NG22" i="8"/>
  <c r="NK68" i="7"/>
  <c r="NK47" i="7"/>
  <c r="NH20" i="8"/>
  <c r="NH22" i="8"/>
  <c r="NL68" i="7"/>
  <c r="NL47" i="7"/>
  <c r="NI20" i="8"/>
  <c r="NI22" i="8"/>
  <c r="NM68" i="7"/>
  <c r="NM47" i="7"/>
  <c r="NJ20" i="8"/>
  <c r="NJ22" i="8"/>
  <c r="NN68" i="7"/>
  <c r="NN47" i="7"/>
  <c r="NK20" i="8"/>
  <c r="NK22" i="8"/>
  <c r="NO68" i="7"/>
  <c r="NO47" i="7"/>
  <c r="NL20" i="8"/>
  <c r="NL22" i="8"/>
  <c r="NP68" i="7"/>
  <c r="NP47" i="7"/>
  <c r="NM20" i="8"/>
  <c r="NM22" i="8"/>
  <c r="NQ68" i="7"/>
  <c r="NQ47" i="7"/>
  <c r="NN20" i="8"/>
  <c r="NN22" i="8"/>
  <c r="NR68" i="7"/>
  <c r="NR47" i="7"/>
  <c r="NO20" i="8"/>
  <c r="NO22" i="8"/>
  <c r="NS68" i="7"/>
  <c r="NS47" i="7"/>
  <c r="NP20" i="8"/>
  <c r="NP22" i="8"/>
  <c r="NT68" i="7"/>
  <c r="NT47" i="7"/>
  <c r="NQ20" i="8"/>
  <c r="NQ22" i="8"/>
  <c r="NU68" i="7"/>
  <c r="NU47" i="7"/>
  <c r="NR20" i="8"/>
  <c r="NR22" i="8"/>
  <c r="NV68" i="7"/>
  <c r="NV47" i="7"/>
  <c r="NS20" i="8"/>
  <c r="NS22" i="8"/>
  <c r="NW68" i="7"/>
  <c r="NW47" i="7"/>
  <c r="NT20" i="8"/>
  <c r="NT22" i="8"/>
  <c r="NX68" i="7"/>
  <c r="NX47" i="7"/>
  <c r="NU20" i="8"/>
  <c r="NU22" i="8"/>
  <c r="NY68" i="7"/>
  <c r="NY47" i="7"/>
  <c r="NV20" i="8"/>
  <c r="NV22" i="8"/>
  <c r="NZ68" i="7"/>
  <c r="NZ47" i="7"/>
  <c r="NW20" i="8"/>
  <c r="NW22" i="8"/>
  <c r="OA68" i="7"/>
  <c r="OA47" i="7"/>
  <c r="NX20" i="8"/>
  <c r="NX22" i="8"/>
  <c r="OB68" i="7"/>
  <c r="OB47" i="7"/>
  <c r="NY20" i="8"/>
  <c r="NY22" i="8"/>
  <c r="OC68" i="7"/>
  <c r="OC47" i="7"/>
  <c r="NZ20" i="8"/>
  <c r="NZ22" i="8"/>
  <c r="OD68" i="7"/>
  <c r="OD47" i="7"/>
  <c r="OA20" i="8"/>
  <c r="OA22" i="8"/>
  <c r="OE68" i="7"/>
  <c r="OE47" i="7"/>
  <c r="OB20" i="8"/>
  <c r="OB22" i="8"/>
  <c r="OF68" i="7"/>
  <c r="OF47" i="7"/>
  <c r="OC20" i="8"/>
  <c r="OC22" i="8"/>
  <c r="OG68" i="7"/>
  <c r="OG47" i="7"/>
  <c r="LZ51" i="7"/>
  <c r="MA51" i="7"/>
  <c r="MB51" i="7"/>
  <c r="MC51" i="7"/>
  <c r="MD51" i="7"/>
  <c r="ME51" i="7"/>
  <c r="MF51" i="7"/>
  <c r="MG51" i="7"/>
  <c r="MH51" i="7"/>
  <c r="MI51" i="7"/>
  <c r="MJ51" i="7"/>
  <c r="MK51" i="7"/>
  <c r="ML51" i="7"/>
  <c r="MM51" i="7"/>
  <c r="MN51" i="7"/>
  <c r="MO51" i="7"/>
  <c r="MP51" i="7"/>
  <c r="MQ51" i="7"/>
  <c r="MR51" i="7"/>
  <c r="MS51" i="7"/>
  <c r="MT51" i="7"/>
  <c r="MU51" i="7"/>
  <c r="MV51" i="7"/>
  <c r="MW51" i="7"/>
  <c r="MX51" i="7"/>
  <c r="MY51" i="7"/>
  <c r="MZ51" i="7"/>
  <c r="NA51" i="7"/>
  <c r="NB51" i="7"/>
  <c r="NC51" i="7"/>
  <c r="ND51" i="7"/>
  <c r="NE51" i="7"/>
  <c r="NF51" i="7"/>
  <c r="NG51" i="7"/>
  <c r="NH51" i="7"/>
  <c r="NI51" i="7"/>
  <c r="NJ51" i="7"/>
  <c r="NK51" i="7"/>
  <c r="NL51" i="7"/>
  <c r="NM51" i="7"/>
  <c r="NN51" i="7"/>
  <c r="NO51" i="7"/>
  <c r="NP51" i="7"/>
  <c r="NQ51" i="7"/>
  <c r="NR51" i="7"/>
  <c r="NS51" i="7"/>
  <c r="NT51" i="7"/>
  <c r="NU51" i="7"/>
  <c r="NV51" i="7"/>
  <c r="NW51" i="7"/>
  <c r="NX51" i="7"/>
  <c r="NY51" i="7"/>
  <c r="NZ51" i="7"/>
  <c r="OA51" i="7"/>
  <c r="OB51" i="7"/>
  <c r="OC51" i="7"/>
  <c r="OD51" i="7"/>
  <c r="OE51" i="7"/>
  <c r="OF51" i="7"/>
  <c r="OG51" i="7"/>
  <c r="LZ53" i="7"/>
  <c r="MA53" i="7"/>
  <c r="MB53" i="7"/>
  <c r="MC53" i="7"/>
  <c r="MD53" i="7"/>
  <c r="ME53" i="7"/>
  <c r="MF53" i="7"/>
  <c r="MG53" i="7"/>
  <c r="MH53" i="7"/>
  <c r="MI53" i="7"/>
  <c r="MJ53" i="7"/>
  <c r="MK53" i="7"/>
  <c r="ML53" i="7"/>
  <c r="MM53" i="7"/>
  <c r="MN53" i="7"/>
  <c r="MO53" i="7"/>
  <c r="MP53" i="7"/>
  <c r="MQ53" i="7"/>
  <c r="MR53" i="7"/>
  <c r="MS53" i="7"/>
  <c r="MT53" i="7"/>
  <c r="MU53" i="7"/>
  <c r="MV53" i="7"/>
  <c r="MW53" i="7"/>
  <c r="MX53" i="7"/>
  <c r="MY53" i="7"/>
  <c r="MZ53" i="7"/>
  <c r="NA53" i="7"/>
  <c r="NB53" i="7"/>
  <c r="NC53" i="7"/>
  <c r="ND53" i="7"/>
  <c r="NE53" i="7"/>
  <c r="NF53" i="7"/>
  <c r="NG53" i="7"/>
  <c r="NH53" i="7"/>
  <c r="NI53" i="7"/>
  <c r="NJ53" i="7"/>
  <c r="NK53" i="7"/>
  <c r="NL53" i="7"/>
  <c r="NM53" i="7"/>
  <c r="NN53" i="7"/>
  <c r="NO53" i="7"/>
  <c r="NP53" i="7"/>
  <c r="NQ53" i="7"/>
  <c r="NR53" i="7"/>
  <c r="NS53" i="7"/>
  <c r="NT53" i="7"/>
  <c r="NU53" i="7"/>
  <c r="NV53" i="7"/>
  <c r="NW53" i="7"/>
  <c r="NX53" i="7"/>
  <c r="NY53" i="7"/>
  <c r="NZ53" i="7"/>
  <c r="OA53" i="7"/>
  <c r="OB53" i="7"/>
  <c r="OC53" i="7"/>
  <c r="OD53" i="7"/>
  <c r="OE53" i="7"/>
  <c r="OF53" i="7"/>
  <c r="OG53" i="7"/>
  <c r="LZ54" i="7"/>
  <c r="MA54" i="7"/>
  <c r="MB54" i="7"/>
  <c r="MC54" i="7"/>
  <c r="MD54" i="7"/>
  <c r="ME54" i="7"/>
  <c r="MF54" i="7"/>
  <c r="MG54" i="7"/>
  <c r="MH54" i="7"/>
  <c r="MI54" i="7"/>
  <c r="MJ54" i="7"/>
  <c r="MK54" i="7"/>
  <c r="ML54" i="7"/>
  <c r="MM54" i="7"/>
  <c r="MN54" i="7"/>
  <c r="MO54" i="7"/>
  <c r="MP54" i="7"/>
  <c r="MQ54" i="7"/>
  <c r="MR54" i="7"/>
  <c r="MS54" i="7"/>
  <c r="MT54" i="7"/>
  <c r="MU54" i="7"/>
  <c r="MV54" i="7"/>
  <c r="MW54" i="7"/>
  <c r="MX54" i="7"/>
  <c r="MY54" i="7"/>
  <c r="MZ54" i="7"/>
  <c r="NA54" i="7"/>
  <c r="NB54" i="7"/>
  <c r="NC54" i="7"/>
  <c r="ND54" i="7"/>
  <c r="NE54" i="7"/>
  <c r="NF54" i="7"/>
  <c r="NG54" i="7"/>
  <c r="NH54" i="7"/>
  <c r="NI54" i="7"/>
  <c r="NJ54" i="7"/>
  <c r="NK54" i="7"/>
  <c r="NL54" i="7"/>
  <c r="NM54" i="7"/>
  <c r="NN54" i="7"/>
  <c r="NO54" i="7"/>
  <c r="NP54" i="7"/>
  <c r="NQ54" i="7"/>
  <c r="NR54" i="7"/>
  <c r="NS54" i="7"/>
  <c r="NT54" i="7"/>
  <c r="NU54" i="7"/>
  <c r="NV54" i="7"/>
  <c r="NW54" i="7"/>
  <c r="NX54" i="7"/>
  <c r="NY54" i="7"/>
  <c r="NZ54" i="7"/>
  <c r="OA54" i="7"/>
  <c r="OB54" i="7"/>
  <c r="OC54" i="7"/>
  <c r="OD54" i="7"/>
  <c r="OE54" i="7"/>
  <c r="OF54" i="7"/>
  <c r="OG54" i="7"/>
  <c r="LZ57" i="7"/>
  <c r="MA57" i="7"/>
  <c r="MB57" i="7"/>
  <c r="MC57" i="7"/>
  <c r="MD57" i="7"/>
  <c r="ME57" i="7"/>
  <c r="MF57" i="7"/>
  <c r="MG57" i="7"/>
  <c r="MH57" i="7"/>
  <c r="MI57" i="7"/>
  <c r="MJ57" i="7"/>
  <c r="MK57" i="7"/>
  <c r="ML57" i="7"/>
  <c r="MM57" i="7"/>
  <c r="MN57" i="7"/>
  <c r="MO57" i="7"/>
  <c r="MP57" i="7"/>
  <c r="MQ57" i="7"/>
  <c r="MR57" i="7"/>
  <c r="MS57" i="7"/>
  <c r="MT57" i="7"/>
  <c r="MU57" i="7"/>
  <c r="MV57" i="7"/>
  <c r="MW57" i="7"/>
  <c r="MX57" i="7"/>
  <c r="MY57" i="7"/>
  <c r="MZ57" i="7"/>
  <c r="NA57" i="7"/>
  <c r="NB57" i="7"/>
  <c r="NC57" i="7"/>
  <c r="ND57" i="7"/>
  <c r="NE57" i="7"/>
  <c r="NF57" i="7"/>
  <c r="NG57" i="7"/>
  <c r="NH57" i="7"/>
  <c r="NI57" i="7"/>
  <c r="NJ57" i="7"/>
  <c r="NK57" i="7"/>
  <c r="NL57" i="7"/>
  <c r="NM57" i="7"/>
  <c r="NN57" i="7"/>
  <c r="NO57" i="7"/>
  <c r="NP57" i="7"/>
  <c r="NQ57" i="7"/>
  <c r="NR57" i="7"/>
  <c r="NS57" i="7"/>
  <c r="NT57" i="7"/>
  <c r="NU57" i="7"/>
  <c r="NV57" i="7"/>
  <c r="NW57" i="7"/>
  <c r="NX57" i="7"/>
  <c r="NY57" i="7"/>
  <c r="NZ57" i="7"/>
  <c r="OA57" i="7"/>
  <c r="OB57" i="7"/>
  <c r="OC57" i="7"/>
  <c r="OD57" i="7"/>
  <c r="OE57" i="7"/>
  <c r="OF57" i="7"/>
  <c r="OG57" i="7"/>
  <c r="LZ63" i="7"/>
  <c r="MA63" i="7"/>
  <c r="MB63" i="7"/>
  <c r="MC63" i="7"/>
  <c r="MD63" i="7"/>
  <c r="ME63" i="7"/>
  <c r="MF63" i="7"/>
  <c r="MG63" i="7"/>
  <c r="MH63" i="7"/>
  <c r="MI63" i="7"/>
  <c r="MJ63" i="7"/>
  <c r="MK63" i="7"/>
  <c r="ML63" i="7"/>
  <c r="MM63" i="7"/>
  <c r="MN63" i="7"/>
  <c r="MO63" i="7"/>
  <c r="MP63" i="7"/>
  <c r="MQ63" i="7"/>
  <c r="MR63" i="7"/>
  <c r="MS63" i="7"/>
  <c r="MT63" i="7"/>
  <c r="MU63" i="7"/>
  <c r="MV63" i="7"/>
  <c r="MW63" i="7"/>
  <c r="MX63" i="7"/>
  <c r="MY63" i="7"/>
  <c r="MZ63" i="7"/>
  <c r="NA63" i="7"/>
  <c r="NB63" i="7"/>
  <c r="NC63" i="7"/>
  <c r="ND63" i="7"/>
  <c r="NE63" i="7"/>
  <c r="NF63" i="7"/>
  <c r="NG63" i="7"/>
  <c r="NH63" i="7"/>
  <c r="NI63" i="7"/>
  <c r="NJ63" i="7"/>
  <c r="NK63" i="7"/>
  <c r="NL63" i="7"/>
  <c r="NM63" i="7"/>
  <c r="NN63" i="7"/>
  <c r="NO63" i="7"/>
  <c r="NP63" i="7"/>
  <c r="NQ63" i="7"/>
  <c r="NR63" i="7"/>
  <c r="NS63" i="7"/>
  <c r="NT63" i="7"/>
  <c r="NU63" i="7"/>
  <c r="NV63" i="7"/>
  <c r="NW63" i="7"/>
  <c r="NX63" i="7"/>
  <c r="NY63" i="7"/>
  <c r="NZ63" i="7"/>
  <c r="OA63" i="7"/>
  <c r="OB63" i="7"/>
  <c r="OC63" i="7"/>
  <c r="OD63" i="7"/>
  <c r="OE63" i="7"/>
  <c r="OF63" i="7"/>
  <c r="OG63" i="7"/>
  <c r="LZ66" i="7"/>
  <c r="MA66" i="7"/>
  <c r="MB66" i="7"/>
  <c r="MC66" i="7"/>
  <c r="MD66" i="7"/>
  <c r="ME66" i="7"/>
  <c r="MF66" i="7"/>
  <c r="MG66" i="7"/>
  <c r="MH66" i="7"/>
  <c r="MI66" i="7"/>
  <c r="MJ66" i="7"/>
  <c r="MK66" i="7"/>
  <c r="ML66" i="7"/>
  <c r="MM66" i="7"/>
  <c r="MN66" i="7"/>
  <c r="MO66" i="7"/>
  <c r="MP66" i="7"/>
  <c r="MQ66" i="7"/>
  <c r="MR66" i="7"/>
  <c r="MS66" i="7"/>
  <c r="MT66" i="7"/>
  <c r="MU66" i="7"/>
  <c r="MV66" i="7"/>
  <c r="MW66" i="7"/>
  <c r="MX66" i="7"/>
  <c r="MY66" i="7"/>
  <c r="MZ66" i="7"/>
  <c r="NA66" i="7"/>
  <c r="NB66" i="7"/>
  <c r="NC66" i="7"/>
  <c r="ND66" i="7"/>
  <c r="NE66" i="7"/>
  <c r="NF66" i="7"/>
  <c r="NG66" i="7"/>
  <c r="NH66" i="7"/>
  <c r="NI66" i="7"/>
  <c r="NJ66" i="7"/>
  <c r="NK66" i="7"/>
  <c r="NL66" i="7"/>
  <c r="NM66" i="7"/>
  <c r="NN66" i="7"/>
  <c r="NO66" i="7"/>
  <c r="NP66" i="7"/>
  <c r="NQ66" i="7"/>
  <c r="NR66" i="7"/>
  <c r="NS66" i="7"/>
  <c r="NT66" i="7"/>
  <c r="NU66" i="7"/>
  <c r="NV66" i="7"/>
  <c r="NW66" i="7"/>
  <c r="NX66" i="7"/>
  <c r="NY66" i="7"/>
  <c r="NZ66" i="7"/>
  <c r="OA66" i="7"/>
  <c r="OB66" i="7"/>
  <c r="OC66" i="7"/>
  <c r="OD66" i="7"/>
  <c r="OE66" i="7"/>
  <c r="OF66" i="7"/>
  <c r="OG66" i="7"/>
  <c r="LV21" i="8"/>
  <c r="LV23" i="8"/>
  <c r="LZ67" i="7"/>
  <c r="LW21" i="8"/>
  <c r="LW23" i="8"/>
  <c r="MA67" i="7"/>
  <c r="LX21" i="8"/>
  <c r="LX23" i="8"/>
  <c r="MB67" i="7"/>
  <c r="LY21" i="8"/>
  <c r="LY23" i="8"/>
  <c r="MC67" i="7"/>
  <c r="LZ21" i="8"/>
  <c r="LZ23" i="8"/>
  <c r="MD67" i="7"/>
  <c r="MA21" i="8"/>
  <c r="MA23" i="8"/>
  <c r="ME67" i="7"/>
  <c r="MB21" i="8"/>
  <c r="MB23" i="8"/>
  <c r="MF67" i="7"/>
  <c r="MC21" i="8"/>
  <c r="MC23" i="8"/>
  <c r="MG67" i="7"/>
  <c r="MD21" i="8"/>
  <c r="MD23" i="8"/>
  <c r="MH67" i="7"/>
  <c r="ME21" i="8"/>
  <c r="ME23" i="8"/>
  <c r="MI67" i="7"/>
  <c r="MF21" i="8"/>
  <c r="MF23" i="8"/>
  <c r="MJ67" i="7"/>
  <c r="MG21" i="8"/>
  <c r="MG23" i="8"/>
  <c r="MK67" i="7"/>
  <c r="MH21" i="8"/>
  <c r="MH23" i="8"/>
  <c r="ML67" i="7"/>
  <c r="MI21" i="8"/>
  <c r="MI23" i="8"/>
  <c r="MM67" i="7"/>
  <c r="MJ21" i="8"/>
  <c r="MJ23" i="8"/>
  <c r="MN67" i="7"/>
  <c r="MK21" i="8"/>
  <c r="MK23" i="8"/>
  <c r="MO67" i="7"/>
  <c r="ML21" i="8"/>
  <c r="ML23" i="8"/>
  <c r="MP67" i="7"/>
  <c r="MM21" i="8"/>
  <c r="MM23" i="8"/>
  <c r="MQ67" i="7"/>
  <c r="MN21" i="8"/>
  <c r="MN23" i="8"/>
  <c r="MR67" i="7"/>
  <c r="MO21" i="8"/>
  <c r="MO23" i="8"/>
  <c r="MS67" i="7"/>
  <c r="MP21" i="8"/>
  <c r="MP23" i="8"/>
  <c r="MT67" i="7"/>
  <c r="MQ21" i="8"/>
  <c r="MQ23" i="8"/>
  <c r="MU67" i="7"/>
  <c r="MR21" i="8"/>
  <c r="MR23" i="8"/>
  <c r="MV67" i="7"/>
  <c r="MS21" i="8"/>
  <c r="MS23" i="8"/>
  <c r="MW67" i="7"/>
  <c r="MT21" i="8"/>
  <c r="MT23" i="8"/>
  <c r="MX67" i="7"/>
  <c r="MU21" i="8"/>
  <c r="MU23" i="8"/>
  <c r="MY67" i="7"/>
  <c r="MV21" i="8"/>
  <c r="MV23" i="8"/>
  <c r="MZ67" i="7"/>
  <c r="MW21" i="8"/>
  <c r="MW23" i="8"/>
  <c r="NA67" i="7"/>
  <c r="MX21" i="8"/>
  <c r="MX23" i="8"/>
  <c r="NB67" i="7"/>
  <c r="MY21" i="8"/>
  <c r="MY23" i="8"/>
  <c r="NC67" i="7"/>
  <c r="MZ21" i="8"/>
  <c r="MZ23" i="8"/>
  <c r="ND67" i="7"/>
  <c r="NA21" i="8"/>
  <c r="NA23" i="8"/>
  <c r="NE67" i="7"/>
  <c r="NB21" i="8"/>
  <c r="NB23" i="8"/>
  <c r="NF67" i="7"/>
  <c r="NC21" i="8"/>
  <c r="NC23" i="8"/>
  <c r="NG67" i="7"/>
  <c r="ND21" i="8"/>
  <c r="ND23" i="8"/>
  <c r="NH67" i="7"/>
  <c r="NE21" i="8"/>
  <c r="NE23" i="8"/>
  <c r="NI67" i="7"/>
  <c r="NF21" i="8"/>
  <c r="NF23" i="8"/>
  <c r="NJ67" i="7"/>
  <c r="NG21" i="8"/>
  <c r="NG23" i="8"/>
  <c r="NK67" i="7"/>
  <c r="NH21" i="8"/>
  <c r="NH23" i="8"/>
  <c r="NL67" i="7"/>
  <c r="NI21" i="8"/>
  <c r="NI23" i="8"/>
  <c r="NM67" i="7"/>
  <c r="NJ21" i="8"/>
  <c r="NJ23" i="8"/>
  <c r="NN67" i="7"/>
  <c r="NK21" i="8"/>
  <c r="NK23" i="8"/>
  <c r="NO67" i="7"/>
  <c r="NL21" i="8"/>
  <c r="NL23" i="8"/>
  <c r="NP67" i="7"/>
  <c r="NM21" i="8"/>
  <c r="NM23" i="8"/>
  <c r="NQ67" i="7"/>
  <c r="NN21" i="8"/>
  <c r="NN23" i="8"/>
  <c r="NR67" i="7"/>
  <c r="NO21" i="8"/>
  <c r="NO23" i="8"/>
  <c r="NS67" i="7"/>
  <c r="NP21" i="8"/>
  <c r="NP23" i="8"/>
  <c r="NT67" i="7"/>
  <c r="NQ21" i="8"/>
  <c r="NQ23" i="8"/>
  <c r="NU67" i="7"/>
  <c r="NR21" i="8"/>
  <c r="NR23" i="8"/>
  <c r="NV67" i="7"/>
  <c r="NS21" i="8"/>
  <c r="NS23" i="8"/>
  <c r="NW67" i="7"/>
  <c r="NT21" i="8"/>
  <c r="NT23" i="8"/>
  <c r="NX67" i="7"/>
  <c r="NU21" i="8"/>
  <c r="NU23" i="8"/>
  <c r="NY67" i="7"/>
  <c r="NV21" i="8"/>
  <c r="NV23" i="8"/>
  <c r="NZ67" i="7"/>
  <c r="NW21" i="8"/>
  <c r="NW23" i="8"/>
  <c r="OA67" i="7"/>
  <c r="NX21" i="8"/>
  <c r="NX23" i="8"/>
  <c r="OB67" i="7"/>
  <c r="NY21" i="8"/>
  <c r="NY23" i="8"/>
  <c r="OC67" i="7"/>
  <c r="NZ21" i="8"/>
  <c r="NZ23" i="8"/>
  <c r="OD67" i="7"/>
  <c r="OA21" i="8"/>
  <c r="OA23" i="8"/>
  <c r="OE67" i="7"/>
  <c r="OB21" i="8"/>
  <c r="OB23" i="8"/>
  <c r="OF67" i="7"/>
  <c r="OC21" i="8"/>
  <c r="OC23" i="8"/>
  <c r="OG67" i="7"/>
  <c r="LZ69" i="7"/>
  <c r="MA69" i="7"/>
  <c r="MB69" i="7"/>
  <c r="MC69" i="7"/>
  <c r="MD69" i="7"/>
  <c r="ME69" i="7"/>
  <c r="MF69" i="7"/>
  <c r="MG69" i="7"/>
  <c r="MH69" i="7"/>
  <c r="MI69" i="7"/>
  <c r="MJ69" i="7"/>
  <c r="MK69" i="7"/>
  <c r="ML69" i="7"/>
  <c r="MM69" i="7"/>
  <c r="MN69" i="7"/>
  <c r="MO69" i="7"/>
  <c r="MP69" i="7"/>
  <c r="MQ69" i="7"/>
  <c r="MR69" i="7"/>
  <c r="MS69" i="7"/>
  <c r="MT69" i="7"/>
  <c r="MU69" i="7"/>
  <c r="MV69" i="7"/>
  <c r="MW69" i="7"/>
  <c r="MX69" i="7"/>
  <c r="MY69" i="7"/>
  <c r="MZ69" i="7"/>
  <c r="NA69" i="7"/>
  <c r="NB69" i="7"/>
  <c r="NC69" i="7"/>
  <c r="ND69" i="7"/>
  <c r="NE69" i="7"/>
  <c r="NF69" i="7"/>
  <c r="NG69" i="7"/>
  <c r="NH69" i="7"/>
  <c r="NI69" i="7"/>
  <c r="NJ69" i="7"/>
  <c r="NK69" i="7"/>
  <c r="NL69" i="7"/>
  <c r="NM69" i="7"/>
  <c r="NN69" i="7"/>
  <c r="NO69" i="7"/>
  <c r="NP69" i="7"/>
  <c r="NQ69" i="7"/>
  <c r="NR69" i="7"/>
  <c r="NS69" i="7"/>
  <c r="NT69" i="7"/>
  <c r="NU69" i="7"/>
  <c r="NV69" i="7"/>
  <c r="NW69" i="7"/>
  <c r="NX69" i="7"/>
  <c r="NY69" i="7"/>
  <c r="NZ69" i="7"/>
  <c r="OA69" i="7"/>
  <c r="OB69" i="7"/>
  <c r="OC69" i="7"/>
  <c r="OD69" i="7"/>
  <c r="OE69" i="7"/>
  <c r="OF69" i="7"/>
  <c r="OG69" i="7"/>
  <c r="LZ70" i="7"/>
  <c r="MA70" i="7"/>
  <c r="MB70" i="7"/>
  <c r="MC70" i="7"/>
  <c r="MD70" i="7"/>
  <c r="ME70" i="7"/>
  <c r="MF70" i="7"/>
  <c r="MG70" i="7"/>
  <c r="MH70" i="7"/>
  <c r="MI70" i="7"/>
  <c r="MJ70" i="7"/>
  <c r="MK70" i="7"/>
  <c r="ML70" i="7"/>
  <c r="MM70" i="7"/>
  <c r="MN70" i="7"/>
  <c r="MO70" i="7"/>
  <c r="MP70" i="7"/>
  <c r="MQ70" i="7"/>
  <c r="MR70" i="7"/>
  <c r="MS70" i="7"/>
  <c r="MT70" i="7"/>
  <c r="MU70" i="7"/>
  <c r="MV70" i="7"/>
  <c r="MW70" i="7"/>
  <c r="MX70" i="7"/>
  <c r="MY70" i="7"/>
  <c r="MZ70" i="7"/>
  <c r="NA70" i="7"/>
  <c r="NB70" i="7"/>
  <c r="NC70" i="7"/>
  <c r="ND70" i="7"/>
  <c r="NE70" i="7"/>
  <c r="NF70" i="7"/>
  <c r="NG70" i="7"/>
  <c r="NH70" i="7"/>
  <c r="NI70" i="7"/>
  <c r="NJ70" i="7"/>
  <c r="NK70" i="7"/>
  <c r="NL70" i="7"/>
  <c r="NM70" i="7"/>
  <c r="NN70" i="7"/>
  <c r="NO70" i="7"/>
  <c r="NP70" i="7"/>
  <c r="NQ70" i="7"/>
  <c r="NR70" i="7"/>
  <c r="NS70" i="7"/>
  <c r="NT70" i="7"/>
  <c r="NU70" i="7"/>
  <c r="NV70" i="7"/>
  <c r="NW70" i="7"/>
  <c r="NX70" i="7"/>
  <c r="NY70" i="7"/>
  <c r="NZ70" i="7"/>
  <c r="OA70" i="7"/>
  <c r="OB70" i="7"/>
  <c r="OC70" i="7"/>
  <c r="OD70" i="7"/>
  <c r="OE70" i="7"/>
  <c r="OF70" i="7"/>
  <c r="OG70" i="7"/>
  <c r="LZ71" i="7"/>
  <c r="MA71" i="7"/>
  <c r="MB71" i="7"/>
  <c r="MC71" i="7"/>
  <c r="MD71" i="7"/>
  <c r="ME71" i="7"/>
  <c r="MF71" i="7"/>
  <c r="MG71" i="7"/>
  <c r="MH71" i="7"/>
  <c r="MI71" i="7"/>
  <c r="MJ71" i="7"/>
  <c r="MK71" i="7"/>
  <c r="ML71" i="7"/>
  <c r="MM71" i="7"/>
  <c r="MN71" i="7"/>
  <c r="MO71" i="7"/>
  <c r="MP71" i="7"/>
  <c r="MQ71" i="7"/>
  <c r="MR71" i="7"/>
  <c r="MS71" i="7"/>
  <c r="MT71" i="7"/>
  <c r="MU71" i="7"/>
  <c r="MV71" i="7"/>
  <c r="MW71" i="7"/>
  <c r="MX71" i="7"/>
  <c r="MY71" i="7"/>
  <c r="MZ71" i="7"/>
  <c r="NA71" i="7"/>
  <c r="NB71" i="7"/>
  <c r="NC71" i="7"/>
  <c r="ND71" i="7"/>
  <c r="NE71" i="7"/>
  <c r="NF71" i="7"/>
  <c r="NG71" i="7"/>
  <c r="NH71" i="7"/>
  <c r="NI71" i="7"/>
  <c r="NJ71" i="7"/>
  <c r="NK71" i="7"/>
  <c r="NL71" i="7"/>
  <c r="NM71" i="7"/>
  <c r="NN71" i="7"/>
  <c r="NO71" i="7"/>
  <c r="NP71" i="7"/>
  <c r="NQ71" i="7"/>
  <c r="NR71" i="7"/>
  <c r="NS71" i="7"/>
  <c r="NT71" i="7"/>
  <c r="NU71" i="7"/>
  <c r="NV71" i="7"/>
  <c r="NW71" i="7"/>
  <c r="NX71" i="7"/>
  <c r="NY71" i="7"/>
  <c r="NZ71" i="7"/>
  <c r="OA71" i="7"/>
  <c r="OB71" i="7"/>
  <c r="OC71" i="7"/>
  <c r="OD71" i="7"/>
  <c r="OE71" i="7"/>
  <c r="OF71" i="7"/>
  <c r="OG71" i="7"/>
  <c r="LZ73" i="7"/>
  <c r="MA73" i="7"/>
  <c r="MB73" i="7"/>
  <c r="MC73" i="7"/>
  <c r="MD73" i="7"/>
  <c r="ME73" i="7"/>
  <c r="MF73" i="7"/>
  <c r="MG73" i="7"/>
  <c r="MH73" i="7"/>
  <c r="MJ73" i="7"/>
  <c r="ML73" i="7"/>
  <c r="MM73" i="7"/>
  <c r="MN73" i="7"/>
  <c r="MO73" i="7"/>
  <c r="MP73" i="7"/>
  <c r="MQ73" i="7"/>
  <c r="MR73" i="7"/>
  <c r="MS73" i="7"/>
  <c r="MT73" i="7"/>
  <c r="MU73" i="7"/>
  <c r="MV73" i="7"/>
  <c r="MW73" i="7"/>
  <c r="MX73" i="7"/>
  <c r="MY73" i="7"/>
  <c r="MZ73" i="7"/>
  <c r="NA73" i="7"/>
  <c r="NB73" i="7"/>
  <c r="NC73" i="7"/>
  <c r="ND73" i="7"/>
  <c r="NE73" i="7"/>
  <c r="NF73" i="7"/>
  <c r="NG73" i="7"/>
  <c r="NH73" i="7"/>
  <c r="NI73" i="7"/>
  <c r="NJ73" i="7"/>
  <c r="NK73" i="7"/>
  <c r="NL73" i="7"/>
  <c r="NM73" i="7"/>
  <c r="NN73" i="7"/>
  <c r="NO73" i="7"/>
  <c r="NP73" i="7"/>
  <c r="NQ73" i="7"/>
  <c r="NR73" i="7"/>
  <c r="NS73" i="7"/>
  <c r="NT73" i="7"/>
  <c r="NU73" i="7"/>
  <c r="NV73" i="7"/>
  <c r="NW73" i="7"/>
  <c r="NX73" i="7"/>
  <c r="NY73" i="7"/>
  <c r="NZ73" i="7"/>
  <c r="OA73" i="7"/>
  <c r="OB73" i="7"/>
  <c r="OC73" i="7"/>
  <c r="OD73" i="7"/>
  <c r="OE73" i="7"/>
  <c r="OF73" i="7"/>
  <c r="OG73" i="7"/>
  <c r="LZ76" i="7"/>
  <c r="MA76" i="7"/>
  <c r="MB76" i="7"/>
  <c r="MC76" i="7"/>
  <c r="MD76" i="7"/>
  <c r="ME76" i="7"/>
  <c r="MF76" i="7"/>
  <c r="MG76" i="7"/>
  <c r="MH76" i="7"/>
  <c r="MI76" i="7"/>
  <c r="MJ76" i="7"/>
  <c r="MK76" i="7"/>
  <c r="ML76" i="7"/>
  <c r="MM76" i="7"/>
  <c r="MN76" i="7"/>
  <c r="MO76" i="7"/>
  <c r="MP76" i="7"/>
  <c r="MQ76" i="7"/>
  <c r="MR76" i="7"/>
  <c r="MS76" i="7"/>
  <c r="MT76" i="7"/>
  <c r="MU76" i="7"/>
  <c r="MV76" i="7"/>
  <c r="MW76" i="7"/>
  <c r="MX76" i="7"/>
  <c r="MY76" i="7"/>
  <c r="MZ76" i="7"/>
  <c r="NA76" i="7"/>
  <c r="NB76" i="7"/>
  <c r="NC76" i="7"/>
  <c r="ND76" i="7"/>
  <c r="NE76" i="7"/>
  <c r="NF76" i="7"/>
  <c r="NG76" i="7"/>
  <c r="NH76" i="7"/>
  <c r="NI76" i="7"/>
  <c r="NJ76" i="7"/>
  <c r="NK76" i="7"/>
  <c r="NL76" i="7"/>
  <c r="NM76" i="7"/>
  <c r="NN76" i="7"/>
  <c r="NO76" i="7"/>
  <c r="NP76" i="7"/>
  <c r="NQ76" i="7"/>
  <c r="NR76" i="7"/>
  <c r="NS76" i="7"/>
  <c r="NT76" i="7"/>
  <c r="NU76" i="7"/>
  <c r="NV76" i="7"/>
  <c r="NW76" i="7"/>
  <c r="NX76" i="7"/>
  <c r="NY76" i="7"/>
  <c r="NZ76" i="7"/>
  <c r="OA76" i="7"/>
  <c r="OB76" i="7"/>
  <c r="OC76" i="7"/>
  <c r="OD76" i="7"/>
  <c r="OE76" i="7"/>
  <c r="OF76" i="7"/>
  <c r="OG76" i="7"/>
  <c r="LZ78" i="7"/>
  <c r="MA78" i="7"/>
  <c r="MB78" i="7"/>
  <c r="MC78" i="7"/>
  <c r="MD78" i="7"/>
  <c r="ME78" i="7"/>
  <c r="MF78" i="7"/>
  <c r="MG78" i="7"/>
  <c r="MH78" i="7"/>
  <c r="MI78" i="7"/>
  <c r="MJ78" i="7"/>
  <c r="MK78" i="7"/>
  <c r="ML78" i="7"/>
  <c r="MM78" i="7"/>
  <c r="MN78" i="7"/>
  <c r="MO78" i="7"/>
  <c r="MP78" i="7"/>
  <c r="MQ78" i="7"/>
  <c r="MR78" i="7"/>
  <c r="MS78" i="7"/>
  <c r="MT78" i="7"/>
  <c r="MU78" i="7"/>
  <c r="MV78" i="7"/>
  <c r="MW78" i="7"/>
  <c r="MX78" i="7"/>
  <c r="MY78" i="7"/>
  <c r="MZ78" i="7"/>
  <c r="NA78" i="7"/>
  <c r="NB78" i="7"/>
  <c r="NC78" i="7"/>
  <c r="ND78" i="7"/>
  <c r="NE78" i="7"/>
  <c r="NF78" i="7"/>
  <c r="NG78" i="7"/>
  <c r="NH78" i="7"/>
  <c r="NI78" i="7"/>
  <c r="NJ78" i="7"/>
  <c r="NK78" i="7"/>
  <c r="NL78" i="7"/>
  <c r="NM78" i="7"/>
  <c r="NN78" i="7"/>
  <c r="NK21" i="5"/>
  <c r="NK22" i="5"/>
  <c r="NK23" i="5"/>
  <c r="NO78" i="7"/>
  <c r="NL21" i="5"/>
  <c r="NK24" i="5"/>
  <c r="NL20" i="5"/>
  <c r="NL22" i="5"/>
  <c r="NL23" i="5"/>
  <c r="NP78" i="7"/>
  <c r="NM21" i="5"/>
  <c r="NL24" i="5"/>
  <c r="NM20" i="5"/>
  <c r="NM22" i="5"/>
  <c r="NM23" i="5"/>
  <c r="NQ78" i="7"/>
  <c r="NN21" i="5"/>
  <c r="NM24" i="5"/>
  <c r="NN20" i="5"/>
  <c r="NN22" i="5"/>
  <c r="NN23" i="5"/>
  <c r="NR78" i="7"/>
  <c r="NO21" i="5"/>
  <c r="NN24" i="5"/>
  <c r="NO20" i="5"/>
  <c r="NO22" i="5"/>
  <c r="NO23" i="5"/>
  <c r="NS78" i="7"/>
  <c r="NP21" i="5"/>
  <c r="NO24" i="5"/>
  <c r="NP20" i="5"/>
  <c r="NP22" i="5"/>
  <c r="NP23" i="5"/>
  <c r="NT78" i="7"/>
  <c r="NQ21" i="5"/>
  <c r="NP24" i="5"/>
  <c r="NQ20" i="5"/>
  <c r="NQ22" i="5"/>
  <c r="NQ23" i="5"/>
  <c r="NU78" i="7"/>
  <c r="NR21" i="5"/>
  <c r="NQ24" i="5"/>
  <c r="NR20" i="5"/>
  <c r="NR22" i="5"/>
  <c r="NR23" i="5"/>
  <c r="NV78" i="7"/>
  <c r="NS21" i="5"/>
  <c r="NR24" i="5"/>
  <c r="NS20" i="5"/>
  <c r="NS22" i="5"/>
  <c r="NS23" i="5"/>
  <c r="NW78" i="7"/>
  <c r="NT21" i="5"/>
  <c r="NS24" i="5"/>
  <c r="NT20" i="5"/>
  <c r="NT22" i="5"/>
  <c r="NT23" i="5"/>
  <c r="NX78" i="7"/>
  <c r="NU21" i="5"/>
  <c r="NT24" i="5"/>
  <c r="NU20" i="5"/>
  <c r="NU22" i="5"/>
  <c r="NU23" i="5"/>
  <c r="NY78" i="7"/>
  <c r="NV21" i="5"/>
  <c r="NU24" i="5"/>
  <c r="NV20" i="5"/>
  <c r="NV22" i="5"/>
  <c r="NV23" i="5"/>
  <c r="NZ78" i="7"/>
  <c r="NW21" i="5"/>
  <c r="NV24" i="5"/>
  <c r="NW20" i="5"/>
  <c r="NW22" i="5"/>
  <c r="NW23" i="5"/>
  <c r="OA78" i="7"/>
  <c r="NX21" i="5"/>
  <c r="NW24" i="5"/>
  <c r="NX20" i="5"/>
  <c r="NX22" i="5"/>
  <c r="NX23" i="5"/>
  <c r="OB78" i="7"/>
  <c r="NY21" i="5"/>
  <c r="NX24" i="5"/>
  <c r="NY20" i="5"/>
  <c r="NY22" i="5"/>
  <c r="NY23" i="5"/>
  <c r="OC78" i="7"/>
  <c r="NZ21" i="5"/>
  <c r="NY24" i="5"/>
  <c r="NZ20" i="5"/>
  <c r="NZ22" i="5"/>
  <c r="NZ23" i="5"/>
  <c r="OD78" i="7"/>
  <c r="OA21" i="5"/>
  <c r="NZ24" i="5"/>
  <c r="OA20" i="5"/>
  <c r="OA22" i="5"/>
  <c r="OA23" i="5"/>
  <c r="OE78" i="7"/>
  <c r="OB21" i="5"/>
  <c r="OA24" i="5"/>
  <c r="OB20" i="5"/>
  <c r="OB22" i="5"/>
  <c r="OB23" i="5"/>
  <c r="OF78" i="7"/>
  <c r="OC21" i="5"/>
  <c r="OB24" i="5"/>
  <c r="OC20" i="5"/>
  <c r="OC22" i="5"/>
  <c r="OC23" i="5"/>
  <c r="OG78" i="7"/>
  <c r="MD79" i="7"/>
  <c r="ME79" i="7"/>
  <c r="MF79" i="7"/>
  <c r="MG79" i="7"/>
  <c r="MH79" i="7"/>
  <c r="MI79" i="7"/>
  <c r="MJ79" i="7"/>
  <c r="MK79" i="7"/>
  <c r="ML79" i="7"/>
  <c r="MM79" i="7"/>
  <c r="MN79" i="7"/>
  <c r="MO79" i="7"/>
  <c r="MP79" i="7"/>
  <c r="MQ79" i="7"/>
  <c r="MR79" i="7"/>
  <c r="MS79" i="7"/>
  <c r="MT79" i="7"/>
  <c r="MU79" i="7"/>
  <c r="MV79" i="7"/>
  <c r="MW79" i="7"/>
  <c r="MX79" i="7"/>
  <c r="MY79" i="7"/>
  <c r="MZ79" i="7"/>
  <c r="NA79" i="7"/>
  <c r="NB79" i="7"/>
  <c r="NC79" i="7"/>
  <c r="ND79" i="7"/>
  <c r="NE79" i="7"/>
  <c r="NF79" i="7"/>
  <c r="NG79" i="7"/>
  <c r="NH79" i="7"/>
  <c r="NI79" i="7"/>
  <c r="NJ79" i="7"/>
  <c r="NK79" i="7"/>
  <c r="NL79" i="7"/>
  <c r="NM79" i="7"/>
  <c r="NN79" i="7"/>
  <c r="NO79" i="7"/>
  <c r="NP79" i="7"/>
  <c r="NQ79" i="7"/>
  <c r="NR79" i="7"/>
  <c r="NS79" i="7"/>
  <c r="NT79" i="7"/>
  <c r="NU79" i="7"/>
  <c r="NV79" i="7"/>
  <c r="NW79" i="7"/>
  <c r="NX79" i="7"/>
  <c r="NY79" i="7"/>
  <c r="NZ79" i="7"/>
  <c r="OA79" i="7"/>
  <c r="OB79" i="7"/>
  <c r="OC79" i="7"/>
  <c r="OD79" i="7"/>
  <c r="OE79" i="7"/>
  <c r="OF79" i="7"/>
  <c r="OG79" i="7"/>
  <c r="LV21" i="6"/>
  <c r="LZ81" i="7"/>
  <c r="LW21" i="6"/>
  <c r="MA81" i="7"/>
  <c r="LX21" i="6"/>
  <c r="MB81" i="7"/>
  <c r="LY21" i="6"/>
  <c r="MC81" i="7"/>
  <c r="LZ21" i="6"/>
  <c r="MD81" i="7"/>
  <c r="MA21" i="6"/>
  <c r="ME81" i="7"/>
  <c r="MB21" i="6"/>
  <c r="MF81" i="7"/>
  <c r="MC21" i="6"/>
  <c r="MG81" i="7"/>
  <c r="MD21" i="6"/>
  <c r="MH81" i="7"/>
  <c r="ME21" i="6"/>
  <c r="MI81" i="7"/>
  <c r="MF21" i="6"/>
  <c r="MJ81" i="7"/>
  <c r="MG21" i="6"/>
  <c r="MK81" i="7"/>
  <c r="MH21" i="6"/>
  <c r="ML81" i="7"/>
  <c r="MI21" i="6"/>
  <c r="MM81" i="7"/>
  <c r="MJ21" i="6"/>
  <c r="MN81" i="7"/>
  <c r="MK21" i="6"/>
  <c r="MO81" i="7"/>
  <c r="ML21" i="6"/>
  <c r="MP81" i="7"/>
  <c r="MM21" i="6"/>
  <c r="MQ81" i="7"/>
  <c r="MN21" i="6"/>
  <c r="MR81" i="7"/>
  <c r="MO21" i="6"/>
  <c r="MS81" i="7"/>
  <c r="MP21" i="6"/>
  <c r="MT81" i="7"/>
  <c r="MQ21" i="6"/>
  <c r="MU81" i="7"/>
  <c r="MR21" i="6"/>
  <c r="MV81" i="7"/>
  <c r="MS21" i="6"/>
  <c r="MW81" i="7"/>
  <c r="MT21" i="6"/>
  <c r="MX81" i="7"/>
  <c r="MU21" i="6"/>
  <c r="MY81" i="7"/>
  <c r="MV21" i="6"/>
  <c r="MZ81" i="7"/>
  <c r="MW21" i="6"/>
  <c r="NA81" i="7"/>
  <c r="MX21" i="6"/>
  <c r="NB81" i="7"/>
  <c r="MY21" i="6"/>
  <c r="NC81" i="7"/>
  <c r="MZ21" i="6"/>
  <c r="ND81" i="7"/>
  <c r="NA21" i="6"/>
  <c r="NE81" i="7"/>
  <c r="NB21" i="6"/>
  <c r="NF81" i="7"/>
  <c r="NC21" i="6"/>
  <c r="NG81" i="7"/>
  <c r="ND21" i="6"/>
  <c r="NH81" i="7"/>
  <c r="NE21" i="6"/>
  <c r="NI81" i="7"/>
  <c r="NF21" i="6"/>
  <c r="NJ81" i="7"/>
  <c r="NG21" i="6"/>
  <c r="NK81" i="7"/>
  <c r="NH21" i="6"/>
  <c r="NL81" i="7"/>
  <c r="NI21" i="6"/>
  <c r="NM81" i="7"/>
  <c r="NJ21" i="6"/>
  <c r="NN81" i="7"/>
  <c r="NK21" i="6"/>
  <c r="NO81" i="7"/>
  <c r="NL21" i="6"/>
  <c r="NP81" i="7"/>
  <c r="NM21" i="6"/>
  <c r="NQ81" i="7"/>
  <c r="NN21" i="6"/>
  <c r="NR81" i="7"/>
  <c r="NO21" i="6"/>
  <c r="NS81" i="7"/>
  <c r="NP21" i="6"/>
  <c r="NT81" i="7"/>
  <c r="NQ21" i="6"/>
  <c r="NU81" i="7"/>
  <c r="NR21" i="6"/>
  <c r="NV81" i="7"/>
  <c r="NS21" i="6"/>
  <c r="NW81" i="7"/>
  <c r="NT21" i="6"/>
  <c r="NX81" i="7"/>
  <c r="NU21" i="6"/>
  <c r="NY81" i="7"/>
  <c r="NV21" i="6"/>
  <c r="NZ81" i="7"/>
  <c r="NW21" i="6"/>
  <c r="OA81" i="7"/>
  <c r="NX21" i="6"/>
  <c r="OB81" i="7"/>
  <c r="NY21" i="6"/>
  <c r="OC81" i="7"/>
  <c r="NZ21" i="6"/>
  <c r="OD81" i="7"/>
  <c r="OA21" i="6"/>
  <c r="OE81" i="7"/>
  <c r="OB21" i="6"/>
  <c r="OF81" i="7"/>
  <c r="OC21" i="6"/>
  <c r="OG81" i="7"/>
  <c r="LZ83" i="7"/>
  <c r="MA83" i="7"/>
  <c r="MB83" i="7"/>
  <c r="MC83" i="7"/>
  <c r="MD83" i="7"/>
  <c r="ME83" i="7"/>
  <c r="MF83" i="7"/>
  <c r="MG83" i="7"/>
  <c r="MH83" i="7"/>
  <c r="MJ83" i="7"/>
  <c r="MK83" i="7"/>
  <c r="ML83" i="7"/>
  <c r="MM83" i="7"/>
  <c r="MO83" i="7"/>
  <c r="MP83" i="7"/>
  <c r="MQ83" i="7"/>
  <c r="MR83" i="7"/>
  <c r="MS83" i="7"/>
  <c r="MT83" i="7"/>
  <c r="MU83" i="7"/>
  <c r="MV83" i="7"/>
  <c r="MW83" i="7"/>
  <c r="MX83" i="7"/>
  <c r="MY83" i="7"/>
  <c r="MZ83" i="7"/>
  <c r="NA83" i="7"/>
  <c r="NB83" i="7"/>
  <c r="NC83" i="7"/>
  <c r="ND83" i="7"/>
  <c r="NE83" i="7"/>
  <c r="NF83" i="7"/>
  <c r="NG83" i="7"/>
  <c r="NH83" i="7"/>
  <c r="NI83" i="7"/>
  <c r="NJ83" i="7"/>
  <c r="NK83" i="7"/>
  <c r="NL83" i="7"/>
  <c r="NM83" i="7"/>
  <c r="NN83" i="7"/>
  <c r="NO83" i="7"/>
  <c r="NP83" i="7"/>
  <c r="NQ83" i="7"/>
  <c r="NR83" i="7"/>
  <c r="NS83" i="7"/>
  <c r="NT83" i="7"/>
  <c r="NU83" i="7"/>
  <c r="NV83" i="7"/>
  <c r="NW83" i="7"/>
  <c r="NX83" i="7"/>
  <c r="NY83" i="7"/>
  <c r="NZ83" i="7"/>
  <c r="OA83" i="7"/>
  <c r="OB83" i="7"/>
  <c r="OC83" i="7"/>
  <c r="OD83" i="7"/>
  <c r="OE83" i="7"/>
  <c r="OF83" i="7"/>
  <c r="OG83" i="7"/>
  <c r="LX76" i="7"/>
  <c r="LX78" i="7"/>
  <c r="LT21" i="6"/>
  <c r="LX81" i="7"/>
  <c r="LX83" i="7"/>
  <c r="AC316" i="8"/>
  <c r="LV66" i="7"/>
  <c r="LR21" i="8"/>
  <c r="LR20" i="8"/>
  <c r="LR22" i="8"/>
  <c r="LR23" i="8"/>
  <c r="LV67" i="7"/>
  <c r="LV68" i="7"/>
  <c r="LV69" i="7"/>
  <c r="LV70" i="7"/>
  <c r="LV71" i="7"/>
  <c r="LV73" i="7"/>
  <c r="LV76" i="7"/>
  <c r="LV78" i="7"/>
  <c r="LR21" i="6"/>
  <c r="LV81" i="7"/>
  <c r="LV83" i="7"/>
  <c r="AC315" i="8"/>
  <c r="LU66" i="7"/>
  <c r="LQ21" i="8"/>
  <c r="LQ20" i="8"/>
  <c r="LQ22" i="8"/>
  <c r="LQ23" i="8"/>
  <c r="LU67" i="7"/>
  <c r="LU68" i="7"/>
  <c r="LU69" i="7"/>
  <c r="LU70" i="7"/>
  <c r="LU71" i="7"/>
  <c r="LU73" i="7"/>
  <c r="LU76" i="7"/>
  <c r="LU78" i="7"/>
  <c r="LQ21" i="6"/>
  <c r="LU81" i="7"/>
  <c r="LU83" i="7"/>
  <c r="AC314" i="8"/>
  <c r="LT66" i="7"/>
  <c r="LP21" i="8"/>
  <c r="LP20" i="8"/>
  <c r="LP22" i="8"/>
  <c r="LP23" i="8"/>
  <c r="LT67" i="7"/>
  <c r="LT68" i="7"/>
  <c r="LT69" i="7"/>
  <c r="LT70" i="7"/>
  <c r="LT71" i="7"/>
  <c r="LT73" i="7"/>
  <c r="LT76" i="7"/>
  <c r="LT78" i="7"/>
  <c r="LP21" i="6"/>
  <c r="LT81" i="7"/>
  <c r="LT83" i="7"/>
  <c r="AC313" i="8"/>
  <c r="LS66" i="7"/>
  <c r="LO21" i="8"/>
  <c r="LO20" i="8"/>
  <c r="LO22" i="8"/>
  <c r="LO23" i="8"/>
  <c r="LS67" i="7"/>
  <c r="LS68" i="7"/>
  <c r="LS69" i="7"/>
  <c r="LS70" i="7"/>
  <c r="LS71" i="7"/>
  <c r="LS73" i="7"/>
  <c r="LS76" i="7"/>
  <c r="LS78" i="7"/>
  <c r="LO21" i="6"/>
  <c r="LS81" i="7"/>
  <c r="LS83" i="7"/>
  <c r="AC312" i="8"/>
  <c r="LR66" i="7"/>
  <c r="LN21" i="8"/>
  <c r="LN20" i="8"/>
  <c r="LN22" i="8"/>
  <c r="LN23" i="8"/>
  <c r="LR67" i="7"/>
  <c r="LR68" i="7"/>
  <c r="LR69" i="7"/>
  <c r="LR70" i="7"/>
  <c r="LR71" i="7"/>
  <c r="LR73" i="7"/>
  <c r="LR76" i="7"/>
  <c r="LR78" i="7"/>
  <c r="LN21" i="6"/>
  <c r="LR81" i="7"/>
  <c r="LR83" i="7"/>
  <c r="AC311" i="8"/>
  <c r="LQ66" i="7"/>
  <c r="LM21" i="8"/>
  <c r="LM20" i="8"/>
  <c r="LM22" i="8"/>
  <c r="LM23" i="8"/>
  <c r="LQ67" i="7"/>
  <c r="LQ68" i="7"/>
  <c r="LQ69" i="7"/>
  <c r="LQ70" i="7"/>
  <c r="LQ71" i="7"/>
  <c r="LQ73" i="7"/>
  <c r="LQ76" i="7"/>
  <c r="LQ78" i="7"/>
  <c r="LQ79" i="7"/>
  <c r="LM21" i="6"/>
  <c r="LQ81" i="7"/>
  <c r="LQ83" i="7"/>
  <c r="AC310" i="8"/>
  <c r="LP66" i="7"/>
  <c r="LL21" i="8"/>
  <c r="LL20" i="8"/>
  <c r="LL22" i="8"/>
  <c r="LL23" i="8"/>
  <c r="LP67" i="7"/>
  <c r="LP68" i="7"/>
  <c r="LP69" i="7"/>
  <c r="LP70" i="7"/>
  <c r="LP71" i="7"/>
  <c r="LP73" i="7"/>
  <c r="LP76" i="7"/>
  <c r="LP78" i="7"/>
  <c r="LP79" i="7"/>
  <c r="LL21" i="6"/>
  <c r="LP81" i="7"/>
  <c r="LP83" i="7"/>
  <c r="AC309" i="8"/>
  <c r="LO66" i="7"/>
  <c r="LK21" i="8"/>
  <c r="LK20" i="8"/>
  <c r="LK22" i="8"/>
  <c r="LK23" i="8"/>
  <c r="LO67" i="7"/>
  <c r="LO68" i="7"/>
  <c r="LO69" i="7"/>
  <c r="LO70" i="7"/>
  <c r="LO71" i="7"/>
  <c r="LO73" i="7"/>
  <c r="LO76" i="7"/>
  <c r="LO78" i="7"/>
  <c r="LO79" i="7"/>
  <c r="LK21" i="6"/>
  <c r="LO81" i="7"/>
  <c r="LO83" i="7"/>
  <c r="AC308" i="8"/>
  <c r="LN66" i="7"/>
  <c r="LJ21" i="8"/>
  <c r="LJ20" i="8"/>
  <c r="LJ22" i="8"/>
  <c r="LJ23" i="8"/>
  <c r="LN67" i="7"/>
  <c r="LN68" i="7"/>
  <c r="LN69" i="7"/>
  <c r="LN70" i="7"/>
  <c r="LN71" i="7"/>
  <c r="LN73" i="7"/>
  <c r="LN76" i="7"/>
  <c r="LN78" i="7"/>
  <c r="LN79" i="7"/>
  <c r="LJ21" i="6"/>
  <c r="LN81" i="7"/>
  <c r="LN83" i="7"/>
  <c r="AC307" i="8"/>
  <c r="LM66" i="7"/>
  <c r="LI21" i="8"/>
  <c r="LI20" i="8"/>
  <c r="LI22" i="8"/>
  <c r="LI23" i="8"/>
  <c r="LM67" i="7"/>
  <c r="LM68" i="7"/>
  <c r="LM69" i="7"/>
  <c r="LM70" i="7"/>
  <c r="LM71" i="7"/>
  <c r="LM73" i="7"/>
  <c r="LM76" i="7"/>
  <c r="LM78" i="7"/>
  <c r="LM79" i="7"/>
  <c r="LI21" i="6"/>
  <c r="LM81" i="7"/>
  <c r="LM83" i="7"/>
  <c r="AC306" i="8"/>
  <c r="LL66" i="7"/>
  <c r="LH21" i="8"/>
  <c r="LH20" i="8"/>
  <c r="LH22" i="8"/>
  <c r="LH23" i="8"/>
  <c r="LL67" i="7"/>
  <c r="LL68" i="7"/>
  <c r="LL69" i="7"/>
  <c r="LL70" i="7"/>
  <c r="LL71" i="7"/>
  <c r="LL73" i="7"/>
  <c r="LL76" i="7"/>
  <c r="LL78" i="7"/>
  <c r="LL79" i="7"/>
  <c r="LH21" i="6"/>
  <c r="LL81" i="7"/>
  <c r="LL83" i="7"/>
  <c r="AC305" i="8"/>
  <c r="LK66" i="7"/>
  <c r="LG21" i="8"/>
  <c r="LG20" i="8"/>
  <c r="LG22" i="8"/>
  <c r="LG23" i="8"/>
  <c r="LK67" i="7"/>
  <c r="LK68" i="7"/>
  <c r="LK69" i="7"/>
  <c r="LK70" i="7"/>
  <c r="LK71" i="7"/>
  <c r="LK73" i="7"/>
  <c r="LK76" i="7"/>
  <c r="LK78" i="7"/>
  <c r="LK79" i="7"/>
  <c r="LG21" i="6"/>
  <c r="LK81" i="7"/>
  <c r="LK83" i="7"/>
  <c r="AC304" i="8"/>
  <c r="LJ66" i="7"/>
  <c r="LF21" i="8"/>
  <c r="LF20" i="8"/>
  <c r="LF22" i="8"/>
  <c r="LF23" i="8"/>
  <c r="LJ67" i="7"/>
  <c r="LJ68" i="7"/>
  <c r="LJ69" i="7"/>
  <c r="LJ70" i="7"/>
  <c r="LJ71" i="7"/>
  <c r="LJ73" i="7"/>
  <c r="LJ76" i="7"/>
  <c r="LJ78" i="7"/>
  <c r="LJ79" i="7"/>
  <c r="LF21" i="6"/>
  <c r="LJ81" i="7"/>
  <c r="LJ83" i="7"/>
  <c r="AC303" i="8"/>
  <c r="LI66" i="7"/>
  <c r="LE21" i="8"/>
  <c r="LE20" i="8"/>
  <c r="LE22" i="8"/>
  <c r="LE23" i="8"/>
  <c r="LI67" i="7"/>
  <c r="LI68" i="7"/>
  <c r="LI69" i="7"/>
  <c r="LI70" i="7"/>
  <c r="LI71" i="7"/>
  <c r="LI73" i="7"/>
  <c r="LI76" i="7"/>
  <c r="LI78" i="7"/>
  <c r="LI79" i="7"/>
  <c r="LE21" i="6"/>
  <c r="LI81" i="7"/>
  <c r="LI83" i="7"/>
  <c r="AC302" i="8"/>
  <c r="LH66" i="7"/>
  <c r="LD21" i="8"/>
  <c r="LD20" i="8"/>
  <c r="LD22" i="8"/>
  <c r="LD23" i="8"/>
  <c r="LH67" i="7"/>
  <c r="LH68" i="7"/>
  <c r="LH69" i="7"/>
  <c r="LH70" i="7"/>
  <c r="LH71" i="7"/>
  <c r="LH73" i="7"/>
  <c r="LH76" i="7"/>
  <c r="LH78" i="7"/>
  <c r="LH79" i="7"/>
  <c r="LD21" i="6"/>
  <c r="LH81" i="7"/>
  <c r="LH83" i="7"/>
  <c r="AC301" i="8"/>
  <c r="LG66" i="7"/>
  <c r="LC21" i="8"/>
  <c r="LC20" i="8"/>
  <c r="LC22" i="8"/>
  <c r="LC23" i="8"/>
  <c r="LG67" i="7"/>
  <c r="LG68" i="7"/>
  <c r="LG69" i="7"/>
  <c r="LG70" i="7"/>
  <c r="LG71" i="7"/>
  <c r="LG73" i="7"/>
  <c r="LG76" i="7"/>
  <c r="LG78" i="7"/>
  <c r="LG79" i="7"/>
  <c r="LC21" i="6"/>
  <c r="LG81" i="7"/>
  <c r="LG83" i="7"/>
  <c r="AC300" i="8"/>
  <c r="LF66" i="7"/>
  <c r="LB21" i="8"/>
  <c r="LB20" i="8"/>
  <c r="LB22" i="8"/>
  <c r="LB23" i="8"/>
  <c r="LF67" i="7"/>
  <c r="LF68" i="7"/>
  <c r="LF69" i="7"/>
  <c r="LF70" i="7"/>
  <c r="LF71" i="7"/>
  <c r="LF73" i="7"/>
  <c r="LF76" i="7"/>
  <c r="LF78" i="7"/>
  <c r="LF79" i="7"/>
  <c r="LB21" i="6"/>
  <c r="LF81" i="7"/>
  <c r="LF83" i="7"/>
  <c r="AC299" i="8"/>
  <c r="LE66" i="7"/>
  <c r="LA21" i="8"/>
  <c r="LA20" i="8"/>
  <c r="LA22" i="8"/>
  <c r="LA23" i="8"/>
  <c r="LE67" i="7"/>
  <c r="LE68" i="7"/>
  <c r="LE69" i="7"/>
  <c r="LE70" i="7"/>
  <c r="LE71" i="7"/>
  <c r="LE73" i="7"/>
  <c r="LE76" i="7"/>
  <c r="LE78" i="7"/>
  <c r="LE79" i="7"/>
  <c r="LA21" i="6"/>
  <c r="LE81" i="7"/>
  <c r="LE83" i="7"/>
  <c r="AC298" i="8"/>
  <c r="LD66" i="7"/>
  <c r="KZ21" i="8"/>
  <c r="KZ20" i="8"/>
  <c r="KZ22" i="8"/>
  <c r="KZ23" i="8"/>
  <c r="LD67" i="7"/>
  <c r="LD68" i="7"/>
  <c r="LD69" i="7"/>
  <c r="LD70" i="7"/>
  <c r="LD71" i="7"/>
  <c r="LD73" i="7"/>
  <c r="LD76" i="7"/>
  <c r="LD78" i="7"/>
  <c r="LD79" i="7"/>
  <c r="KZ21" i="6"/>
  <c r="LD81" i="7"/>
  <c r="LD83" i="7"/>
  <c r="AC297" i="8"/>
  <c r="LC66" i="7"/>
  <c r="KY21" i="8"/>
  <c r="KY20" i="8"/>
  <c r="KY22" i="8"/>
  <c r="KY23" i="8"/>
  <c r="LC67" i="7"/>
  <c r="LC68" i="7"/>
  <c r="LC69" i="7"/>
  <c r="LC70" i="7"/>
  <c r="LC71" i="7"/>
  <c r="LC73" i="7"/>
  <c r="LC76" i="7"/>
  <c r="LC78" i="7"/>
  <c r="LC79" i="7"/>
  <c r="KY21" i="6"/>
  <c r="LC81" i="7"/>
  <c r="LC83" i="7"/>
  <c r="AC296" i="8"/>
  <c r="LB66" i="7"/>
  <c r="KX21" i="8"/>
  <c r="KX20" i="8"/>
  <c r="KX22" i="8"/>
  <c r="KX23" i="8"/>
  <c r="LB67" i="7"/>
  <c r="LB68" i="7"/>
  <c r="LB69" i="7"/>
  <c r="LB70" i="7"/>
  <c r="LB71" i="7"/>
  <c r="LB73" i="7"/>
  <c r="LB76" i="7"/>
  <c r="LB78" i="7"/>
  <c r="LB79" i="7"/>
  <c r="KX21" i="6"/>
  <c r="LB81" i="7"/>
  <c r="LB83" i="7"/>
  <c r="AC295" i="8"/>
  <c r="LA66" i="7"/>
  <c r="KW21" i="8"/>
  <c r="KW20" i="8"/>
  <c r="KW22" i="8"/>
  <c r="KW23" i="8"/>
  <c r="LA67" i="7"/>
  <c r="LA68" i="7"/>
  <c r="LA69" i="7"/>
  <c r="LA70" i="7"/>
  <c r="LA71" i="7"/>
  <c r="LA73" i="7"/>
  <c r="LA76" i="7"/>
  <c r="LA78" i="7"/>
  <c r="LA79" i="7"/>
  <c r="KW21" i="6"/>
  <c r="LA81" i="7"/>
  <c r="LA83" i="7"/>
  <c r="AC294" i="8"/>
  <c r="KZ66" i="7"/>
  <c r="KV21" i="8"/>
  <c r="KV20" i="8"/>
  <c r="KV22" i="8"/>
  <c r="KV23" i="8"/>
  <c r="KZ67" i="7"/>
  <c r="KZ68" i="7"/>
  <c r="KZ69" i="7"/>
  <c r="KZ70" i="7"/>
  <c r="KZ71" i="7"/>
  <c r="KZ73" i="7"/>
  <c r="KZ76" i="7"/>
  <c r="KZ78" i="7"/>
  <c r="KZ79" i="7"/>
  <c r="KV21" i="6"/>
  <c r="KZ81" i="7"/>
  <c r="KZ83" i="7"/>
  <c r="AC293" i="8"/>
  <c r="KY66" i="7"/>
  <c r="KU21" i="8"/>
  <c r="KU20" i="8"/>
  <c r="KU22" i="8"/>
  <c r="KU23" i="8"/>
  <c r="KY67" i="7"/>
  <c r="KY68" i="7"/>
  <c r="KY69" i="7"/>
  <c r="KY70" i="7"/>
  <c r="KY71" i="7"/>
  <c r="KY73" i="7"/>
  <c r="KY76" i="7"/>
  <c r="KY78" i="7"/>
  <c r="KY79" i="7"/>
  <c r="KU21" i="6"/>
  <c r="KY81" i="7"/>
  <c r="KY83" i="7"/>
  <c r="AC292" i="8"/>
  <c r="KX66" i="7"/>
  <c r="KT21" i="8"/>
  <c r="KT20" i="8"/>
  <c r="KT22" i="8"/>
  <c r="KT23" i="8"/>
  <c r="KX67" i="7"/>
  <c r="KX68" i="7"/>
  <c r="KX69" i="7"/>
  <c r="KX70" i="7"/>
  <c r="KX71" i="7"/>
  <c r="KX73" i="7"/>
  <c r="KX76" i="7"/>
  <c r="KX78" i="7"/>
  <c r="KX79" i="7"/>
  <c r="KT21" i="6"/>
  <c r="KX81" i="7"/>
  <c r="KX83" i="7"/>
  <c r="AC291" i="8"/>
  <c r="KW66" i="7"/>
  <c r="KS21" i="8"/>
  <c r="KS20" i="8"/>
  <c r="KS22" i="8"/>
  <c r="KS23" i="8"/>
  <c r="KW67" i="7"/>
  <c r="KW68" i="7"/>
  <c r="KW69" i="7"/>
  <c r="KW70" i="7"/>
  <c r="KW71" i="7"/>
  <c r="KW73" i="7"/>
  <c r="KW76" i="7"/>
  <c r="KW78" i="7"/>
  <c r="KW79" i="7"/>
  <c r="KS21" i="6"/>
  <c r="KW81" i="7"/>
  <c r="KW83" i="7"/>
  <c r="AC290" i="8"/>
  <c r="KV66" i="7"/>
  <c r="KR21" i="8"/>
  <c r="KR20" i="8"/>
  <c r="KR22" i="8"/>
  <c r="KR23" i="8"/>
  <c r="KV67" i="7"/>
  <c r="KV68" i="7"/>
  <c r="KV69" i="7"/>
  <c r="KV70" i="7"/>
  <c r="KV71" i="7"/>
  <c r="KV73" i="7"/>
  <c r="KV76" i="7"/>
  <c r="KV78" i="7"/>
  <c r="KV79" i="7"/>
  <c r="KR21" i="6"/>
  <c r="KV81" i="7"/>
  <c r="KV83" i="7"/>
  <c r="AC289" i="8"/>
  <c r="KU66" i="7"/>
  <c r="KQ21" i="8"/>
  <c r="KQ20" i="8"/>
  <c r="KQ22" i="8"/>
  <c r="KQ23" i="8"/>
  <c r="KU67" i="7"/>
  <c r="KU68" i="7"/>
  <c r="KU69" i="7"/>
  <c r="KU70" i="7"/>
  <c r="KU71" i="7"/>
  <c r="KU73" i="7"/>
  <c r="KU76" i="7"/>
  <c r="KU78" i="7"/>
  <c r="KU79" i="7"/>
  <c r="KQ21" i="6"/>
  <c r="KU81" i="7"/>
  <c r="KU83" i="7"/>
  <c r="AC288" i="8"/>
  <c r="KT66" i="7"/>
  <c r="KP21" i="8"/>
  <c r="KP20" i="8"/>
  <c r="KP22" i="8"/>
  <c r="KP23" i="8"/>
  <c r="KT67" i="7"/>
  <c r="KT68" i="7"/>
  <c r="KT69" i="7"/>
  <c r="KT70" i="7"/>
  <c r="KT71" i="7"/>
  <c r="KT73" i="7"/>
  <c r="KT76" i="7"/>
  <c r="KT78" i="7"/>
  <c r="KT79" i="7"/>
  <c r="KP21" i="6"/>
  <c r="KT81" i="7"/>
  <c r="KT83" i="7"/>
  <c r="AC287" i="8"/>
  <c r="KS66" i="7"/>
  <c r="KO21" i="8"/>
  <c r="KO20" i="8"/>
  <c r="KO22" i="8"/>
  <c r="KO23" i="8"/>
  <c r="KS67" i="7"/>
  <c r="KS68" i="7"/>
  <c r="KS69" i="7"/>
  <c r="KS70" i="7"/>
  <c r="KS71" i="7"/>
  <c r="KS73" i="7"/>
  <c r="KS76" i="7"/>
  <c r="KS78" i="7"/>
  <c r="KS79" i="7"/>
  <c r="KO21" i="6"/>
  <c r="KS81" i="7"/>
  <c r="KS83" i="7"/>
  <c r="AC286" i="8"/>
  <c r="KR66" i="7"/>
  <c r="KN21" i="8"/>
  <c r="KN20" i="8"/>
  <c r="KN22" i="8"/>
  <c r="KN23" i="8"/>
  <c r="KR67" i="7"/>
  <c r="KR68" i="7"/>
  <c r="KR69" i="7"/>
  <c r="KR70" i="7"/>
  <c r="KR71" i="7"/>
  <c r="KR73" i="7"/>
  <c r="KR76" i="7"/>
  <c r="KR78" i="7"/>
  <c r="KR79" i="7"/>
  <c r="KN21" i="6"/>
  <c r="KR81" i="7"/>
  <c r="KR83" i="7"/>
  <c r="AC285" i="8"/>
  <c r="KQ66" i="7"/>
  <c r="KM21" i="8"/>
  <c r="KM20" i="8"/>
  <c r="KM22" i="8"/>
  <c r="KM23" i="8"/>
  <c r="KQ67" i="7"/>
  <c r="KQ68" i="7"/>
  <c r="KQ69" i="7"/>
  <c r="KQ70" i="7"/>
  <c r="KQ71" i="7"/>
  <c r="KQ73" i="7"/>
  <c r="KQ76" i="7"/>
  <c r="KQ78" i="7"/>
  <c r="KQ79" i="7"/>
  <c r="KM21" i="6"/>
  <c r="KQ81" i="7"/>
  <c r="KQ83" i="7"/>
  <c r="AC284" i="8"/>
  <c r="KP66" i="7"/>
  <c r="KL21" i="8"/>
  <c r="KL20" i="8"/>
  <c r="KL22" i="8"/>
  <c r="KL23" i="8"/>
  <c r="KP67" i="7"/>
  <c r="KP68" i="7"/>
  <c r="KP69" i="7"/>
  <c r="KP70" i="7"/>
  <c r="KP71" i="7"/>
  <c r="KP73" i="7"/>
  <c r="KP76" i="7"/>
  <c r="KP78" i="7"/>
  <c r="KP79" i="7"/>
  <c r="KL21" i="6"/>
  <c r="KP81" i="7"/>
  <c r="KP83" i="7"/>
  <c r="AC283" i="8"/>
  <c r="KO66" i="7"/>
  <c r="KK21" i="8"/>
  <c r="KK20" i="8"/>
  <c r="KK22" i="8"/>
  <c r="KK23" i="8"/>
  <c r="KO67" i="7"/>
  <c r="KO68" i="7"/>
  <c r="KO69" i="7"/>
  <c r="KO70" i="7"/>
  <c r="KO71" i="7"/>
  <c r="KO73" i="7"/>
  <c r="KO76" i="7"/>
  <c r="KO78" i="7"/>
  <c r="KO79" i="7"/>
  <c r="KK21" i="6"/>
  <c r="KO81" i="7"/>
  <c r="KO83" i="7"/>
  <c r="AC282" i="8"/>
  <c r="KN66" i="7"/>
  <c r="KJ21" i="8"/>
  <c r="KJ20" i="8"/>
  <c r="KJ22" i="8"/>
  <c r="KJ23" i="8"/>
  <c r="KN67" i="7"/>
  <c r="KN68" i="7"/>
  <c r="KN69" i="7"/>
  <c r="KN70" i="7"/>
  <c r="KN71" i="7"/>
  <c r="KN73" i="7"/>
  <c r="KN76" i="7"/>
  <c r="KN78" i="7"/>
  <c r="KN79" i="7"/>
  <c r="KJ21" i="6"/>
  <c r="KN81" i="7"/>
  <c r="KN83" i="7"/>
  <c r="AC281" i="8"/>
  <c r="KM66" i="7"/>
  <c r="KI21" i="8"/>
  <c r="KI20" i="8"/>
  <c r="KI22" i="8"/>
  <c r="KI23" i="8"/>
  <c r="KM67" i="7"/>
  <c r="KM68" i="7"/>
  <c r="KM69" i="7"/>
  <c r="KM70" i="7"/>
  <c r="KM71" i="7"/>
  <c r="KM73" i="7"/>
  <c r="KM76" i="7"/>
  <c r="KM78" i="7"/>
  <c r="KM79" i="7"/>
  <c r="KI21" i="6"/>
  <c r="KM81" i="7"/>
  <c r="KM83" i="7"/>
  <c r="AC280" i="8"/>
  <c r="KL66" i="7"/>
  <c r="KH21" i="8"/>
  <c r="KH20" i="8"/>
  <c r="KH22" i="8"/>
  <c r="KH23" i="8"/>
  <c r="KL67" i="7"/>
  <c r="KL68" i="7"/>
  <c r="KL69" i="7"/>
  <c r="KL70" i="7"/>
  <c r="KL71" i="7"/>
  <c r="KL73" i="7"/>
  <c r="KL76" i="7"/>
  <c r="KL78" i="7"/>
  <c r="KL79" i="7"/>
  <c r="KH21" i="6"/>
  <c r="KL81" i="7"/>
  <c r="KL83" i="7"/>
  <c r="AC279" i="8"/>
  <c r="KK66" i="7"/>
  <c r="KG21" i="8"/>
  <c r="KG20" i="8"/>
  <c r="KG22" i="8"/>
  <c r="KG23" i="8"/>
  <c r="KK67" i="7"/>
  <c r="KK68" i="7"/>
  <c r="KK69" i="7"/>
  <c r="KK70" i="7"/>
  <c r="KK71" i="7"/>
  <c r="KK73" i="7"/>
  <c r="KK76" i="7"/>
  <c r="KK78" i="7"/>
  <c r="KK79" i="7"/>
  <c r="KG21" i="6"/>
  <c r="KK81" i="7"/>
  <c r="KK83" i="7"/>
  <c r="AC278" i="8"/>
  <c r="KJ66" i="7"/>
  <c r="KF21" i="8"/>
  <c r="KF20" i="8"/>
  <c r="KF22" i="8"/>
  <c r="KF23" i="8"/>
  <c r="KJ67" i="7"/>
  <c r="KJ68" i="7"/>
  <c r="KJ69" i="7"/>
  <c r="KJ70" i="7"/>
  <c r="KJ71" i="7"/>
  <c r="KJ73" i="7"/>
  <c r="KJ76" i="7"/>
  <c r="KJ78" i="7"/>
  <c r="KJ79" i="7"/>
  <c r="KF21" i="6"/>
  <c r="KJ81" i="7"/>
  <c r="KJ83" i="7"/>
  <c r="AC277" i="8"/>
  <c r="KI66" i="7"/>
  <c r="KE21" i="8"/>
  <c r="KE20" i="8"/>
  <c r="KE22" i="8"/>
  <c r="KE23" i="8"/>
  <c r="KI67" i="7"/>
  <c r="KI68" i="7"/>
  <c r="KI69" i="7"/>
  <c r="KI70" i="7"/>
  <c r="KI71" i="7"/>
  <c r="KI73" i="7"/>
  <c r="KI76" i="7"/>
  <c r="KI78" i="7"/>
  <c r="KI79" i="7"/>
  <c r="KE21" i="6"/>
  <c r="KI81" i="7"/>
  <c r="KI83" i="7"/>
  <c r="AC276" i="8"/>
  <c r="KH66" i="7"/>
  <c r="KD21" i="8"/>
  <c r="KD20" i="8"/>
  <c r="KD22" i="8"/>
  <c r="KD23" i="8"/>
  <c r="KH67" i="7"/>
  <c r="KH68" i="7"/>
  <c r="KH69" i="7"/>
  <c r="KH70" i="7"/>
  <c r="KH71" i="7"/>
  <c r="KH73" i="7"/>
  <c r="KH76" i="7"/>
  <c r="KH78" i="7"/>
  <c r="KH79" i="7"/>
  <c r="KD21" i="6"/>
  <c r="KH81" i="7"/>
  <c r="KH83" i="7"/>
  <c r="AC275" i="8"/>
  <c r="KG66" i="7"/>
  <c r="KC21" i="8"/>
  <c r="KC20" i="8"/>
  <c r="KC22" i="8"/>
  <c r="KC23" i="8"/>
  <c r="KG67" i="7"/>
  <c r="KG68" i="7"/>
  <c r="KG69" i="7"/>
  <c r="KG70" i="7"/>
  <c r="KG71" i="7"/>
  <c r="KG73" i="7"/>
  <c r="KG76" i="7"/>
  <c r="KG78" i="7"/>
  <c r="KG79" i="7"/>
  <c r="KC21" i="6"/>
  <c r="KG81" i="7"/>
  <c r="KG83" i="7"/>
  <c r="AC274" i="8"/>
  <c r="KF66" i="7"/>
  <c r="KB21" i="8"/>
  <c r="KB20" i="8"/>
  <c r="KB22" i="8"/>
  <c r="KB23" i="8"/>
  <c r="KF67" i="7"/>
  <c r="KF68" i="7"/>
  <c r="KF69" i="7"/>
  <c r="KF70" i="7"/>
  <c r="KF71" i="7"/>
  <c r="KF73" i="7"/>
  <c r="KF76" i="7"/>
  <c r="KF78" i="7"/>
  <c r="KF79" i="7"/>
  <c r="KB21" i="6"/>
  <c r="KF81" i="7"/>
  <c r="KF83" i="7"/>
  <c r="AC273" i="8"/>
  <c r="KE66" i="7"/>
  <c r="KA21" i="8"/>
  <c r="KA20" i="8"/>
  <c r="KA22" i="8"/>
  <c r="KA23" i="8"/>
  <c r="KE67" i="7"/>
  <c r="KE68" i="7"/>
  <c r="KE69" i="7"/>
  <c r="KE70" i="7"/>
  <c r="KE71" i="7"/>
  <c r="KE73" i="7"/>
  <c r="KE76" i="7"/>
  <c r="KE78" i="7"/>
  <c r="KE79" i="7"/>
  <c r="KA21" i="6"/>
  <c r="KE81" i="7"/>
  <c r="KE83" i="7"/>
  <c r="AC272" i="8"/>
  <c r="KD66" i="7"/>
  <c r="JZ21" i="8"/>
  <c r="JZ20" i="8"/>
  <c r="JZ22" i="8"/>
  <c r="JZ23" i="8"/>
  <c r="KD67" i="7"/>
  <c r="KD68" i="7"/>
  <c r="KD69" i="7"/>
  <c r="KD70" i="7"/>
  <c r="KD71" i="7"/>
  <c r="KD73" i="7"/>
  <c r="KD76" i="7"/>
  <c r="KD78" i="7"/>
  <c r="KD79" i="7"/>
  <c r="JZ21" i="6"/>
  <c r="KD81" i="7"/>
  <c r="KD83" i="7"/>
  <c r="AC271" i="8"/>
  <c r="KC66" i="7"/>
  <c r="JY21" i="8"/>
  <c r="JY20" i="8"/>
  <c r="JY22" i="8"/>
  <c r="JY23" i="8"/>
  <c r="KC67" i="7"/>
  <c r="KC68" i="7"/>
  <c r="KC69" i="7"/>
  <c r="KC70" i="7"/>
  <c r="KC71" i="7"/>
  <c r="KC73" i="7"/>
  <c r="KC76" i="7"/>
  <c r="KC78" i="7"/>
  <c r="KC79" i="7"/>
  <c r="JY21" i="6"/>
  <c r="KC81" i="7"/>
  <c r="KC83" i="7"/>
  <c r="AC270" i="8"/>
  <c r="KB66" i="7"/>
  <c r="JX21" i="8"/>
  <c r="JX20" i="8"/>
  <c r="JX22" i="8"/>
  <c r="JX23" i="8"/>
  <c r="KB67" i="7"/>
  <c r="KB68" i="7"/>
  <c r="KB69" i="7"/>
  <c r="KB70" i="7"/>
  <c r="KB71" i="7"/>
  <c r="KB73" i="7"/>
  <c r="KB76" i="7"/>
  <c r="KB78" i="7"/>
  <c r="KB79" i="7"/>
  <c r="JX21" i="6"/>
  <c r="KB81" i="7"/>
  <c r="KB83" i="7"/>
  <c r="AC269" i="8"/>
  <c r="KA66" i="7"/>
  <c r="JW21" i="8"/>
  <c r="JW20" i="8"/>
  <c r="JW22" i="8"/>
  <c r="JW23" i="8"/>
  <c r="KA67" i="7"/>
  <c r="KA68" i="7"/>
  <c r="KA69" i="7"/>
  <c r="KA70" i="7"/>
  <c r="KA71" i="7"/>
  <c r="KA73" i="7"/>
  <c r="KA76" i="7"/>
  <c r="KA78" i="7"/>
  <c r="KA79" i="7"/>
  <c r="JW21" i="6"/>
  <c r="KA81" i="7"/>
  <c r="KA83" i="7"/>
  <c r="AC268" i="8"/>
  <c r="JZ66" i="7"/>
  <c r="JV21" i="8"/>
  <c r="JV20" i="8"/>
  <c r="JV22" i="8"/>
  <c r="JV23" i="8"/>
  <c r="JZ67" i="7"/>
  <c r="JZ68" i="7"/>
  <c r="JZ69" i="7"/>
  <c r="JZ70" i="7"/>
  <c r="JZ71" i="7"/>
  <c r="JZ73" i="7"/>
  <c r="JZ76" i="7"/>
  <c r="JZ78" i="7"/>
  <c r="JZ79" i="7"/>
  <c r="JV21" i="6"/>
  <c r="JZ81" i="7"/>
  <c r="JZ83" i="7"/>
  <c r="AC267" i="8"/>
  <c r="JY66" i="7"/>
  <c r="JU21" i="8"/>
  <c r="JU20" i="8"/>
  <c r="JU22" i="8"/>
  <c r="JU23" i="8"/>
  <c r="JY67" i="7"/>
  <c r="JY68" i="7"/>
  <c r="JY69" i="7"/>
  <c r="JY70" i="7"/>
  <c r="JY71" i="7"/>
  <c r="JY73" i="7"/>
  <c r="JY76" i="7"/>
  <c r="JY78" i="7"/>
  <c r="JY79" i="7"/>
  <c r="JU21" i="6"/>
  <c r="JY81" i="7"/>
  <c r="JY83" i="7"/>
  <c r="AC266" i="8"/>
  <c r="JX66" i="7"/>
  <c r="JT21" i="8"/>
  <c r="JT20" i="8"/>
  <c r="JT22" i="8"/>
  <c r="JT23" i="8"/>
  <c r="JX67" i="7"/>
  <c r="JX68" i="7"/>
  <c r="JX69" i="7"/>
  <c r="JX70" i="7"/>
  <c r="JX71" i="7"/>
  <c r="JX73" i="7"/>
  <c r="JX76" i="7"/>
  <c r="JX78" i="7"/>
  <c r="JX79" i="7"/>
  <c r="JT21" i="6"/>
  <c r="JX81" i="7"/>
  <c r="JX83" i="7"/>
  <c r="AC265" i="8"/>
  <c r="JW66" i="7"/>
  <c r="JS21" i="8"/>
  <c r="JS20" i="8"/>
  <c r="JS22" i="8"/>
  <c r="JS23" i="8"/>
  <c r="JW67" i="7"/>
  <c r="JW68" i="7"/>
  <c r="JW69" i="7"/>
  <c r="JW70" i="7"/>
  <c r="JW71" i="7"/>
  <c r="JW73" i="7"/>
  <c r="JW76" i="7"/>
  <c r="JW78" i="7"/>
  <c r="JW79" i="7"/>
  <c r="JS21" i="6"/>
  <c r="JW81" i="7"/>
  <c r="JW83" i="7"/>
  <c r="AC264" i="8"/>
  <c r="JV66" i="7"/>
  <c r="JR21" i="8"/>
  <c r="JR20" i="8"/>
  <c r="JR22" i="8"/>
  <c r="JR23" i="8"/>
  <c r="JV67" i="7"/>
  <c r="JV68" i="7"/>
  <c r="JV69" i="7"/>
  <c r="JV70" i="7"/>
  <c r="JV71" i="7"/>
  <c r="JV73" i="7"/>
  <c r="JV76" i="7"/>
  <c r="JV78" i="7"/>
  <c r="JV79" i="7"/>
  <c r="JR21" i="6"/>
  <c r="JV81" i="7"/>
  <c r="JV83" i="7"/>
  <c r="AC263" i="8"/>
  <c r="JU66" i="7"/>
  <c r="JQ21" i="8"/>
  <c r="JQ20" i="8"/>
  <c r="JQ22" i="8"/>
  <c r="JQ23" i="8"/>
  <c r="JU67" i="7"/>
  <c r="JU68" i="7"/>
  <c r="JU69" i="7"/>
  <c r="JU70" i="7"/>
  <c r="JU71" i="7"/>
  <c r="JU73" i="7"/>
  <c r="JU76" i="7"/>
  <c r="JU78" i="7"/>
  <c r="JU79" i="7"/>
  <c r="JQ21" i="6"/>
  <c r="JU81" i="7"/>
  <c r="JU83" i="7"/>
  <c r="AC262" i="8"/>
  <c r="JT66" i="7"/>
  <c r="JP21" i="8"/>
  <c r="JP20" i="8"/>
  <c r="JP22" i="8"/>
  <c r="JP23" i="8"/>
  <c r="JT67" i="7"/>
  <c r="JT68" i="7"/>
  <c r="JT69" i="7"/>
  <c r="JT70" i="7"/>
  <c r="JT71" i="7"/>
  <c r="JT73" i="7"/>
  <c r="JT76" i="7"/>
  <c r="JT78" i="7"/>
  <c r="JT79" i="7"/>
  <c r="JP21" i="6"/>
  <c r="JT81" i="7"/>
  <c r="JT83" i="7"/>
  <c r="AC261" i="8"/>
  <c r="JS66" i="7"/>
  <c r="JO21" i="8"/>
  <c r="JO20" i="8"/>
  <c r="JO22" i="8"/>
  <c r="JO23" i="8"/>
  <c r="JS67" i="7"/>
  <c r="JS68" i="7"/>
  <c r="JS69" i="7"/>
  <c r="JS70" i="7"/>
  <c r="JS71" i="7"/>
  <c r="JS73" i="7"/>
  <c r="JS76" i="7"/>
  <c r="JS78" i="7"/>
  <c r="JS79" i="7"/>
  <c r="JO21" i="6"/>
  <c r="JS81" i="7"/>
  <c r="JS83" i="7"/>
  <c r="AC260" i="8"/>
  <c r="JR66" i="7"/>
  <c r="JN21" i="8"/>
  <c r="JN20" i="8"/>
  <c r="JN22" i="8"/>
  <c r="JN23" i="8"/>
  <c r="JR67" i="7"/>
  <c r="JR68" i="7"/>
  <c r="JR69" i="7"/>
  <c r="JR70" i="7"/>
  <c r="JR71" i="7"/>
  <c r="JR73" i="7"/>
  <c r="JR76" i="7"/>
  <c r="JR78" i="7"/>
  <c r="JR79" i="7"/>
  <c r="JN21" i="6"/>
  <c r="JR81" i="7"/>
  <c r="JR83" i="7"/>
  <c r="Y259" i="8"/>
  <c r="AA259" i="8"/>
  <c r="JM21" i="8"/>
  <c r="AH24" i="8"/>
  <c r="AI20" i="8"/>
  <c r="AI21" i="8"/>
  <c r="AI22" i="8"/>
  <c r="AI23" i="8"/>
  <c r="AI24" i="8"/>
  <c r="AJ20" i="8"/>
  <c r="AJ21" i="8"/>
  <c r="AJ22" i="8"/>
  <c r="AJ23" i="8"/>
  <c r="AJ24" i="8"/>
  <c r="AK20" i="8"/>
  <c r="AK21" i="8"/>
  <c r="AK22" i="8"/>
  <c r="AK23" i="8"/>
  <c r="AK24" i="8"/>
  <c r="AL20" i="8"/>
  <c r="AL21" i="8"/>
  <c r="AL22" i="8"/>
  <c r="AL23" i="8"/>
  <c r="AL24" i="8"/>
  <c r="AM20" i="8"/>
  <c r="AM21" i="8"/>
  <c r="AM22" i="8"/>
  <c r="AM23" i="8"/>
  <c r="AM24" i="8"/>
  <c r="AN20" i="8"/>
  <c r="AN21" i="8"/>
  <c r="AN22" i="8"/>
  <c r="AN23" i="8"/>
  <c r="AN24" i="8"/>
  <c r="AO20" i="8"/>
  <c r="AO21" i="8"/>
  <c r="AO22" i="8"/>
  <c r="AO23" i="8"/>
  <c r="AO24" i="8"/>
  <c r="AP20" i="8"/>
  <c r="AP21" i="8"/>
  <c r="AP22" i="8"/>
  <c r="AP23" i="8"/>
  <c r="AP24" i="8"/>
  <c r="AQ20" i="8"/>
  <c r="AQ21" i="8"/>
  <c r="AQ22" i="8"/>
  <c r="AQ23" i="8"/>
  <c r="AQ24" i="8"/>
  <c r="AR20" i="8"/>
  <c r="AR21" i="8"/>
  <c r="AR22" i="8"/>
  <c r="AR23" i="8"/>
  <c r="AR24" i="8"/>
  <c r="AS20" i="8"/>
  <c r="AS21" i="8"/>
  <c r="AS22" i="8"/>
  <c r="AS23" i="8"/>
  <c r="AS24" i="8"/>
  <c r="AT20" i="8"/>
  <c r="AT21" i="8"/>
  <c r="AT22" i="8"/>
  <c r="AT23" i="8"/>
  <c r="AT24" i="8"/>
  <c r="AU20" i="8"/>
  <c r="AU21" i="8"/>
  <c r="AU22" i="8"/>
  <c r="AU23" i="8"/>
  <c r="AU24" i="8"/>
  <c r="AV20" i="8"/>
  <c r="AV21" i="8"/>
  <c r="AV22" i="8"/>
  <c r="AV23" i="8"/>
  <c r="AV24" i="8"/>
  <c r="AW20" i="8"/>
  <c r="AW21" i="8"/>
  <c r="AW22" i="8"/>
  <c r="AW23" i="8"/>
  <c r="AW24" i="8"/>
  <c r="AX20" i="8"/>
  <c r="AX21" i="8"/>
  <c r="AX22" i="8"/>
  <c r="AX23" i="8"/>
  <c r="AX24" i="8"/>
  <c r="AY20" i="8"/>
  <c r="AY21" i="8"/>
  <c r="AY22" i="8"/>
  <c r="AY23" i="8"/>
  <c r="AY24" i="8"/>
  <c r="AZ20" i="8"/>
  <c r="AZ21" i="8"/>
  <c r="AZ22" i="8"/>
  <c r="AZ23" i="8"/>
  <c r="AZ24" i="8"/>
  <c r="BA20" i="8"/>
  <c r="BA21" i="8"/>
  <c r="BA22" i="8"/>
  <c r="BA23" i="8"/>
  <c r="BA24" i="8"/>
  <c r="BB20" i="8"/>
  <c r="BB21" i="8"/>
  <c r="BB22" i="8"/>
  <c r="BB23" i="8"/>
  <c r="BB24" i="8"/>
  <c r="BC20" i="8"/>
  <c r="BC21" i="8"/>
  <c r="BC22" i="8"/>
  <c r="BC23" i="8"/>
  <c r="BC24" i="8"/>
  <c r="BD20" i="8"/>
  <c r="BD21" i="8"/>
  <c r="BD22" i="8"/>
  <c r="BD23" i="8"/>
  <c r="BD24" i="8"/>
  <c r="BE20" i="8"/>
  <c r="BE21" i="8"/>
  <c r="BE22" i="8"/>
  <c r="BE23" i="8"/>
  <c r="BE24" i="8"/>
  <c r="BF20" i="8"/>
  <c r="BF21" i="8"/>
  <c r="BF22" i="8"/>
  <c r="BF23" i="8"/>
  <c r="BF24" i="8"/>
  <c r="BG20" i="8"/>
  <c r="BG21" i="8"/>
  <c r="BG22" i="8"/>
  <c r="BG23" i="8"/>
  <c r="BG24" i="8"/>
  <c r="BH20" i="8"/>
  <c r="BH21" i="8"/>
  <c r="BH22" i="8"/>
  <c r="BH23" i="8"/>
  <c r="BH24" i="8"/>
  <c r="BI20" i="8"/>
  <c r="BI21" i="8"/>
  <c r="BI22" i="8"/>
  <c r="BI23" i="8"/>
  <c r="BI24" i="8"/>
  <c r="BJ20" i="8"/>
  <c r="BJ21" i="8"/>
  <c r="BJ22" i="8"/>
  <c r="BJ23" i="8"/>
  <c r="BJ24" i="8"/>
  <c r="BK20" i="8"/>
  <c r="BK21" i="8"/>
  <c r="BK22" i="8"/>
  <c r="BK23" i="8"/>
  <c r="BK24" i="8"/>
  <c r="BL20" i="8"/>
  <c r="BL21" i="8"/>
  <c r="BL22" i="8"/>
  <c r="BL23" i="8"/>
  <c r="BL24" i="8"/>
  <c r="BM20" i="8"/>
  <c r="BM21" i="8"/>
  <c r="BM22" i="8"/>
  <c r="BM23" i="8"/>
  <c r="BM24" i="8"/>
  <c r="BN20" i="8"/>
  <c r="BN21" i="8"/>
  <c r="BN22" i="8"/>
  <c r="BN23" i="8"/>
  <c r="BN24" i="8"/>
  <c r="BO20" i="8"/>
  <c r="BO21" i="8"/>
  <c r="BO22" i="8"/>
  <c r="BO23" i="8"/>
  <c r="BO24" i="8"/>
  <c r="BP20" i="8"/>
  <c r="BP21" i="8"/>
  <c r="BP22" i="8"/>
  <c r="BP23" i="8"/>
  <c r="BP24" i="8"/>
  <c r="BQ20" i="8"/>
  <c r="BQ21" i="8"/>
  <c r="BQ22" i="8"/>
  <c r="BQ23" i="8"/>
  <c r="BQ24" i="8"/>
  <c r="BR20" i="8"/>
  <c r="BR21" i="8"/>
  <c r="BR22" i="8"/>
  <c r="BR23" i="8"/>
  <c r="BR24" i="8"/>
  <c r="BS20" i="8"/>
  <c r="BS21" i="8"/>
  <c r="BS22" i="8"/>
  <c r="BS23" i="8"/>
  <c r="BS24" i="8"/>
  <c r="BT20" i="8"/>
  <c r="BT21" i="8"/>
  <c r="BT22" i="8"/>
  <c r="BT23" i="8"/>
  <c r="BT24" i="8"/>
  <c r="BU20" i="8"/>
  <c r="BU21" i="8"/>
  <c r="BU22" i="8"/>
  <c r="BU23" i="8"/>
  <c r="BU24" i="8"/>
  <c r="BV20" i="8"/>
  <c r="BV21" i="8"/>
  <c r="BV22" i="8"/>
  <c r="BV23" i="8"/>
  <c r="BV24" i="8"/>
  <c r="BW20" i="8"/>
  <c r="BW21" i="8"/>
  <c r="BW22" i="8"/>
  <c r="BW23" i="8"/>
  <c r="BW24" i="8"/>
  <c r="BX20" i="8"/>
  <c r="BX21" i="8"/>
  <c r="BX22" i="8"/>
  <c r="BX23" i="8"/>
  <c r="BX24" i="8"/>
  <c r="BY20" i="8"/>
  <c r="BY21" i="8"/>
  <c r="BY22" i="8"/>
  <c r="BY23" i="8"/>
  <c r="BY24" i="8"/>
  <c r="BZ20" i="8"/>
  <c r="BZ21" i="8"/>
  <c r="BZ22" i="8"/>
  <c r="BZ23" i="8"/>
  <c r="BZ24" i="8"/>
  <c r="CA20" i="8"/>
  <c r="CA21" i="8"/>
  <c r="CA22" i="8"/>
  <c r="CA23" i="8"/>
  <c r="CA24" i="8"/>
  <c r="CB20" i="8"/>
  <c r="CB21" i="8"/>
  <c r="CB22" i="8"/>
  <c r="CB23" i="8"/>
  <c r="CB24" i="8"/>
  <c r="CC20" i="8"/>
  <c r="CC21" i="8"/>
  <c r="CC22" i="8"/>
  <c r="CC23" i="8"/>
  <c r="CC24" i="8"/>
  <c r="CD20" i="8"/>
  <c r="CD21" i="8"/>
  <c r="CD22" i="8"/>
  <c r="CD23" i="8"/>
  <c r="CD24" i="8"/>
  <c r="CE20" i="8"/>
  <c r="CE21" i="8"/>
  <c r="CE22" i="8"/>
  <c r="CE23" i="8"/>
  <c r="CE24" i="8"/>
  <c r="CF20" i="8"/>
  <c r="CF21" i="8"/>
  <c r="CF22" i="8"/>
  <c r="CF23" i="8"/>
  <c r="CF24" i="8"/>
  <c r="CG20" i="8"/>
  <c r="CG21" i="8"/>
  <c r="CG22" i="8"/>
  <c r="CG23" i="8"/>
  <c r="CG24" i="8"/>
  <c r="CH20" i="8"/>
  <c r="CH21" i="8"/>
  <c r="CH22" i="8"/>
  <c r="CH23" i="8"/>
  <c r="CH24" i="8"/>
  <c r="CI20" i="8"/>
  <c r="CI21" i="8"/>
  <c r="CI22" i="8"/>
  <c r="CI23" i="8"/>
  <c r="CI24" i="8"/>
  <c r="CJ20" i="8"/>
  <c r="CJ21" i="8"/>
  <c r="CJ22" i="8"/>
  <c r="CJ23" i="8"/>
  <c r="CJ24" i="8"/>
  <c r="CK20" i="8"/>
  <c r="CK21" i="8"/>
  <c r="CK22" i="8"/>
  <c r="CK23" i="8"/>
  <c r="CK24" i="8"/>
  <c r="CL20" i="8"/>
  <c r="CL21" i="8"/>
  <c r="CL22" i="8"/>
  <c r="CL23" i="8"/>
  <c r="CL24" i="8"/>
  <c r="CM20" i="8"/>
  <c r="CM21" i="8"/>
  <c r="CM22" i="8"/>
  <c r="CM23" i="8"/>
  <c r="CM24" i="8"/>
  <c r="CN20" i="8"/>
  <c r="CN21" i="8"/>
  <c r="CN22" i="8"/>
  <c r="CN23" i="8"/>
  <c r="CN24" i="8"/>
  <c r="CO20" i="8"/>
  <c r="CO21" i="8"/>
  <c r="CO22" i="8"/>
  <c r="CO23" i="8"/>
  <c r="CO24" i="8"/>
  <c r="CP20" i="8"/>
  <c r="CP21" i="8"/>
  <c r="CP22" i="8"/>
  <c r="CP23" i="8"/>
  <c r="CP24" i="8"/>
  <c r="CQ20" i="8"/>
  <c r="CQ21" i="8"/>
  <c r="CQ22" i="8"/>
  <c r="CQ23" i="8"/>
  <c r="CQ24" i="8"/>
  <c r="CR20" i="8"/>
  <c r="CR21" i="8"/>
  <c r="CR22" i="8"/>
  <c r="CR23" i="8"/>
  <c r="CR24" i="8"/>
  <c r="CS20" i="8"/>
  <c r="CS21" i="8"/>
  <c r="CS22" i="8"/>
  <c r="CS23" i="8"/>
  <c r="CS24" i="8"/>
  <c r="CT20" i="8"/>
  <c r="CT21" i="8"/>
  <c r="CT22" i="8"/>
  <c r="CT23" i="8"/>
  <c r="CT24" i="8"/>
  <c r="CU20" i="8"/>
  <c r="CU21" i="8"/>
  <c r="CU22" i="8"/>
  <c r="CU23" i="8"/>
  <c r="CU24" i="8"/>
  <c r="CV20" i="8"/>
  <c r="CV21" i="8"/>
  <c r="CV22" i="8"/>
  <c r="CV23" i="8"/>
  <c r="CV24" i="8"/>
  <c r="CW20" i="8"/>
  <c r="CW21" i="8"/>
  <c r="CW22" i="8"/>
  <c r="CW23" i="8"/>
  <c r="CW24" i="8"/>
  <c r="CX20" i="8"/>
  <c r="CX21" i="8"/>
  <c r="CX22" i="8"/>
  <c r="CX23" i="8"/>
  <c r="CX24" i="8"/>
  <c r="CY20" i="8"/>
  <c r="CY21" i="8"/>
  <c r="CY22" i="8"/>
  <c r="CY23" i="8"/>
  <c r="CY24" i="8"/>
  <c r="CZ20" i="8"/>
  <c r="CZ21" i="8"/>
  <c r="CZ22" i="8"/>
  <c r="CZ23" i="8"/>
  <c r="CZ24" i="8"/>
  <c r="DA20" i="8"/>
  <c r="DA21" i="8"/>
  <c r="DA22" i="8"/>
  <c r="DA23" i="8"/>
  <c r="DA24" i="8"/>
  <c r="DB20" i="8"/>
  <c r="DB21" i="8"/>
  <c r="DB22" i="8"/>
  <c r="DB23" i="8"/>
  <c r="DB24" i="8"/>
  <c r="DC20" i="8"/>
  <c r="DC21" i="8"/>
  <c r="DC22" i="8"/>
  <c r="DC23" i="8"/>
  <c r="DC24" i="8"/>
  <c r="DD20" i="8"/>
  <c r="DD21" i="8"/>
  <c r="DD22" i="8"/>
  <c r="DD23" i="8"/>
  <c r="DD24" i="8"/>
  <c r="DE20" i="8"/>
  <c r="DE21" i="8"/>
  <c r="DE22" i="8"/>
  <c r="DE23" i="8"/>
  <c r="DE24" i="8"/>
  <c r="DF20" i="8"/>
  <c r="DF21" i="8"/>
  <c r="DF22" i="8"/>
  <c r="DF23" i="8"/>
  <c r="DF24" i="8"/>
  <c r="DG20" i="8"/>
  <c r="DG21" i="8"/>
  <c r="DG22" i="8"/>
  <c r="DG23" i="8"/>
  <c r="DG24" i="8"/>
  <c r="DH20" i="8"/>
  <c r="DH21" i="8"/>
  <c r="DH22" i="8"/>
  <c r="DH23" i="8"/>
  <c r="DH24" i="8"/>
  <c r="DI20" i="8"/>
  <c r="DI21" i="8"/>
  <c r="DI22" i="8"/>
  <c r="DI23" i="8"/>
  <c r="DI24" i="8"/>
  <c r="DJ20" i="8"/>
  <c r="DJ21" i="8"/>
  <c r="DJ22" i="8"/>
  <c r="DJ23" i="8"/>
  <c r="DJ24" i="8"/>
  <c r="DK20" i="8"/>
  <c r="DK21" i="8"/>
  <c r="DK22" i="8"/>
  <c r="DK23" i="8"/>
  <c r="DK24" i="8"/>
  <c r="DL20" i="8"/>
  <c r="DL21" i="8"/>
  <c r="DL22" i="8"/>
  <c r="DL23" i="8"/>
  <c r="DL24" i="8"/>
  <c r="DM20" i="8"/>
  <c r="DM21" i="8"/>
  <c r="DM22" i="8"/>
  <c r="DM23" i="8"/>
  <c r="DM24" i="8"/>
  <c r="DN20" i="8"/>
  <c r="DN21" i="8"/>
  <c r="DN22" i="8"/>
  <c r="DN23" i="8"/>
  <c r="DN24" i="8"/>
  <c r="DO20" i="8"/>
  <c r="DO21" i="8"/>
  <c r="DO22" i="8"/>
  <c r="DO23" i="8"/>
  <c r="DO24" i="8"/>
  <c r="DP20" i="8"/>
  <c r="DP21" i="8"/>
  <c r="DP22" i="8"/>
  <c r="DP23" i="8"/>
  <c r="DP24" i="8"/>
  <c r="DQ20" i="8"/>
  <c r="DQ21" i="8"/>
  <c r="DQ22" i="8"/>
  <c r="DQ23" i="8"/>
  <c r="DQ24" i="8"/>
  <c r="DR20" i="8"/>
  <c r="DR21" i="8"/>
  <c r="DR22" i="8"/>
  <c r="DR23" i="8"/>
  <c r="DR24" i="8"/>
  <c r="DS20" i="8"/>
  <c r="DS21" i="8"/>
  <c r="DS22" i="8"/>
  <c r="DS23" i="8"/>
  <c r="DS24" i="8"/>
  <c r="DT20" i="8"/>
  <c r="DT21" i="8"/>
  <c r="DT22" i="8"/>
  <c r="DT23" i="8"/>
  <c r="DT24" i="8"/>
  <c r="DU20" i="8"/>
  <c r="DU21" i="8"/>
  <c r="DU22" i="8"/>
  <c r="DU23" i="8"/>
  <c r="DU24" i="8"/>
  <c r="DV20" i="8"/>
  <c r="DV21" i="8"/>
  <c r="DV22" i="8"/>
  <c r="DV23" i="8"/>
  <c r="DV24" i="8"/>
  <c r="DW20" i="8"/>
  <c r="DW21" i="8"/>
  <c r="DW22" i="8"/>
  <c r="DW23" i="8"/>
  <c r="DW24" i="8"/>
  <c r="DX20" i="8"/>
  <c r="DX21" i="8"/>
  <c r="DX22" i="8"/>
  <c r="DX23" i="8"/>
  <c r="DX24" i="8"/>
  <c r="DY20" i="8"/>
  <c r="DY21" i="8"/>
  <c r="DY22" i="8"/>
  <c r="DY23" i="8"/>
  <c r="DY24" i="8"/>
  <c r="DZ20" i="8"/>
  <c r="DZ21" i="8"/>
  <c r="DZ22" i="8"/>
  <c r="DZ23" i="8"/>
  <c r="DZ24" i="8"/>
  <c r="EA20" i="8"/>
  <c r="EA21" i="8"/>
  <c r="EA22" i="8"/>
  <c r="EA23" i="8"/>
  <c r="EA24" i="8"/>
  <c r="EB20" i="8"/>
  <c r="EB21" i="8"/>
  <c r="EB22" i="8"/>
  <c r="EB23" i="8"/>
  <c r="EB24" i="8"/>
  <c r="EC20" i="8"/>
  <c r="EC21" i="8"/>
  <c r="EC22" i="8"/>
  <c r="EC23" i="8"/>
  <c r="EC24" i="8"/>
  <c r="ED20" i="8"/>
  <c r="ED21" i="8"/>
  <c r="ED22" i="8"/>
  <c r="ED23" i="8"/>
  <c r="ED24" i="8"/>
  <c r="EE20" i="8"/>
  <c r="EE21" i="8"/>
  <c r="EE22" i="8"/>
  <c r="EE23" i="8"/>
  <c r="EE24" i="8"/>
  <c r="EF20" i="8"/>
  <c r="EF21" i="8"/>
  <c r="EF22" i="8"/>
  <c r="EF23" i="8"/>
  <c r="EF24" i="8"/>
  <c r="EG20" i="8"/>
  <c r="EG21" i="8"/>
  <c r="EG22" i="8"/>
  <c r="EG23" i="8"/>
  <c r="EG24" i="8"/>
  <c r="EH20" i="8"/>
  <c r="EH21" i="8"/>
  <c r="EH22" i="8"/>
  <c r="EH23" i="8"/>
  <c r="EH24" i="8"/>
  <c r="EI20" i="8"/>
  <c r="EI21" i="8"/>
  <c r="EI22" i="8"/>
  <c r="EI23" i="8"/>
  <c r="EI24" i="8"/>
  <c r="EJ20" i="8"/>
  <c r="EJ21" i="8"/>
  <c r="EJ22" i="8"/>
  <c r="EJ23" i="8"/>
  <c r="EJ24" i="8"/>
  <c r="EK20" i="8"/>
  <c r="EK21" i="8"/>
  <c r="EK22" i="8"/>
  <c r="EK23" i="8"/>
  <c r="EK24" i="8"/>
  <c r="EL20" i="8"/>
  <c r="EL21" i="8"/>
  <c r="EL22" i="8"/>
  <c r="EL23" i="8"/>
  <c r="EL24" i="8"/>
  <c r="EM20" i="8"/>
  <c r="EM21" i="8"/>
  <c r="EM22" i="8"/>
  <c r="EM23" i="8"/>
  <c r="EM24" i="8"/>
  <c r="EN20" i="8"/>
  <c r="EN21" i="8"/>
  <c r="EN22" i="8"/>
  <c r="EN23" i="8"/>
  <c r="EN24" i="8"/>
  <c r="EO20" i="8"/>
  <c r="EO21" i="8"/>
  <c r="EO22" i="8"/>
  <c r="EO23" i="8"/>
  <c r="EO24" i="8"/>
  <c r="EP20" i="8"/>
  <c r="EP21" i="8"/>
  <c r="EP22" i="8"/>
  <c r="EP23" i="8"/>
  <c r="EP24" i="8"/>
  <c r="EQ20" i="8"/>
  <c r="EQ21" i="8"/>
  <c r="EQ22" i="8"/>
  <c r="EQ23" i="8"/>
  <c r="EQ24" i="8"/>
  <c r="ER20" i="8"/>
  <c r="ER21" i="8"/>
  <c r="ER22" i="8"/>
  <c r="ER23" i="8"/>
  <c r="ER24" i="8"/>
  <c r="ES20" i="8"/>
  <c r="ES21" i="8"/>
  <c r="ES22" i="8"/>
  <c r="ES23" i="8"/>
  <c r="ES24" i="8"/>
  <c r="ET20" i="8"/>
  <c r="ET21" i="8"/>
  <c r="ET22" i="8"/>
  <c r="ET23" i="8"/>
  <c r="ET24" i="8"/>
  <c r="EU20" i="8"/>
  <c r="EU21" i="8"/>
  <c r="EU22" i="8"/>
  <c r="EU23" i="8"/>
  <c r="EU24" i="8"/>
  <c r="EV20" i="8"/>
  <c r="EV21" i="8"/>
  <c r="EV22" i="8"/>
  <c r="EV23" i="8"/>
  <c r="EV24" i="8"/>
  <c r="EW20" i="8"/>
  <c r="EW21" i="8"/>
  <c r="EW22" i="8"/>
  <c r="EW23" i="8"/>
  <c r="EW24" i="8"/>
  <c r="EX20" i="8"/>
  <c r="EX21" i="8"/>
  <c r="EX22" i="8"/>
  <c r="EX23" i="8"/>
  <c r="EX24" i="8"/>
  <c r="EY20" i="8"/>
  <c r="EY21" i="8"/>
  <c r="EY22" i="8"/>
  <c r="EY23" i="8"/>
  <c r="EY24" i="8"/>
  <c r="EZ20" i="8"/>
  <c r="EZ21" i="8"/>
  <c r="EZ22" i="8"/>
  <c r="EZ23" i="8"/>
  <c r="EZ24" i="8"/>
  <c r="FA20" i="8"/>
  <c r="FA21" i="8"/>
  <c r="FA22" i="8"/>
  <c r="FA23" i="8"/>
  <c r="FA24" i="8"/>
  <c r="FB20" i="8"/>
  <c r="FB21" i="8"/>
  <c r="FB22" i="8"/>
  <c r="FB23" i="8"/>
  <c r="FB24" i="8"/>
  <c r="FC20" i="8"/>
  <c r="FC21" i="8"/>
  <c r="FC22" i="8"/>
  <c r="FC23" i="8"/>
  <c r="FC24" i="8"/>
  <c r="FD20" i="8"/>
  <c r="FD21" i="8"/>
  <c r="FD22" i="8"/>
  <c r="FD23" i="8"/>
  <c r="FD24" i="8"/>
  <c r="FE20" i="8"/>
  <c r="FE21" i="8"/>
  <c r="FE22" i="8"/>
  <c r="FE23" i="8"/>
  <c r="FE24" i="8"/>
  <c r="FF20" i="8"/>
  <c r="FF21" i="8"/>
  <c r="FF22" i="8"/>
  <c r="FF23" i="8"/>
  <c r="FF24" i="8"/>
  <c r="FG20" i="8"/>
  <c r="FG21" i="8"/>
  <c r="FG22" i="8"/>
  <c r="FG23" i="8"/>
  <c r="FG24" i="8"/>
  <c r="FH20" i="8"/>
  <c r="FH21" i="8"/>
  <c r="FH22" i="8"/>
  <c r="FH23" i="8"/>
  <c r="FH24" i="8"/>
  <c r="FI20" i="8"/>
  <c r="FI21" i="8"/>
  <c r="FI22" i="8"/>
  <c r="FI23" i="8"/>
  <c r="FI24" i="8"/>
  <c r="FJ20" i="8"/>
  <c r="FJ21" i="8"/>
  <c r="FJ22" i="8"/>
  <c r="FJ23" i="8"/>
  <c r="FJ24" i="8"/>
  <c r="FK20" i="8"/>
  <c r="FK21" i="8"/>
  <c r="FK22" i="8"/>
  <c r="FK23" i="8"/>
  <c r="FK24" i="8"/>
  <c r="FL20" i="8"/>
  <c r="FL21" i="8"/>
  <c r="FL22" i="8"/>
  <c r="FL23" i="8"/>
  <c r="FL24" i="8"/>
  <c r="FM20" i="8"/>
  <c r="FM21" i="8"/>
  <c r="FM22" i="8"/>
  <c r="FM23" i="8"/>
  <c r="FM24" i="8"/>
  <c r="FN20" i="8"/>
  <c r="FN21" i="8"/>
  <c r="FN22" i="8"/>
  <c r="FN23" i="8"/>
  <c r="FN24" i="8"/>
  <c r="FO20" i="8"/>
  <c r="FO21" i="8"/>
  <c r="FO22" i="8"/>
  <c r="FO23" i="8"/>
  <c r="FO24" i="8"/>
  <c r="FP20" i="8"/>
  <c r="FP21" i="8"/>
  <c r="FP22" i="8"/>
  <c r="FP23" i="8"/>
  <c r="FP24" i="8"/>
  <c r="FQ20" i="8"/>
  <c r="FQ21" i="8"/>
  <c r="FQ22" i="8"/>
  <c r="FQ23" i="8"/>
  <c r="FQ24" i="8"/>
  <c r="FR20" i="8"/>
  <c r="FR21" i="8"/>
  <c r="FR22" i="8"/>
  <c r="FR23" i="8"/>
  <c r="FR24" i="8"/>
  <c r="FS20" i="8"/>
  <c r="FS21" i="8"/>
  <c r="FS22" i="8"/>
  <c r="FS23" i="8"/>
  <c r="FS24" i="8"/>
  <c r="FT20" i="8"/>
  <c r="FT21" i="8"/>
  <c r="FT22" i="8"/>
  <c r="FT23" i="8"/>
  <c r="FT24" i="8"/>
  <c r="FU20" i="8"/>
  <c r="FU21" i="8"/>
  <c r="FU22" i="8"/>
  <c r="FU23" i="8"/>
  <c r="FU24" i="8"/>
  <c r="FV20" i="8"/>
  <c r="FV21" i="8"/>
  <c r="FV22" i="8"/>
  <c r="FV23" i="8"/>
  <c r="FV24" i="8"/>
  <c r="FW20" i="8"/>
  <c r="FW21" i="8"/>
  <c r="FW22" i="8"/>
  <c r="FW23" i="8"/>
  <c r="FW24" i="8"/>
  <c r="FX20" i="8"/>
  <c r="FX21" i="8"/>
  <c r="FX22" i="8"/>
  <c r="FX23" i="8"/>
  <c r="FX24" i="8"/>
  <c r="FY20" i="8"/>
  <c r="FY21" i="8"/>
  <c r="FY22" i="8"/>
  <c r="FY23" i="8"/>
  <c r="FY24" i="8"/>
  <c r="FZ20" i="8"/>
  <c r="FZ21" i="8"/>
  <c r="FZ22" i="8"/>
  <c r="FZ23" i="8"/>
  <c r="FZ24" i="8"/>
  <c r="GA20" i="8"/>
  <c r="GA21" i="8"/>
  <c r="GA22" i="8"/>
  <c r="GA23" i="8"/>
  <c r="GA24" i="8"/>
  <c r="GB20" i="8"/>
  <c r="GB21" i="8"/>
  <c r="GB22" i="8"/>
  <c r="GB23" i="8"/>
  <c r="GB24" i="8"/>
  <c r="GC20" i="8"/>
  <c r="GC21" i="8"/>
  <c r="GC22" i="8"/>
  <c r="GC23" i="8"/>
  <c r="GC24" i="8"/>
  <c r="GD20" i="8"/>
  <c r="GD21" i="8"/>
  <c r="GD22" i="8"/>
  <c r="GD23" i="8"/>
  <c r="GD24" i="8"/>
  <c r="GE20" i="8"/>
  <c r="GE21" i="8"/>
  <c r="GE22" i="8"/>
  <c r="GE23" i="8"/>
  <c r="GE24" i="8"/>
  <c r="GF20" i="8"/>
  <c r="GF21" i="8"/>
  <c r="GF22" i="8"/>
  <c r="GF23" i="8"/>
  <c r="GF24" i="8"/>
  <c r="GG20" i="8"/>
  <c r="GG21" i="8"/>
  <c r="GG22" i="8"/>
  <c r="GG23" i="8"/>
  <c r="GG24" i="8"/>
  <c r="GH20" i="8"/>
  <c r="GH21" i="8"/>
  <c r="GH22" i="8"/>
  <c r="GH23" i="8"/>
  <c r="GH24" i="8"/>
  <c r="GI20" i="8"/>
  <c r="GI21" i="8"/>
  <c r="GI22" i="8"/>
  <c r="GI23" i="8"/>
  <c r="GI24" i="8"/>
  <c r="GJ20" i="8"/>
  <c r="GJ21" i="8"/>
  <c r="GJ22" i="8"/>
  <c r="GJ23" i="8"/>
  <c r="GJ24" i="8"/>
  <c r="GK20" i="8"/>
  <c r="GK21" i="8"/>
  <c r="GK22" i="8"/>
  <c r="GK23" i="8"/>
  <c r="GK24" i="8"/>
  <c r="GL20" i="8"/>
  <c r="GL21" i="8"/>
  <c r="GL22" i="8"/>
  <c r="GL23" i="8"/>
  <c r="GL24" i="8"/>
  <c r="GM20" i="8"/>
  <c r="GM21" i="8"/>
  <c r="GM22" i="8"/>
  <c r="GM23" i="8"/>
  <c r="GM24" i="8"/>
  <c r="GN20" i="8"/>
  <c r="GN21" i="8"/>
  <c r="GN22" i="8"/>
  <c r="GN23" i="8"/>
  <c r="GN24" i="8"/>
  <c r="GO20" i="8"/>
  <c r="GO21" i="8"/>
  <c r="GO22" i="8"/>
  <c r="GO23" i="8"/>
  <c r="GO24" i="8"/>
  <c r="GP20" i="8"/>
  <c r="GP21" i="8"/>
  <c r="GP22" i="8"/>
  <c r="GP23" i="8"/>
  <c r="GP24" i="8"/>
  <c r="GQ20" i="8"/>
  <c r="GQ21" i="8"/>
  <c r="GQ22" i="8"/>
  <c r="GQ23" i="8"/>
  <c r="GQ24" i="8"/>
  <c r="GR20" i="8"/>
  <c r="GR21" i="8"/>
  <c r="GR22" i="8"/>
  <c r="GR23" i="8"/>
  <c r="GR24" i="8"/>
  <c r="GS20" i="8"/>
  <c r="GS21" i="8"/>
  <c r="GS22" i="8"/>
  <c r="GS23" i="8"/>
  <c r="GS24" i="8"/>
  <c r="GT20" i="8"/>
  <c r="GT21" i="8"/>
  <c r="GT22" i="8"/>
  <c r="GT23" i="8"/>
  <c r="GT24" i="8"/>
  <c r="GU20" i="8"/>
  <c r="GU21" i="8"/>
  <c r="GU22" i="8"/>
  <c r="GU23" i="8"/>
  <c r="GU24" i="8"/>
  <c r="GV20" i="8"/>
  <c r="GV21" i="8"/>
  <c r="GV22" i="8"/>
  <c r="GV23" i="8"/>
  <c r="GV24" i="8"/>
  <c r="GW20" i="8"/>
  <c r="GW21" i="8"/>
  <c r="GW22" i="8"/>
  <c r="GW23" i="8"/>
  <c r="GW24" i="8"/>
  <c r="GX20" i="8"/>
  <c r="GX21" i="8"/>
  <c r="GX22" i="8"/>
  <c r="GX23" i="8"/>
  <c r="GX24" i="8"/>
  <c r="GY20" i="8"/>
  <c r="GY21" i="8"/>
  <c r="GY22" i="8"/>
  <c r="GY23" i="8"/>
  <c r="GY24" i="8"/>
  <c r="GZ20" i="8"/>
  <c r="GZ21" i="8"/>
  <c r="GZ22" i="8"/>
  <c r="GZ23" i="8"/>
  <c r="GZ24" i="8"/>
  <c r="HA20" i="8"/>
  <c r="HA21" i="8"/>
  <c r="HA22" i="8"/>
  <c r="HA23" i="8"/>
  <c r="HA24" i="8"/>
  <c r="HB20" i="8"/>
  <c r="HB21" i="8"/>
  <c r="HB22" i="8"/>
  <c r="HB23" i="8"/>
  <c r="HB24" i="8"/>
  <c r="HC20" i="8"/>
  <c r="HC21" i="8"/>
  <c r="HC22" i="8"/>
  <c r="HC23" i="8"/>
  <c r="HC24" i="8"/>
  <c r="HD20" i="8"/>
  <c r="HD21" i="8"/>
  <c r="HD22" i="8"/>
  <c r="HD23" i="8"/>
  <c r="HD24" i="8"/>
  <c r="HE20" i="8"/>
  <c r="HE21" i="8"/>
  <c r="HE22" i="8"/>
  <c r="HE23" i="8"/>
  <c r="HE24" i="8"/>
  <c r="HF20" i="8"/>
  <c r="HF21" i="8"/>
  <c r="HF22" i="8"/>
  <c r="HF23" i="8"/>
  <c r="HF24" i="8"/>
  <c r="HG20" i="8"/>
  <c r="HG21" i="8"/>
  <c r="HG22" i="8"/>
  <c r="HG23" i="8"/>
  <c r="HG24" i="8"/>
  <c r="HH20" i="8"/>
  <c r="HH21" i="8"/>
  <c r="HH22" i="8"/>
  <c r="HH23" i="8"/>
  <c r="HH24" i="8"/>
  <c r="HI20" i="8"/>
  <c r="HI21" i="8"/>
  <c r="HI22" i="8"/>
  <c r="HI23" i="8"/>
  <c r="HI24" i="8"/>
  <c r="HJ20" i="8"/>
  <c r="HJ21" i="8"/>
  <c r="HJ22" i="8"/>
  <c r="HJ23" i="8"/>
  <c r="HJ24" i="8"/>
  <c r="HK20" i="8"/>
  <c r="HK21" i="8"/>
  <c r="HK22" i="8"/>
  <c r="HK23" i="8"/>
  <c r="HK24" i="8"/>
  <c r="HL20" i="8"/>
  <c r="HL21" i="8"/>
  <c r="HL22" i="8"/>
  <c r="HL23" i="8"/>
  <c r="HL24" i="8"/>
  <c r="HM20" i="8"/>
  <c r="HM21" i="8"/>
  <c r="HM22" i="8"/>
  <c r="HM23" i="8"/>
  <c r="HM24" i="8"/>
  <c r="HN20" i="8"/>
  <c r="HN21" i="8"/>
  <c r="HN22" i="8"/>
  <c r="HN23" i="8"/>
  <c r="HN24" i="8"/>
  <c r="HO20" i="8"/>
  <c r="HO21" i="8"/>
  <c r="HO22" i="8"/>
  <c r="HO23" i="8"/>
  <c r="HO24" i="8"/>
  <c r="HP20" i="8"/>
  <c r="HP21" i="8"/>
  <c r="HP22" i="8"/>
  <c r="HP23" i="8"/>
  <c r="HP24" i="8"/>
  <c r="HQ20" i="8"/>
  <c r="HQ21" i="8"/>
  <c r="HQ22" i="8"/>
  <c r="HQ23" i="8"/>
  <c r="HQ24" i="8"/>
  <c r="HR20" i="8"/>
  <c r="HR21" i="8"/>
  <c r="HR22" i="8"/>
  <c r="HR23" i="8"/>
  <c r="HR24" i="8"/>
  <c r="HS20" i="8"/>
  <c r="HS21" i="8"/>
  <c r="HS22" i="8"/>
  <c r="HS23" i="8"/>
  <c r="HS24" i="8"/>
  <c r="HT20" i="8"/>
  <c r="HT21" i="8"/>
  <c r="HT22" i="8"/>
  <c r="HT23" i="8"/>
  <c r="HT24" i="8"/>
  <c r="HU20" i="8"/>
  <c r="HU21" i="8"/>
  <c r="HU22" i="8"/>
  <c r="HU23" i="8"/>
  <c r="HU24" i="8"/>
  <c r="HV20" i="8"/>
  <c r="HV21" i="8"/>
  <c r="HV22" i="8"/>
  <c r="HV23" i="8"/>
  <c r="HV24" i="8"/>
  <c r="HW20" i="8"/>
  <c r="HW21" i="8"/>
  <c r="HW22" i="8"/>
  <c r="HW23" i="8"/>
  <c r="HW24" i="8"/>
  <c r="HX20" i="8"/>
  <c r="HX21" i="8"/>
  <c r="HX22" i="8"/>
  <c r="HX23" i="8"/>
  <c r="HX24" i="8"/>
  <c r="HY20" i="8"/>
  <c r="HY21" i="8"/>
  <c r="HY22" i="8"/>
  <c r="HY23" i="8"/>
  <c r="HY24" i="8"/>
  <c r="HZ20" i="8"/>
  <c r="HZ21" i="8"/>
  <c r="HZ22" i="8"/>
  <c r="HZ23" i="8"/>
  <c r="HZ24" i="8"/>
  <c r="IA20" i="8"/>
  <c r="IA21" i="8"/>
  <c r="IA22" i="8"/>
  <c r="IA23" i="8"/>
  <c r="IA24" i="8"/>
  <c r="IB20" i="8"/>
  <c r="IB21" i="8"/>
  <c r="IB22" i="8"/>
  <c r="IB23" i="8"/>
  <c r="IB24" i="8"/>
  <c r="IC20" i="8"/>
  <c r="IC21" i="8"/>
  <c r="IC22" i="8"/>
  <c r="IC23" i="8"/>
  <c r="IC24" i="8"/>
  <c r="ID20" i="8"/>
  <c r="ID21" i="8"/>
  <c r="ID22" i="8"/>
  <c r="ID23" i="8"/>
  <c r="ID24" i="8"/>
  <c r="IE20" i="8"/>
  <c r="IE21" i="8"/>
  <c r="IE22" i="8"/>
  <c r="IE23" i="8"/>
  <c r="IE24" i="8"/>
  <c r="IF20" i="8"/>
  <c r="IF21" i="8"/>
  <c r="IF22" i="8"/>
  <c r="IF23" i="8"/>
  <c r="IF24" i="8"/>
  <c r="IG20" i="8"/>
  <c r="IG21" i="8"/>
  <c r="IG22" i="8"/>
  <c r="IG23" i="8"/>
  <c r="IG24" i="8"/>
  <c r="IH20" i="8"/>
  <c r="IH21" i="8"/>
  <c r="IH22" i="8"/>
  <c r="IH23" i="8"/>
  <c r="IH24" i="8"/>
  <c r="II20" i="8"/>
  <c r="II21" i="8"/>
  <c r="II22" i="8"/>
  <c r="II23" i="8"/>
  <c r="II24" i="8"/>
  <c r="IJ20" i="8"/>
  <c r="IJ21" i="8"/>
  <c r="IJ22" i="8"/>
  <c r="IJ23" i="8"/>
  <c r="IJ24" i="8"/>
  <c r="IK20" i="8"/>
  <c r="IK21" i="8"/>
  <c r="IK22" i="8"/>
  <c r="IK23" i="8"/>
  <c r="IK24" i="8"/>
  <c r="IL20" i="8"/>
  <c r="IL21" i="8"/>
  <c r="IL22" i="8"/>
  <c r="IL23" i="8"/>
  <c r="IL24" i="8"/>
  <c r="IM20" i="8"/>
  <c r="IM21" i="8"/>
  <c r="IM22" i="8"/>
  <c r="IM23" i="8"/>
  <c r="IM24" i="8"/>
  <c r="IN20" i="8"/>
  <c r="IN21" i="8"/>
  <c r="IN22" i="8"/>
  <c r="IN23" i="8"/>
  <c r="IN24" i="8"/>
  <c r="IO20" i="8"/>
  <c r="IO21" i="8"/>
  <c r="IO22" i="8"/>
  <c r="IO23" i="8"/>
  <c r="IO24" i="8"/>
  <c r="IP20" i="8"/>
  <c r="IP21" i="8"/>
  <c r="IP22" i="8"/>
  <c r="IP23" i="8"/>
  <c r="IP24" i="8"/>
  <c r="IQ20" i="8"/>
  <c r="IQ21" i="8"/>
  <c r="IQ22" i="8"/>
  <c r="IQ23" i="8"/>
  <c r="IQ24" i="8"/>
  <c r="IR20" i="8"/>
  <c r="IR21" i="8"/>
  <c r="IR22" i="8"/>
  <c r="IR23" i="8"/>
  <c r="IR24" i="8"/>
  <c r="IS20" i="8"/>
  <c r="IS21" i="8"/>
  <c r="IS22" i="8"/>
  <c r="IS23" i="8"/>
  <c r="IS24" i="8"/>
  <c r="IT20" i="8"/>
  <c r="IT21" i="8"/>
  <c r="IT22" i="8"/>
  <c r="IT23" i="8"/>
  <c r="IT24" i="8"/>
  <c r="IU20" i="8"/>
  <c r="IU21" i="8"/>
  <c r="IU22" i="8"/>
  <c r="IU23" i="8"/>
  <c r="IU24" i="8"/>
  <c r="IV20" i="8"/>
  <c r="IV21" i="8"/>
  <c r="IV22" i="8"/>
  <c r="IV23" i="8"/>
  <c r="IV24" i="8"/>
  <c r="IW20" i="8"/>
  <c r="IW21" i="8"/>
  <c r="IW22" i="8"/>
  <c r="IW23" i="8"/>
  <c r="IW24" i="8"/>
  <c r="IX20" i="8"/>
  <c r="IX21" i="8"/>
  <c r="IX22" i="8"/>
  <c r="IX23" i="8"/>
  <c r="IX24" i="8"/>
  <c r="IY20" i="8"/>
  <c r="IY21" i="8"/>
  <c r="IY22" i="8"/>
  <c r="IY23" i="8"/>
  <c r="IY24" i="8"/>
  <c r="IZ20" i="8"/>
  <c r="IZ21" i="8"/>
  <c r="IZ22" i="8"/>
  <c r="IZ23" i="8"/>
  <c r="IZ24" i="8"/>
  <c r="JA20" i="8"/>
  <c r="JA21" i="8"/>
  <c r="JA22" i="8"/>
  <c r="JA23" i="8"/>
  <c r="JA24" i="8"/>
  <c r="JB20" i="8"/>
  <c r="JB21" i="8"/>
  <c r="JB22" i="8"/>
  <c r="JB23" i="8"/>
  <c r="JB24" i="8"/>
  <c r="JC20" i="8"/>
  <c r="JC21" i="8"/>
  <c r="JC22" i="8"/>
  <c r="JC23" i="8"/>
  <c r="JC24" i="8"/>
  <c r="JD20" i="8"/>
  <c r="JD21" i="8"/>
  <c r="JD22" i="8"/>
  <c r="JD23" i="8"/>
  <c r="JD24" i="8"/>
  <c r="JE20" i="8"/>
  <c r="JE21" i="8"/>
  <c r="JE22" i="8"/>
  <c r="JE23" i="8"/>
  <c r="JE24" i="8"/>
  <c r="JF20" i="8"/>
  <c r="JF21" i="8"/>
  <c r="JF22" i="8"/>
  <c r="JF23" i="8"/>
  <c r="JF24" i="8"/>
  <c r="JG20" i="8"/>
  <c r="JG21" i="8"/>
  <c r="JG22" i="8"/>
  <c r="JG23" i="8"/>
  <c r="JG24" i="8"/>
  <c r="JH20" i="8"/>
  <c r="JH21" i="8"/>
  <c r="JH22" i="8"/>
  <c r="JH23" i="8"/>
  <c r="JH24" i="8"/>
  <c r="JI20" i="8"/>
  <c r="JI21" i="8"/>
  <c r="JI22" i="8"/>
  <c r="JI23" i="8"/>
  <c r="JI24" i="8"/>
  <c r="JJ20" i="8"/>
  <c r="JJ21" i="8"/>
  <c r="JJ22" i="8"/>
  <c r="JJ23" i="8"/>
  <c r="JJ24" i="8"/>
  <c r="JK20" i="8"/>
  <c r="JK21" i="8"/>
  <c r="JK22" i="8"/>
  <c r="JK23" i="8"/>
  <c r="JK24" i="8"/>
  <c r="JL20" i="8"/>
  <c r="JL21" i="8"/>
  <c r="JL22" i="8"/>
  <c r="JL23" i="8"/>
  <c r="JL24" i="8"/>
  <c r="JM20" i="8"/>
  <c r="JM22" i="8"/>
  <c r="JM23" i="8"/>
  <c r="JQ67" i="7"/>
  <c r="JQ68" i="7"/>
  <c r="JQ69" i="7"/>
  <c r="JQ70" i="7"/>
  <c r="JQ78" i="7"/>
  <c r="JQ79" i="7"/>
  <c r="JM21" i="6"/>
  <c r="JQ81" i="7"/>
  <c r="Y258" i="8"/>
  <c r="AA258" i="8"/>
  <c r="AC258" i="8"/>
  <c r="JP66" i="7"/>
  <c r="JP67" i="7"/>
  <c r="JP68" i="7"/>
  <c r="JP69" i="7"/>
  <c r="JP70" i="7"/>
  <c r="JP71" i="7"/>
  <c r="JP73" i="7"/>
  <c r="JP76" i="7"/>
  <c r="JP78" i="7"/>
  <c r="JP79" i="7"/>
  <c r="JL21" i="6"/>
  <c r="JP81" i="7"/>
  <c r="JP83" i="7"/>
  <c r="Y257" i="8"/>
  <c r="AA257" i="8"/>
  <c r="AC257" i="8"/>
  <c r="JO66" i="7"/>
  <c r="JO67" i="7"/>
  <c r="JO68" i="7"/>
  <c r="JO69" i="7"/>
  <c r="JO70" i="7"/>
  <c r="JO71" i="7"/>
  <c r="JO73" i="7"/>
  <c r="JO76" i="7"/>
  <c r="JO78" i="7"/>
  <c r="JO79" i="7"/>
  <c r="JK21" i="6"/>
  <c r="JO81" i="7"/>
  <c r="JO83" i="7"/>
  <c r="Y256" i="8"/>
  <c r="AA256" i="8"/>
  <c r="AC256" i="8"/>
  <c r="JN66" i="7"/>
  <c r="JN67" i="7"/>
  <c r="JN68" i="7"/>
  <c r="JN69" i="7"/>
  <c r="JN70" i="7"/>
  <c r="JN71" i="7"/>
  <c r="JN73" i="7"/>
  <c r="JN76" i="7"/>
  <c r="JN78" i="7"/>
  <c r="JN79" i="7"/>
  <c r="JJ21" i="6"/>
  <c r="JN81" i="7"/>
  <c r="JN83" i="7"/>
  <c r="Y255" i="8"/>
  <c r="AA255" i="8"/>
  <c r="AC255" i="8"/>
  <c r="JM66" i="7"/>
  <c r="JM67" i="7"/>
  <c r="JM68" i="7"/>
  <c r="JM69" i="7"/>
  <c r="JM70" i="7"/>
  <c r="JM71" i="7"/>
  <c r="JM73" i="7"/>
  <c r="JM76" i="7"/>
  <c r="JM78" i="7"/>
  <c r="JM79" i="7"/>
  <c r="JI21" i="6"/>
  <c r="JM81" i="7"/>
  <c r="JM83" i="7"/>
  <c r="Y254" i="8"/>
  <c r="AA254" i="8"/>
  <c r="AC254" i="8"/>
  <c r="JL66" i="7"/>
  <c r="JL67" i="7"/>
  <c r="JL68" i="7"/>
  <c r="JL69" i="7"/>
  <c r="JL70" i="7"/>
  <c r="JL71" i="7"/>
  <c r="JL73" i="7"/>
  <c r="JL76" i="7"/>
  <c r="JL78" i="7"/>
  <c r="JL79" i="7"/>
  <c r="JH21" i="6"/>
  <c r="JL81" i="7"/>
  <c r="JL83" i="7"/>
  <c r="Y253" i="8"/>
  <c r="AA253" i="8"/>
  <c r="AC253" i="8"/>
  <c r="JK66" i="7"/>
  <c r="JK67" i="7"/>
  <c r="JK68" i="7"/>
  <c r="JK69" i="7"/>
  <c r="JK70" i="7"/>
  <c r="JK71" i="7"/>
  <c r="JK73" i="7"/>
  <c r="JK76" i="7"/>
  <c r="JK78" i="7"/>
  <c r="JK79" i="7"/>
  <c r="JG21" i="6"/>
  <c r="JK81" i="7"/>
  <c r="JK83" i="7"/>
  <c r="Y252" i="8"/>
  <c r="AA252" i="8"/>
  <c r="AC252" i="8"/>
  <c r="JJ66" i="7"/>
  <c r="JJ67" i="7"/>
  <c r="JJ68" i="7"/>
  <c r="JJ69" i="7"/>
  <c r="JJ70" i="7"/>
  <c r="JJ71" i="7"/>
  <c r="JJ73" i="7"/>
  <c r="JJ76" i="7"/>
  <c r="JJ78" i="7"/>
  <c r="JJ79" i="7"/>
  <c r="JF21" i="6"/>
  <c r="JJ81" i="7"/>
  <c r="JJ83" i="7"/>
  <c r="Y251" i="8"/>
  <c r="AA251" i="8"/>
  <c r="AC251" i="8"/>
  <c r="JI66" i="7"/>
  <c r="JI67" i="7"/>
  <c r="JI68" i="7"/>
  <c r="JI69" i="7"/>
  <c r="JI70" i="7"/>
  <c r="JI71" i="7"/>
  <c r="JI73" i="7"/>
  <c r="JI76" i="7"/>
  <c r="JI78" i="7"/>
  <c r="JI79" i="7"/>
  <c r="JE21" i="6"/>
  <c r="JI81" i="7"/>
  <c r="JI83" i="7"/>
  <c r="Y250" i="8"/>
  <c r="AA250" i="8"/>
  <c r="AC250" i="8"/>
  <c r="JH66" i="7"/>
  <c r="JH67" i="7"/>
  <c r="JH68" i="7"/>
  <c r="JH69" i="7"/>
  <c r="JH70" i="7"/>
  <c r="JH71" i="7"/>
  <c r="JH73" i="7"/>
  <c r="JH76" i="7"/>
  <c r="JH78" i="7"/>
  <c r="JH79" i="7"/>
  <c r="JD21" i="6"/>
  <c r="JH81" i="7"/>
  <c r="JH83" i="7"/>
  <c r="Y249" i="8"/>
  <c r="AA249" i="8"/>
  <c r="AC249" i="8"/>
  <c r="JG66" i="7"/>
  <c r="JG67" i="7"/>
  <c r="JG68" i="7"/>
  <c r="JG69" i="7"/>
  <c r="JG70" i="7"/>
  <c r="JG71" i="7"/>
  <c r="JG73" i="7"/>
  <c r="JG76" i="7"/>
  <c r="JG78" i="7"/>
  <c r="JG79" i="7"/>
  <c r="JC21" i="6"/>
  <c r="JG81" i="7"/>
  <c r="JG83" i="7"/>
  <c r="Y248" i="8"/>
  <c r="AA248" i="8"/>
  <c r="AC248" i="8"/>
  <c r="JF66" i="7"/>
  <c r="JF67" i="7"/>
  <c r="JF68" i="7"/>
  <c r="JF69" i="7"/>
  <c r="JF70" i="7"/>
  <c r="JF71" i="7"/>
  <c r="JF73" i="7"/>
  <c r="JF76" i="7"/>
  <c r="JF78" i="7"/>
  <c r="JF79" i="7"/>
  <c r="JB21" i="6"/>
  <c r="JF81" i="7"/>
  <c r="JF83" i="7"/>
  <c r="Y247" i="8"/>
  <c r="AA247" i="8"/>
  <c r="AC247" i="8"/>
  <c r="JE66" i="7"/>
  <c r="JE67" i="7"/>
  <c r="JE68" i="7"/>
  <c r="JE69" i="7"/>
  <c r="JE70" i="7"/>
  <c r="JE71" i="7"/>
  <c r="JE73" i="7"/>
  <c r="JE76" i="7"/>
  <c r="JE78" i="7"/>
  <c r="JE79" i="7"/>
  <c r="JA21" i="6"/>
  <c r="JE81" i="7"/>
  <c r="JE83" i="7"/>
  <c r="Y246" i="8"/>
  <c r="AA246" i="8"/>
  <c r="AC246" i="8"/>
  <c r="JD66" i="7"/>
  <c r="JD67" i="7"/>
  <c r="JD68" i="7"/>
  <c r="JD69" i="7"/>
  <c r="JD70" i="7"/>
  <c r="JD71" i="7"/>
  <c r="JD73" i="7"/>
  <c r="JD76" i="7"/>
  <c r="JD78" i="7"/>
  <c r="JD79" i="7"/>
  <c r="IZ21" i="6"/>
  <c r="JD81" i="7"/>
  <c r="JD83" i="7"/>
  <c r="Y245" i="8"/>
  <c r="AA245" i="8"/>
  <c r="AC245" i="8"/>
  <c r="JC66" i="7"/>
  <c r="JC67" i="7"/>
  <c r="JC68" i="7"/>
  <c r="JC69" i="7"/>
  <c r="JC70" i="7"/>
  <c r="JC71" i="7"/>
  <c r="JC73" i="7"/>
  <c r="JC76" i="7"/>
  <c r="JC78" i="7"/>
  <c r="JC79" i="7"/>
  <c r="IY21" i="6"/>
  <c r="JC81" i="7"/>
  <c r="JC83" i="7"/>
  <c r="Y244" i="8"/>
  <c r="AA244" i="8"/>
  <c r="AC244" i="8"/>
  <c r="JB66" i="7"/>
  <c r="JB67" i="7"/>
  <c r="JB68" i="7"/>
  <c r="JB69" i="7"/>
  <c r="JB70" i="7"/>
  <c r="JB71" i="7"/>
  <c r="JB73" i="7"/>
  <c r="JB76" i="7"/>
  <c r="JB78" i="7"/>
  <c r="JB79" i="7"/>
  <c r="IX21" i="6"/>
  <c r="JB81" i="7"/>
  <c r="JB83" i="7"/>
  <c r="Y243" i="8"/>
  <c r="AA243" i="8"/>
  <c r="AC243" i="8"/>
  <c r="JA66" i="7"/>
  <c r="JA67" i="7"/>
  <c r="JA68" i="7"/>
  <c r="JA69" i="7"/>
  <c r="JA70" i="7"/>
  <c r="JA71" i="7"/>
  <c r="JA73" i="7"/>
  <c r="JA76" i="7"/>
  <c r="JA78" i="7"/>
  <c r="JA79" i="7"/>
  <c r="IW21" i="6"/>
  <c r="JA81" i="7"/>
  <c r="JA83" i="7"/>
  <c r="Y242" i="8"/>
  <c r="AA242" i="8"/>
  <c r="AC242" i="8"/>
  <c r="IZ66" i="7"/>
  <c r="IZ67" i="7"/>
  <c r="IZ68" i="7"/>
  <c r="IZ69" i="7"/>
  <c r="IZ70" i="7"/>
  <c r="IZ71" i="7"/>
  <c r="IZ73" i="7"/>
  <c r="IZ76" i="7"/>
  <c r="IZ78" i="7"/>
  <c r="IZ79" i="7"/>
  <c r="IV21" i="6"/>
  <c r="IZ81" i="7"/>
  <c r="IZ83" i="7"/>
  <c r="Y241" i="8"/>
  <c r="AA241" i="8"/>
  <c r="AC241" i="8"/>
  <c r="IY66" i="7"/>
  <c r="IY67" i="7"/>
  <c r="IY68" i="7"/>
  <c r="IY69" i="7"/>
  <c r="IY70" i="7"/>
  <c r="IY71" i="7"/>
  <c r="IY73" i="7"/>
  <c r="IY76" i="7"/>
  <c r="IY78" i="7"/>
  <c r="IY79" i="7"/>
  <c r="IU21" i="6"/>
  <c r="IY81" i="7"/>
  <c r="IY83" i="7"/>
  <c r="Y240" i="8"/>
  <c r="AA240" i="8"/>
  <c r="AC240" i="8"/>
  <c r="IX66" i="7"/>
  <c r="IX67" i="7"/>
  <c r="IX68" i="7"/>
  <c r="IX69" i="7"/>
  <c r="IX70" i="7"/>
  <c r="IX71" i="7"/>
  <c r="IX73" i="7"/>
  <c r="IX76" i="7"/>
  <c r="IX78" i="7"/>
  <c r="IX79" i="7"/>
  <c r="IT21" i="6"/>
  <c r="IX81" i="7"/>
  <c r="IX83" i="7"/>
  <c r="Y239" i="8"/>
  <c r="AA239" i="8"/>
  <c r="AC239" i="8"/>
  <c r="IW66" i="7"/>
  <c r="IW67" i="7"/>
  <c r="IW68" i="7"/>
  <c r="IW69" i="7"/>
  <c r="IW70" i="7"/>
  <c r="IW71" i="7"/>
  <c r="IW73" i="7"/>
  <c r="IW76" i="7"/>
  <c r="IW78" i="7"/>
  <c r="IW79" i="7"/>
  <c r="IS21" i="6"/>
  <c r="IW81" i="7"/>
  <c r="IW83" i="7"/>
  <c r="Y238" i="8"/>
  <c r="AA238" i="8"/>
  <c r="AC238" i="8"/>
  <c r="IV66" i="7"/>
  <c r="IV67" i="7"/>
  <c r="IV68" i="7"/>
  <c r="IV69" i="7"/>
  <c r="IV70" i="7"/>
  <c r="IV71" i="7"/>
  <c r="IV73" i="7"/>
  <c r="IV76" i="7"/>
  <c r="IV78" i="7"/>
  <c r="IV79" i="7"/>
  <c r="IR21" i="6"/>
  <c r="IV81" i="7"/>
  <c r="IV83" i="7"/>
  <c r="Y237" i="8"/>
  <c r="AA237" i="8"/>
  <c r="AC237" i="8"/>
  <c r="IU66" i="7"/>
  <c r="IU67" i="7"/>
  <c r="IU68" i="7"/>
  <c r="IU69" i="7"/>
  <c r="IU70" i="7"/>
  <c r="IU71" i="7"/>
  <c r="IU73" i="7"/>
  <c r="IU76" i="7"/>
  <c r="IU78" i="7"/>
  <c r="IU79" i="7"/>
  <c r="IQ21" i="6"/>
  <c r="IU81" i="7"/>
  <c r="IU83" i="7"/>
  <c r="Y236" i="8"/>
  <c r="AA236" i="8"/>
  <c r="AC236" i="8"/>
  <c r="IT66" i="7"/>
  <c r="IT67" i="7"/>
  <c r="IT68" i="7"/>
  <c r="IT69" i="7"/>
  <c r="IT70" i="7"/>
  <c r="IT71" i="7"/>
  <c r="IT73" i="7"/>
  <c r="IT76" i="7"/>
  <c r="IT78" i="7"/>
  <c r="IT79" i="7"/>
  <c r="IP21" i="6"/>
  <c r="IT81" i="7"/>
  <c r="IT83" i="7"/>
  <c r="Y235" i="8"/>
  <c r="AA235" i="8"/>
  <c r="AC235" i="8"/>
  <c r="IS66" i="7"/>
  <c r="IS67" i="7"/>
  <c r="IS68" i="7"/>
  <c r="IS69" i="7"/>
  <c r="IS70" i="7"/>
  <c r="IS71" i="7"/>
  <c r="IS73" i="7"/>
  <c r="IS76" i="7"/>
  <c r="IS78" i="7"/>
  <c r="IS79" i="7"/>
  <c r="IO21" i="6"/>
  <c r="IS81" i="7"/>
  <c r="IS83" i="7"/>
  <c r="Y234" i="8"/>
  <c r="AA234" i="8"/>
  <c r="AC234" i="8"/>
  <c r="IR66" i="7"/>
  <c r="IR67" i="7"/>
  <c r="IR68" i="7"/>
  <c r="IR69" i="7"/>
  <c r="IR70" i="7"/>
  <c r="IR71" i="7"/>
  <c r="IR73" i="7"/>
  <c r="IR76" i="7"/>
  <c r="IR78" i="7"/>
  <c r="IR79" i="7"/>
  <c r="IN21" i="6"/>
  <c r="IR81" i="7"/>
  <c r="IR83" i="7"/>
  <c r="Y233" i="8"/>
  <c r="AA233" i="8"/>
  <c r="AC233" i="8"/>
  <c r="IQ66" i="7"/>
  <c r="IQ67" i="7"/>
  <c r="IQ68" i="7"/>
  <c r="IQ69" i="7"/>
  <c r="IQ70" i="7"/>
  <c r="IQ71" i="7"/>
  <c r="IQ73" i="7"/>
  <c r="IQ76" i="7"/>
  <c r="IQ78" i="7"/>
  <c r="IQ79" i="7"/>
  <c r="IM21" i="6"/>
  <c r="IQ81" i="7"/>
  <c r="IQ83" i="7"/>
  <c r="Y232" i="8"/>
  <c r="AA232" i="8"/>
  <c r="AC232" i="8"/>
  <c r="IP66" i="7"/>
  <c r="IP67" i="7"/>
  <c r="IP68" i="7"/>
  <c r="IP69" i="7"/>
  <c r="IP70" i="7"/>
  <c r="IP71" i="7"/>
  <c r="IP73" i="7"/>
  <c r="IP76" i="7"/>
  <c r="IP78" i="7"/>
  <c r="IP79" i="7"/>
  <c r="IL21" i="6"/>
  <c r="IP81" i="7"/>
  <c r="IP83" i="7"/>
  <c r="Y231" i="8"/>
  <c r="AA231" i="8"/>
  <c r="AC231" i="8"/>
  <c r="IO66" i="7"/>
  <c r="IO67" i="7"/>
  <c r="IO68" i="7"/>
  <c r="IO69" i="7"/>
  <c r="IO70" i="7"/>
  <c r="IO71" i="7"/>
  <c r="IO73" i="7"/>
  <c r="IO76" i="7"/>
  <c r="IO78" i="7"/>
  <c r="IO79" i="7"/>
  <c r="IK21" i="6"/>
  <c r="IO81" i="7"/>
  <c r="IO83" i="7"/>
  <c r="Y230" i="8"/>
  <c r="AA230" i="8"/>
  <c r="AC230" i="8"/>
  <c r="IN66" i="7"/>
  <c r="IN67" i="7"/>
  <c r="IN68" i="7"/>
  <c r="IN69" i="7"/>
  <c r="IN70" i="7"/>
  <c r="IN71" i="7"/>
  <c r="IN73" i="7"/>
  <c r="IN76" i="7"/>
  <c r="IN78" i="7"/>
  <c r="IN79" i="7"/>
  <c r="IJ21" i="6"/>
  <c r="IN81" i="7"/>
  <c r="IN83" i="7"/>
  <c r="Y229" i="8"/>
  <c r="AA229" i="8"/>
  <c r="AC229" i="8"/>
  <c r="IM66" i="7"/>
  <c r="IM67" i="7"/>
  <c r="IM68" i="7"/>
  <c r="IM69" i="7"/>
  <c r="IM70" i="7"/>
  <c r="IM71" i="7"/>
  <c r="IM73" i="7"/>
  <c r="IM76" i="7"/>
  <c r="IM78" i="7"/>
  <c r="IM79" i="7"/>
  <c r="II21" i="6"/>
  <c r="IM81" i="7"/>
  <c r="IM83" i="7"/>
  <c r="Y228" i="8"/>
  <c r="AA228" i="8"/>
  <c r="AC228" i="8"/>
  <c r="IL66" i="7"/>
  <c r="IL67" i="7"/>
  <c r="IL68" i="7"/>
  <c r="IL69" i="7"/>
  <c r="IL70" i="7"/>
  <c r="IL71" i="7"/>
  <c r="IL73" i="7"/>
  <c r="IL76" i="7"/>
  <c r="IL78" i="7"/>
  <c r="IL79" i="7"/>
  <c r="IH21" i="6"/>
  <c r="IL81" i="7"/>
  <c r="IL83" i="7"/>
  <c r="Y227" i="8"/>
  <c r="AA227" i="8"/>
  <c r="AC227" i="8"/>
  <c r="IK66" i="7"/>
  <c r="IK67" i="7"/>
  <c r="IK68" i="7"/>
  <c r="IK69" i="7"/>
  <c r="IK70" i="7"/>
  <c r="IK71" i="7"/>
  <c r="IK73" i="7"/>
  <c r="IK76" i="7"/>
  <c r="IK78" i="7"/>
  <c r="IK79" i="7"/>
  <c r="IG21" i="6"/>
  <c r="IK81" i="7"/>
  <c r="IK83" i="7"/>
  <c r="Y226" i="8"/>
  <c r="AA226" i="8"/>
  <c r="AC226" i="8"/>
  <c r="IJ66" i="7"/>
  <c r="IJ67" i="7"/>
  <c r="IJ68" i="7"/>
  <c r="IJ69" i="7"/>
  <c r="IJ70" i="7"/>
  <c r="IJ71" i="7"/>
  <c r="IJ73" i="7"/>
  <c r="IJ76" i="7"/>
  <c r="IJ78" i="7"/>
  <c r="IJ79" i="7"/>
  <c r="IF21" i="6"/>
  <c r="IJ81" i="7"/>
  <c r="IJ83" i="7"/>
  <c r="Y225" i="8"/>
  <c r="AA225" i="8"/>
  <c r="AC225" i="8"/>
  <c r="II66" i="7"/>
  <c r="II67" i="7"/>
  <c r="II68" i="7"/>
  <c r="II69" i="7"/>
  <c r="II70" i="7"/>
  <c r="II71" i="7"/>
  <c r="II73" i="7"/>
  <c r="II76" i="7"/>
  <c r="II78" i="7"/>
  <c r="II79" i="7"/>
  <c r="IE21" i="6"/>
  <c r="II81" i="7"/>
  <c r="II83" i="7"/>
  <c r="Y224" i="8"/>
  <c r="AA224" i="8"/>
  <c r="AC224" i="8"/>
  <c r="IH66" i="7"/>
  <c r="IH67" i="7"/>
  <c r="IH68" i="7"/>
  <c r="IH69" i="7"/>
  <c r="IH70" i="7"/>
  <c r="IH71" i="7"/>
  <c r="IH73" i="7"/>
  <c r="IH76" i="7"/>
  <c r="IH78" i="7"/>
  <c r="IH79" i="7"/>
  <c r="ID21" i="6"/>
  <c r="IH81" i="7"/>
  <c r="IH83" i="7"/>
  <c r="Y223" i="8"/>
  <c r="AA223" i="8"/>
  <c r="AC223" i="8"/>
  <c r="IG66" i="7"/>
  <c r="IG67" i="7"/>
  <c r="IG68" i="7"/>
  <c r="IG69" i="7"/>
  <c r="IG70" i="7"/>
  <c r="IG71" i="7"/>
  <c r="IG73" i="7"/>
  <c r="IG76" i="7"/>
  <c r="IG78" i="7"/>
  <c r="IG79" i="7"/>
  <c r="IC21" i="6"/>
  <c r="IG81" i="7"/>
  <c r="IG83" i="7"/>
  <c r="Y222" i="8"/>
  <c r="AA222" i="8"/>
  <c r="AC222" i="8"/>
  <c r="IF66" i="7"/>
  <c r="IF67" i="7"/>
  <c r="IF68" i="7"/>
  <c r="IF69" i="7"/>
  <c r="IF70" i="7"/>
  <c r="IF71" i="7"/>
  <c r="IF73" i="7"/>
  <c r="IF76" i="7"/>
  <c r="IF78" i="7"/>
  <c r="IF79" i="7"/>
  <c r="IB21" i="6"/>
  <c r="IF81" i="7"/>
  <c r="IF83" i="7"/>
  <c r="Y221" i="8"/>
  <c r="AA221" i="8"/>
  <c r="AC221" i="8"/>
  <c r="IE66" i="7"/>
  <c r="IE67" i="7"/>
  <c r="IE68" i="7"/>
  <c r="IE69" i="7"/>
  <c r="IE70" i="7"/>
  <c r="IE71" i="7"/>
  <c r="IE73" i="7"/>
  <c r="IE76" i="7"/>
  <c r="IE78" i="7"/>
  <c r="IE79" i="7"/>
  <c r="IA21" i="6"/>
  <c r="IE81" i="7"/>
  <c r="IE83" i="7"/>
  <c r="Y220" i="8"/>
  <c r="AA220" i="8"/>
  <c r="AC220" i="8"/>
  <c r="ID66" i="7"/>
  <c r="ID67" i="7"/>
  <c r="ID68" i="7"/>
  <c r="ID69" i="7"/>
  <c r="ID70" i="7"/>
  <c r="ID71" i="7"/>
  <c r="ID73" i="7"/>
  <c r="ID76" i="7"/>
  <c r="ID78" i="7"/>
  <c r="ID79" i="7"/>
  <c r="HZ21" i="6"/>
  <c r="ID81" i="7"/>
  <c r="ID83" i="7"/>
  <c r="Y219" i="8"/>
  <c r="AA219" i="8"/>
  <c r="AC219" i="8"/>
  <c r="IC66" i="7"/>
  <c r="IC67" i="7"/>
  <c r="IC68" i="7"/>
  <c r="IC69" i="7"/>
  <c r="IC70" i="7"/>
  <c r="IC71" i="7"/>
  <c r="IC73" i="7"/>
  <c r="IC76" i="7"/>
  <c r="IC78" i="7"/>
  <c r="IC79" i="7"/>
  <c r="HY21" i="6"/>
  <c r="IC81" i="7"/>
  <c r="IC83" i="7"/>
  <c r="Y218" i="8"/>
  <c r="AA218" i="8"/>
  <c r="AC218" i="8"/>
  <c r="IB66" i="7"/>
  <c r="IB67" i="7"/>
  <c r="IB68" i="7"/>
  <c r="IB69" i="7"/>
  <c r="IB70" i="7"/>
  <c r="IB71" i="7"/>
  <c r="IB73" i="7"/>
  <c r="IB76" i="7"/>
  <c r="IB78" i="7"/>
  <c r="IB79" i="7"/>
  <c r="HX21" i="6"/>
  <c r="IB81" i="7"/>
  <c r="IB83" i="7"/>
  <c r="Y217" i="8"/>
  <c r="AA217" i="8"/>
  <c r="AC217" i="8"/>
  <c r="IA66" i="7"/>
  <c r="IA67" i="7"/>
  <c r="IA68" i="7"/>
  <c r="IA69" i="7"/>
  <c r="IA70" i="7"/>
  <c r="IA71" i="7"/>
  <c r="IA73" i="7"/>
  <c r="IA76" i="7"/>
  <c r="IA78" i="7"/>
  <c r="IA79" i="7"/>
  <c r="HW21" i="6"/>
  <c r="IA81" i="7"/>
  <c r="IA83" i="7"/>
  <c r="Y216" i="8"/>
  <c r="AA216" i="8"/>
  <c r="AC216" i="8"/>
  <c r="HZ66" i="7"/>
  <c r="HZ67" i="7"/>
  <c r="HZ68" i="7"/>
  <c r="HZ69" i="7"/>
  <c r="HZ70" i="7"/>
  <c r="HZ71" i="7"/>
  <c r="HZ73" i="7"/>
  <c r="HZ76" i="7"/>
  <c r="HZ78" i="7"/>
  <c r="HZ79" i="7"/>
  <c r="HV21" i="6"/>
  <c r="HZ81" i="7"/>
  <c r="HZ83" i="7"/>
  <c r="Y215" i="8"/>
  <c r="AA215" i="8"/>
  <c r="AC215" i="8"/>
  <c r="HY66" i="7"/>
  <c r="HY67" i="7"/>
  <c r="HY68" i="7"/>
  <c r="HY69" i="7"/>
  <c r="HY70" i="7"/>
  <c r="HY71" i="7"/>
  <c r="HY73" i="7"/>
  <c r="HY76" i="7"/>
  <c r="HY78" i="7"/>
  <c r="HY79" i="7"/>
  <c r="HU21" i="6"/>
  <c r="HY81" i="7"/>
  <c r="HY83" i="7"/>
  <c r="Y214" i="8"/>
  <c r="AA214" i="8"/>
  <c r="AC214" i="8"/>
  <c r="HX66" i="7"/>
  <c r="HX67" i="7"/>
  <c r="HX68" i="7"/>
  <c r="HX69" i="7"/>
  <c r="HX70" i="7"/>
  <c r="HX71" i="7"/>
  <c r="HX73" i="7"/>
  <c r="HX76" i="7"/>
  <c r="HX78" i="7"/>
  <c r="HX79" i="7"/>
  <c r="HT21" i="6"/>
  <c r="HX81" i="7"/>
  <c r="HX83" i="7"/>
  <c r="Y213" i="8"/>
  <c r="AA213" i="8"/>
  <c r="AC213" i="8"/>
  <c r="HW66" i="7"/>
  <c r="HW67" i="7"/>
  <c r="HW68" i="7"/>
  <c r="HW69" i="7"/>
  <c r="HW70" i="7"/>
  <c r="HW71" i="7"/>
  <c r="HW73" i="7"/>
  <c r="HW76" i="7"/>
  <c r="HW78" i="7"/>
  <c r="HW79" i="7"/>
  <c r="HS21" i="6"/>
  <c r="HW81" i="7"/>
  <c r="HW83" i="7"/>
  <c r="Y212" i="8"/>
  <c r="AA212" i="8"/>
  <c r="AC212" i="8"/>
  <c r="HV66" i="7"/>
  <c r="HV67" i="7"/>
  <c r="HV68" i="7"/>
  <c r="HV69" i="7"/>
  <c r="HV70" i="7"/>
  <c r="HV71" i="7"/>
  <c r="HV73" i="7"/>
  <c r="HV76" i="7"/>
  <c r="HV78" i="7"/>
  <c r="HV79" i="7"/>
  <c r="HR21" i="6"/>
  <c r="HV81" i="7"/>
  <c r="HV83" i="7"/>
  <c r="Y211" i="8"/>
  <c r="AA211" i="8"/>
  <c r="AC211" i="8"/>
  <c r="HU66" i="7"/>
  <c r="HU67" i="7"/>
  <c r="HU68" i="7"/>
  <c r="HU69" i="7"/>
  <c r="HU70" i="7"/>
  <c r="HU71" i="7"/>
  <c r="HU73" i="7"/>
  <c r="HU76" i="7"/>
  <c r="HU78" i="7"/>
  <c r="HU79" i="7"/>
  <c r="HQ21" i="6"/>
  <c r="HU81" i="7"/>
  <c r="HU83" i="7"/>
  <c r="Y210" i="8"/>
  <c r="AA210" i="8"/>
  <c r="AC210" i="8"/>
  <c r="HT66" i="7"/>
  <c r="HT67" i="7"/>
  <c r="HT68" i="7"/>
  <c r="HT69" i="7"/>
  <c r="HT70" i="7"/>
  <c r="HT71" i="7"/>
  <c r="HT73" i="7"/>
  <c r="HT76" i="7"/>
  <c r="HT78" i="7"/>
  <c r="HT79" i="7"/>
  <c r="HP21" i="6"/>
  <c r="HT81" i="7"/>
  <c r="HT83" i="7"/>
  <c r="Y209" i="8"/>
  <c r="AA209" i="8"/>
  <c r="AC209" i="8"/>
  <c r="HS66" i="7"/>
  <c r="HS67" i="7"/>
  <c r="HS68" i="7"/>
  <c r="HS69" i="7"/>
  <c r="HS70" i="7"/>
  <c r="HS71" i="7"/>
  <c r="HS73" i="7"/>
  <c r="HS76" i="7"/>
  <c r="HS78" i="7"/>
  <c r="HS79" i="7"/>
  <c r="HO21" i="6"/>
  <c r="HS81" i="7"/>
  <c r="HS83" i="7"/>
  <c r="Y208" i="8"/>
  <c r="AA208" i="8"/>
  <c r="AC208" i="8"/>
  <c r="HR66" i="7"/>
  <c r="HR67" i="7"/>
  <c r="HR68" i="7"/>
  <c r="HR69" i="7"/>
  <c r="HR70" i="7"/>
  <c r="HR71" i="7"/>
  <c r="HR73" i="7"/>
  <c r="HR76" i="7"/>
  <c r="HR78" i="7"/>
  <c r="HR79" i="7"/>
  <c r="HN21" i="6"/>
  <c r="HR81" i="7"/>
  <c r="HR83" i="7"/>
  <c r="Y207" i="8"/>
  <c r="AA207" i="8"/>
  <c r="AC207" i="8"/>
  <c r="HQ66" i="7"/>
  <c r="HQ67" i="7"/>
  <c r="HQ68" i="7"/>
  <c r="HQ69" i="7"/>
  <c r="HQ70" i="7"/>
  <c r="HQ71" i="7"/>
  <c r="HQ73" i="7"/>
  <c r="HQ76" i="7"/>
  <c r="HQ78" i="7"/>
  <c r="HQ79" i="7"/>
  <c r="HM21" i="6"/>
  <c r="HQ81" i="7"/>
  <c r="HQ83" i="7"/>
  <c r="Y206" i="8"/>
  <c r="AA206" i="8"/>
  <c r="AC206" i="8"/>
  <c r="HP66" i="7"/>
  <c r="HP67" i="7"/>
  <c r="HP68" i="7"/>
  <c r="HP69" i="7"/>
  <c r="HP70" i="7"/>
  <c r="HP71" i="7"/>
  <c r="HP73" i="7"/>
  <c r="HP76" i="7"/>
  <c r="HP78" i="7"/>
  <c r="HP79" i="7"/>
  <c r="HL21" i="6"/>
  <c r="HP81" i="7"/>
  <c r="HP83" i="7"/>
  <c r="Y205" i="8"/>
  <c r="AA205" i="8"/>
  <c r="AC205" i="8"/>
  <c r="HO66" i="7"/>
  <c r="HO67" i="7"/>
  <c r="HO68" i="7"/>
  <c r="HO69" i="7"/>
  <c r="HO70" i="7"/>
  <c r="HO71" i="7"/>
  <c r="HO73" i="7"/>
  <c r="HO76" i="7"/>
  <c r="HO78" i="7"/>
  <c r="HO79" i="7"/>
  <c r="HK21" i="6"/>
  <c r="HO81" i="7"/>
  <c r="HO83" i="7"/>
  <c r="Y204" i="8"/>
  <c r="AA204" i="8"/>
  <c r="AC204" i="8"/>
  <c r="HN66" i="7"/>
  <c r="HN67" i="7"/>
  <c r="HN68" i="7"/>
  <c r="HN69" i="7"/>
  <c r="HN70" i="7"/>
  <c r="HN71" i="7"/>
  <c r="HN73" i="7"/>
  <c r="HN76" i="7"/>
  <c r="HN78" i="7"/>
  <c r="HN79" i="7"/>
  <c r="HJ21" i="6"/>
  <c r="HN81" i="7"/>
  <c r="HN83" i="7"/>
  <c r="Y203" i="8"/>
  <c r="AA203" i="8"/>
  <c r="AC203" i="8"/>
  <c r="HM66" i="7"/>
  <c r="HM67" i="7"/>
  <c r="HM68" i="7"/>
  <c r="HM69" i="7"/>
  <c r="HM70" i="7"/>
  <c r="HM71" i="7"/>
  <c r="HM73" i="7"/>
  <c r="HM76" i="7"/>
  <c r="HM78" i="7"/>
  <c r="HM79" i="7"/>
  <c r="HI21" i="6"/>
  <c r="HM81" i="7"/>
  <c r="HM83" i="7"/>
  <c r="Y202" i="8"/>
  <c r="AA202" i="8"/>
  <c r="AC202" i="8"/>
  <c r="HL66" i="7"/>
  <c r="HL67" i="7"/>
  <c r="HL68" i="7"/>
  <c r="HL69" i="7"/>
  <c r="HL70" i="7"/>
  <c r="HL71" i="7"/>
  <c r="HL73" i="7"/>
  <c r="HL76" i="7"/>
  <c r="HL78" i="7"/>
  <c r="HL79" i="7"/>
  <c r="HH21" i="6"/>
  <c r="HL81" i="7"/>
  <c r="HL83" i="7"/>
  <c r="Y201" i="8"/>
  <c r="AA201" i="8"/>
  <c r="AC201" i="8"/>
  <c r="HK66" i="7"/>
  <c r="HK67" i="7"/>
  <c r="HK68" i="7"/>
  <c r="HK69" i="7"/>
  <c r="HK70" i="7"/>
  <c r="HK71" i="7"/>
  <c r="HK73" i="7"/>
  <c r="HK76" i="7"/>
  <c r="HK78" i="7"/>
  <c r="HK79" i="7"/>
  <c r="HG21" i="6"/>
  <c r="HK81" i="7"/>
  <c r="HK83" i="7"/>
  <c r="Y200" i="8"/>
  <c r="AA200" i="8"/>
  <c r="AC200" i="8"/>
  <c r="HJ66" i="7"/>
  <c r="HJ67" i="7"/>
  <c r="HJ68" i="7"/>
  <c r="HJ69" i="7"/>
  <c r="HJ70" i="7"/>
  <c r="HJ71" i="7"/>
  <c r="HJ73" i="7"/>
  <c r="HJ76" i="7"/>
  <c r="HJ78" i="7"/>
  <c r="HJ79" i="7"/>
  <c r="HF21" i="6"/>
  <c r="HJ81" i="7"/>
  <c r="HJ83" i="7"/>
  <c r="Y199" i="8"/>
  <c r="AA199" i="8"/>
  <c r="AC199" i="8"/>
  <c r="HI66" i="7"/>
  <c r="HI67" i="7"/>
  <c r="HI68" i="7"/>
  <c r="HI69" i="7"/>
  <c r="HI70" i="7"/>
  <c r="HI71" i="7"/>
  <c r="HI73" i="7"/>
  <c r="HI76" i="7"/>
  <c r="HI78" i="7"/>
  <c r="HI79" i="7"/>
  <c r="HE21" i="6"/>
  <c r="HI81" i="7"/>
  <c r="HI83" i="7"/>
  <c r="Y198" i="8"/>
  <c r="AA198" i="8"/>
  <c r="AC198" i="8"/>
  <c r="HH66" i="7"/>
  <c r="HH67" i="7"/>
  <c r="HH68" i="7"/>
  <c r="HH69" i="7"/>
  <c r="HH70" i="7"/>
  <c r="HH71" i="7"/>
  <c r="HH73" i="7"/>
  <c r="HH76" i="7"/>
  <c r="HH78" i="7"/>
  <c r="HH79" i="7"/>
  <c r="HD21" i="6"/>
  <c r="HH81" i="7"/>
  <c r="HH83" i="7"/>
  <c r="Y197" i="8"/>
  <c r="AA197" i="8"/>
  <c r="AC197" i="8"/>
  <c r="HG66" i="7"/>
  <c r="HG67" i="7"/>
  <c r="HG68" i="7"/>
  <c r="HG69" i="7"/>
  <c r="HG70" i="7"/>
  <c r="HG71" i="7"/>
  <c r="HG73" i="7"/>
  <c r="HG76" i="7"/>
  <c r="HG78" i="7"/>
  <c r="HG79" i="7"/>
  <c r="HC21" i="6"/>
  <c r="HG81" i="7"/>
  <c r="HG83" i="7"/>
  <c r="Y196" i="8"/>
  <c r="AA196" i="8"/>
  <c r="AC196" i="8"/>
  <c r="HF66" i="7"/>
  <c r="HF67" i="7"/>
  <c r="HF68" i="7"/>
  <c r="HF69" i="7"/>
  <c r="HF70" i="7"/>
  <c r="HF71" i="7"/>
  <c r="HF73" i="7"/>
  <c r="HF76" i="7"/>
  <c r="HF78" i="7"/>
  <c r="HF79" i="7"/>
  <c r="HB21" i="6"/>
  <c r="HF81" i="7"/>
  <c r="HF83" i="7"/>
  <c r="Y195" i="8"/>
  <c r="AA195" i="8"/>
  <c r="AC195" i="8"/>
  <c r="HE66" i="7"/>
  <c r="HE67" i="7"/>
  <c r="HE68" i="7"/>
  <c r="HE69" i="7"/>
  <c r="HE70" i="7"/>
  <c r="HE71" i="7"/>
  <c r="HE73" i="7"/>
  <c r="HE76" i="7"/>
  <c r="HE78" i="7"/>
  <c r="HE79" i="7"/>
  <c r="HA21" i="6"/>
  <c r="HE81" i="7"/>
  <c r="HE83" i="7"/>
  <c r="Y194" i="8"/>
  <c r="AA194" i="8"/>
  <c r="AC194" i="8"/>
  <c r="HD66" i="7"/>
  <c r="HD67" i="7"/>
  <c r="HD68" i="7"/>
  <c r="HD69" i="7"/>
  <c r="HD70" i="7"/>
  <c r="HD71" i="7"/>
  <c r="HD73" i="7"/>
  <c r="HD76" i="7"/>
  <c r="HD78" i="7"/>
  <c r="HD79" i="7"/>
  <c r="GZ21" i="6"/>
  <c r="HD81" i="7"/>
  <c r="HD83" i="7"/>
  <c r="Y193" i="8"/>
  <c r="AA193" i="8"/>
  <c r="AC193" i="8"/>
  <c r="HC66" i="7"/>
  <c r="HC67" i="7"/>
  <c r="HC68" i="7"/>
  <c r="HC69" i="7"/>
  <c r="HC70" i="7"/>
  <c r="HC71" i="7"/>
  <c r="HC73" i="7"/>
  <c r="HC76" i="7"/>
  <c r="HC78" i="7"/>
  <c r="HC79" i="7"/>
  <c r="GY21" i="6"/>
  <c r="HC81" i="7"/>
  <c r="HC83" i="7"/>
  <c r="Y192" i="8"/>
  <c r="AA192" i="8"/>
  <c r="AC192" i="8"/>
  <c r="HB66" i="7"/>
  <c r="HB67" i="7"/>
  <c r="HB68" i="7"/>
  <c r="HB69" i="7"/>
  <c r="HB70" i="7"/>
  <c r="HB71" i="7"/>
  <c r="HB73" i="7"/>
  <c r="HB76" i="7"/>
  <c r="HB78" i="7"/>
  <c r="HB79" i="7"/>
  <c r="GX21" i="6"/>
  <c r="HB81" i="7"/>
  <c r="HB83" i="7"/>
  <c r="Y191" i="8"/>
  <c r="AA191" i="8"/>
  <c r="AC191" i="8"/>
  <c r="HA66" i="7"/>
  <c r="HA67" i="7"/>
  <c r="HA68" i="7"/>
  <c r="HA69" i="7"/>
  <c r="HA70" i="7"/>
  <c r="HA71" i="7"/>
  <c r="HA73" i="7"/>
  <c r="HA76" i="7"/>
  <c r="HA78" i="7"/>
  <c r="HA79" i="7"/>
  <c r="GW21" i="6"/>
  <c r="HA81" i="7"/>
  <c r="HA83" i="7"/>
  <c r="Y190" i="8"/>
  <c r="AA190" i="8"/>
  <c r="AC190" i="8"/>
  <c r="GZ66" i="7"/>
  <c r="GZ67" i="7"/>
  <c r="GZ68" i="7"/>
  <c r="GZ69" i="7"/>
  <c r="GZ70" i="7"/>
  <c r="GZ71" i="7"/>
  <c r="GZ73" i="7"/>
  <c r="GZ76" i="7"/>
  <c r="GZ78" i="7"/>
  <c r="GZ79" i="7"/>
  <c r="GV21" i="6"/>
  <c r="GZ81" i="7"/>
  <c r="GZ83" i="7"/>
  <c r="Y189" i="8"/>
  <c r="AA189" i="8"/>
  <c r="AC189" i="8"/>
  <c r="GY66" i="7"/>
  <c r="GY67" i="7"/>
  <c r="GY68" i="7"/>
  <c r="GY69" i="7"/>
  <c r="GY70" i="7"/>
  <c r="GY71" i="7"/>
  <c r="GY73" i="7"/>
  <c r="GY76" i="7"/>
  <c r="GY78" i="7"/>
  <c r="GY79" i="7"/>
  <c r="GU21" i="6"/>
  <c r="GY81" i="7"/>
  <c r="GY83" i="7"/>
  <c r="Y188" i="8"/>
  <c r="AA188" i="8"/>
  <c r="AC188" i="8"/>
  <c r="GX66" i="7"/>
  <c r="GX67" i="7"/>
  <c r="GX68" i="7"/>
  <c r="GX69" i="7"/>
  <c r="GX70" i="7"/>
  <c r="GX71" i="7"/>
  <c r="GX73" i="7"/>
  <c r="GX76" i="7"/>
  <c r="GX78" i="7"/>
  <c r="GX79" i="7"/>
  <c r="GT21" i="6"/>
  <c r="GX81" i="7"/>
  <c r="GX83" i="7"/>
  <c r="Y187" i="8"/>
  <c r="AA187" i="8"/>
  <c r="AC187" i="8"/>
  <c r="GW66" i="7"/>
  <c r="GW67" i="7"/>
  <c r="GW68" i="7"/>
  <c r="GW69" i="7"/>
  <c r="GW70" i="7"/>
  <c r="GW71" i="7"/>
  <c r="GW73" i="7"/>
  <c r="GW76" i="7"/>
  <c r="GW78" i="7"/>
  <c r="GW79" i="7"/>
  <c r="GS21" i="6"/>
  <c r="GW81" i="7"/>
  <c r="GW83" i="7"/>
  <c r="Y186" i="8"/>
  <c r="AA186" i="8"/>
  <c r="AC186" i="8"/>
  <c r="GV66" i="7"/>
  <c r="GV67" i="7"/>
  <c r="GV68" i="7"/>
  <c r="GV69" i="7"/>
  <c r="GV70" i="7"/>
  <c r="GV71" i="7"/>
  <c r="GV73" i="7"/>
  <c r="GV76" i="7"/>
  <c r="GV78" i="7"/>
  <c r="GV79" i="7"/>
  <c r="GR21" i="6"/>
  <c r="GV81" i="7"/>
  <c r="GV83" i="7"/>
  <c r="Y185" i="8"/>
  <c r="AA185" i="8"/>
  <c r="AC185" i="8"/>
  <c r="GU66" i="7"/>
  <c r="GU67" i="7"/>
  <c r="GU68" i="7"/>
  <c r="GU69" i="7"/>
  <c r="GU70" i="7"/>
  <c r="GU71" i="7"/>
  <c r="GU73" i="7"/>
  <c r="GU76" i="7"/>
  <c r="GU78" i="7"/>
  <c r="GU79" i="7"/>
  <c r="GQ21" i="6"/>
  <c r="GU81" i="7"/>
  <c r="GU83" i="7"/>
  <c r="Y184" i="8"/>
  <c r="AA184" i="8"/>
  <c r="AC184" i="8"/>
  <c r="GT66" i="7"/>
  <c r="GT67" i="7"/>
  <c r="GT68" i="7"/>
  <c r="GT69" i="7"/>
  <c r="GT70" i="7"/>
  <c r="GT71" i="7"/>
  <c r="GT73" i="7"/>
  <c r="GT76" i="7"/>
  <c r="GT78" i="7"/>
  <c r="GT79" i="7"/>
  <c r="GP21" i="6"/>
  <c r="GT81" i="7"/>
  <c r="GT83" i="7"/>
  <c r="Y183" i="8"/>
  <c r="AA183" i="8"/>
  <c r="AC183" i="8"/>
  <c r="GS66" i="7"/>
  <c r="GS67" i="7"/>
  <c r="GS68" i="7"/>
  <c r="GS69" i="7"/>
  <c r="GS70" i="7"/>
  <c r="GS71" i="7"/>
  <c r="GS73" i="7"/>
  <c r="GS76" i="7"/>
  <c r="GS78" i="7"/>
  <c r="GS79" i="7"/>
  <c r="GO21" i="6"/>
  <c r="GS81" i="7"/>
  <c r="GS83" i="7"/>
  <c r="Y182" i="8"/>
  <c r="AA182" i="8"/>
  <c r="AC182" i="8"/>
  <c r="GR66" i="7"/>
  <c r="GR67" i="7"/>
  <c r="GR68" i="7"/>
  <c r="GR69" i="7"/>
  <c r="GR70" i="7"/>
  <c r="GR71" i="7"/>
  <c r="GR73" i="7"/>
  <c r="GR76" i="7"/>
  <c r="GR78" i="7"/>
  <c r="GR79" i="7"/>
  <c r="GN21" i="6"/>
  <c r="GR81" i="7"/>
  <c r="GR83" i="7"/>
  <c r="Y181" i="8"/>
  <c r="AA181" i="8"/>
  <c r="AC181" i="8"/>
  <c r="GQ66" i="7"/>
  <c r="GQ67" i="7"/>
  <c r="GQ68" i="7"/>
  <c r="GQ69" i="7"/>
  <c r="GQ70" i="7"/>
  <c r="GQ71" i="7"/>
  <c r="GQ73" i="7"/>
  <c r="GQ76" i="7"/>
  <c r="GQ78" i="7"/>
  <c r="GQ79" i="7"/>
  <c r="GM21" i="6"/>
  <c r="GQ81" i="7"/>
  <c r="GQ83" i="7"/>
  <c r="Y180" i="8"/>
  <c r="AA180" i="8"/>
  <c r="AC180" i="8"/>
  <c r="GP66" i="7"/>
  <c r="GP67" i="7"/>
  <c r="GP68" i="7"/>
  <c r="GP69" i="7"/>
  <c r="GP70" i="7"/>
  <c r="GP71" i="7"/>
  <c r="GP73" i="7"/>
  <c r="GP76" i="7"/>
  <c r="GP78" i="7"/>
  <c r="GP79" i="7"/>
  <c r="GL21" i="6"/>
  <c r="GP81" i="7"/>
  <c r="GP83" i="7"/>
  <c r="Y179" i="8"/>
  <c r="AA179" i="8"/>
  <c r="AC179" i="8"/>
  <c r="GO66" i="7"/>
  <c r="GO67" i="7"/>
  <c r="GO68" i="7"/>
  <c r="GO69" i="7"/>
  <c r="GO70" i="7"/>
  <c r="GO71" i="7"/>
  <c r="GO73" i="7"/>
  <c r="GO76" i="7"/>
  <c r="GO78" i="7"/>
  <c r="GO79" i="7"/>
  <c r="GK21" i="6"/>
  <c r="GO81" i="7"/>
  <c r="GO83" i="7"/>
  <c r="Y178" i="8"/>
  <c r="AA178" i="8"/>
  <c r="AC178" i="8"/>
  <c r="GN66" i="7"/>
  <c r="GN67" i="7"/>
  <c r="GN68" i="7"/>
  <c r="GN69" i="7"/>
  <c r="GN70" i="7"/>
  <c r="GN71" i="7"/>
  <c r="GN73" i="7"/>
  <c r="GN76" i="7"/>
  <c r="GN78" i="7"/>
  <c r="GN79" i="7"/>
  <c r="GJ21" i="6"/>
  <c r="GN81" i="7"/>
  <c r="GN83" i="7"/>
  <c r="Y177" i="8"/>
  <c r="AA177" i="8"/>
  <c r="AC177" i="8"/>
  <c r="GM66" i="7"/>
  <c r="GM67" i="7"/>
  <c r="GM68" i="7"/>
  <c r="GM69" i="7"/>
  <c r="GM70" i="7"/>
  <c r="GM71" i="7"/>
  <c r="GM73" i="7"/>
  <c r="GM76" i="7"/>
  <c r="GM78" i="7"/>
  <c r="GM79" i="7"/>
  <c r="GI21" i="6"/>
  <c r="GM81" i="7"/>
  <c r="GM83" i="7"/>
  <c r="Y176" i="8"/>
  <c r="AA176" i="8"/>
  <c r="AC176" i="8"/>
  <c r="GL66" i="7"/>
  <c r="GL67" i="7"/>
  <c r="GL68" i="7"/>
  <c r="GL69" i="7"/>
  <c r="GL70" i="7"/>
  <c r="GL71" i="7"/>
  <c r="GL73" i="7"/>
  <c r="GL76" i="7"/>
  <c r="GL78" i="7"/>
  <c r="GL79" i="7"/>
  <c r="GH21" i="6"/>
  <c r="GL81" i="7"/>
  <c r="GL83" i="7"/>
  <c r="Y175" i="8"/>
  <c r="AA175" i="8"/>
  <c r="AC175" i="8"/>
  <c r="GK66" i="7"/>
  <c r="GK67" i="7"/>
  <c r="GK68" i="7"/>
  <c r="GK69" i="7"/>
  <c r="GK70" i="7"/>
  <c r="GK71" i="7"/>
  <c r="GK73" i="7"/>
  <c r="GK76" i="7"/>
  <c r="GK78" i="7"/>
  <c r="GK79" i="7"/>
  <c r="GG21" i="6"/>
  <c r="GK81" i="7"/>
  <c r="GK83" i="7"/>
  <c r="Y174" i="8"/>
  <c r="AA174" i="8"/>
  <c r="AC174" i="8"/>
  <c r="GJ66" i="7"/>
  <c r="GJ67" i="7"/>
  <c r="GJ68" i="7"/>
  <c r="GJ69" i="7"/>
  <c r="GJ70" i="7"/>
  <c r="GJ71" i="7"/>
  <c r="GJ73" i="7"/>
  <c r="GJ76" i="7"/>
  <c r="GJ78" i="7"/>
  <c r="GJ79" i="7"/>
  <c r="GF21" i="6"/>
  <c r="GJ81" i="7"/>
  <c r="GJ83" i="7"/>
  <c r="Y173" i="8"/>
  <c r="AA173" i="8"/>
  <c r="AC173" i="8"/>
  <c r="GI66" i="7"/>
  <c r="GI67" i="7"/>
  <c r="GI68" i="7"/>
  <c r="GI69" i="7"/>
  <c r="GI70" i="7"/>
  <c r="GI71" i="7"/>
  <c r="GI73" i="7"/>
  <c r="GI76" i="7"/>
  <c r="GI78" i="7"/>
  <c r="GI79" i="7"/>
  <c r="GE21" i="6"/>
  <c r="GI81" i="7"/>
  <c r="GI83" i="7"/>
  <c r="Y172" i="8"/>
  <c r="AA172" i="8"/>
  <c r="AC172" i="8"/>
  <c r="GH66" i="7"/>
  <c r="GH67" i="7"/>
  <c r="GH68" i="7"/>
  <c r="GH69" i="7"/>
  <c r="GH70" i="7"/>
  <c r="GH71" i="7"/>
  <c r="GH73" i="7"/>
  <c r="GH76" i="7"/>
  <c r="GH78" i="7"/>
  <c r="GH79" i="7"/>
  <c r="GD21" i="6"/>
  <c r="GH81" i="7"/>
  <c r="GH83" i="7"/>
  <c r="Y171" i="8"/>
  <c r="AA171" i="8"/>
  <c r="AC171" i="8"/>
  <c r="GG66" i="7"/>
  <c r="GG67" i="7"/>
  <c r="GG68" i="7"/>
  <c r="GG69" i="7"/>
  <c r="GG70" i="7"/>
  <c r="GG71" i="7"/>
  <c r="GG73" i="7"/>
  <c r="GG76" i="7"/>
  <c r="GG78" i="7"/>
  <c r="GG79" i="7"/>
  <c r="GC21" i="6"/>
  <c r="GG81" i="7"/>
  <c r="GG83" i="7"/>
  <c r="Y170" i="8"/>
  <c r="AA170" i="8"/>
  <c r="AC170" i="8"/>
  <c r="GF66" i="7"/>
  <c r="GF67" i="7"/>
  <c r="GF68" i="7"/>
  <c r="GF69" i="7"/>
  <c r="GF70" i="7"/>
  <c r="GF71" i="7"/>
  <c r="GF73" i="7"/>
  <c r="GF76" i="7"/>
  <c r="GF78" i="7"/>
  <c r="GF79" i="7"/>
  <c r="GB21" i="6"/>
  <c r="GF81" i="7"/>
  <c r="GF83" i="7"/>
  <c r="Y169" i="8"/>
  <c r="AA169" i="8"/>
  <c r="AC169" i="8"/>
  <c r="GE66" i="7"/>
  <c r="GE67" i="7"/>
  <c r="GE68" i="7"/>
  <c r="GE69" i="7"/>
  <c r="GE70" i="7"/>
  <c r="GE71" i="7"/>
  <c r="GE73" i="7"/>
  <c r="GE76" i="7"/>
  <c r="GE78" i="7"/>
  <c r="GE79" i="7"/>
  <c r="GA21" i="6"/>
  <c r="GE81" i="7"/>
  <c r="GE83" i="7"/>
  <c r="Y168" i="8"/>
  <c r="AA168" i="8"/>
  <c r="AC168" i="8"/>
  <c r="GD66" i="7"/>
  <c r="GD67" i="7"/>
  <c r="GD68" i="7"/>
  <c r="GD69" i="7"/>
  <c r="GD70" i="7"/>
  <c r="GD71" i="7"/>
  <c r="GD73" i="7"/>
  <c r="GD76" i="7"/>
  <c r="GD78" i="7"/>
  <c r="GD79" i="7"/>
  <c r="FZ21" i="6"/>
  <c r="GD81" i="7"/>
  <c r="GD83" i="7"/>
  <c r="Y167" i="8"/>
  <c r="AA167" i="8"/>
  <c r="AC167" i="8"/>
  <c r="GC66" i="7"/>
  <c r="GC67" i="7"/>
  <c r="GC68" i="7"/>
  <c r="GC69" i="7"/>
  <c r="GC70" i="7"/>
  <c r="GC71" i="7"/>
  <c r="GC73" i="7"/>
  <c r="GC76" i="7"/>
  <c r="GC78" i="7"/>
  <c r="GC79" i="7"/>
  <c r="FY21" i="6"/>
  <c r="GC81" i="7"/>
  <c r="GC83" i="7"/>
  <c r="Y166" i="8"/>
  <c r="AA166" i="8"/>
  <c r="AC166" i="8"/>
  <c r="GB66" i="7"/>
  <c r="GB67" i="7"/>
  <c r="GB68" i="7"/>
  <c r="GB69" i="7"/>
  <c r="GB70" i="7"/>
  <c r="GB71" i="7"/>
  <c r="GB73" i="7"/>
  <c r="GB76" i="7"/>
  <c r="GB78" i="7"/>
  <c r="GB79" i="7"/>
  <c r="FX21" i="6"/>
  <c r="GB81" i="7"/>
  <c r="GB83" i="7"/>
  <c r="Y165" i="8"/>
  <c r="AA165" i="8"/>
  <c r="AC165" i="8"/>
  <c r="GA66" i="7"/>
  <c r="GA67" i="7"/>
  <c r="GA68" i="7"/>
  <c r="GA69" i="7"/>
  <c r="GA70" i="7"/>
  <c r="GA71" i="7"/>
  <c r="GA73" i="7"/>
  <c r="GA76" i="7"/>
  <c r="GA78" i="7"/>
  <c r="GA79" i="7"/>
  <c r="FW21" i="6"/>
  <c r="GA81" i="7"/>
  <c r="GA83" i="7"/>
  <c r="Y164" i="8"/>
  <c r="AA164" i="8"/>
  <c r="AC164" i="8"/>
  <c r="FZ66" i="7"/>
  <c r="FZ67" i="7"/>
  <c r="FZ68" i="7"/>
  <c r="FZ69" i="7"/>
  <c r="FZ70" i="7"/>
  <c r="FZ71" i="7"/>
  <c r="FZ73" i="7"/>
  <c r="FZ76" i="7"/>
  <c r="FZ78" i="7"/>
  <c r="FZ79" i="7"/>
  <c r="FV21" i="6"/>
  <c r="FZ81" i="7"/>
  <c r="FZ83" i="7"/>
  <c r="Y163" i="8"/>
  <c r="AA163" i="8"/>
  <c r="AC163" i="8"/>
  <c r="FY66" i="7"/>
  <c r="FY67" i="7"/>
  <c r="FY68" i="7"/>
  <c r="FY69" i="7"/>
  <c r="FY70" i="7"/>
  <c r="FY71" i="7"/>
  <c r="FY73" i="7"/>
  <c r="FY76" i="7"/>
  <c r="FY78" i="7"/>
  <c r="FY79" i="7"/>
  <c r="FU21" i="6"/>
  <c r="FY81" i="7"/>
  <c r="FY83" i="7"/>
  <c r="Y162" i="8"/>
  <c r="AA162" i="8"/>
  <c r="AC162" i="8"/>
  <c r="FX66" i="7"/>
  <c r="FX67" i="7"/>
  <c r="FX68" i="7"/>
  <c r="FX69" i="7"/>
  <c r="FX70" i="7"/>
  <c r="FX71" i="7"/>
  <c r="FX73" i="7"/>
  <c r="FX76" i="7"/>
  <c r="FX78" i="7"/>
  <c r="FX79" i="7"/>
  <c r="FT21" i="6"/>
  <c r="FX81" i="7"/>
  <c r="FX83" i="7"/>
  <c r="Y161" i="8"/>
  <c r="AA161" i="8"/>
  <c r="AC161" i="8"/>
  <c r="FW66" i="7"/>
  <c r="FW67" i="7"/>
  <c r="FW68" i="7"/>
  <c r="FW69" i="7"/>
  <c r="FW70" i="7"/>
  <c r="FW71" i="7"/>
  <c r="FW73" i="7"/>
  <c r="FW76" i="7"/>
  <c r="FW78" i="7"/>
  <c r="FW79" i="7"/>
  <c r="FS21" i="6"/>
  <c r="FW81" i="7"/>
  <c r="FW83" i="7"/>
  <c r="Y160" i="8"/>
  <c r="AA160" i="8"/>
  <c r="AC160" i="8"/>
  <c r="FV66" i="7"/>
  <c r="FV67" i="7"/>
  <c r="FV68" i="7"/>
  <c r="FV69" i="7"/>
  <c r="FV70" i="7"/>
  <c r="FV71" i="7"/>
  <c r="FV73" i="7"/>
  <c r="FV76" i="7"/>
  <c r="FV78" i="7"/>
  <c r="FV79" i="7"/>
  <c r="FR21" i="6"/>
  <c r="FV81" i="7"/>
  <c r="FV83" i="7"/>
  <c r="Y159" i="8"/>
  <c r="AA159" i="8"/>
  <c r="AC159" i="8"/>
  <c r="FU66" i="7"/>
  <c r="FU67" i="7"/>
  <c r="FU68" i="7"/>
  <c r="FU69" i="7"/>
  <c r="FU70" i="7"/>
  <c r="FU71" i="7"/>
  <c r="FU73" i="7"/>
  <c r="FU76" i="7"/>
  <c r="FU78" i="7"/>
  <c r="FU79" i="7"/>
  <c r="FQ21" i="6"/>
  <c r="FU81" i="7"/>
  <c r="FU83" i="7"/>
  <c r="Y158" i="8"/>
  <c r="AA158" i="8"/>
  <c r="AC158" i="8"/>
  <c r="FT66" i="7"/>
  <c r="FT67" i="7"/>
  <c r="FT68" i="7"/>
  <c r="FT69" i="7"/>
  <c r="FT70" i="7"/>
  <c r="FT71" i="7"/>
  <c r="FT73" i="7"/>
  <c r="FT76" i="7"/>
  <c r="FT78" i="7"/>
  <c r="FT79" i="7"/>
  <c r="FP21" i="6"/>
  <c r="FT81" i="7"/>
  <c r="FT83" i="7"/>
  <c r="Y157" i="8"/>
  <c r="AA157" i="8"/>
  <c r="AC157" i="8"/>
  <c r="FS66" i="7"/>
  <c r="FS67" i="7"/>
  <c r="FS68" i="7"/>
  <c r="FS69" i="7"/>
  <c r="FS70" i="7"/>
  <c r="FS71" i="7"/>
  <c r="FS73" i="7"/>
  <c r="FS76" i="7"/>
  <c r="FS78" i="7"/>
  <c r="FS79" i="7"/>
  <c r="FO21" i="6"/>
  <c r="FS81" i="7"/>
  <c r="FS83" i="7"/>
  <c r="Y156" i="8"/>
  <c r="AA156" i="8"/>
  <c r="AC156" i="8"/>
  <c r="FR66" i="7"/>
  <c r="FR67" i="7"/>
  <c r="FR68" i="7"/>
  <c r="FR69" i="7"/>
  <c r="FR70" i="7"/>
  <c r="FR71" i="7"/>
  <c r="FR73" i="7"/>
  <c r="FR76" i="7"/>
  <c r="FR78" i="7"/>
  <c r="FR79" i="7"/>
  <c r="FN21" i="6"/>
  <c r="FR81" i="7"/>
  <c r="FR83" i="7"/>
  <c r="Y155" i="8"/>
  <c r="AA155" i="8"/>
  <c r="AC155" i="8"/>
  <c r="FQ66" i="7"/>
  <c r="FQ67" i="7"/>
  <c r="FQ68" i="7"/>
  <c r="FQ69" i="7"/>
  <c r="FQ70" i="7"/>
  <c r="FQ71" i="7"/>
  <c r="FQ73" i="7"/>
  <c r="FQ76" i="7"/>
  <c r="FQ78" i="7"/>
  <c r="FQ79" i="7"/>
  <c r="FM21" i="6"/>
  <c r="FQ81" i="7"/>
  <c r="FQ83" i="7"/>
  <c r="Y154" i="8"/>
  <c r="AA154" i="8"/>
  <c r="AC154" i="8"/>
  <c r="FP66" i="7"/>
  <c r="FP67" i="7"/>
  <c r="FP68" i="7"/>
  <c r="FP69" i="7"/>
  <c r="FP70" i="7"/>
  <c r="FP71" i="7"/>
  <c r="FP73" i="7"/>
  <c r="FP76" i="7"/>
  <c r="FP78" i="7"/>
  <c r="FP79" i="7"/>
  <c r="FL21" i="6"/>
  <c r="FP81" i="7"/>
  <c r="FP83" i="7"/>
  <c r="Y153" i="8"/>
  <c r="AA153" i="8"/>
  <c r="AC153" i="8"/>
  <c r="FO66" i="7"/>
  <c r="FO67" i="7"/>
  <c r="FO68" i="7"/>
  <c r="FO69" i="7"/>
  <c r="FO70" i="7"/>
  <c r="FO71" i="7"/>
  <c r="FO73" i="7"/>
  <c r="FO76" i="7"/>
  <c r="FO78" i="7"/>
  <c r="FO79" i="7"/>
  <c r="FK21" i="6"/>
  <c r="FO81" i="7"/>
  <c r="FO83" i="7"/>
  <c r="Y152" i="8"/>
  <c r="AA152" i="8"/>
  <c r="AC152" i="8"/>
  <c r="FN66" i="7"/>
  <c r="FN67" i="7"/>
  <c r="FN68" i="7"/>
  <c r="FN69" i="7"/>
  <c r="FN70" i="7"/>
  <c r="FN71" i="7"/>
  <c r="FN73" i="7"/>
  <c r="FN76" i="7"/>
  <c r="FN78" i="7"/>
  <c r="FN79" i="7"/>
  <c r="FJ21" i="6"/>
  <c r="FN81" i="7"/>
  <c r="FN83" i="7"/>
  <c r="Y151" i="8"/>
  <c r="AA151" i="8"/>
  <c r="AC151" i="8"/>
  <c r="FM66" i="7"/>
  <c r="FM67" i="7"/>
  <c r="FM68" i="7"/>
  <c r="FM69" i="7"/>
  <c r="FM70" i="7"/>
  <c r="FM71" i="7"/>
  <c r="FM73" i="7"/>
  <c r="FM76" i="7"/>
  <c r="FM78" i="7"/>
  <c r="FM79" i="7"/>
  <c r="FI21" i="6"/>
  <c r="FM81" i="7"/>
  <c r="FM83" i="7"/>
  <c r="Y150" i="8"/>
  <c r="AA150" i="8"/>
  <c r="AC150" i="8"/>
  <c r="FL66" i="7"/>
  <c r="FL67" i="7"/>
  <c r="FL68" i="7"/>
  <c r="FL69" i="7"/>
  <c r="FL70" i="7"/>
  <c r="FL71" i="7"/>
  <c r="FL73" i="7"/>
  <c r="FL76" i="7"/>
  <c r="FL78" i="7"/>
  <c r="FL79" i="7"/>
  <c r="FH21" i="6"/>
  <c r="FL81" i="7"/>
  <c r="FL83" i="7"/>
  <c r="Y149" i="8"/>
  <c r="AA149" i="8"/>
  <c r="AC149" i="8"/>
  <c r="FK66" i="7"/>
  <c r="FK67" i="7"/>
  <c r="FK68" i="7"/>
  <c r="FK69" i="7"/>
  <c r="FK70" i="7"/>
  <c r="FK71" i="7"/>
  <c r="FK73" i="7"/>
  <c r="FK76" i="7"/>
  <c r="FK78" i="7"/>
  <c r="FK79" i="7"/>
  <c r="FG21" i="6"/>
  <c r="FK81" i="7"/>
  <c r="FK83" i="7"/>
  <c r="Y148" i="8"/>
  <c r="AA148" i="8"/>
  <c r="AC148" i="8"/>
  <c r="FJ66" i="7"/>
  <c r="FJ67" i="7"/>
  <c r="FJ68" i="7"/>
  <c r="FJ69" i="7"/>
  <c r="FJ70" i="7"/>
  <c r="FJ71" i="7"/>
  <c r="FJ73" i="7"/>
  <c r="FJ76" i="7"/>
  <c r="FJ78" i="7"/>
  <c r="FJ79" i="7"/>
  <c r="FF21" i="6"/>
  <c r="FJ81" i="7"/>
  <c r="FJ83" i="7"/>
  <c r="Y147" i="8"/>
  <c r="AA147" i="8"/>
  <c r="AC147" i="8"/>
  <c r="FI66" i="7"/>
  <c r="FI67" i="7"/>
  <c r="FI68" i="7"/>
  <c r="FI69" i="7"/>
  <c r="FI70" i="7"/>
  <c r="FI71" i="7"/>
  <c r="FI73" i="7"/>
  <c r="FI76" i="7"/>
  <c r="FI78" i="7"/>
  <c r="FI79" i="7"/>
  <c r="FE21" i="6"/>
  <c r="FI81" i="7"/>
  <c r="FI83" i="7"/>
  <c r="Y146" i="8"/>
  <c r="AA146" i="8"/>
  <c r="AC146" i="8"/>
  <c r="FH66" i="7"/>
  <c r="FH67" i="7"/>
  <c r="FH68" i="7"/>
  <c r="FH69" i="7"/>
  <c r="FH70" i="7"/>
  <c r="FH71" i="7"/>
  <c r="FH73" i="7"/>
  <c r="FH76" i="7"/>
  <c r="FH78" i="7"/>
  <c r="FH79" i="7"/>
  <c r="FD21" i="6"/>
  <c r="FH81" i="7"/>
  <c r="FH83" i="7"/>
  <c r="Y145" i="8"/>
  <c r="AA145" i="8"/>
  <c r="AC145" i="8"/>
  <c r="FG66" i="7"/>
  <c r="FG67" i="7"/>
  <c r="FG68" i="7"/>
  <c r="FG69" i="7"/>
  <c r="FG70" i="7"/>
  <c r="FG71" i="7"/>
  <c r="FG73" i="7"/>
  <c r="FG76" i="7"/>
  <c r="FG78" i="7"/>
  <c r="FG79" i="7"/>
  <c r="FC21" i="6"/>
  <c r="FG81" i="7"/>
  <c r="FG83" i="7"/>
  <c r="Y144" i="8"/>
  <c r="AA144" i="8"/>
  <c r="AC144" i="8"/>
  <c r="FF66" i="7"/>
  <c r="FF67" i="7"/>
  <c r="FF68" i="7"/>
  <c r="FF69" i="7"/>
  <c r="FF70" i="7"/>
  <c r="FF71" i="7"/>
  <c r="FF73" i="7"/>
  <c r="FF76" i="7"/>
  <c r="FF78" i="7"/>
  <c r="FF79" i="7"/>
  <c r="FB21" i="6"/>
  <c r="FF81" i="7"/>
  <c r="FF83" i="7"/>
  <c r="Y143" i="8"/>
  <c r="AA143" i="8"/>
  <c r="AC143" i="8"/>
  <c r="FE66" i="7"/>
  <c r="FE67" i="7"/>
  <c r="FE68" i="7"/>
  <c r="FE69" i="7"/>
  <c r="FE70" i="7"/>
  <c r="FE71" i="7"/>
  <c r="FE73" i="7"/>
  <c r="FE76" i="7"/>
  <c r="FE78" i="7"/>
  <c r="FE79" i="7"/>
  <c r="FA21" i="6"/>
  <c r="FE81" i="7"/>
  <c r="FE83" i="7"/>
  <c r="Y142" i="8"/>
  <c r="AA142" i="8"/>
  <c r="AC142" i="8"/>
  <c r="FD66" i="7"/>
  <c r="FD67" i="7"/>
  <c r="FD68" i="7"/>
  <c r="FD69" i="7"/>
  <c r="FD70" i="7"/>
  <c r="FD71" i="7"/>
  <c r="FD73" i="7"/>
  <c r="FD76" i="7"/>
  <c r="FD78" i="7"/>
  <c r="FD79" i="7"/>
  <c r="EZ21" i="6"/>
  <c r="FD81" i="7"/>
  <c r="FD83" i="7"/>
  <c r="Y141" i="8"/>
  <c r="AA141" i="8"/>
  <c r="AC141" i="8"/>
  <c r="FC66" i="7"/>
  <c r="FC67" i="7"/>
  <c r="FC68" i="7"/>
  <c r="FC69" i="7"/>
  <c r="FC70" i="7"/>
  <c r="FC71" i="7"/>
  <c r="FC73" i="7"/>
  <c r="FC76" i="7"/>
  <c r="FC78" i="7"/>
  <c r="FC79" i="7"/>
  <c r="EY21" i="6"/>
  <c r="FC81" i="7"/>
  <c r="FC83" i="7"/>
  <c r="Y140" i="8"/>
  <c r="AA140" i="8"/>
  <c r="AC140" i="8"/>
  <c r="FB66" i="7"/>
  <c r="FB67" i="7"/>
  <c r="FB68" i="7"/>
  <c r="FB69" i="7"/>
  <c r="FB70" i="7"/>
  <c r="FB71" i="7"/>
  <c r="FB73" i="7"/>
  <c r="FB76" i="7"/>
  <c r="FB78" i="7"/>
  <c r="FB79" i="7"/>
  <c r="EX21" i="6"/>
  <c r="FB81" i="7"/>
  <c r="FB83" i="7"/>
  <c r="Y139" i="8"/>
  <c r="AA139" i="8"/>
  <c r="AC139" i="8"/>
  <c r="FA66" i="7"/>
  <c r="FA67" i="7"/>
  <c r="FA68" i="7"/>
  <c r="FA69" i="7"/>
  <c r="FA70" i="7"/>
  <c r="FA71" i="7"/>
  <c r="FA73" i="7"/>
  <c r="FA76" i="7"/>
  <c r="FA78" i="7"/>
  <c r="FA79" i="7"/>
  <c r="EW21" i="6"/>
  <c r="FA81" i="7"/>
  <c r="FA83" i="7"/>
  <c r="Y138" i="8"/>
  <c r="AA138" i="8"/>
  <c r="AC138" i="8"/>
  <c r="EZ66" i="7"/>
  <c r="EZ67" i="7"/>
  <c r="EZ68" i="7"/>
  <c r="EZ69" i="7"/>
  <c r="EZ70" i="7"/>
  <c r="EZ71" i="7"/>
  <c r="EZ73" i="7"/>
  <c r="EZ76" i="7"/>
  <c r="EZ78" i="7"/>
  <c r="EZ79" i="7"/>
  <c r="EV21" i="6"/>
  <c r="EZ81" i="7"/>
  <c r="EZ83" i="7"/>
  <c r="Y137" i="8"/>
  <c r="AA137" i="8"/>
  <c r="AC137" i="8"/>
  <c r="EY66" i="7"/>
  <c r="EY67" i="7"/>
  <c r="EY68" i="7"/>
  <c r="EY69" i="7"/>
  <c r="EY70" i="7"/>
  <c r="EY71" i="7"/>
  <c r="EY73" i="7"/>
  <c r="EY76" i="7"/>
  <c r="EY78" i="7"/>
  <c r="EY79" i="7"/>
  <c r="EU21" i="6"/>
  <c r="EY81" i="7"/>
  <c r="EY83" i="7"/>
  <c r="Y136" i="8"/>
  <c r="AA136" i="8"/>
  <c r="AC136" i="8"/>
  <c r="EX66" i="7"/>
  <c r="EX67" i="7"/>
  <c r="EX68" i="7"/>
  <c r="EX69" i="7"/>
  <c r="EX70" i="7"/>
  <c r="EX71" i="7"/>
  <c r="EX73" i="7"/>
  <c r="EX76" i="7"/>
  <c r="EX78" i="7"/>
  <c r="EX79" i="7"/>
  <c r="ET21" i="6"/>
  <c r="EX81" i="7"/>
  <c r="EX83" i="7"/>
  <c r="Y135" i="8"/>
  <c r="AA135" i="8"/>
  <c r="AC135" i="8"/>
  <c r="EW66" i="7"/>
  <c r="EW67" i="7"/>
  <c r="EW68" i="7"/>
  <c r="EW69" i="7"/>
  <c r="EW70" i="7"/>
  <c r="EW71" i="7"/>
  <c r="EW73" i="7"/>
  <c r="EW76" i="7"/>
  <c r="EW78" i="7"/>
  <c r="EW79" i="7"/>
  <c r="ES21" i="6"/>
  <c r="EW81" i="7"/>
  <c r="EW83" i="7"/>
  <c r="Y134" i="8"/>
  <c r="AA134" i="8"/>
  <c r="AC134" i="8"/>
  <c r="EV66" i="7"/>
  <c r="EV67" i="7"/>
  <c r="EV68" i="7"/>
  <c r="EV69" i="7"/>
  <c r="EV70" i="7"/>
  <c r="EV71" i="7"/>
  <c r="EV73" i="7"/>
  <c r="EV76" i="7"/>
  <c r="EV78" i="7"/>
  <c r="EV79" i="7"/>
  <c r="ER21" i="6"/>
  <c r="EV81" i="7"/>
  <c r="EV83" i="7"/>
  <c r="Y133" i="8"/>
  <c r="AA133" i="8"/>
  <c r="AC133" i="8"/>
  <c r="EU66" i="7"/>
  <c r="EU67" i="7"/>
  <c r="EU68" i="7"/>
  <c r="EU69" i="7"/>
  <c r="EU70" i="7"/>
  <c r="EU71" i="7"/>
  <c r="EU73" i="7"/>
  <c r="EU76" i="7"/>
  <c r="EU78" i="7"/>
  <c r="EU79" i="7"/>
  <c r="EQ21" i="6"/>
  <c r="EU81" i="7"/>
  <c r="EU83" i="7"/>
  <c r="Y132" i="8"/>
  <c r="AA132" i="8"/>
  <c r="AC132" i="8"/>
  <c r="ET66" i="7"/>
  <c r="ET67" i="7"/>
  <c r="ET68" i="7"/>
  <c r="ET69" i="7"/>
  <c r="ET70" i="7"/>
  <c r="ET71" i="7"/>
  <c r="ET73" i="7"/>
  <c r="ET76" i="7"/>
  <c r="ET78" i="7"/>
  <c r="ET79" i="7"/>
  <c r="EP21" i="6"/>
  <c r="ET81" i="7"/>
  <c r="ET83" i="7"/>
  <c r="Y131" i="8"/>
  <c r="AA131" i="8"/>
  <c r="AC131" i="8"/>
  <c r="ES66" i="7"/>
  <c r="ES67" i="7"/>
  <c r="ES68" i="7"/>
  <c r="ES69" i="7"/>
  <c r="ES70" i="7"/>
  <c r="ES71" i="7"/>
  <c r="ES73" i="7"/>
  <c r="ES76" i="7"/>
  <c r="ES78" i="7"/>
  <c r="ES79" i="7"/>
  <c r="EO21" i="6"/>
  <c r="ES81" i="7"/>
  <c r="ES83" i="7"/>
  <c r="Y130" i="8"/>
  <c r="AA130" i="8"/>
  <c r="AC130" i="8"/>
  <c r="ER66" i="7"/>
  <c r="ER67" i="7"/>
  <c r="ER68" i="7"/>
  <c r="ER69" i="7"/>
  <c r="ER70" i="7"/>
  <c r="ER71" i="7"/>
  <c r="ER73" i="7"/>
  <c r="ER76" i="7"/>
  <c r="ER78" i="7"/>
  <c r="ER79" i="7"/>
  <c r="EN21" i="6"/>
  <c r="ER81" i="7"/>
  <c r="ER83" i="7"/>
  <c r="Y129" i="8"/>
  <c r="AA129" i="8"/>
  <c r="AC129" i="8"/>
  <c r="EQ66" i="7"/>
  <c r="EQ67" i="7"/>
  <c r="EQ68" i="7"/>
  <c r="EQ69" i="7"/>
  <c r="EQ70" i="7"/>
  <c r="EQ71" i="7"/>
  <c r="EQ73" i="7"/>
  <c r="EQ76" i="7"/>
  <c r="EQ78" i="7"/>
  <c r="EQ79" i="7"/>
  <c r="EM21" i="6"/>
  <c r="EQ81" i="7"/>
  <c r="EQ83" i="7"/>
  <c r="Y128" i="8"/>
  <c r="AA128" i="8"/>
  <c r="AC128" i="8"/>
  <c r="EP66" i="7"/>
  <c r="EP67" i="7"/>
  <c r="EP68" i="7"/>
  <c r="EP69" i="7"/>
  <c r="EP70" i="7"/>
  <c r="EP71" i="7"/>
  <c r="EP73" i="7"/>
  <c r="EP76" i="7"/>
  <c r="EP78" i="7"/>
  <c r="EP79" i="7"/>
  <c r="EL21" i="6"/>
  <c r="EP81" i="7"/>
  <c r="EP83" i="7"/>
  <c r="Y127" i="8"/>
  <c r="AA127" i="8"/>
  <c r="AC127" i="8"/>
  <c r="EO66" i="7"/>
  <c r="EO67" i="7"/>
  <c r="EO68" i="7"/>
  <c r="EO69" i="7"/>
  <c r="EO70" i="7"/>
  <c r="EO71" i="7"/>
  <c r="EO73" i="7"/>
  <c r="EO76" i="7"/>
  <c r="EO78" i="7"/>
  <c r="EO79" i="7"/>
  <c r="EK21" i="6"/>
  <c r="EO81" i="7"/>
  <c r="EO83" i="7"/>
  <c r="Y126" i="8"/>
  <c r="AA126" i="8"/>
  <c r="AC126" i="8"/>
  <c r="EN66" i="7"/>
  <c r="EN67" i="7"/>
  <c r="EN68" i="7"/>
  <c r="EN69" i="7"/>
  <c r="EN70" i="7"/>
  <c r="EN71" i="7"/>
  <c r="EN73" i="7"/>
  <c r="EN76" i="7"/>
  <c r="EN78" i="7"/>
  <c r="EN79" i="7"/>
  <c r="EJ21" i="6"/>
  <c r="EN81" i="7"/>
  <c r="EN83" i="7"/>
  <c r="Y125" i="8"/>
  <c r="AA125" i="8"/>
  <c r="AC125" i="8"/>
  <c r="EM66" i="7"/>
  <c r="EM67" i="7"/>
  <c r="EM68" i="7"/>
  <c r="EM69" i="7"/>
  <c r="EM70" i="7"/>
  <c r="EM71" i="7"/>
  <c r="EM73" i="7"/>
  <c r="EM76" i="7"/>
  <c r="EM78" i="7"/>
  <c r="EM79" i="7"/>
  <c r="EI21" i="6"/>
  <c r="EM81" i="7"/>
  <c r="EM83" i="7"/>
  <c r="Y124" i="8"/>
  <c r="AA124" i="8"/>
  <c r="AC124" i="8"/>
  <c r="EL66" i="7"/>
  <c r="EL67" i="7"/>
  <c r="EL68" i="7"/>
  <c r="EL69" i="7"/>
  <c r="EL70" i="7"/>
  <c r="EL71" i="7"/>
  <c r="EL73" i="7"/>
  <c r="EL76" i="7"/>
  <c r="EL78" i="7"/>
  <c r="EL79" i="7"/>
  <c r="EH21" i="6"/>
  <c r="EL81" i="7"/>
  <c r="EL83" i="7"/>
  <c r="Y123" i="8"/>
  <c r="AA123" i="8"/>
  <c r="AC123" i="8"/>
  <c r="EK66" i="7"/>
  <c r="EK67" i="7"/>
  <c r="EK68" i="7"/>
  <c r="EK69" i="7"/>
  <c r="EK70" i="7"/>
  <c r="EK71" i="7"/>
  <c r="EK73" i="7"/>
  <c r="EK76" i="7"/>
  <c r="EK78" i="7"/>
  <c r="EK79" i="7"/>
  <c r="EG21" i="6"/>
  <c r="EK81" i="7"/>
  <c r="EK83" i="7"/>
  <c r="Y122" i="8"/>
  <c r="AA122" i="8"/>
  <c r="AC122" i="8"/>
  <c r="EJ66" i="7"/>
  <c r="EJ67" i="7"/>
  <c r="EJ68" i="7"/>
  <c r="EJ69" i="7"/>
  <c r="EJ70" i="7"/>
  <c r="EJ71" i="7"/>
  <c r="EJ73" i="7"/>
  <c r="EJ76" i="7"/>
  <c r="EJ78" i="7"/>
  <c r="EJ79" i="7"/>
  <c r="EF21" i="6"/>
  <c r="EJ81" i="7"/>
  <c r="EJ83" i="7"/>
  <c r="Y121" i="8"/>
  <c r="AA121" i="8"/>
  <c r="AC121" i="8"/>
  <c r="EI66" i="7"/>
  <c r="EI67" i="7"/>
  <c r="EI68" i="7"/>
  <c r="EI69" i="7"/>
  <c r="EI70" i="7"/>
  <c r="EI71" i="7"/>
  <c r="EI73" i="7"/>
  <c r="EI76" i="7"/>
  <c r="EI78" i="7"/>
  <c r="EI79" i="7"/>
  <c r="EE21" i="6"/>
  <c r="EI81" i="7"/>
  <c r="EI83" i="7"/>
  <c r="Y120" i="8"/>
  <c r="AA120" i="8"/>
  <c r="AC120" i="8"/>
  <c r="EH66" i="7"/>
  <c r="EH67" i="7"/>
  <c r="EH68" i="7"/>
  <c r="EH69" i="7"/>
  <c r="EH70" i="7"/>
  <c r="EH71" i="7"/>
  <c r="EH73" i="7"/>
  <c r="EH76" i="7"/>
  <c r="EH78" i="7"/>
  <c r="EH79" i="7"/>
  <c r="ED21" i="6"/>
  <c r="EH81" i="7"/>
  <c r="EH83" i="7"/>
  <c r="Y119" i="8"/>
  <c r="AA119" i="8"/>
  <c r="AC119" i="8"/>
  <c r="EG66" i="7"/>
  <c r="EG67" i="7"/>
  <c r="EG68" i="7"/>
  <c r="EG69" i="7"/>
  <c r="EG70" i="7"/>
  <c r="EG71" i="7"/>
  <c r="EG73" i="7"/>
  <c r="EG76" i="7"/>
  <c r="EG78" i="7"/>
  <c r="EG79" i="7"/>
  <c r="EC21" i="6"/>
  <c r="EG81" i="7"/>
  <c r="EG83" i="7"/>
  <c r="Y118" i="8"/>
  <c r="AA118" i="8"/>
  <c r="AC118" i="8"/>
  <c r="EF66" i="7"/>
  <c r="EF67" i="7"/>
  <c r="EF68" i="7"/>
  <c r="EF69" i="7"/>
  <c r="EF70" i="7"/>
  <c r="EF71" i="7"/>
  <c r="EF73" i="7"/>
  <c r="EF76" i="7"/>
  <c r="EF78" i="7"/>
  <c r="EF79" i="7"/>
  <c r="EB21" i="6"/>
  <c r="EF81" i="7"/>
  <c r="EF83" i="7"/>
  <c r="Y117" i="8"/>
  <c r="AA117" i="8"/>
  <c r="AC117" i="8"/>
  <c r="EE66" i="7"/>
  <c r="EE67" i="7"/>
  <c r="EE68" i="7"/>
  <c r="EE69" i="7"/>
  <c r="EE70" i="7"/>
  <c r="EE71" i="7"/>
  <c r="EE73" i="7"/>
  <c r="EE76" i="7"/>
  <c r="EE78" i="7"/>
  <c r="EE79" i="7"/>
  <c r="EA21" i="6"/>
  <c r="EE81" i="7"/>
  <c r="EE83" i="7"/>
  <c r="Y116" i="8"/>
  <c r="AA116" i="8"/>
  <c r="AC116" i="8"/>
  <c r="ED66" i="7"/>
  <c r="ED67" i="7"/>
  <c r="ED68" i="7"/>
  <c r="ED69" i="7"/>
  <c r="ED70" i="7"/>
  <c r="ED71" i="7"/>
  <c r="ED73" i="7"/>
  <c r="ED76" i="7"/>
  <c r="ED78" i="7"/>
  <c r="ED79" i="7"/>
  <c r="DZ21" i="6"/>
  <c r="ED81" i="7"/>
  <c r="ED83" i="7"/>
  <c r="Y115" i="8"/>
  <c r="AA115" i="8"/>
  <c r="AC115" i="8"/>
  <c r="EC66" i="7"/>
  <c r="EC67" i="7"/>
  <c r="EC68" i="7"/>
  <c r="EC69" i="7"/>
  <c r="EC70" i="7"/>
  <c r="EC71" i="7"/>
  <c r="EC73" i="7"/>
  <c r="EC76" i="7"/>
  <c r="EC78" i="7"/>
  <c r="EC79" i="7"/>
  <c r="DY21" i="6"/>
  <c r="EC81" i="7"/>
  <c r="EC83" i="7"/>
  <c r="Y114" i="8"/>
  <c r="AA114" i="8"/>
  <c r="AC114" i="8"/>
  <c r="EB66" i="7"/>
  <c r="EB67" i="7"/>
  <c r="EB68" i="7"/>
  <c r="EB69" i="7"/>
  <c r="EB70" i="7"/>
  <c r="EB71" i="7"/>
  <c r="EB73" i="7"/>
  <c r="EB76" i="7"/>
  <c r="EB78" i="7"/>
  <c r="EB79" i="7"/>
  <c r="DX21" i="6"/>
  <c r="EB81" i="7"/>
  <c r="EB83" i="7"/>
  <c r="Y113" i="8"/>
  <c r="AA113" i="8"/>
  <c r="AC113" i="8"/>
  <c r="EA66" i="7"/>
  <c r="EA67" i="7"/>
  <c r="EA68" i="7"/>
  <c r="EA69" i="7"/>
  <c r="EA70" i="7"/>
  <c r="EA71" i="7"/>
  <c r="EA73" i="7"/>
  <c r="EA76" i="7"/>
  <c r="EA78" i="7"/>
  <c r="EA79" i="7"/>
  <c r="DW21" i="6"/>
  <c r="EA81" i="7"/>
  <c r="EA83" i="7"/>
  <c r="Y112" i="8"/>
  <c r="AA112" i="8"/>
  <c r="AC112" i="8"/>
  <c r="DZ66" i="7"/>
  <c r="DZ67" i="7"/>
  <c r="DZ68" i="7"/>
  <c r="DZ69" i="7"/>
  <c r="DZ70" i="7"/>
  <c r="DZ71" i="7"/>
  <c r="DZ73" i="7"/>
  <c r="DZ76" i="7"/>
  <c r="DZ78" i="7"/>
  <c r="DZ79" i="7"/>
  <c r="DV21" i="6"/>
  <c r="DZ81" i="7"/>
  <c r="DZ83" i="7"/>
  <c r="Y111" i="8"/>
  <c r="AA111" i="8"/>
  <c r="AC111" i="8"/>
  <c r="DY66" i="7"/>
  <c r="DY67" i="7"/>
  <c r="DY68" i="7"/>
  <c r="DY69" i="7"/>
  <c r="DY70" i="7"/>
  <c r="DY71" i="7"/>
  <c r="DY73" i="7"/>
  <c r="DY76" i="7"/>
  <c r="DY78" i="7"/>
  <c r="DY79" i="7"/>
  <c r="DU21" i="6"/>
  <c r="DY81" i="7"/>
  <c r="DY83" i="7"/>
  <c r="Y110" i="8"/>
  <c r="AA110" i="8"/>
  <c r="AC110" i="8"/>
  <c r="DX66" i="7"/>
  <c r="DX67" i="7"/>
  <c r="DX68" i="7"/>
  <c r="DX69" i="7"/>
  <c r="DX70" i="7"/>
  <c r="DX71" i="7"/>
  <c r="DX73" i="7"/>
  <c r="DX76" i="7"/>
  <c r="DX78" i="7"/>
  <c r="DX79" i="7"/>
  <c r="DT21" i="6"/>
  <c r="DX81" i="7"/>
  <c r="DX83" i="7"/>
  <c r="Y109" i="8"/>
  <c r="AA109" i="8"/>
  <c r="AC109" i="8"/>
  <c r="DW66" i="7"/>
  <c r="DW67" i="7"/>
  <c r="DW68" i="7"/>
  <c r="DW69" i="7"/>
  <c r="DW70" i="7"/>
  <c r="DW71" i="7"/>
  <c r="DW73" i="7"/>
  <c r="DW76" i="7"/>
  <c r="DW78" i="7"/>
  <c r="DW79" i="7"/>
  <c r="DS21" i="6"/>
  <c r="DW81" i="7"/>
  <c r="DW83" i="7"/>
  <c r="Y108" i="8"/>
  <c r="AA108" i="8"/>
  <c r="AC108" i="8"/>
  <c r="DV66" i="7"/>
  <c r="DV67" i="7"/>
  <c r="DV68" i="7"/>
  <c r="DV69" i="7"/>
  <c r="DV70" i="7"/>
  <c r="DV71" i="7"/>
  <c r="DV73" i="7"/>
  <c r="DV76" i="7"/>
  <c r="DV78" i="7"/>
  <c r="DV79" i="7"/>
  <c r="DR21" i="6"/>
  <c r="DV81" i="7"/>
  <c r="DV83" i="7"/>
  <c r="Y107" i="8"/>
  <c r="AA107" i="8"/>
  <c r="AC107" i="8"/>
  <c r="DU66" i="7"/>
  <c r="DU67" i="7"/>
  <c r="DU68" i="7"/>
  <c r="DU69" i="7"/>
  <c r="DU70" i="7"/>
  <c r="DU71" i="7"/>
  <c r="DU73" i="7"/>
  <c r="DU76" i="7"/>
  <c r="DU78" i="7"/>
  <c r="DU79" i="7"/>
  <c r="DQ21" i="6"/>
  <c r="DU81" i="7"/>
  <c r="DU83" i="7"/>
  <c r="Y106" i="8"/>
  <c r="AA106" i="8"/>
  <c r="AC106" i="8"/>
  <c r="DT66" i="7"/>
  <c r="DT67" i="7"/>
  <c r="DT68" i="7"/>
  <c r="DT69" i="7"/>
  <c r="DT70" i="7"/>
  <c r="DT71" i="7"/>
  <c r="DT73" i="7"/>
  <c r="DT76" i="7"/>
  <c r="DT78" i="7"/>
  <c r="DT79" i="7"/>
  <c r="DP21" i="6"/>
  <c r="DT81" i="7"/>
  <c r="DT83" i="7"/>
  <c r="Y105" i="8"/>
  <c r="AA105" i="8"/>
  <c r="AC105" i="8"/>
  <c r="DS66" i="7"/>
  <c r="DS67" i="7"/>
  <c r="DS68" i="7"/>
  <c r="DS69" i="7"/>
  <c r="DS70" i="7"/>
  <c r="DS71" i="7"/>
  <c r="DS73" i="7"/>
  <c r="DS76" i="7"/>
  <c r="DS78" i="7"/>
  <c r="DS79" i="7"/>
  <c r="DO21" i="6"/>
  <c r="DS81" i="7"/>
  <c r="DS83" i="7"/>
  <c r="Y104" i="8"/>
  <c r="AA104" i="8"/>
  <c r="AC104" i="8"/>
  <c r="DR66" i="7"/>
  <c r="DR67" i="7"/>
  <c r="DR68" i="7"/>
  <c r="DR69" i="7"/>
  <c r="DR70" i="7"/>
  <c r="DR71" i="7"/>
  <c r="DR73" i="7"/>
  <c r="DR76" i="7"/>
  <c r="DR78" i="7"/>
  <c r="DR79" i="7"/>
  <c r="DN21" i="6"/>
  <c r="DR81" i="7"/>
  <c r="DR83" i="7"/>
  <c r="Y103" i="8"/>
  <c r="AA103" i="8"/>
  <c r="AC103" i="8"/>
  <c r="DQ66" i="7"/>
  <c r="DQ67" i="7"/>
  <c r="DQ68" i="7"/>
  <c r="DQ69" i="7"/>
  <c r="DQ70" i="7"/>
  <c r="DQ71" i="7"/>
  <c r="DQ73" i="7"/>
  <c r="DQ76" i="7"/>
  <c r="DQ78" i="7"/>
  <c r="DQ79" i="7"/>
  <c r="DM21" i="6"/>
  <c r="DQ81" i="7"/>
  <c r="DQ83" i="7"/>
  <c r="Y102" i="8"/>
  <c r="AA102" i="8"/>
  <c r="AC102" i="8"/>
  <c r="DP66" i="7"/>
  <c r="DP67" i="7"/>
  <c r="DP68" i="7"/>
  <c r="DP69" i="7"/>
  <c r="DP70" i="7"/>
  <c r="DP71" i="7"/>
  <c r="DP73" i="7"/>
  <c r="DP76" i="7"/>
  <c r="DP78" i="7"/>
  <c r="DP79" i="7"/>
  <c r="DL21" i="6"/>
  <c r="DP81" i="7"/>
  <c r="DP83" i="7"/>
  <c r="Y101" i="8"/>
  <c r="AA101" i="8"/>
  <c r="AC101" i="8"/>
  <c r="DO66" i="7"/>
  <c r="DO67" i="7"/>
  <c r="DO68" i="7"/>
  <c r="DO69" i="7"/>
  <c r="DO70" i="7"/>
  <c r="DO71" i="7"/>
  <c r="DO73" i="7"/>
  <c r="DO76" i="7"/>
  <c r="DO78" i="7"/>
  <c r="DO79" i="7"/>
  <c r="DK21" i="6"/>
  <c r="DO81" i="7"/>
  <c r="DO83" i="7"/>
  <c r="Y100" i="8"/>
  <c r="AA100" i="8"/>
  <c r="AC100" i="8"/>
  <c r="DN66" i="7"/>
  <c r="DN67" i="7"/>
  <c r="DN68" i="7"/>
  <c r="DN69" i="7"/>
  <c r="DN70" i="7"/>
  <c r="DN71" i="7"/>
  <c r="DN73" i="7"/>
  <c r="DN76" i="7"/>
  <c r="DN78" i="7"/>
  <c r="DN79" i="7"/>
  <c r="DJ21" i="6"/>
  <c r="DN81" i="7"/>
  <c r="DN83" i="7"/>
  <c r="Y99" i="8"/>
  <c r="AA99" i="8"/>
  <c r="AC99" i="8"/>
  <c r="DM66" i="7"/>
  <c r="DM67" i="7"/>
  <c r="DM68" i="7"/>
  <c r="DM69" i="7"/>
  <c r="DM70" i="7"/>
  <c r="DM71" i="7"/>
  <c r="DM73" i="7"/>
  <c r="DM76" i="7"/>
  <c r="DM78" i="7"/>
  <c r="DM79" i="7"/>
  <c r="DI21" i="6"/>
  <c r="DM81" i="7"/>
  <c r="DM83" i="7"/>
  <c r="Y98" i="8"/>
  <c r="AA98" i="8"/>
  <c r="AC98" i="8"/>
  <c r="DL66" i="7"/>
  <c r="DL67" i="7"/>
  <c r="DL68" i="7"/>
  <c r="DL69" i="7"/>
  <c r="DL70" i="7"/>
  <c r="DL71" i="7"/>
  <c r="DL73" i="7"/>
  <c r="DL76" i="7"/>
  <c r="DL78" i="7"/>
  <c r="DL79" i="7"/>
  <c r="DH21" i="6"/>
  <c r="DL81" i="7"/>
  <c r="DL83" i="7"/>
  <c r="Y97" i="8"/>
  <c r="AA97" i="8"/>
  <c r="AC97" i="8"/>
  <c r="DK66" i="7"/>
  <c r="DK67" i="7"/>
  <c r="DK68" i="7"/>
  <c r="DK69" i="7"/>
  <c r="DK70" i="7"/>
  <c r="DK71" i="7"/>
  <c r="DK73" i="7"/>
  <c r="DK76" i="7"/>
  <c r="DK78" i="7"/>
  <c r="DK79" i="7"/>
  <c r="DG21" i="6"/>
  <c r="DK81" i="7"/>
  <c r="DK83" i="7"/>
  <c r="Y96" i="8"/>
  <c r="AA96" i="8"/>
  <c r="AC96" i="8"/>
  <c r="DJ66" i="7"/>
  <c r="DJ67" i="7"/>
  <c r="DJ68" i="7"/>
  <c r="DJ69" i="7"/>
  <c r="DJ70" i="7"/>
  <c r="DJ71" i="7"/>
  <c r="DJ73" i="7"/>
  <c r="DJ76" i="7"/>
  <c r="DJ78" i="7"/>
  <c r="DJ79" i="7"/>
  <c r="DF21" i="6"/>
  <c r="DJ81" i="7"/>
  <c r="DJ83" i="7"/>
  <c r="Y95" i="8"/>
  <c r="AA95" i="8"/>
  <c r="AC95" i="8"/>
  <c r="DI66" i="7"/>
  <c r="DI67" i="7"/>
  <c r="DI68" i="7"/>
  <c r="DI69" i="7"/>
  <c r="DI70" i="7"/>
  <c r="DI71" i="7"/>
  <c r="DI73" i="7"/>
  <c r="DI76" i="7"/>
  <c r="DI78" i="7"/>
  <c r="DI79" i="7"/>
  <c r="DE21" i="6"/>
  <c r="DI81" i="7"/>
  <c r="DI83" i="7"/>
  <c r="Y94" i="8"/>
  <c r="AA94" i="8"/>
  <c r="AC94" i="8"/>
  <c r="DH66" i="7"/>
  <c r="DH67" i="7"/>
  <c r="DH68" i="7"/>
  <c r="DH69" i="7"/>
  <c r="DH70" i="7"/>
  <c r="DH71" i="7"/>
  <c r="DH73" i="7"/>
  <c r="DH76" i="7"/>
  <c r="DH78" i="7"/>
  <c r="DH79" i="7"/>
  <c r="DD21" i="6"/>
  <c r="DH81" i="7"/>
  <c r="DH83" i="7"/>
  <c r="Y93" i="8"/>
  <c r="AA93" i="8"/>
  <c r="AC93" i="8"/>
  <c r="DG66" i="7"/>
  <c r="DG67" i="7"/>
  <c r="DG68" i="7"/>
  <c r="DG69" i="7"/>
  <c r="DG70" i="7"/>
  <c r="DG71" i="7"/>
  <c r="DG73" i="7"/>
  <c r="DG76" i="7"/>
  <c r="DG78" i="7"/>
  <c r="DG79" i="7"/>
  <c r="DC21" i="6"/>
  <c r="DG81" i="7"/>
  <c r="DG83" i="7"/>
  <c r="Y92" i="8"/>
  <c r="AA92" i="8"/>
  <c r="AC92" i="8"/>
  <c r="DF66" i="7"/>
  <c r="DF67" i="7"/>
  <c r="DF68" i="7"/>
  <c r="DF69" i="7"/>
  <c r="DF70" i="7"/>
  <c r="DF71" i="7"/>
  <c r="DF73" i="7"/>
  <c r="DF76" i="7"/>
  <c r="DF78" i="7"/>
  <c r="DF79" i="7"/>
  <c r="DB21" i="6"/>
  <c r="DF81" i="7"/>
  <c r="DF83" i="7"/>
  <c r="Y91" i="8"/>
  <c r="AA91" i="8"/>
  <c r="AC91" i="8"/>
  <c r="DE66" i="7"/>
  <c r="DE67" i="7"/>
  <c r="DE68" i="7"/>
  <c r="DE69" i="7"/>
  <c r="DE70" i="7"/>
  <c r="DE71" i="7"/>
  <c r="DE73" i="7"/>
  <c r="DE76" i="7"/>
  <c r="DE78" i="7"/>
  <c r="DE79" i="7"/>
  <c r="DA21" i="6"/>
  <c r="DE81" i="7"/>
  <c r="DE83" i="7"/>
  <c r="Y90" i="8"/>
  <c r="AA90" i="8"/>
  <c r="AC90" i="8"/>
  <c r="DD66" i="7"/>
  <c r="DD67" i="7"/>
  <c r="DD68" i="7"/>
  <c r="DD69" i="7"/>
  <c r="DD70" i="7"/>
  <c r="DD71" i="7"/>
  <c r="DD73" i="7"/>
  <c r="DD76" i="7"/>
  <c r="DD78" i="7"/>
  <c r="DD79" i="7"/>
  <c r="CZ21" i="6"/>
  <c r="DD81" i="7"/>
  <c r="DD83" i="7"/>
  <c r="Y89" i="8"/>
  <c r="AA89" i="8"/>
  <c r="AC89" i="8"/>
  <c r="DC66" i="7"/>
  <c r="DC67" i="7"/>
  <c r="DC68" i="7"/>
  <c r="DC69" i="7"/>
  <c r="DC70" i="7"/>
  <c r="DC71" i="7"/>
  <c r="DC73" i="7"/>
  <c r="DC76" i="7"/>
  <c r="DC78" i="7"/>
  <c r="DC79" i="7"/>
  <c r="CY21" i="6"/>
  <c r="DC81" i="7"/>
  <c r="DC83" i="7"/>
  <c r="Y88" i="8"/>
  <c r="AA88" i="8"/>
  <c r="AC88" i="8"/>
  <c r="DB66" i="7"/>
  <c r="DB67" i="7"/>
  <c r="DB68" i="7"/>
  <c r="DB69" i="7"/>
  <c r="DB70" i="7"/>
  <c r="DB71" i="7"/>
  <c r="DB73" i="7"/>
  <c r="DB76" i="7"/>
  <c r="DB78" i="7"/>
  <c r="DB79" i="7"/>
  <c r="CX21" i="6"/>
  <c r="DB81" i="7"/>
  <c r="DB83" i="7"/>
  <c r="Y87" i="8"/>
  <c r="AA87" i="8"/>
  <c r="AC87" i="8"/>
  <c r="DA66" i="7"/>
  <c r="DA67" i="7"/>
  <c r="DA68" i="7"/>
  <c r="DA69" i="7"/>
  <c r="DA70" i="7"/>
  <c r="DA71" i="7"/>
  <c r="DA73" i="7"/>
  <c r="DA76" i="7"/>
  <c r="DA78" i="7"/>
  <c r="DA79" i="7"/>
  <c r="CW21" i="6"/>
  <c r="DA81" i="7"/>
  <c r="DA83" i="7"/>
  <c r="Y86" i="8"/>
  <c r="AA86" i="8"/>
  <c r="AC86" i="8"/>
  <c r="CZ66" i="7"/>
  <c r="CZ67" i="7"/>
  <c r="CZ68" i="7"/>
  <c r="CZ69" i="7"/>
  <c r="CZ70" i="7"/>
  <c r="CZ71" i="7"/>
  <c r="CZ73" i="7"/>
  <c r="CZ76" i="7"/>
  <c r="CZ78" i="7"/>
  <c r="CZ79" i="7"/>
  <c r="CV21" i="6"/>
  <c r="CZ81" i="7"/>
  <c r="CZ83" i="7"/>
  <c r="Y85" i="8"/>
  <c r="AA85" i="8"/>
  <c r="AC85" i="8"/>
  <c r="CY66" i="7"/>
  <c r="CY67" i="7"/>
  <c r="CY68" i="7"/>
  <c r="CY69" i="7"/>
  <c r="CY70" i="7"/>
  <c r="CY71" i="7"/>
  <c r="CY73" i="7"/>
  <c r="CY76" i="7"/>
  <c r="CY78" i="7"/>
  <c r="CY79" i="7"/>
  <c r="CU21" i="6"/>
  <c r="CY81" i="7"/>
  <c r="CY83" i="7"/>
  <c r="Y84" i="8"/>
  <c r="AA84" i="8"/>
  <c r="AC84" i="8"/>
  <c r="CX66" i="7"/>
  <c r="CX67" i="7"/>
  <c r="CX68" i="7"/>
  <c r="CX69" i="7"/>
  <c r="CX70" i="7"/>
  <c r="CX71" i="7"/>
  <c r="CX73" i="7"/>
  <c r="CX76" i="7"/>
  <c r="CX78" i="7"/>
  <c r="CX79" i="7"/>
  <c r="CT21" i="6"/>
  <c r="CX81" i="7"/>
  <c r="CX83" i="7"/>
  <c r="Y83" i="8"/>
  <c r="AA83" i="8"/>
  <c r="AC83" i="8"/>
  <c r="CW66" i="7"/>
  <c r="CW67" i="7"/>
  <c r="CW68" i="7"/>
  <c r="CW69" i="7"/>
  <c r="CW70" i="7"/>
  <c r="CW71" i="7"/>
  <c r="CW73" i="7"/>
  <c r="CW76" i="7"/>
  <c r="CW78" i="7"/>
  <c r="CW79" i="7"/>
  <c r="CS21" i="6"/>
  <c r="CW81" i="7"/>
  <c r="CW83" i="7"/>
  <c r="Y82" i="8"/>
  <c r="AA82" i="8"/>
  <c r="AC82" i="8"/>
  <c r="CV66" i="7"/>
  <c r="CV67" i="7"/>
  <c r="CV68" i="7"/>
  <c r="CV69" i="7"/>
  <c r="CV70" i="7"/>
  <c r="CV71" i="7"/>
  <c r="CV73" i="7"/>
  <c r="CV76" i="7"/>
  <c r="CV78" i="7"/>
  <c r="CV79" i="7"/>
  <c r="CR21" i="6"/>
  <c r="CV81" i="7"/>
  <c r="CV83" i="7"/>
  <c r="Y81" i="8"/>
  <c r="AA81" i="8"/>
  <c r="AC81" i="8"/>
  <c r="CU66" i="7"/>
  <c r="CU67" i="7"/>
  <c r="CU68" i="7"/>
  <c r="CU69" i="7"/>
  <c r="CU70" i="7"/>
  <c r="CU71" i="7"/>
  <c r="CU73" i="7"/>
  <c r="CU76" i="7"/>
  <c r="CU78" i="7"/>
  <c r="CU79" i="7"/>
  <c r="CQ21" i="6"/>
  <c r="CU81" i="7"/>
  <c r="CU83" i="7"/>
  <c r="Y80" i="8"/>
  <c r="AA80" i="8"/>
  <c r="AC80" i="8"/>
  <c r="CT66" i="7"/>
  <c r="CT67" i="7"/>
  <c r="CT68" i="7"/>
  <c r="CT69" i="7"/>
  <c r="CT70" i="7"/>
  <c r="CT71" i="7"/>
  <c r="CT73" i="7"/>
  <c r="CT76" i="7"/>
  <c r="CT78" i="7"/>
  <c r="CT79" i="7"/>
  <c r="CP21" i="6"/>
  <c r="CT81" i="7"/>
  <c r="CT83" i="7"/>
  <c r="Y79" i="8"/>
  <c r="AA79" i="8"/>
  <c r="AC79" i="8"/>
  <c r="CS66" i="7"/>
  <c r="CS67" i="7"/>
  <c r="CS68" i="7"/>
  <c r="CS69" i="7"/>
  <c r="CS70" i="7"/>
  <c r="CS71" i="7"/>
  <c r="CS73" i="7"/>
  <c r="CS76" i="7"/>
  <c r="CS78" i="7"/>
  <c r="CS79" i="7"/>
  <c r="CO21" i="6"/>
  <c r="CS81" i="7"/>
  <c r="CS83" i="7"/>
  <c r="Y78" i="8"/>
  <c r="AA78" i="8"/>
  <c r="AC78" i="8"/>
  <c r="CR66" i="7"/>
  <c r="CR67" i="7"/>
  <c r="CR68" i="7"/>
  <c r="CR69" i="7"/>
  <c r="CR70" i="7"/>
  <c r="CR71" i="7"/>
  <c r="CR73" i="7"/>
  <c r="CR76" i="7"/>
  <c r="CR78" i="7"/>
  <c r="CR79" i="7"/>
  <c r="CN21" i="6"/>
  <c r="CR81" i="7"/>
  <c r="CR83" i="7"/>
  <c r="Y77" i="8"/>
  <c r="AA77" i="8"/>
  <c r="AC77" i="8"/>
  <c r="CQ66" i="7"/>
  <c r="CQ67" i="7"/>
  <c r="CQ68" i="7"/>
  <c r="CQ69" i="7"/>
  <c r="CQ70" i="7"/>
  <c r="CQ71" i="7"/>
  <c r="CQ73" i="7"/>
  <c r="CQ76" i="7"/>
  <c r="CQ78" i="7"/>
  <c r="CQ79" i="7"/>
  <c r="CM21" i="6"/>
  <c r="CQ81" i="7"/>
  <c r="CQ83" i="7"/>
  <c r="Y76" i="8"/>
  <c r="AA76" i="8"/>
  <c r="AC76" i="8"/>
  <c r="CP66" i="7"/>
  <c r="CP67" i="7"/>
  <c r="CP68" i="7"/>
  <c r="CP69" i="7"/>
  <c r="CP70" i="7"/>
  <c r="CP71" i="7"/>
  <c r="CP73" i="7"/>
  <c r="CP76" i="7"/>
  <c r="CP78" i="7"/>
  <c r="CP79" i="7"/>
  <c r="CL21" i="6"/>
  <c r="CP81" i="7"/>
  <c r="CP83" i="7"/>
  <c r="Y75" i="8"/>
  <c r="AA75" i="8"/>
  <c r="AC75" i="8"/>
  <c r="CO66" i="7"/>
  <c r="CO67" i="7"/>
  <c r="CO68" i="7"/>
  <c r="CO69" i="7"/>
  <c r="CO70" i="7"/>
  <c r="CO71" i="7"/>
  <c r="CO73" i="7"/>
  <c r="CO76" i="7"/>
  <c r="CO78" i="7"/>
  <c r="CO79" i="7"/>
  <c r="CK21" i="6"/>
  <c r="CO81" i="7"/>
  <c r="CO83" i="7"/>
  <c r="Y74" i="8"/>
  <c r="AA74" i="8"/>
  <c r="AC74" i="8"/>
  <c r="CN66" i="7"/>
  <c r="CN67" i="7"/>
  <c r="CN68" i="7"/>
  <c r="CN69" i="7"/>
  <c r="CN70" i="7"/>
  <c r="CN71" i="7"/>
  <c r="CN73" i="7"/>
  <c r="CN76" i="7"/>
  <c r="CN78" i="7"/>
  <c r="CN79" i="7"/>
  <c r="CJ21" i="6"/>
  <c r="CN81" i="7"/>
  <c r="CN83" i="7"/>
  <c r="Y73" i="8"/>
  <c r="AA73" i="8"/>
  <c r="AC73" i="8"/>
  <c r="CM66" i="7"/>
  <c r="CM67" i="7"/>
  <c r="CM68" i="7"/>
  <c r="CM69" i="7"/>
  <c r="CM70" i="7"/>
  <c r="CM71" i="7"/>
  <c r="CM73" i="7"/>
  <c r="CM76" i="7"/>
  <c r="CM78" i="7"/>
  <c r="CM79" i="7"/>
  <c r="CI21" i="6"/>
  <c r="CM81" i="7"/>
  <c r="CM83" i="7"/>
  <c r="Y72" i="8"/>
  <c r="AA72" i="8"/>
  <c r="AC72" i="8"/>
  <c r="CL66" i="7"/>
  <c r="CL67" i="7"/>
  <c r="CL68" i="7"/>
  <c r="CL69" i="7"/>
  <c r="CL70" i="7"/>
  <c r="CL71" i="7"/>
  <c r="CL73" i="7"/>
  <c r="CL76" i="7"/>
  <c r="CL78" i="7"/>
  <c r="CL79" i="7"/>
  <c r="CH21" i="6"/>
  <c r="CL81" i="7"/>
  <c r="CL83" i="7"/>
  <c r="Y71" i="8"/>
  <c r="AA71" i="8"/>
  <c r="AC71" i="8"/>
  <c r="CK66" i="7"/>
  <c r="CK67" i="7"/>
  <c r="CK68" i="7"/>
  <c r="CK69" i="7"/>
  <c r="CK70" i="7"/>
  <c r="CK71" i="7"/>
  <c r="CK73" i="7"/>
  <c r="CK76" i="7"/>
  <c r="CK78" i="7"/>
  <c r="CK79" i="7"/>
  <c r="CG21" i="6"/>
  <c r="CK81" i="7"/>
  <c r="CK83" i="7"/>
  <c r="Y70" i="8"/>
  <c r="AA70" i="8"/>
  <c r="AC70" i="8"/>
  <c r="CJ66" i="7"/>
  <c r="CJ67" i="7"/>
  <c r="CJ68" i="7"/>
  <c r="CJ69" i="7"/>
  <c r="CJ70" i="7"/>
  <c r="CJ71" i="7"/>
  <c r="CJ73" i="7"/>
  <c r="CJ76" i="7"/>
  <c r="CJ78" i="7"/>
  <c r="CJ79" i="7"/>
  <c r="CF21" i="6"/>
  <c r="CJ81" i="7"/>
  <c r="CJ83" i="7"/>
  <c r="Y69" i="8"/>
  <c r="AA69" i="8"/>
  <c r="AC69" i="8"/>
  <c r="CI66" i="7"/>
  <c r="CI67" i="7"/>
  <c r="CI68" i="7"/>
  <c r="CI69" i="7"/>
  <c r="CI70" i="7"/>
  <c r="CI71" i="7"/>
  <c r="CI73" i="7"/>
  <c r="CI76" i="7"/>
  <c r="CI78" i="7"/>
  <c r="CI79" i="7"/>
  <c r="CE21" i="6"/>
  <c r="CI81" i="7"/>
  <c r="CI83" i="7"/>
  <c r="Y68" i="8"/>
  <c r="AA68" i="8"/>
  <c r="AC68" i="8"/>
  <c r="CH66" i="7"/>
  <c r="CH67" i="7"/>
  <c r="CH68" i="7"/>
  <c r="CH69" i="7"/>
  <c r="CH70" i="7"/>
  <c r="CH71" i="7"/>
  <c r="CH73" i="7"/>
  <c r="CH76" i="7"/>
  <c r="CH78" i="7"/>
  <c r="CH79" i="7"/>
  <c r="CD21" i="6"/>
  <c r="CH81" i="7"/>
  <c r="CH83" i="7"/>
  <c r="Y67" i="8"/>
  <c r="AA67" i="8"/>
  <c r="AC67" i="8"/>
  <c r="CG66" i="7"/>
  <c r="CG67" i="7"/>
  <c r="CG68" i="7"/>
  <c r="CG69" i="7"/>
  <c r="CG70" i="7"/>
  <c r="CG71" i="7"/>
  <c r="CG73" i="7"/>
  <c r="CG76" i="7"/>
  <c r="CG78" i="7"/>
  <c r="CG79" i="7"/>
  <c r="CC21" i="6"/>
  <c r="CG81" i="7"/>
  <c r="CG83" i="7"/>
  <c r="Y66" i="8"/>
  <c r="AA66" i="8"/>
  <c r="AC66" i="8"/>
  <c r="CF66" i="7"/>
  <c r="CF67" i="7"/>
  <c r="CF68" i="7"/>
  <c r="CF69" i="7"/>
  <c r="CF70" i="7"/>
  <c r="CF71" i="7"/>
  <c r="CF73" i="7"/>
  <c r="CF76" i="7"/>
  <c r="CF78" i="7"/>
  <c r="CF79" i="7"/>
  <c r="CB21" i="6"/>
  <c r="CF81" i="7"/>
  <c r="CF83" i="7"/>
  <c r="Y65" i="8"/>
  <c r="AA65" i="8"/>
  <c r="AC65" i="8"/>
  <c r="CE66" i="7"/>
  <c r="CE67" i="7"/>
  <c r="CE68" i="7"/>
  <c r="CE69" i="7"/>
  <c r="CE70" i="7"/>
  <c r="CE71" i="7"/>
  <c r="CE73" i="7"/>
  <c r="CE76" i="7"/>
  <c r="CE78" i="7"/>
  <c r="CE79" i="7"/>
  <c r="CA21" i="6"/>
  <c r="CE81" i="7"/>
  <c r="CE83" i="7"/>
  <c r="Y64" i="8"/>
  <c r="AA64" i="8"/>
  <c r="AC64" i="8"/>
  <c r="CD66" i="7"/>
  <c r="CD67" i="7"/>
  <c r="CD68" i="7"/>
  <c r="CD69" i="7"/>
  <c r="CD70" i="7"/>
  <c r="CD71" i="7"/>
  <c r="CD73" i="7"/>
  <c r="CD76" i="7"/>
  <c r="CD78" i="7"/>
  <c r="CD79" i="7"/>
  <c r="BZ21" i="6"/>
  <c r="CD81" i="7"/>
  <c r="CD83" i="7"/>
  <c r="Y63" i="8"/>
  <c r="AA63" i="8"/>
  <c r="AC63" i="8"/>
  <c r="CC66" i="7"/>
  <c r="CC67" i="7"/>
  <c r="CC68" i="7"/>
  <c r="CC69" i="7"/>
  <c r="CC70" i="7"/>
  <c r="CC71" i="7"/>
  <c r="CC73" i="7"/>
  <c r="CC76" i="7"/>
  <c r="CC78" i="7"/>
  <c r="CC79" i="7"/>
  <c r="BY21" i="6"/>
  <c r="CC81" i="7"/>
  <c r="CC83" i="7"/>
  <c r="Y62" i="8"/>
  <c r="AA62" i="8"/>
  <c r="AC62" i="8"/>
  <c r="CB66" i="7"/>
  <c r="CB67" i="7"/>
  <c r="CB68" i="7"/>
  <c r="CB69" i="7"/>
  <c r="CB70" i="7"/>
  <c r="CB71" i="7"/>
  <c r="CB73" i="7"/>
  <c r="CB76" i="7"/>
  <c r="CB78" i="7"/>
  <c r="CB79" i="7"/>
  <c r="BX21" i="6"/>
  <c r="CB81" i="7"/>
  <c r="CB83" i="7"/>
  <c r="Y61" i="8"/>
  <c r="AA61" i="8"/>
  <c r="AC61" i="8"/>
  <c r="CA66" i="7"/>
  <c r="CA67" i="7"/>
  <c r="CA68" i="7"/>
  <c r="CA69" i="7"/>
  <c r="CA70" i="7"/>
  <c r="CA71" i="7"/>
  <c r="CA73" i="7"/>
  <c r="CA76" i="7"/>
  <c r="CA78" i="7"/>
  <c r="CA79" i="7"/>
  <c r="BW21" i="6"/>
  <c r="CA81" i="7"/>
  <c r="CA83" i="7"/>
  <c r="Y60" i="8"/>
  <c r="AA60" i="8"/>
  <c r="AC60" i="8"/>
  <c r="BZ66" i="7"/>
  <c r="BZ67" i="7"/>
  <c r="BZ68" i="7"/>
  <c r="BZ69" i="7"/>
  <c r="BZ70" i="7"/>
  <c r="BZ71" i="7"/>
  <c r="BZ73" i="7"/>
  <c r="BZ76" i="7"/>
  <c r="BZ78" i="7"/>
  <c r="BZ79" i="7"/>
  <c r="BV21" i="6"/>
  <c r="BZ81" i="7"/>
  <c r="BZ83" i="7"/>
  <c r="Y59" i="8"/>
  <c r="AA59" i="8"/>
  <c r="AC59" i="8"/>
  <c r="BY66" i="7"/>
  <c r="BY67" i="7"/>
  <c r="BY68" i="7"/>
  <c r="BY69" i="7"/>
  <c r="BY70" i="7"/>
  <c r="BY71" i="7"/>
  <c r="BY73" i="7"/>
  <c r="BY76" i="7"/>
  <c r="BY78" i="7"/>
  <c r="BY79" i="7"/>
  <c r="BU21" i="6"/>
  <c r="BY81" i="7"/>
  <c r="BY83" i="7"/>
  <c r="Y58" i="8"/>
  <c r="AA58" i="8"/>
  <c r="AC58" i="8"/>
  <c r="BX66" i="7"/>
  <c r="BX67" i="7"/>
  <c r="BX68" i="7"/>
  <c r="BX69" i="7"/>
  <c r="BX70" i="7"/>
  <c r="BX71" i="7"/>
  <c r="BX73" i="7"/>
  <c r="BX76" i="7"/>
  <c r="BX78" i="7"/>
  <c r="BX79" i="7"/>
  <c r="BT21" i="6"/>
  <c r="BX81" i="7"/>
  <c r="BX83" i="7"/>
  <c r="Y57" i="8"/>
  <c r="AA57" i="8"/>
  <c r="AC57" i="8"/>
  <c r="BW66" i="7"/>
  <c r="BW67" i="7"/>
  <c r="BW68" i="7"/>
  <c r="BW69" i="7"/>
  <c r="BW70" i="7"/>
  <c r="BW71" i="7"/>
  <c r="BW73" i="7"/>
  <c r="BW76" i="7"/>
  <c r="BW78" i="7"/>
  <c r="BW79" i="7"/>
  <c r="BS21" i="6"/>
  <c r="BW81" i="7"/>
  <c r="BW83" i="7"/>
  <c r="Y56" i="8"/>
  <c r="AA56" i="8"/>
  <c r="AC56" i="8"/>
  <c r="BV66" i="7"/>
  <c r="BV67" i="7"/>
  <c r="BV68" i="7"/>
  <c r="BV69" i="7"/>
  <c r="BV70" i="7"/>
  <c r="BV71" i="7"/>
  <c r="BV73" i="7"/>
  <c r="BV76" i="7"/>
  <c r="BV78" i="7"/>
  <c r="BV79" i="7"/>
  <c r="BR21" i="6"/>
  <c r="BV81" i="7"/>
  <c r="BV83" i="7"/>
  <c r="Y55" i="8"/>
  <c r="AA55" i="8"/>
  <c r="AC55" i="8"/>
  <c r="BU66" i="7"/>
  <c r="BU67" i="7"/>
  <c r="BU68" i="7"/>
  <c r="BU69" i="7"/>
  <c r="BU70" i="7"/>
  <c r="BU71" i="7"/>
  <c r="BU73" i="7"/>
  <c r="BU76" i="7"/>
  <c r="BU78" i="7"/>
  <c r="BU79" i="7"/>
  <c r="BQ21" i="6"/>
  <c r="BU81" i="7"/>
  <c r="BU83" i="7"/>
  <c r="Y54" i="8"/>
  <c r="AA54" i="8"/>
  <c r="AC54" i="8"/>
  <c r="BT66" i="7"/>
  <c r="BT67" i="7"/>
  <c r="BT68" i="7"/>
  <c r="BT69" i="7"/>
  <c r="BT70" i="7"/>
  <c r="BT71" i="7"/>
  <c r="BT73" i="7"/>
  <c r="BT76" i="7"/>
  <c r="BT78" i="7"/>
  <c r="BT79" i="7"/>
  <c r="BP21" i="6"/>
  <c r="BT81" i="7"/>
  <c r="BT83" i="7"/>
  <c r="Y53" i="8"/>
  <c r="AA53" i="8"/>
  <c r="AC53" i="8"/>
  <c r="BS66" i="7"/>
  <c r="BS67" i="7"/>
  <c r="BS68" i="7"/>
  <c r="BS69" i="7"/>
  <c r="BS70" i="7"/>
  <c r="BS71" i="7"/>
  <c r="BS73" i="7"/>
  <c r="BS76" i="7"/>
  <c r="BS78" i="7"/>
  <c r="BS79" i="7"/>
  <c r="BO21" i="6"/>
  <c r="BS81" i="7"/>
  <c r="BS83" i="7"/>
  <c r="Y52" i="8"/>
  <c r="AA52" i="8"/>
  <c r="AC52" i="8"/>
  <c r="BR66" i="7"/>
  <c r="BR67" i="7"/>
  <c r="BR68" i="7"/>
  <c r="BR69" i="7"/>
  <c r="BR70" i="7"/>
  <c r="BR71" i="7"/>
  <c r="BR73" i="7"/>
  <c r="BR76" i="7"/>
  <c r="BR78" i="7"/>
  <c r="BR79" i="7"/>
  <c r="BN21" i="6"/>
  <c r="BR81" i="7"/>
  <c r="BR83" i="7"/>
  <c r="Y51" i="8"/>
  <c r="AA51" i="8"/>
  <c r="AC51" i="8"/>
  <c r="BQ66" i="7"/>
  <c r="BQ67" i="7"/>
  <c r="BQ68" i="7"/>
  <c r="BQ69" i="7"/>
  <c r="BQ70" i="7"/>
  <c r="BQ71" i="7"/>
  <c r="BQ73" i="7"/>
  <c r="BQ76" i="7"/>
  <c r="BQ78" i="7"/>
  <c r="BQ79" i="7"/>
  <c r="BM21" i="6"/>
  <c r="BQ81" i="7"/>
  <c r="BQ83" i="7"/>
  <c r="Y50" i="8"/>
  <c r="AA50" i="8"/>
  <c r="AC50" i="8"/>
  <c r="BP66" i="7"/>
  <c r="BP67" i="7"/>
  <c r="BP68" i="7"/>
  <c r="BP69" i="7"/>
  <c r="BP70" i="7"/>
  <c r="BP71" i="7"/>
  <c r="BP73" i="7"/>
  <c r="BP76" i="7"/>
  <c r="BP78" i="7"/>
  <c r="BP79" i="7"/>
  <c r="BL21" i="6"/>
  <c r="BP81" i="7"/>
  <c r="BP83" i="7"/>
  <c r="Y49" i="8"/>
  <c r="AA49" i="8"/>
  <c r="AC49" i="8"/>
  <c r="BO66" i="7"/>
  <c r="BO67" i="7"/>
  <c r="BO68" i="7"/>
  <c r="BO69" i="7"/>
  <c r="BO70" i="7"/>
  <c r="BO71" i="7"/>
  <c r="BO73" i="7"/>
  <c r="BO76" i="7"/>
  <c r="BO78" i="7"/>
  <c r="BO79" i="7"/>
  <c r="BK21" i="6"/>
  <c r="BO81" i="7"/>
  <c r="BO83" i="7"/>
  <c r="Y48" i="8"/>
  <c r="AA48" i="8"/>
  <c r="AC48" i="8"/>
  <c r="BN66" i="7"/>
  <c r="BN67" i="7"/>
  <c r="BN68" i="7"/>
  <c r="BN69" i="7"/>
  <c r="BN70" i="7"/>
  <c r="BN71" i="7"/>
  <c r="BN73" i="7"/>
  <c r="BN76" i="7"/>
  <c r="BN78" i="7"/>
  <c r="BN79" i="7"/>
  <c r="BJ21" i="6"/>
  <c r="BN81" i="7"/>
  <c r="BN83" i="7"/>
  <c r="Y47" i="8"/>
  <c r="AA47" i="8"/>
  <c r="AC47" i="8"/>
  <c r="BM66" i="7"/>
  <c r="BM67" i="7"/>
  <c r="BM68" i="7"/>
  <c r="BM69" i="7"/>
  <c r="BM70" i="7"/>
  <c r="BM71" i="7"/>
  <c r="BM73" i="7"/>
  <c r="BM76" i="7"/>
  <c r="BM78" i="7"/>
  <c r="BM79" i="7"/>
  <c r="BI21" i="6"/>
  <c r="BM81" i="7"/>
  <c r="BM83" i="7"/>
  <c r="Y46" i="8"/>
  <c r="AA46" i="8"/>
  <c r="AC46" i="8"/>
  <c r="BL66" i="7"/>
  <c r="BL67" i="7"/>
  <c r="BL68" i="7"/>
  <c r="BL69" i="7"/>
  <c r="BL70" i="7"/>
  <c r="BL71" i="7"/>
  <c r="BL73" i="7"/>
  <c r="BL76" i="7"/>
  <c r="BL78" i="7"/>
  <c r="BL79" i="7"/>
  <c r="BH21" i="6"/>
  <c r="BL81" i="7"/>
  <c r="BL83" i="7"/>
  <c r="Y45" i="8"/>
  <c r="AA45" i="8"/>
  <c r="AC45" i="8"/>
  <c r="BK66" i="7"/>
  <c r="BK67" i="7"/>
  <c r="BK68" i="7"/>
  <c r="BK69" i="7"/>
  <c r="BK70" i="7"/>
  <c r="BK71" i="7"/>
  <c r="BK73" i="7"/>
  <c r="BK76" i="7"/>
  <c r="BK78" i="7"/>
  <c r="BK79" i="7"/>
  <c r="BG21" i="6"/>
  <c r="BK81" i="7"/>
  <c r="BK83" i="7"/>
  <c r="Y44" i="8"/>
  <c r="AA44" i="8"/>
  <c r="AC44" i="8"/>
  <c r="BJ66" i="7"/>
  <c r="BJ67" i="7"/>
  <c r="BJ68" i="7"/>
  <c r="BJ69" i="7"/>
  <c r="BJ70" i="7"/>
  <c r="BJ71" i="7"/>
  <c r="BJ73" i="7"/>
  <c r="BJ76" i="7"/>
  <c r="BJ78" i="7"/>
  <c r="BJ79" i="7"/>
  <c r="BF21" i="6"/>
  <c r="BJ81" i="7"/>
  <c r="BJ83" i="7"/>
  <c r="Y43" i="8"/>
  <c r="AA43" i="8"/>
  <c r="AC43" i="8"/>
  <c r="BI66" i="7"/>
  <c r="BI67" i="7"/>
  <c r="BI68" i="7"/>
  <c r="BI69" i="7"/>
  <c r="BI70" i="7"/>
  <c r="BI71" i="7"/>
  <c r="BI73" i="7"/>
  <c r="BI76" i="7"/>
  <c r="BI78" i="7"/>
  <c r="BI79" i="7"/>
  <c r="BE21" i="6"/>
  <c r="BI81" i="7"/>
  <c r="BI83" i="7"/>
  <c r="Y42" i="8"/>
  <c r="AA42" i="8"/>
  <c r="AC42" i="8"/>
  <c r="BH66" i="7"/>
  <c r="BH67" i="7"/>
  <c r="BH68" i="7"/>
  <c r="BH69" i="7"/>
  <c r="BH70" i="7"/>
  <c r="BH71" i="7"/>
  <c r="BH73" i="7"/>
  <c r="BH76" i="7"/>
  <c r="BH78" i="7"/>
  <c r="BH79" i="7"/>
  <c r="BD21" i="6"/>
  <c r="BH81" i="7"/>
  <c r="BH83" i="7"/>
  <c r="Y41" i="8"/>
  <c r="AA41" i="8"/>
  <c r="AC41" i="8"/>
  <c r="BG66" i="7"/>
  <c r="BG67" i="7"/>
  <c r="BG68" i="7"/>
  <c r="BG69" i="7"/>
  <c r="BG70" i="7"/>
  <c r="BG71" i="7"/>
  <c r="BG73" i="7"/>
  <c r="BG76" i="7"/>
  <c r="BG78" i="7"/>
  <c r="BG79" i="7"/>
  <c r="BC21" i="6"/>
  <c r="BG81" i="7"/>
  <c r="BG83" i="7"/>
  <c r="Y40" i="8"/>
  <c r="AA40" i="8"/>
  <c r="AC40" i="8"/>
  <c r="BF66" i="7"/>
  <c r="BF67" i="7"/>
  <c r="BF68" i="7"/>
  <c r="BF69" i="7"/>
  <c r="BF70" i="7"/>
  <c r="BF71" i="7"/>
  <c r="BF73" i="7"/>
  <c r="BF76" i="7"/>
  <c r="BF78" i="7"/>
  <c r="BF79" i="7"/>
  <c r="BB21" i="6"/>
  <c r="BF81" i="7"/>
  <c r="BF83" i="7"/>
  <c r="Y39" i="8"/>
  <c r="AA39" i="8"/>
  <c r="AC39" i="8"/>
  <c r="BE66" i="7"/>
  <c r="BE67" i="7"/>
  <c r="BE68" i="7"/>
  <c r="BE69" i="7"/>
  <c r="BE70" i="7"/>
  <c r="BE71" i="7"/>
  <c r="BE73" i="7"/>
  <c r="BE76" i="7"/>
  <c r="BE78" i="7"/>
  <c r="BE79" i="7"/>
  <c r="BA21" i="6"/>
  <c r="BE81" i="7"/>
  <c r="BE83" i="7"/>
  <c r="Y38" i="8"/>
  <c r="AA38" i="8"/>
  <c r="AC38" i="8"/>
  <c r="BD66" i="7"/>
  <c r="BD67" i="7"/>
  <c r="BD68" i="7"/>
  <c r="BD69" i="7"/>
  <c r="BD70" i="7"/>
  <c r="BD71" i="7"/>
  <c r="BD73" i="7"/>
  <c r="BD76" i="7"/>
  <c r="BD78" i="7"/>
  <c r="BD79" i="7"/>
  <c r="AZ21" i="6"/>
  <c r="BD81" i="7"/>
  <c r="BD83" i="7"/>
  <c r="Y37" i="8"/>
  <c r="AA37" i="8"/>
  <c r="AC37" i="8"/>
  <c r="BC66" i="7"/>
  <c r="BC67" i="7"/>
  <c r="BC68" i="7"/>
  <c r="BC69" i="7"/>
  <c r="BC70" i="7"/>
  <c r="BC71" i="7"/>
  <c r="BC73" i="7"/>
  <c r="BC76" i="7"/>
  <c r="BC78" i="7"/>
  <c r="BC79" i="7"/>
  <c r="AY21" i="6"/>
  <c r="BC81" i="7"/>
  <c r="BC83" i="7"/>
  <c r="Y36" i="8"/>
  <c r="AA36" i="8"/>
  <c r="AC36" i="8"/>
  <c r="BB66" i="7"/>
  <c r="BB67" i="7"/>
  <c r="BB68" i="7"/>
  <c r="BB69" i="7"/>
  <c r="BB70" i="7"/>
  <c r="BB71" i="7"/>
  <c r="BB73" i="7"/>
  <c r="BB76" i="7"/>
  <c r="BB78" i="7"/>
  <c r="BB79" i="7"/>
  <c r="AX21" i="6"/>
  <c r="BB81" i="7"/>
  <c r="BB83" i="7"/>
  <c r="Y35" i="8"/>
  <c r="AA35" i="8"/>
  <c r="AC35" i="8"/>
  <c r="BA66" i="7"/>
  <c r="BA67" i="7"/>
  <c r="BA68" i="7"/>
  <c r="BA69" i="7"/>
  <c r="BA70" i="7"/>
  <c r="BA71" i="7"/>
  <c r="BA73" i="7"/>
  <c r="BA76" i="7"/>
  <c r="BA78" i="7"/>
  <c r="BA79" i="7"/>
  <c r="AW21" i="6"/>
  <c r="BA81" i="7"/>
  <c r="BA83" i="7"/>
  <c r="Y34" i="8"/>
  <c r="AA34" i="8"/>
  <c r="AC34" i="8"/>
  <c r="AZ66" i="7"/>
  <c r="AZ67" i="7"/>
  <c r="AZ68" i="7"/>
  <c r="AZ69" i="7"/>
  <c r="AZ70" i="7"/>
  <c r="AZ71" i="7"/>
  <c r="AZ73" i="7"/>
  <c r="AZ76" i="7"/>
  <c r="AZ78" i="7"/>
  <c r="AZ79" i="7"/>
  <c r="AV21" i="6"/>
  <c r="AZ81" i="7"/>
  <c r="AZ83" i="7"/>
  <c r="Y33" i="8"/>
  <c r="AA33" i="8"/>
  <c r="AC33" i="8"/>
  <c r="AY66" i="7"/>
  <c r="AY67" i="7"/>
  <c r="AY68" i="7"/>
  <c r="AY69" i="7"/>
  <c r="AY70" i="7"/>
  <c r="AY71" i="7"/>
  <c r="AY73" i="7"/>
  <c r="AY76" i="7"/>
  <c r="AY78" i="7"/>
  <c r="AY79" i="7"/>
  <c r="AU21" i="6"/>
  <c r="AY81" i="7"/>
  <c r="AY83" i="7"/>
  <c r="Y32" i="8"/>
  <c r="AA32" i="8"/>
  <c r="AC32" i="8"/>
  <c r="AX66" i="7"/>
  <c r="AX67" i="7"/>
  <c r="AX68" i="7"/>
  <c r="AX69" i="7"/>
  <c r="AX70" i="7"/>
  <c r="AX71" i="7"/>
  <c r="AX73" i="7"/>
  <c r="AX76" i="7"/>
  <c r="AX78" i="7"/>
  <c r="AX79" i="7"/>
  <c r="AT21" i="6"/>
  <c r="AX81" i="7"/>
  <c r="AX83" i="7"/>
  <c r="W31" i="8"/>
  <c r="Y31" i="8"/>
  <c r="AA31" i="8"/>
  <c r="AC31" i="8"/>
  <c r="AW66" i="7"/>
  <c r="AW67" i="7"/>
  <c r="AW68" i="7"/>
  <c r="AW69" i="7"/>
  <c r="AW70" i="7"/>
  <c r="AW71" i="7"/>
  <c r="AW73" i="7"/>
  <c r="AW76" i="7"/>
  <c r="AW78" i="7"/>
  <c r="AW79" i="7"/>
  <c r="AS21" i="6"/>
  <c r="AW81" i="7"/>
  <c r="AW83" i="7"/>
  <c r="U30" i="8"/>
  <c r="W30" i="8"/>
  <c r="Y30" i="8"/>
  <c r="AA30" i="8"/>
  <c r="AC30" i="8"/>
  <c r="AV66" i="7"/>
  <c r="AV67" i="7"/>
  <c r="AV68" i="7"/>
  <c r="AV69" i="7"/>
  <c r="AV70" i="7"/>
  <c r="AV71" i="7"/>
  <c r="AV73" i="7"/>
  <c r="AV76" i="7"/>
  <c r="AV78" i="7"/>
  <c r="AV79" i="7"/>
  <c r="AR21" i="6"/>
  <c r="AV81" i="7"/>
  <c r="AV83" i="7"/>
  <c r="U29" i="8"/>
  <c r="W29" i="8"/>
  <c r="Y29" i="8"/>
  <c r="AA29" i="8"/>
  <c r="AC29" i="8"/>
  <c r="AU66" i="7"/>
  <c r="AU67" i="7"/>
  <c r="AU68" i="7"/>
  <c r="AU69" i="7"/>
  <c r="AU70" i="7"/>
  <c r="AU71" i="7"/>
  <c r="AU73" i="7"/>
  <c r="AU76" i="7"/>
  <c r="AU78" i="7"/>
  <c r="AU79" i="7"/>
  <c r="AQ21" i="6"/>
  <c r="AU81" i="7"/>
  <c r="AU83" i="7"/>
  <c r="U28" i="8"/>
  <c r="W28" i="8"/>
  <c r="Y28" i="8"/>
  <c r="AA28" i="8"/>
  <c r="AC28" i="8"/>
  <c r="AT66" i="7"/>
  <c r="AT67" i="7"/>
  <c r="AT68" i="7"/>
  <c r="AT69" i="7"/>
  <c r="AT70" i="7"/>
  <c r="AT71" i="7"/>
  <c r="AT73" i="7"/>
  <c r="AT76" i="7"/>
  <c r="AT78" i="7"/>
  <c r="AT79" i="7"/>
  <c r="AP21" i="6"/>
  <c r="AT81" i="7"/>
  <c r="AT83" i="7"/>
  <c r="U27" i="8"/>
  <c r="W27" i="8"/>
  <c r="Y27" i="8"/>
  <c r="AA27" i="8"/>
  <c r="AC27" i="8"/>
  <c r="AS66" i="7"/>
  <c r="AS67" i="7"/>
  <c r="AS68" i="7"/>
  <c r="AS69" i="7"/>
  <c r="AS70" i="7"/>
  <c r="AS71" i="7"/>
  <c r="AS73" i="7"/>
  <c r="AS76" i="7"/>
  <c r="AS78" i="7"/>
  <c r="AS79" i="7"/>
  <c r="AO21" i="6"/>
  <c r="AS81" i="7"/>
  <c r="AS83" i="7"/>
  <c r="U26" i="8"/>
  <c r="W26" i="8"/>
  <c r="Y26" i="8"/>
  <c r="AA26" i="8"/>
  <c r="AC26" i="8"/>
  <c r="AR66" i="7"/>
  <c r="AR67" i="7"/>
  <c r="AR68" i="7"/>
  <c r="AR69" i="7"/>
  <c r="AR70" i="7"/>
  <c r="AR71" i="7"/>
  <c r="AR73" i="7"/>
  <c r="AR76" i="7"/>
  <c r="AR78" i="7"/>
  <c r="AR79" i="7"/>
  <c r="AN21" i="6"/>
  <c r="AR81" i="7"/>
  <c r="AR83" i="7"/>
  <c r="U25" i="8"/>
  <c r="W25" i="8"/>
  <c r="Y25" i="8"/>
  <c r="AA25" i="8"/>
  <c r="AC25" i="8"/>
  <c r="AQ66" i="7"/>
  <c r="AQ67" i="7"/>
  <c r="AQ68" i="7"/>
  <c r="AQ69" i="7"/>
  <c r="AQ70" i="7"/>
  <c r="AQ71" i="7"/>
  <c r="AQ73" i="7"/>
  <c r="AQ76" i="7"/>
  <c r="AQ78" i="7"/>
  <c r="AQ79" i="7"/>
  <c r="AM21" i="6"/>
  <c r="AQ81" i="7"/>
  <c r="AQ83" i="7"/>
  <c r="U24" i="8"/>
  <c r="W24" i="8"/>
  <c r="Y24" i="8"/>
  <c r="AA24" i="8"/>
  <c r="AC24" i="8"/>
  <c r="AP66" i="7"/>
  <c r="AP67" i="7"/>
  <c r="AP68" i="7"/>
  <c r="AP69" i="7"/>
  <c r="AP70" i="7"/>
  <c r="AP71" i="7"/>
  <c r="AP73" i="7"/>
  <c r="AP76" i="7"/>
  <c r="AP78" i="7"/>
  <c r="AP79" i="7"/>
  <c r="AL21" i="6"/>
  <c r="AP81" i="7"/>
  <c r="AP83" i="7"/>
  <c r="U23" i="8"/>
  <c r="W23" i="8"/>
  <c r="Y23" i="8"/>
  <c r="AA23" i="8"/>
  <c r="AC23" i="8"/>
  <c r="AO66" i="7"/>
  <c r="AO67" i="7"/>
  <c r="AO68" i="7"/>
  <c r="AO69" i="7"/>
  <c r="AO70" i="7"/>
  <c r="AO71" i="7"/>
  <c r="AO73" i="7"/>
  <c r="AO76" i="7"/>
  <c r="AO78" i="7"/>
  <c r="AO79" i="7"/>
  <c r="AK21" i="6"/>
  <c r="AO81" i="7"/>
  <c r="AO83" i="7"/>
  <c r="U22" i="8"/>
  <c r="W22" i="8"/>
  <c r="Y22" i="8"/>
  <c r="AA22" i="8"/>
  <c r="AC22" i="8"/>
  <c r="AN66" i="7"/>
  <c r="AN67" i="7"/>
  <c r="AN68" i="7"/>
  <c r="AN69" i="7"/>
  <c r="AN70" i="7"/>
  <c r="AN71" i="7"/>
  <c r="AN73" i="7"/>
  <c r="AN76" i="7"/>
  <c r="AN78" i="7"/>
  <c r="AN79" i="7"/>
  <c r="AJ21" i="6"/>
  <c r="AN81" i="7"/>
  <c r="AN83" i="7"/>
  <c r="U21" i="8"/>
  <c r="W21" i="8"/>
  <c r="Y21" i="8"/>
  <c r="AA21" i="8"/>
  <c r="AC21" i="8"/>
  <c r="AM66" i="7"/>
  <c r="AM67" i="7"/>
  <c r="AM68" i="7"/>
  <c r="AM69" i="7"/>
  <c r="AM70" i="7"/>
  <c r="AM71" i="7"/>
  <c r="AM73" i="7"/>
  <c r="AM76" i="7"/>
  <c r="AM78" i="7"/>
  <c r="AM79" i="7"/>
  <c r="AI21" i="6"/>
  <c r="AM81" i="7"/>
  <c r="AM83" i="7"/>
  <c r="AL83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DX84" i="7"/>
  <c r="DY84" i="7"/>
  <c r="DZ84" i="7"/>
  <c r="EA84" i="7"/>
  <c r="EB84" i="7"/>
  <c r="EC84" i="7"/>
  <c r="ED84" i="7"/>
  <c r="EE84" i="7"/>
  <c r="EF84" i="7"/>
  <c r="EG84" i="7"/>
  <c r="EH84" i="7"/>
  <c r="EI84" i="7"/>
  <c r="EJ84" i="7"/>
  <c r="EK84" i="7"/>
  <c r="EL84" i="7"/>
  <c r="EM84" i="7"/>
  <c r="EN84" i="7"/>
  <c r="EO84" i="7"/>
  <c r="EP84" i="7"/>
  <c r="EQ84" i="7"/>
  <c r="ER84" i="7"/>
  <c r="ES84" i="7"/>
  <c r="ET84" i="7"/>
  <c r="EU84" i="7"/>
  <c r="EV84" i="7"/>
  <c r="EW84" i="7"/>
  <c r="EX84" i="7"/>
  <c r="EY84" i="7"/>
  <c r="EZ84" i="7"/>
  <c r="FA84" i="7"/>
  <c r="FB84" i="7"/>
  <c r="FC84" i="7"/>
  <c r="FD84" i="7"/>
  <c r="FE84" i="7"/>
  <c r="FF84" i="7"/>
  <c r="FG84" i="7"/>
  <c r="FH84" i="7"/>
  <c r="FI84" i="7"/>
  <c r="FJ84" i="7"/>
  <c r="FK84" i="7"/>
  <c r="FL84" i="7"/>
  <c r="FM84" i="7"/>
  <c r="FN84" i="7"/>
  <c r="FO84" i="7"/>
  <c r="FP84" i="7"/>
  <c r="FQ84" i="7"/>
  <c r="FR84" i="7"/>
  <c r="FS84" i="7"/>
  <c r="FT84" i="7"/>
  <c r="FU84" i="7"/>
  <c r="FV84" i="7"/>
  <c r="FW84" i="7"/>
  <c r="FX84" i="7"/>
  <c r="FY84" i="7"/>
  <c r="FZ84" i="7"/>
  <c r="GA84" i="7"/>
  <c r="GB84" i="7"/>
  <c r="GC84" i="7"/>
  <c r="GD84" i="7"/>
  <c r="GE84" i="7"/>
  <c r="GF84" i="7"/>
  <c r="GG84" i="7"/>
  <c r="GH84" i="7"/>
  <c r="GI84" i="7"/>
  <c r="GJ84" i="7"/>
  <c r="GK84" i="7"/>
  <c r="GL84" i="7"/>
  <c r="GM84" i="7"/>
  <c r="GN84" i="7"/>
  <c r="GO84" i="7"/>
  <c r="GP84" i="7"/>
  <c r="GQ84" i="7"/>
  <c r="GR84" i="7"/>
  <c r="GS84" i="7"/>
  <c r="GT84" i="7"/>
  <c r="GU84" i="7"/>
  <c r="GV84" i="7"/>
  <c r="GW84" i="7"/>
  <c r="GX84" i="7"/>
  <c r="GY84" i="7"/>
  <c r="GZ84" i="7"/>
  <c r="HA84" i="7"/>
  <c r="HB84" i="7"/>
  <c r="HC84" i="7"/>
  <c r="HD84" i="7"/>
  <c r="HE84" i="7"/>
  <c r="HF84" i="7"/>
  <c r="HG84" i="7"/>
  <c r="HH84" i="7"/>
  <c r="HI84" i="7"/>
  <c r="HJ84" i="7"/>
  <c r="HK84" i="7"/>
  <c r="HL84" i="7"/>
  <c r="HM84" i="7"/>
  <c r="HN84" i="7"/>
  <c r="HO84" i="7"/>
  <c r="HP84" i="7"/>
  <c r="HQ84" i="7"/>
  <c r="HR84" i="7"/>
  <c r="HS84" i="7"/>
  <c r="HT84" i="7"/>
  <c r="HU84" i="7"/>
  <c r="HV84" i="7"/>
  <c r="HW84" i="7"/>
  <c r="HX84" i="7"/>
  <c r="HY84" i="7"/>
  <c r="HZ84" i="7"/>
  <c r="IA84" i="7"/>
  <c r="IB84" i="7"/>
  <c r="IC84" i="7"/>
  <c r="ID84" i="7"/>
  <c r="IE84" i="7"/>
  <c r="IF84" i="7"/>
  <c r="IG84" i="7"/>
  <c r="IH84" i="7"/>
  <c r="II84" i="7"/>
  <c r="IJ84" i="7"/>
  <c r="IK84" i="7"/>
  <c r="IL84" i="7"/>
  <c r="IM84" i="7"/>
  <c r="IN84" i="7"/>
  <c r="IO84" i="7"/>
  <c r="IP84" i="7"/>
  <c r="IQ84" i="7"/>
  <c r="IR84" i="7"/>
  <c r="IS84" i="7"/>
  <c r="IT84" i="7"/>
  <c r="IU84" i="7"/>
  <c r="IV84" i="7"/>
  <c r="IW84" i="7"/>
  <c r="IX84" i="7"/>
  <c r="IY84" i="7"/>
  <c r="IZ84" i="7"/>
  <c r="JA84" i="7"/>
  <c r="JB84" i="7"/>
  <c r="JC84" i="7"/>
  <c r="JD84" i="7"/>
  <c r="JE84" i="7"/>
  <c r="JF84" i="7"/>
  <c r="JG84" i="7"/>
  <c r="JH84" i="7"/>
  <c r="JI84" i="7"/>
  <c r="JJ84" i="7"/>
  <c r="JK84" i="7"/>
  <c r="JL84" i="7"/>
  <c r="JM84" i="7"/>
  <c r="JN84" i="7"/>
  <c r="JO84" i="7"/>
  <c r="JP84" i="7"/>
  <c r="JR84" i="7"/>
  <c r="JS84" i="7"/>
  <c r="JT84" i="7"/>
  <c r="JU84" i="7"/>
  <c r="JV84" i="7"/>
  <c r="JW84" i="7"/>
  <c r="JX84" i="7"/>
  <c r="JY84" i="7"/>
  <c r="JZ84" i="7"/>
  <c r="KA84" i="7"/>
  <c r="KB84" i="7"/>
  <c r="KC84" i="7"/>
  <c r="KD84" i="7"/>
  <c r="KE84" i="7"/>
  <c r="KF84" i="7"/>
  <c r="KG84" i="7"/>
  <c r="KH84" i="7"/>
  <c r="KI84" i="7"/>
  <c r="KJ84" i="7"/>
  <c r="KK84" i="7"/>
  <c r="KL84" i="7"/>
  <c r="KM84" i="7"/>
  <c r="KN84" i="7"/>
  <c r="KO84" i="7"/>
  <c r="KP84" i="7"/>
  <c r="KQ84" i="7"/>
  <c r="KR84" i="7"/>
  <c r="KS84" i="7"/>
  <c r="KT84" i="7"/>
  <c r="KU84" i="7"/>
  <c r="KV84" i="7"/>
  <c r="KW84" i="7"/>
  <c r="KX84" i="7"/>
  <c r="KY84" i="7"/>
  <c r="KZ84" i="7"/>
  <c r="LA84" i="7"/>
  <c r="LB84" i="7"/>
  <c r="LC84" i="7"/>
  <c r="LD84" i="7"/>
  <c r="LE84" i="7"/>
  <c r="LF84" i="7"/>
  <c r="LG84" i="7"/>
  <c r="LH84" i="7"/>
  <c r="LI84" i="7"/>
  <c r="LJ84" i="7"/>
  <c r="LK84" i="7"/>
  <c r="LL84" i="7"/>
  <c r="LM84" i="7"/>
  <c r="LN84" i="7"/>
  <c r="LO84" i="7"/>
  <c r="LP84" i="7"/>
  <c r="LQ84" i="7"/>
  <c r="LR84" i="7"/>
  <c r="LS84" i="7"/>
  <c r="LT84" i="7"/>
  <c r="LU84" i="7"/>
  <c r="LV84" i="7"/>
  <c r="LW84" i="7"/>
  <c r="LX84" i="7"/>
  <c r="LY84" i="7"/>
  <c r="LZ84" i="7"/>
  <c r="MA84" i="7"/>
  <c r="MB84" i="7"/>
  <c r="MC84" i="7"/>
  <c r="MD84" i="7"/>
  <c r="ME84" i="7"/>
  <c r="MF84" i="7"/>
  <c r="MG84" i="7"/>
  <c r="MH84" i="7"/>
  <c r="MI84" i="7"/>
  <c r="MJ84" i="7"/>
  <c r="MK84" i="7"/>
  <c r="ML84" i="7"/>
  <c r="MM84" i="7"/>
  <c r="MN84" i="7"/>
  <c r="MO84" i="7"/>
  <c r="MP84" i="7"/>
  <c r="MQ84" i="7"/>
  <c r="MR84" i="7"/>
  <c r="MS84" i="7"/>
  <c r="MT84" i="7"/>
  <c r="MU84" i="7"/>
  <c r="MV84" i="7"/>
  <c r="MW84" i="7"/>
  <c r="MX84" i="7"/>
  <c r="MY84" i="7"/>
  <c r="MZ84" i="7"/>
  <c r="NA84" i="7"/>
  <c r="NB84" i="7"/>
  <c r="NC84" i="7"/>
  <c r="ND84" i="7"/>
  <c r="NE84" i="7"/>
  <c r="NF84" i="7"/>
  <c r="NG84" i="7"/>
  <c r="NH84" i="7"/>
  <c r="NI84" i="7"/>
  <c r="NJ84" i="7"/>
  <c r="NK84" i="7"/>
  <c r="NL84" i="7"/>
  <c r="NM84" i="7"/>
  <c r="NN84" i="7"/>
  <c r="NO84" i="7"/>
  <c r="NP84" i="7"/>
  <c r="NQ84" i="7"/>
  <c r="NR84" i="7"/>
  <c r="NS84" i="7"/>
  <c r="NT84" i="7"/>
  <c r="NU84" i="7"/>
  <c r="NV84" i="7"/>
  <c r="NW84" i="7"/>
  <c r="NX84" i="7"/>
  <c r="NY84" i="7"/>
  <c r="NZ84" i="7"/>
  <c r="OA84" i="7"/>
  <c r="OB84" i="7"/>
  <c r="OC84" i="7"/>
  <c r="OD84" i="7"/>
  <c r="OE84" i="7"/>
  <c r="OF84" i="7"/>
  <c r="OG84" i="7"/>
  <c r="AF24" i="7"/>
  <c r="AF25" i="7"/>
  <c r="AF27" i="7"/>
  <c r="AF29" i="7"/>
  <c r="AF34" i="7"/>
  <c r="AF35" i="7"/>
  <c r="AF36" i="7"/>
  <c r="AF37" i="7"/>
  <c r="AF38" i="7"/>
  <c r="AF39" i="7"/>
  <c r="AF41" i="7"/>
  <c r="AF44" i="7"/>
  <c r="AF63" i="7"/>
  <c r="AG24" i="7"/>
  <c r="AG25" i="7"/>
  <c r="AG27" i="7"/>
  <c r="AG29" i="7"/>
  <c r="AG34" i="7"/>
  <c r="AG35" i="7"/>
  <c r="AG36" i="7"/>
  <c r="AG37" i="7"/>
  <c r="AG38" i="7"/>
  <c r="AG39" i="7"/>
  <c r="AG41" i="7"/>
  <c r="AG44" i="7"/>
  <c r="AG63" i="7"/>
  <c r="AH24" i="7"/>
  <c r="AH25" i="7"/>
  <c r="AH27" i="7"/>
  <c r="AH29" i="7"/>
  <c r="AH34" i="7"/>
  <c r="AH35" i="7"/>
  <c r="AH36" i="7"/>
  <c r="AH37" i="7"/>
  <c r="AH38" i="7"/>
  <c r="AH39" i="7"/>
  <c r="AH41" i="7"/>
  <c r="AH44" i="7"/>
  <c r="AH63" i="7"/>
  <c r="AI24" i="7"/>
  <c r="AI25" i="7"/>
  <c r="AI27" i="7"/>
  <c r="AI29" i="7"/>
  <c r="AI34" i="7"/>
  <c r="AI35" i="7"/>
  <c r="AI36" i="7"/>
  <c r="AI37" i="7"/>
  <c r="AI38" i="7"/>
  <c r="AI39" i="7"/>
  <c r="AK33" i="7"/>
  <c r="AI41" i="7"/>
  <c r="AI44" i="7"/>
  <c r="AI63" i="7"/>
  <c r="AJ24" i="7"/>
  <c r="AJ25" i="7"/>
  <c r="AJ27" i="7"/>
  <c r="AJ29" i="7"/>
  <c r="AJ34" i="7"/>
  <c r="AJ35" i="7"/>
  <c r="AJ36" i="7"/>
  <c r="AJ37" i="7"/>
  <c r="AJ38" i="7"/>
  <c r="AJ39" i="7"/>
  <c r="AJ41" i="7"/>
  <c r="AJ44" i="7"/>
  <c r="AJ63" i="7"/>
  <c r="AF66" i="7"/>
  <c r="AG66" i="7"/>
  <c r="AH66" i="7"/>
  <c r="AI66" i="7"/>
  <c r="AJ66" i="7"/>
  <c r="AF67" i="7"/>
  <c r="AG67" i="7"/>
  <c r="AH67" i="7"/>
  <c r="AI67" i="7"/>
  <c r="AJ67" i="7"/>
  <c r="AF68" i="7"/>
  <c r="AG68" i="7"/>
  <c r="AH68" i="7"/>
  <c r="AI68" i="7"/>
  <c r="AJ68" i="7"/>
  <c r="AF69" i="7"/>
  <c r="AG69" i="7"/>
  <c r="AH69" i="7"/>
  <c r="AI69" i="7"/>
  <c r="AJ69" i="7"/>
  <c r="AF70" i="7"/>
  <c r="AG70" i="7"/>
  <c r="AH70" i="7"/>
  <c r="AI70" i="7"/>
  <c r="AJ70" i="7"/>
  <c r="AF71" i="7"/>
  <c r="AG71" i="7"/>
  <c r="AH71" i="7"/>
  <c r="AI71" i="7"/>
  <c r="AJ71" i="7"/>
  <c r="AF73" i="7"/>
  <c r="AG73" i="7"/>
  <c r="AH73" i="7"/>
  <c r="AI73" i="7"/>
  <c r="AJ73" i="7"/>
  <c r="AF76" i="7"/>
  <c r="AG76" i="7"/>
  <c r="AH76" i="7"/>
  <c r="AI76" i="7"/>
  <c r="AJ76" i="7"/>
  <c r="LS97" i="7"/>
  <c r="LS99" i="7"/>
  <c r="LS46" i="7"/>
  <c r="LT97" i="7"/>
  <c r="LT99" i="7"/>
  <c r="LT46" i="7"/>
  <c r="LU97" i="7"/>
  <c r="LU99" i="7"/>
  <c r="LU46" i="7"/>
  <c r="LV97" i="7"/>
  <c r="LV99" i="7"/>
  <c r="LV46" i="7"/>
  <c r="LW97" i="7"/>
  <c r="LW99" i="7"/>
  <c r="LW46" i="7"/>
  <c r="LX97" i="7"/>
  <c r="LX99" i="7"/>
  <c r="LX46" i="7"/>
  <c r="LY97" i="7"/>
  <c r="LY99" i="7"/>
  <c r="LY46" i="7"/>
  <c r="AJ46" i="7"/>
  <c r="LS47" i="7"/>
  <c r="LT47" i="7"/>
  <c r="LU47" i="7"/>
  <c r="LV47" i="7"/>
  <c r="LW47" i="7"/>
  <c r="LX47" i="7"/>
  <c r="LY47" i="7"/>
  <c r="AJ47" i="7"/>
  <c r="AJ51" i="7"/>
  <c r="LY51" i="7"/>
  <c r="LY53" i="7"/>
  <c r="LS51" i="7"/>
  <c r="LS53" i="7"/>
  <c r="LT51" i="7"/>
  <c r="LT53" i="7"/>
  <c r="LU51" i="7"/>
  <c r="LU53" i="7"/>
  <c r="LV51" i="7"/>
  <c r="LV53" i="7"/>
  <c r="LW51" i="7"/>
  <c r="LW53" i="7"/>
  <c r="LX51" i="7"/>
  <c r="LX53" i="7"/>
  <c r="AJ53" i="7"/>
  <c r="LY54" i="7"/>
  <c r="LS54" i="7"/>
  <c r="LT54" i="7"/>
  <c r="LU54" i="7"/>
  <c r="LV54" i="7"/>
  <c r="LW54" i="7"/>
  <c r="LX54" i="7"/>
  <c r="AJ54" i="7"/>
  <c r="AJ55" i="7"/>
  <c r="AJ57" i="7"/>
  <c r="AF30" i="7"/>
  <c r="AG30" i="7"/>
  <c r="AH30" i="7"/>
  <c r="AI30" i="7"/>
  <c r="AJ30" i="7"/>
  <c r="LO97" i="7"/>
  <c r="LO99" i="7"/>
  <c r="LO46" i="7"/>
  <c r="LP97" i="7"/>
  <c r="LP99" i="7"/>
  <c r="LP46" i="7"/>
  <c r="LQ97" i="7"/>
  <c r="LQ99" i="7"/>
  <c r="LQ46" i="7"/>
  <c r="LR97" i="7"/>
  <c r="LR99" i="7"/>
  <c r="LR46" i="7"/>
  <c r="AF46" i="7"/>
  <c r="AG46" i="7"/>
  <c r="AH46" i="7"/>
  <c r="AI46" i="7"/>
  <c r="LO47" i="7"/>
  <c r="LP47" i="7"/>
  <c r="LQ47" i="7"/>
  <c r="LR47" i="7"/>
  <c r="AF47" i="7"/>
  <c r="AG47" i="7"/>
  <c r="AH47" i="7"/>
  <c r="AI47" i="7"/>
  <c r="AF48" i="7"/>
  <c r="AG48" i="7"/>
  <c r="AH48" i="7"/>
  <c r="AI48" i="7"/>
  <c r="AJ48" i="7"/>
  <c r="AF49" i="7"/>
  <c r="AG49" i="7"/>
  <c r="AH49" i="7"/>
  <c r="AI49" i="7"/>
  <c r="AJ49" i="7"/>
  <c r="AF51" i="7"/>
  <c r="AG51" i="7"/>
  <c r="AH51" i="7"/>
  <c r="AI51" i="7"/>
  <c r="LO51" i="7"/>
  <c r="LO53" i="7"/>
  <c r="LP51" i="7"/>
  <c r="LP53" i="7"/>
  <c r="LQ51" i="7"/>
  <c r="LQ53" i="7"/>
  <c r="LR51" i="7"/>
  <c r="LR53" i="7"/>
  <c r="AF53" i="7"/>
  <c r="AG53" i="7"/>
  <c r="AH53" i="7"/>
  <c r="AI53" i="7"/>
  <c r="LO54" i="7"/>
  <c r="LP54" i="7"/>
  <c r="LQ54" i="7"/>
  <c r="LR54" i="7"/>
  <c r="AF54" i="7"/>
  <c r="AG54" i="7"/>
  <c r="AH54" i="7"/>
  <c r="AI54" i="7"/>
  <c r="AF55" i="7"/>
  <c r="AG55" i="7"/>
  <c r="AH55" i="7"/>
  <c r="AI55" i="7"/>
  <c r="AF57" i="7"/>
  <c r="AG57" i="7"/>
  <c r="AH57" i="7"/>
  <c r="AI57" i="7"/>
  <c r="AF94" i="7"/>
  <c r="AG94" i="7"/>
  <c r="AH94" i="7"/>
  <c r="AI94" i="7"/>
  <c r="AJ94" i="7"/>
  <c r="AF97" i="7"/>
  <c r="AG97" i="7"/>
  <c r="AH97" i="7"/>
  <c r="AI97" i="7"/>
  <c r="AJ97" i="7"/>
  <c r="AF99" i="7"/>
  <c r="AG99" i="7"/>
  <c r="AH99" i="7"/>
  <c r="AI99" i="7"/>
  <c r="AJ99" i="7"/>
  <c r="AF78" i="7"/>
  <c r="AG78" i="7"/>
  <c r="AH78" i="7"/>
  <c r="AI78" i="7"/>
  <c r="AJ78" i="7"/>
  <c r="AF79" i="7"/>
  <c r="AG79" i="7"/>
  <c r="AH79" i="7"/>
  <c r="AJ79" i="7"/>
  <c r="AF81" i="7"/>
  <c r="AG81" i="7"/>
  <c r="AH81" i="7"/>
  <c r="AI81" i="7"/>
  <c r="AJ81" i="7"/>
  <c r="L83" i="7"/>
  <c r="G83" i="7"/>
  <c r="G84" i="7"/>
  <c r="H83" i="7"/>
  <c r="H84" i="7"/>
  <c r="I83" i="7"/>
  <c r="I84" i="7"/>
  <c r="J83" i="7"/>
  <c r="J84" i="7"/>
  <c r="K83" i="7"/>
  <c r="K84" i="7"/>
  <c r="L84" i="7"/>
  <c r="M83" i="7"/>
  <c r="M84" i="7"/>
  <c r="N83" i="7"/>
  <c r="N84" i="7"/>
  <c r="O83" i="7"/>
  <c r="O84" i="7"/>
  <c r="P83" i="7"/>
  <c r="P84" i="7"/>
  <c r="Q83" i="7"/>
  <c r="Q84" i="7"/>
  <c r="R83" i="7"/>
  <c r="R84" i="7"/>
  <c r="S83" i="7"/>
  <c r="S84" i="7"/>
  <c r="T83" i="7"/>
  <c r="T84" i="7"/>
  <c r="U83" i="7"/>
  <c r="U84" i="7"/>
  <c r="V83" i="7"/>
  <c r="V84" i="7"/>
  <c r="W83" i="7"/>
  <c r="W84" i="7"/>
  <c r="X83" i="7"/>
  <c r="X84" i="7"/>
  <c r="Y83" i="7"/>
  <c r="Y84" i="7"/>
  <c r="AA83" i="7"/>
  <c r="AB83" i="7"/>
  <c r="AC83" i="7"/>
  <c r="AC93" i="7"/>
  <c r="AC21" i="2"/>
  <c r="AE93" i="7"/>
  <c r="AE21" i="2"/>
  <c r="AD93" i="7"/>
  <c r="AD21" i="2"/>
  <c r="AF21" i="2"/>
  <c r="AG21" i="2"/>
  <c r="AH21" i="2"/>
  <c r="AI21" i="2"/>
  <c r="AJ21" i="2"/>
  <c r="AF22" i="2"/>
  <c r="AG22" i="2"/>
  <c r="AH22" i="2"/>
  <c r="AI22" i="2"/>
  <c r="AJ22" i="2"/>
  <c r="AF26" i="2"/>
  <c r="AG26" i="2"/>
  <c r="AH26" i="2"/>
  <c r="AI26" i="2"/>
  <c r="AJ26" i="2"/>
  <c r="AF28" i="2"/>
  <c r="AG28" i="2"/>
  <c r="AH28" i="2"/>
  <c r="AI28" i="2"/>
  <c r="AJ28" i="2"/>
  <c r="D58" i="3"/>
  <c r="E58" i="3"/>
  <c r="F58" i="3"/>
  <c r="G58" i="3"/>
  <c r="H58" i="3"/>
  <c r="J49" i="3"/>
  <c r="J50" i="3"/>
  <c r="J51" i="3"/>
  <c r="J52" i="3"/>
  <c r="J53" i="3"/>
  <c r="J54" i="3"/>
  <c r="J55" i="3"/>
  <c r="J56" i="3"/>
  <c r="J57" i="3"/>
  <c r="J58" i="3"/>
  <c r="E12" i="6"/>
  <c r="Q20" i="6"/>
  <c r="U20" i="6"/>
  <c r="W20" i="6"/>
  <c r="Y20" i="6"/>
  <c r="Q21" i="6"/>
  <c r="U21" i="6"/>
  <c r="W21" i="6"/>
  <c r="Y21" i="6"/>
  <c r="Q22" i="6"/>
  <c r="U22" i="6"/>
  <c r="W22" i="6"/>
  <c r="Y22" i="6"/>
  <c r="Q23" i="6"/>
  <c r="U23" i="6"/>
  <c r="W23" i="6"/>
  <c r="Y23" i="6"/>
  <c r="Q24" i="6"/>
  <c r="U24" i="6"/>
  <c r="W24" i="6"/>
  <c r="Y24" i="6"/>
  <c r="Q25" i="6"/>
  <c r="U25" i="6"/>
  <c r="W25" i="6"/>
  <c r="Y25" i="6"/>
  <c r="Q26" i="6"/>
  <c r="U26" i="6"/>
  <c r="W26" i="6"/>
  <c r="Y26" i="6"/>
  <c r="Q27" i="6"/>
  <c r="U27" i="6"/>
  <c r="W27" i="6"/>
  <c r="Y27" i="6"/>
  <c r="Q28" i="6"/>
  <c r="U28" i="6"/>
  <c r="W28" i="6"/>
  <c r="Y28" i="6"/>
  <c r="Q29" i="6"/>
  <c r="U29" i="6"/>
  <c r="W29" i="6"/>
  <c r="Y29" i="6"/>
  <c r="Q30" i="6"/>
  <c r="U30" i="6"/>
  <c r="W30" i="6"/>
  <c r="Y30" i="6"/>
  <c r="Q31" i="6"/>
  <c r="U31" i="6"/>
  <c r="H20" i="6"/>
  <c r="J20" i="6"/>
  <c r="E20" i="6"/>
  <c r="L20" i="6"/>
  <c r="E21" i="6"/>
  <c r="W31" i="6"/>
  <c r="Y31" i="6"/>
  <c r="Q32" i="6"/>
  <c r="U32" i="6"/>
  <c r="W32" i="6"/>
  <c r="Y32" i="6"/>
  <c r="Q33" i="6"/>
  <c r="U33" i="6"/>
  <c r="W33" i="6"/>
  <c r="Y33" i="6"/>
  <c r="Q34" i="6"/>
  <c r="U34" i="6"/>
  <c r="W34" i="6"/>
  <c r="Y34" i="6"/>
  <c r="Q35" i="6"/>
  <c r="U35" i="6"/>
  <c r="W35" i="6"/>
  <c r="Y35" i="6"/>
  <c r="Q36" i="6"/>
  <c r="U36" i="6"/>
  <c r="W36" i="6"/>
  <c r="Y36" i="6"/>
  <c r="Q37" i="6"/>
  <c r="U37" i="6"/>
  <c r="W37" i="6"/>
  <c r="Y37" i="6"/>
  <c r="Q38" i="6"/>
  <c r="U38" i="6"/>
  <c r="W38" i="6"/>
  <c r="Y38" i="6"/>
  <c r="Q39" i="6"/>
  <c r="U39" i="6"/>
  <c r="W39" i="6"/>
  <c r="Y39" i="6"/>
  <c r="Q40" i="6"/>
  <c r="U40" i="6"/>
  <c r="W40" i="6"/>
  <c r="Y40" i="6"/>
  <c r="Q41" i="6"/>
  <c r="U41" i="6"/>
  <c r="W41" i="6"/>
  <c r="Y41" i="6"/>
  <c r="Q42" i="6"/>
  <c r="U42" i="6"/>
  <c r="W42" i="6"/>
  <c r="Y42" i="6"/>
  <c r="Q43" i="6"/>
  <c r="U43" i="6"/>
  <c r="H21" i="6"/>
  <c r="J21" i="6"/>
  <c r="L21" i="6"/>
  <c r="E22" i="6"/>
  <c r="W43" i="6"/>
  <c r="Y43" i="6"/>
  <c r="Q44" i="6"/>
  <c r="U44" i="6"/>
  <c r="W44" i="6"/>
  <c r="Y44" i="6"/>
  <c r="Q45" i="6"/>
  <c r="U45" i="6"/>
  <c r="W45" i="6"/>
  <c r="Y45" i="6"/>
  <c r="Q46" i="6"/>
  <c r="U46" i="6"/>
  <c r="W46" i="6"/>
  <c r="Y46" i="6"/>
  <c r="Q47" i="6"/>
  <c r="U47" i="6"/>
  <c r="W47" i="6"/>
  <c r="Y47" i="6"/>
  <c r="Q48" i="6"/>
  <c r="U48" i="6"/>
  <c r="W48" i="6"/>
  <c r="Y48" i="6"/>
  <c r="Q49" i="6"/>
  <c r="U49" i="6"/>
  <c r="W49" i="6"/>
  <c r="Y49" i="6"/>
  <c r="Q50" i="6"/>
  <c r="U50" i="6"/>
  <c r="W50" i="6"/>
  <c r="Y50" i="6"/>
  <c r="Q51" i="6"/>
  <c r="U51" i="6"/>
  <c r="W51" i="6"/>
  <c r="Y51" i="6"/>
  <c r="Q52" i="6"/>
  <c r="U52" i="6"/>
  <c r="W52" i="6"/>
  <c r="Y52" i="6"/>
  <c r="Q53" i="6"/>
  <c r="U53" i="6"/>
  <c r="W53" i="6"/>
  <c r="Y53" i="6"/>
  <c r="Q54" i="6"/>
  <c r="U54" i="6"/>
  <c r="W54" i="6"/>
  <c r="Y54" i="6"/>
  <c r="Q55" i="6"/>
  <c r="U55" i="6"/>
  <c r="H22" i="6"/>
  <c r="J22" i="6"/>
  <c r="L22" i="6"/>
  <c r="E23" i="6"/>
  <c r="W55" i="6"/>
  <c r="Y55" i="6"/>
  <c r="Q56" i="6"/>
  <c r="U56" i="6"/>
  <c r="W56" i="6"/>
  <c r="Y56" i="6"/>
  <c r="Q57" i="6"/>
  <c r="U57" i="6"/>
  <c r="W57" i="6"/>
  <c r="Y57" i="6"/>
  <c r="Q58" i="6"/>
  <c r="U58" i="6"/>
  <c r="W58" i="6"/>
  <c r="Y58" i="6"/>
  <c r="Q59" i="6"/>
  <c r="U59" i="6"/>
  <c r="W59" i="6"/>
  <c r="Y59" i="6"/>
  <c r="Q60" i="6"/>
  <c r="U60" i="6"/>
  <c r="W60" i="6"/>
  <c r="Y60" i="6"/>
  <c r="Q61" i="6"/>
  <c r="U61" i="6"/>
  <c r="W61" i="6"/>
  <c r="Y61" i="6"/>
  <c r="Q62" i="6"/>
  <c r="U62" i="6"/>
  <c r="W62" i="6"/>
  <c r="Y62" i="6"/>
  <c r="Q63" i="6"/>
  <c r="U63" i="6"/>
  <c r="W63" i="6"/>
  <c r="Y63" i="6"/>
  <c r="Q64" i="6"/>
  <c r="U64" i="6"/>
  <c r="W64" i="6"/>
  <c r="Y64" i="6"/>
  <c r="Q65" i="6"/>
  <c r="U65" i="6"/>
  <c r="W65" i="6"/>
  <c r="Y65" i="6"/>
  <c r="Q66" i="6"/>
  <c r="U66" i="6"/>
  <c r="W66" i="6"/>
  <c r="Y66" i="6"/>
  <c r="Q67" i="6"/>
  <c r="U67" i="6"/>
  <c r="H23" i="6"/>
  <c r="J23" i="6"/>
  <c r="L23" i="6"/>
  <c r="E24" i="6"/>
  <c r="W67" i="6"/>
  <c r="Y67" i="6"/>
  <c r="Q68" i="6"/>
  <c r="U68" i="6"/>
  <c r="W68" i="6"/>
  <c r="Y68" i="6"/>
  <c r="Q69" i="6"/>
  <c r="U69" i="6"/>
  <c r="W69" i="6"/>
  <c r="Y69" i="6"/>
  <c r="Q70" i="6"/>
  <c r="U70" i="6"/>
  <c r="W70" i="6"/>
  <c r="Y70" i="6"/>
  <c r="Q71" i="6"/>
  <c r="U71" i="6"/>
  <c r="W71" i="6"/>
  <c r="Y71" i="6"/>
  <c r="Q72" i="6"/>
  <c r="U72" i="6"/>
  <c r="W72" i="6"/>
  <c r="Y72" i="6"/>
  <c r="Q73" i="6"/>
  <c r="U73" i="6"/>
  <c r="W73" i="6"/>
  <c r="Y73" i="6"/>
  <c r="Q74" i="6"/>
  <c r="U74" i="6"/>
  <c r="W74" i="6"/>
  <c r="Y74" i="6"/>
  <c r="Q75" i="6"/>
  <c r="U75" i="6"/>
  <c r="W75" i="6"/>
  <c r="Y75" i="6"/>
  <c r="Q76" i="6"/>
  <c r="U76" i="6"/>
  <c r="W76" i="6"/>
  <c r="Y76" i="6"/>
  <c r="Q77" i="6"/>
  <c r="U77" i="6"/>
  <c r="W77" i="6"/>
  <c r="Y77" i="6"/>
  <c r="Q78" i="6"/>
  <c r="U78" i="6"/>
  <c r="W78" i="6"/>
  <c r="Y78" i="6"/>
  <c r="Q79" i="6"/>
  <c r="U79" i="6"/>
  <c r="H24" i="6"/>
  <c r="J24" i="6"/>
  <c r="L24" i="6"/>
  <c r="E25" i="6"/>
  <c r="W79" i="6"/>
  <c r="Y79" i="6"/>
  <c r="Q80" i="6"/>
  <c r="U80" i="6"/>
  <c r="W80" i="6"/>
  <c r="Y80" i="6"/>
  <c r="Q81" i="6"/>
  <c r="U81" i="6"/>
  <c r="W81" i="6"/>
  <c r="Y81" i="6"/>
  <c r="Q82" i="6"/>
  <c r="U82" i="6"/>
  <c r="W82" i="6"/>
  <c r="Y82" i="6"/>
  <c r="Q83" i="6"/>
  <c r="U83" i="6"/>
  <c r="W83" i="6"/>
  <c r="Y83" i="6"/>
  <c r="Q84" i="6"/>
  <c r="U84" i="6"/>
  <c r="W84" i="6"/>
  <c r="Y84" i="6"/>
  <c r="Q85" i="6"/>
  <c r="U85" i="6"/>
  <c r="W85" i="6"/>
  <c r="Y85" i="6"/>
  <c r="Q86" i="6"/>
  <c r="U86" i="6"/>
  <c r="W86" i="6"/>
  <c r="Y86" i="6"/>
  <c r="Q87" i="6"/>
  <c r="U87" i="6"/>
  <c r="W87" i="6"/>
  <c r="Y87" i="6"/>
  <c r="Q88" i="6"/>
  <c r="U88" i="6"/>
  <c r="W88" i="6"/>
  <c r="Y88" i="6"/>
  <c r="Q89" i="6"/>
  <c r="U89" i="6"/>
  <c r="W89" i="6"/>
  <c r="Y89" i="6"/>
  <c r="Q90" i="6"/>
  <c r="U90" i="6"/>
  <c r="W90" i="6"/>
  <c r="Y90" i="6"/>
  <c r="Q91" i="6"/>
  <c r="U91" i="6"/>
  <c r="H25" i="6"/>
  <c r="J25" i="6"/>
  <c r="L25" i="6"/>
  <c r="E26" i="6"/>
  <c r="W91" i="6"/>
  <c r="Y91" i="6"/>
  <c r="Q92" i="6"/>
  <c r="U92" i="6"/>
  <c r="W92" i="6"/>
  <c r="Y92" i="6"/>
  <c r="Q93" i="6"/>
  <c r="U93" i="6"/>
  <c r="W93" i="6"/>
  <c r="Y93" i="6"/>
  <c r="Q94" i="6"/>
  <c r="U94" i="6"/>
  <c r="W94" i="6"/>
  <c r="Y94" i="6"/>
  <c r="Q95" i="6"/>
  <c r="U95" i="6"/>
  <c r="W95" i="6"/>
  <c r="Y95" i="6"/>
  <c r="Q96" i="6"/>
  <c r="U96" i="6"/>
  <c r="W96" i="6"/>
  <c r="Y96" i="6"/>
  <c r="Q97" i="6"/>
  <c r="U97" i="6"/>
  <c r="W97" i="6"/>
  <c r="Y97" i="6"/>
  <c r="Q98" i="6"/>
  <c r="U98" i="6"/>
  <c r="W98" i="6"/>
  <c r="Y98" i="6"/>
  <c r="Q99" i="6"/>
  <c r="U99" i="6"/>
  <c r="W99" i="6"/>
  <c r="Y99" i="6"/>
  <c r="Q100" i="6"/>
  <c r="U100" i="6"/>
  <c r="W100" i="6"/>
  <c r="Y100" i="6"/>
  <c r="Q101" i="6"/>
  <c r="U101" i="6"/>
  <c r="W101" i="6"/>
  <c r="Y101" i="6"/>
  <c r="Q102" i="6"/>
  <c r="U102" i="6"/>
  <c r="W102" i="6"/>
  <c r="Y102" i="6"/>
  <c r="Q103" i="6"/>
  <c r="U103" i="6"/>
  <c r="H26" i="6"/>
  <c r="J26" i="6"/>
  <c r="L26" i="6"/>
  <c r="E27" i="6"/>
  <c r="W103" i="6"/>
  <c r="Y103" i="6"/>
  <c r="Q104" i="6"/>
  <c r="U104" i="6"/>
  <c r="W104" i="6"/>
  <c r="Y104" i="6"/>
  <c r="Q105" i="6"/>
  <c r="U105" i="6"/>
  <c r="W105" i="6"/>
  <c r="Y105" i="6"/>
  <c r="Q106" i="6"/>
  <c r="U106" i="6"/>
  <c r="W106" i="6"/>
  <c r="Y106" i="6"/>
  <c r="Q107" i="6"/>
  <c r="U107" i="6"/>
  <c r="W107" i="6"/>
  <c r="Y107" i="6"/>
  <c r="Q108" i="6"/>
  <c r="U108" i="6"/>
  <c r="W108" i="6"/>
  <c r="Y108" i="6"/>
  <c r="Q109" i="6"/>
  <c r="U109" i="6"/>
  <c r="W109" i="6"/>
  <c r="Y109" i="6"/>
  <c r="Q110" i="6"/>
  <c r="U110" i="6"/>
  <c r="W110" i="6"/>
  <c r="Y110" i="6"/>
  <c r="Q111" i="6"/>
  <c r="U111" i="6"/>
  <c r="W111" i="6"/>
  <c r="Y111" i="6"/>
  <c r="Q112" i="6"/>
  <c r="U112" i="6"/>
  <c r="W112" i="6"/>
  <c r="Y112" i="6"/>
  <c r="Q113" i="6"/>
  <c r="U113" i="6"/>
  <c r="W113" i="6"/>
  <c r="Y113" i="6"/>
  <c r="Q114" i="6"/>
  <c r="U114" i="6"/>
  <c r="W114" i="6"/>
  <c r="Y114" i="6"/>
  <c r="Q115" i="6"/>
  <c r="U115" i="6"/>
  <c r="H27" i="6"/>
  <c r="J27" i="6"/>
  <c r="L27" i="6"/>
  <c r="E28" i="6"/>
  <c r="W115" i="6"/>
  <c r="Y115" i="6"/>
  <c r="Q116" i="6"/>
  <c r="U116" i="6"/>
  <c r="W116" i="6"/>
  <c r="Y116" i="6"/>
  <c r="Q117" i="6"/>
  <c r="U117" i="6"/>
  <c r="W117" i="6"/>
  <c r="Y117" i="6"/>
  <c r="Q118" i="6"/>
  <c r="U118" i="6"/>
  <c r="W118" i="6"/>
  <c r="Y118" i="6"/>
  <c r="Q119" i="6"/>
  <c r="U119" i="6"/>
  <c r="W119" i="6"/>
  <c r="Y119" i="6"/>
  <c r="Q120" i="6"/>
  <c r="U120" i="6"/>
  <c r="W120" i="6"/>
  <c r="Y120" i="6"/>
  <c r="Q121" i="6"/>
  <c r="U121" i="6"/>
  <c r="W121" i="6"/>
  <c r="Y121" i="6"/>
  <c r="Q122" i="6"/>
  <c r="U122" i="6"/>
  <c r="W122" i="6"/>
  <c r="Y122" i="6"/>
  <c r="Q123" i="6"/>
  <c r="U123" i="6"/>
  <c r="W123" i="6"/>
  <c r="Y123" i="6"/>
  <c r="Q124" i="6"/>
  <c r="U124" i="6"/>
  <c r="W124" i="6"/>
  <c r="Y124" i="6"/>
  <c r="Q125" i="6"/>
  <c r="U125" i="6"/>
  <c r="W125" i="6"/>
  <c r="Y125" i="6"/>
  <c r="Q126" i="6"/>
  <c r="U126" i="6"/>
  <c r="W126" i="6"/>
  <c r="Y126" i="6"/>
  <c r="Q127" i="6"/>
  <c r="U127" i="6"/>
  <c r="H28" i="6"/>
  <c r="J28" i="6"/>
  <c r="L28" i="6"/>
  <c r="E29" i="6"/>
  <c r="W127" i="6"/>
  <c r="Y127" i="6"/>
  <c r="Q128" i="6"/>
  <c r="U128" i="6"/>
  <c r="W128" i="6"/>
  <c r="Y128" i="6"/>
  <c r="Q129" i="6"/>
  <c r="U129" i="6"/>
  <c r="W129" i="6"/>
  <c r="Y129" i="6"/>
  <c r="Q130" i="6"/>
  <c r="U130" i="6"/>
  <c r="W130" i="6"/>
  <c r="Y130" i="6"/>
  <c r="Q131" i="6"/>
  <c r="U131" i="6"/>
  <c r="W131" i="6"/>
  <c r="Y131" i="6"/>
  <c r="Q132" i="6"/>
  <c r="U132" i="6"/>
  <c r="W132" i="6"/>
  <c r="Y132" i="6"/>
  <c r="Q133" i="6"/>
  <c r="U133" i="6"/>
  <c r="W133" i="6"/>
  <c r="Y133" i="6"/>
  <c r="Q134" i="6"/>
  <c r="U134" i="6"/>
  <c r="W134" i="6"/>
  <c r="Y134" i="6"/>
  <c r="Q135" i="6"/>
  <c r="U135" i="6"/>
  <c r="W135" i="6"/>
  <c r="Y135" i="6"/>
  <c r="Q136" i="6"/>
  <c r="U136" i="6"/>
  <c r="W136" i="6"/>
  <c r="Y136" i="6"/>
  <c r="Q137" i="6"/>
  <c r="U137" i="6"/>
  <c r="W137" i="6"/>
  <c r="Y137" i="6"/>
  <c r="Q138" i="6"/>
  <c r="U138" i="6"/>
  <c r="W138" i="6"/>
  <c r="Y138" i="6"/>
  <c r="Q139" i="6"/>
  <c r="U139" i="6"/>
  <c r="H29" i="6"/>
  <c r="J29" i="6"/>
  <c r="L29" i="6"/>
  <c r="E30" i="6"/>
  <c r="W139" i="6"/>
  <c r="Y139" i="6"/>
  <c r="Q140" i="6"/>
  <c r="U140" i="6"/>
  <c r="W140" i="6"/>
  <c r="Y140" i="6"/>
  <c r="Q141" i="6"/>
  <c r="U141" i="6"/>
  <c r="W141" i="6"/>
  <c r="Y141" i="6"/>
  <c r="Q142" i="6"/>
  <c r="U142" i="6"/>
  <c r="W142" i="6"/>
  <c r="Y142" i="6"/>
  <c r="Q143" i="6"/>
  <c r="U143" i="6"/>
  <c r="W143" i="6"/>
  <c r="Y143" i="6"/>
  <c r="Q144" i="6"/>
  <c r="U144" i="6"/>
  <c r="W144" i="6"/>
  <c r="Y144" i="6"/>
  <c r="Q145" i="6"/>
  <c r="U145" i="6"/>
  <c r="W145" i="6"/>
  <c r="Y145" i="6"/>
  <c r="Q146" i="6"/>
  <c r="U146" i="6"/>
  <c r="W146" i="6"/>
  <c r="Y146" i="6"/>
  <c r="Q147" i="6"/>
  <c r="U147" i="6"/>
  <c r="W147" i="6"/>
  <c r="Y147" i="6"/>
  <c r="Q148" i="6"/>
  <c r="U148" i="6"/>
  <c r="W148" i="6"/>
  <c r="Y148" i="6"/>
  <c r="Q149" i="6"/>
  <c r="U149" i="6"/>
  <c r="W149" i="6"/>
  <c r="Y149" i="6"/>
  <c r="Q150" i="6"/>
  <c r="U150" i="6"/>
  <c r="W150" i="6"/>
  <c r="Y150" i="6"/>
  <c r="Q151" i="6"/>
  <c r="U151" i="6"/>
  <c r="H30" i="6"/>
  <c r="J30" i="6"/>
  <c r="L30" i="6"/>
  <c r="E31" i="6"/>
  <c r="W151" i="6"/>
  <c r="Y151" i="6"/>
  <c r="Q152" i="6"/>
  <c r="U152" i="6"/>
  <c r="W152" i="6"/>
  <c r="Y152" i="6"/>
  <c r="Q153" i="6"/>
  <c r="U153" i="6"/>
  <c r="W153" i="6"/>
  <c r="Y153" i="6"/>
  <c r="Q154" i="6"/>
  <c r="U154" i="6"/>
  <c r="W154" i="6"/>
  <c r="Y154" i="6"/>
  <c r="Q155" i="6"/>
  <c r="U155" i="6"/>
  <c r="W155" i="6"/>
  <c r="Y155" i="6"/>
  <c r="Q156" i="6"/>
  <c r="U156" i="6"/>
  <c r="W156" i="6"/>
  <c r="Y156" i="6"/>
  <c r="Q157" i="6"/>
  <c r="U157" i="6"/>
  <c r="W157" i="6"/>
  <c r="Y157" i="6"/>
  <c r="Q158" i="6"/>
  <c r="U158" i="6"/>
  <c r="W158" i="6"/>
  <c r="Y158" i="6"/>
  <c r="Q159" i="6"/>
  <c r="U159" i="6"/>
  <c r="W159" i="6"/>
  <c r="Y159" i="6"/>
  <c r="Q160" i="6"/>
  <c r="U160" i="6"/>
  <c r="W160" i="6"/>
  <c r="Y160" i="6"/>
  <c r="Q161" i="6"/>
  <c r="U161" i="6"/>
  <c r="W161" i="6"/>
  <c r="Y161" i="6"/>
  <c r="Q162" i="6"/>
  <c r="U162" i="6"/>
  <c r="W162" i="6"/>
  <c r="Y162" i="6"/>
  <c r="Q163" i="6"/>
  <c r="U163" i="6"/>
  <c r="H31" i="6"/>
  <c r="J31" i="6"/>
  <c r="L31" i="6"/>
  <c r="E32" i="6"/>
  <c r="W163" i="6"/>
  <c r="Y163" i="6"/>
  <c r="Q164" i="6"/>
  <c r="U164" i="6"/>
  <c r="W164" i="6"/>
  <c r="Y164" i="6"/>
  <c r="Q165" i="6"/>
  <c r="U165" i="6"/>
  <c r="W165" i="6"/>
  <c r="Y165" i="6"/>
  <c r="Q166" i="6"/>
  <c r="U166" i="6"/>
  <c r="W166" i="6"/>
  <c r="Y166" i="6"/>
  <c r="Q167" i="6"/>
  <c r="U167" i="6"/>
  <c r="W167" i="6"/>
  <c r="Y167" i="6"/>
  <c r="Q168" i="6"/>
  <c r="U168" i="6"/>
  <c r="W168" i="6"/>
  <c r="Y168" i="6"/>
  <c r="Q169" i="6"/>
  <c r="U169" i="6"/>
  <c r="W169" i="6"/>
  <c r="Y169" i="6"/>
  <c r="Q170" i="6"/>
  <c r="U170" i="6"/>
  <c r="W170" i="6"/>
  <c r="Y170" i="6"/>
  <c r="Q171" i="6"/>
  <c r="U171" i="6"/>
  <c r="W171" i="6"/>
  <c r="Y171" i="6"/>
  <c r="Q172" i="6"/>
  <c r="U172" i="6"/>
  <c r="W172" i="6"/>
  <c r="Y172" i="6"/>
  <c r="Q173" i="6"/>
  <c r="U173" i="6"/>
  <c r="W173" i="6"/>
  <c r="Y173" i="6"/>
  <c r="Q174" i="6"/>
  <c r="U174" i="6"/>
  <c r="W174" i="6"/>
  <c r="Y174" i="6"/>
  <c r="Q175" i="6"/>
  <c r="U175" i="6"/>
  <c r="H32" i="6"/>
  <c r="J32" i="6"/>
  <c r="L32" i="6"/>
  <c r="E33" i="6"/>
  <c r="W175" i="6"/>
  <c r="Y175" i="6"/>
  <c r="Q176" i="6"/>
  <c r="U176" i="6"/>
  <c r="W176" i="6"/>
  <c r="Y176" i="6"/>
  <c r="Q177" i="6"/>
  <c r="U177" i="6"/>
  <c r="W177" i="6"/>
  <c r="Y177" i="6"/>
  <c r="Q178" i="6"/>
  <c r="U178" i="6"/>
  <c r="W178" i="6"/>
  <c r="Y178" i="6"/>
  <c r="Q179" i="6"/>
  <c r="U179" i="6"/>
  <c r="W179" i="6"/>
  <c r="Y179" i="6"/>
  <c r="Q180" i="6"/>
  <c r="U180" i="6"/>
  <c r="W180" i="6"/>
  <c r="Y180" i="6"/>
  <c r="Q181" i="6"/>
  <c r="U181" i="6"/>
  <c r="W181" i="6"/>
  <c r="Y181" i="6"/>
  <c r="Q182" i="6"/>
  <c r="U182" i="6"/>
  <c r="W182" i="6"/>
  <c r="Y182" i="6"/>
  <c r="Q183" i="6"/>
  <c r="U183" i="6"/>
  <c r="W183" i="6"/>
  <c r="Y183" i="6"/>
  <c r="Q184" i="6"/>
  <c r="U184" i="6"/>
  <c r="W184" i="6"/>
  <c r="Y184" i="6"/>
  <c r="Q185" i="6"/>
  <c r="U185" i="6"/>
  <c r="W185" i="6"/>
  <c r="Y185" i="6"/>
  <c r="Q186" i="6"/>
  <c r="U186" i="6"/>
  <c r="W186" i="6"/>
  <c r="Y186" i="6"/>
  <c r="Q187" i="6"/>
  <c r="U187" i="6"/>
  <c r="H33" i="6"/>
  <c r="J33" i="6"/>
  <c r="L33" i="6"/>
  <c r="E34" i="6"/>
  <c r="W187" i="6"/>
  <c r="Y187" i="6"/>
  <c r="Q188" i="6"/>
  <c r="U188" i="6"/>
  <c r="W188" i="6"/>
  <c r="Y188" i="6"/>
  <c r="Q189" i="6"/>
  <c r="U189" i="6"/>
  <c r="W189" i="6"/>
  <c r="Y189" i="6"/>
  <c r="Q190" i="6"/>
  <c r="U190" i="6"/>
  <c r="W190" i="6"/>
  <c r="Y190" i="6"/>
  <c r="Q191" i="6"/>
  <c r="U191" i="6"/>
  <c r="W191" i="6"/>
  <c r="Y191" i="6"/>
  <c r="Q192" i="6"/>
  <c r="U192" i="6"/>
  <c r="W192" i="6"/>
  <c r="Y192" i="6"/>
  <c r="Q193" i="6"/>
  <c r="U193" i="6"/>
  <c r="W193" i="6"/>
  <c r="Y193" i="6"/>
  <c r="Q194" i="6"/>
  <c r="U194" i="6"/>
  <c r="W194" i="6"/>
  <c r="Y194" i="6"/>
  <c r="Q195" i="6"/>
  <c r="U195" i="6"/>
  <c r="W195" i="6"/>
  <c r="Y195" i="6"/>
  <c r="Q196" i="6"/>
  <c r="U196" i="6"/>
  <c r="W196" i="6"/>
  <c r="Y196" i="6"/>
  <c r="Q197" i="6"/>
  <c r="U197" i="6"/>
  <c r="W197" i="6"/>
  <c r="Y197" i="6"/>
  <c r="Q198" i="6"/>
  <c r="U198" i="6"/>
  <c r="W198" i="6"/>
  <c r="Y198" i="6"/>
  <c r="Q199" i="6"/>
  <c r="U199" i="6"/>
  <c r="H34" i="6"/>
  <c r="J34" i="6"/>
  <c r="L34" i="6"/>
  <c r="E35" i="6"/>
  <c r="W199" i="6"/>
  <c r="Y199" i="6"/>
  <c r="Q200" i="6"/>
  <c r="U200" i="6"/>
  <c r="W200" i="6"/>
  <c r="Y200" i="6"/>
  <c r="Q201" i="6"/>
  <c r="U201" i="6"/>
  <c r="W201" i="6"/>
  <c r="Y201" i="6"/>
  <c r="Q202" i="6"/>
  <c r="U202" i="6"/>
  <c r="W202" i="6"/>
  <c r="Y202" i="6"/>
  <c r="Q203" i="6"/>
  <c r="U203" i="6"/>
  <c r="W203" i="6"/>
  <c r="Y203" i="6"/>
  <c r="Q204" i="6"/>
  <c r="U204" i="6"/>
  <c r="W204" i="6"/>
  <c r="Y204" i="6"/>
  <c r="Q205" i="6"/>
  <c r="U205" i="6"/>
  <c r="W205" i="6"/>
  <c r="Y205" i="6"/>
  <c r="Q206" i="6"/>
  <c r="U206" i="6"/>
  <c r="W206" i="6"/>
  <c r="Y206" i="6"/>
  <c r="Q207" i="6"/>
  <c r="U207" i="6"/>
  <c r="W207" i="6"/>
  <c r="Y207" i="6"/>
  <c r="Q208" i="6"/>
  <c r="U208" i="6"/>
  <c r="W208" i="6"/>
  <c r="Y208" i="6"/>
  <c r="Q209" i="6"/>
  <c r="U209" i="6"/>
  <c r="W209" i="6"/>
  <c r="Y209" i="6"/>
  <c r="Q210" i="6"/>
  <c r="U210" i="6"/>
  <c r="W210" i="6"/>
  <c r="Y210" i="6"/>
  <c r="Q211" i="6"/>
  <c r="U211" i="6"/>
  <c r="H35" i="6"/>
  <c r="J35" i="6"/>
  <c r="L35" i="6"/>
  <c r="E36" i="6"/>
  <c r="W211" i="6"/>
  <c r="Y211" i="6"/>
  <c r="Q212" i="6"/>
  <c r="U212" i="6"/>
  <c r="W212" i="6"/>
  <c r="Y212" i="6"/>
  <c r="Q213" i="6"/>
  <c r="U213" i="6"/>
  <c r="W213" i="6"/>
  <c r="Y213" i="6"/>
  <c r="Q214" i="6"/>
  <c r="U214" i="6"/>
  <c r="W214" i="6"/>
  <c r="Y214" i="6"/>
  <c r="Q215" i="6"/>
  <c r="U215" i="6"/>
  <c r="W215" i="6"/>
  <c r="Y215" i="6"/>
  <c r="Q216" i="6"/>
  <c r="U216" i="6"/>
  <c r="W216" i="6"/>
  <c r="Y216" i="6"/>
  <c r="Q217" i="6"/>
  <c r="U217" i="6"/>
  <c r="W217" i="6"/>
  <c r="Y217" i="6"/>
  <c r="Q218" i="6"/>
  <c r="U218" i="6"/>
  <c r="W218" i="6"/>
  <c r="Y218" i="6"/>
  <c r="Q219" i="6"/>
  <c r="U219" i="6"/>
  <c r="W219" i="6"/>
  <c r="Y219" i="6"/>
  <c r="Q220" i="6"/>
  <c r="U220" i="6"/>
  <c r="W220" i="6"/>
  <c r="Y220" i="6"/>
  <c r="Q221" i="6"/>
  <c r="U221" i="6"/>
  <c r="W221" i="6"/>
  <c r="Y221" i="6"/>
  <c r="Q222" i="6"/>
  <c r="U222" i="6"/>
  <c r="W222" i="6"/>
  <c r="Y222" i="6"/>
  <c r="Q223" i="6"/>
  <c r="U223" i="6"/>
  <c r="H36" i="6"/>
  <c r="J36" i="6"/>
  <c r="L36" i="6"/>
  <c r="E37" i="6"/>
  <c r="W223" i="6"/>
  <c r="Y223" i="6"/>
  <c r="Q224" i="6"/>
  <c r="U224" i="6"/>
  <c r="W224" i="6"/>
  <c r="Y224" i="6"/>
  <c r="Q225" i="6"/>
  <c r="U225" i="6"/>
  <c r="W225" i="6"/>
  <c r="Y225" i="6"/>
  <c r="Q226" i="6"/>
  <c r="U226" i="6"/>
  <c r="W226" i="6"/>
  <c r="Y226" i="6"/>
  <c r="Q227" i="6"/>
  <c r="U227" i="6"/>
  <c r="W227" i="6"/>
  <c r="Y227" i="6"/>
  <c r="Q228" i="6"/>
  <c r="U228" i="6"/>
  <c r="W228" i="6"/>
  <c r="Y228" i="6"/>
  <c r="Q229" i="6"/>
  <c r="U229" i="6"/>
  <c r="W229" i="6"/>
  <c r="Y229" i="6"/>
  <c r="Q230" i="6"/>
  <c r="U230" i="6"/>
  <c r="W230" i="6"/>
  <c r="Y230" i="6"/>
  <c r="Q231" i="6"/>
  <c r="U231" i="6"/>
  <c r="W231" i="6"/>
  <c r="Y231" i="6"/>
  <c r="Q232" i="6"/>
  <c r="U232" i="6"/>
  <c r="W232" i="6"/>
  <c r="Y232" i="6"/>
  <c r="Q233" i="6"/>
  <c r="U233" i="6"/>
  <c r="W233" i="6"/>
  <c r="Y233" i="6"/>
  <c r="Q234" i="6"/>
  <c r="U234" i="6"/>
  <c r="W234" i="6"/>
  <c r="Y234" i="6"/>
  <c r="Q235" i="6"/>
  <c r="U235" i="6"/>
  <c r="H37" i="6"/>
  <c r="J37" i="6"/>
  <c r="L37" i="6"/>
  <c r="E38" i="6"/>
  <c r="W235" i="6"/>
  <c r="Y235" i="6"/>
  <c r="Q236" i="6"/>
  <c r="U236" i="6"/>
  <c r="W236" i="6"/>
  <c r="Y236" i="6"/>
  <c r="Q237" i="6"/>
  <c r="U237" i="6"/>
  <c r="W237" i="6"/>
  <c r="Y237" i="6"/>
  <c r="Q238" i="6"/>
  <c r="U238" i="6"/>
  <c r="W238" i="6"/>
  <c r="Y238" i="6"/>
  <c r="Q239" i="6"/>
  <c r="U239" i="6"/>
  <c r="W239" i="6"/>
  <c r="Y239" i="6"/>
  <c r="Q240" i="6"/>
  <c r="U240" i="6"/>
  <c r="W240" i="6"/>
  <c r="Y240" i="6"/>
  <c r="Q241" i="6"/>
  <c r="U241" i="6"/>
  <c r="W241" i="6"/>
  <c r="Y241" i="6"/>
  <c r="Q242" i="6"/>
  <c r="U242" i="6"/>
  <c r="W242" i="6"/>
  <c r="Y242" i="6"/>
  <c r="Q243" i="6"/>
  <c r="U243" i="6"/>
  <c r="W243" i="6"/>
  <c r="Y243" i="6"/>
  <c r="Q244" i="6"/>
  <c r="U244" i="6"/>
  <c r="W244" i="6"/>
  <c r="Y244" i="6"/>
  <c r="Q245" i="6"/>
  <c r="U245" i="6"/>
  <c r="W245" i="6"/>
  <c r="Y245" i="6"/>
  <c r="Q246" i="6"/>
  <c r="U246" i="6"/>
  <c r="W246" i="6"/>
  <c r="Y246" i="6"/>
  <c r="Q247" i="6"/>
  <c r="U247" i="6"/>
  <c r="H38" i="6"/>
  <c r="J38" i="6"/>
  <c r="L38" i="6"/>
  <c r="E39" i="6"/>
  <c r="W247" i="6"/>
  <c r="Y247" i="6"/>
  <c r="Q248" i="6"/>
  <c r="U248" i="6"/>
  <c r="W248" i="6"/>
  <c r="Y248" i="6"/>
  <c r="Q249" i="6"/>
  <c r="U249" i="6"/>
  <c r="W249" i="6"/>
  <c r="Y249" i="6"/>
  <c r="Q250" i="6"/>
  <c r="U250" i="6"/>
  <c r="W250" i="6"/>
  <c r="Y250" i="6"/>
  <c r="Q251" i="6"/>
  <c r="U251" i="6"/>
  <c r="W251" i="6"/>
  <c r="Y251" i="6"/>
  <c r="Q252" i="6"/>
  <c r="U252" i="6"/>
  <c r="W252" i="6"/>
  <c r="Y252" i="6"/>
  <c r="Q253" i="6"/>
  <c r="U253" i="6"/>
  <c r="W253" i="6"/>
  <c r="Y253" i="6"/>
  <c r="Q254" i="6"/>
  <c r="U254" i="6"/>
  <c r="W254" i="6"/>
  <c r="Y254" i="6"/>
  <c r="Q255" i="6"/>
  <c r="U255" i="6"/>
  <c r="W255" i="6"/>
  <c r="Y255" i="6"/>
  <c r="Q256" i="6"/>
  <c r="U256" i="6"/>
  <c r="W256" i="6"/>
  <c r="Y256" i="6"/>
  <c r="Q257" i="6"/>
  <c r="U257" i="6"/>
  <c r="W257" i="6"/>
  <c r="Y257" i="6"/>
  <c r="Q258" i="6"/>
  <c r="U258" i="6"/>
  <c r="W258" i="6"/>
  <c r="Y258" i="6"/>
  <c r="Q259" i="6"/>
  <c r="U259" i="6"/>
  <c r="H39" i="6"/>
  <c r="J39" i="6"/>
  <c r="L39" i="6"/>
  <c r="E40" i="6"/>
  <c r="W259" i="6"/>
  <c r="Y259" i="6"/>
  <c r="Q260" i="6"/>
  <c r="U260" i="6"/>
  <c r="W260" i="6"/>
  <c r="Y260" i="6"/>
  <c r="Q261" i="6"/>
  <c r="U261" i="6"/>
  <c r="W261" i="6"/>
  <c r="Y261" i="6"/>
  <c r="Q262" i="6"/>
  <c r="U262" i="6"/>
  <c r="W262" i="6"/>
  <c r="Y262" i="6"/>
  <c r="Q263" i="6"/>
  <c r="U263" i="6"/>
  <c r="W263" i="6"/>
  <c r="Y263" i="6"/>
  <c r="Q264" i="6"/>
  <c r="U264" i="6"/>
  <c r="W264" i="6"/>
  <c r="Y264" i="6"/>
  <c r="Q265" i="6"/>
  <c r="U265" i="6"/>
  <c r="W265" i="6"/>
  <c r="Y265" i="6"/>
  <c r="Q266" i="6"/>
  <c r="U266" i="6"/>
  <c r="W266" i="6"/>
  <c r="Y266" i="6"/>
  <c r="Q267" i="6"/>
  <c r="U267" i="6"/>
  <c r="W267" i="6"/>
  <c r="Y267" i="6"/>
  <c r="Q268" i="6"/>
  <c r="U268" i="6"/>
  <c r="W268" i="6"/>
  <c r="Y268" i="6"/>
  <c r="Q269" i="6"/>
  <c r="U269" i="6"/>
  <c r="W269" i="6"/>
  <c r="Y269" i="6"/>
  <c r="Q270" i="6"/>
  <c r="U270" i="6"/>
  <c r="W270" i="6"/>
  <c r="Y270" i="6"/>
  <c r="Q271" i="6"/>
  <c r="U271" i="6"/>
  <c r="H40" i="6"/>
  <c r="J40" i="6"/>
  <c r="L40" i="6"/>
  <c r="E41" i="6"/>
  <c r="W271" i="6"/>
  <c r="Y271" i="6"/>
  <c r="Q272" i="6"/>
  <c r="U272" i="6"/>
  <c r="W272" i="6"/>
  <c r="Y272" i="6"/>
  <c r="Q273" i="6"/>
  <c r="U273" i="6"/>
  <c r="W273" i="6"/>
  <c r="Y273" i="6"/>
  <c r="Q274" i="6"/>
  <c r="U274" i="6"/>
  <c r="W274" i="6"/>
  <c r="Y274" i="6"/>
  <c r="Q275" i="6"/>
  <c r="U275" i="6"/>
  <c r="W275" i="6"/>
  <c r="Y275" i="6"/>
  <c r="Q276" i="6"/>
  <c r="U276" i="6"/>
  <c r="W276" i="6"/>
  <c r="Y276" i="6"/>
  <c r="Q277" i="6"/>
  <c r="U277" i="6"/>
  <c r="W277" i="6"/>
  <c r="Y277" i="6"/>
  <c r="Q278" i="6"/>
  <c r="U278" i="6"/>
  <c r="W278" i="6"/>
  <c r="Y278" i="6"/>
  <c r="Q279" i="6"/>
  <c r="U279" i="6"/>
  <c r="W279" i="6"/>
  <c r="Y279" i="6"/>
  <c r="Q280" i="6"/>
  <c r="U280" i="6"/>
  <c r="W280" i="6"/>
  <c r="Y280" i="6"/>
  <c r="Q281" i="6"/>
  <c r="U281" i="6"/>
  <c r="W281" i="6"/>
  <c r="Y281" i="6"/>
  <c r="Q282" i="6"/>
  <c r="U282" i="6"/>
  <c r="W282" i="6"/>
  <c r="Y282" i="6"/>
  <c r="Q283" i="6"/>
  <c r="U283" i="6"/>
  <c r="H41" i="6"/>
  <c r="J41" i="6"/>
  <c r="L41" i="6"/>
  <c r="E42" i="6"/>
  <c r="W283" i="6"/>
  <c r="Y283" i="6"/>
  <c r="Q284" i="6"/>
  <c r="U284" i="6"/>
  <c r="W284" i="6"/>
  <c r="Y284" i="6"/>
  <c r="Q285" i="6"/>
  <c r="U285" i="6"/>
  <c r="W285" i="6"/>
  <c r="Y285" i="6"/>
  <c r="Q286" i="6"/>
  <c r="U286" i="6"/>
  <c r="W286" i="6"/>
  <c r="Y286" i="6"/>
  <c r="Q287" i="6"/>
  <c r="U287" i="6"/>
  <c r="W287" i="6"/>
  <c r="Y287" i="6"/>
  <c r="Q288" i="6"/>
  <c r="U288" i="6"/>
  <c r="W288" i="6"/>
  <c r="Y288" i="6"/>
  <c r="Q289" i="6"/>
  <c r="U289" i="6"/>
  <c r="W289" i="6"/>
  <c r="Y289" i="6"/>
  <c r="Q290" i="6"/>
  <c r="U290" i="6"/>
  <c r="W290" i="6"/>
  <c r="Y290" i="6"/>
  <c r="Q291" i="6"/>
  <c r="U291" i="6"/>
  <c r="W291" i="6"/>
  <c r="Y291" i="6"/>
  <c r="Q292" i="6"/>
  <c r="U292" i="6"/>
  <c r="W292" i="6"/>
  <c r="Y292" i="6"/>
  <c r="Q293" i="6"/>
  <c r="U293" i="6"/>
  <c r="W293" i="6"/>
  <c r="Y293" i="6"/>
  <c r="Q294" i="6"/>
  <c r="U294" i="6"/>
  <c r="W294" i="6"/>
  <c r="Y294" i="6"/>
  <c r="Q295" i="6"/>
  <c r="U295" i="6"/>
  <c r="H42" i="6"/>
  <c r="J42" i="6"/>
  <c r="L42" i="6"/>
  <c r="E43" i="6"/>
  <c r="W295" i="6"/>
  <c r="Y295" i="6"/>
  <c r="Q296" i="6"/>
  <c r="U296" i="6"/>
  <c r="W296" i="6"/>
  <c r="Y296" i="6"/>
  <c r="Q297" i="6"/>
  <c r="U297" i="6"/>
  <c r="W297" i="6"/>
  <c r="Y297" i="6"/>
  <c r="Q298" i="6"/>
  <c r="U298" i="6"/>
  <c r="W298" i="6"/>
  <c r="Y298" i="6"/>
  <c r="Q299" i="6"/>
  <c r="U299" i="6"/>
  <c r="W299" i="6"/>
  <c r="Y299" i="6"/>
  <c r="Q300" i="6"/>
  <c r="U300" i="6"/>
  <c r="W300" i="6"/>
  <c r="Y300" i="6"/>
  <c r="Q301" i="6"/>
  <c r="U301" i="6"/>
  <c r="W301" i="6"/>
  <c r="Y301" i="6"/>
  <c r="Q302" i="6"/>
  <c r="U302" i="6"/>
  <c r="W302" i="6"/>
  <c r="Y302" i="6"/>
  <c r="Q303" i="6"/>
  <c r="U303" i="6"/>
  <c r="W303" i="6"/>
  <c r="Y303" i="6"/>
  <c r="Q304" i="6"/>
  <c r="U304" i="6"/>
  <c r="W304" i="6"/>
  <c r="Y304" i="6"/>
  <c r="Q305" i="6"/>
  <c r="U305" i="6"/>
  <c r="W305" i="6"/>
  <c r="Y305" i="6"/>
  <c r="Q306" i="6"/>
  <c r="U306" i="6"/>
  <c r="W306" i="6"/>
  <c r="Y306" i="6"/>
  <c r="Q307" i="6"/>
  <c r="U307" i="6"/>
  <c r="H43" i="6"/>
  <c r="J43" i="6"/>
  <c r="L43" i="6"/>
  <c r="E44" i="6"/>
  <c r="W307" i="6"/>
  <c r="Y307" i="6"/>
  <c r="Q308" i="6"/>
  <c r="U308" i="6"/>
  <c r="W308" i="6"/>
  <c r="Y308" i="6"/>
  <c r="Q309" i="6"/>
  <c r="U309" i="6"/>
  <c r="W309" i="6"/>
  <c r="Y309" i="6"/>
  <c r="Q310" i="6"/>
  <c r="U310" i="6"/>
  <c r="W310" i="6"/>
  <c r="Y310" i="6"/>
  <c r="Q311" i="6"/>
  <c r="U311" i="6"/>
  <c r="W311" i="6"/>
  <c r="Y311" i="6"/>
  <c r="Q312" i="6"/>
  <c r="U312" i="6"/>
  <c r="W312" i="6"/>
  <c r="Y312" i="6"/>
  <c r="Q313" i="6"/>
  <c r="U313" i="6"/>
  <c r="W313" i="6"/>
  <c r="Y313" i="6"/>
  <c r="Q314" i="6"/>
  <c r="U314" i="6"/>
  <c r="W314" i="6"/>
  <c r="Y314" i="6"/>
  <c r="Q315" i="6"/>
  <c r="U315" i="6"/>
  <c r="W315" i="6"/>
  <c r="Y315" i="6"/>
  <c r="Q316" i="6"/>
  <c r="U316" i="6"/>
  <c r="W316" i="6"/>
  <c r="Y316" i="6"/>
  <c r="Q317" i="6"/>
  <c r="U317" i="6"/>
  <c r="W317" i="6"/>
  <c r="Y317" i="6"/>
  <c r="Q318" i="6"/>
  <c r="U318" i="6"/>
  <c r="W318" i="6"/>
  <c r="Y318" i="6"/>
  <c r="Q319" i="6"/>
  <c r="U319" i="6"/>
  <c r="H44" i="6"/>
  <c r="J44" i="6"/>
  <c r="L44" i="6"/>
  <c r="E45" i="6"/>
  <c r="H45" i="6"/>
  <c r="J45" i="6"/>
  <c r="F45" i="6"/>
  <c r="L45" i="6"/>
  <c r="E46" i="6"/>
  <c r="H46" i="6"/>
  <c r="J46" i="6"/>
  <c r="F46" i="6"/>
  <c r="L46" i="6"/>
  <c r="E47" i="6"/>
  <c r="H47" i="6"/>
  <c r="J47" i="6"/>
  <c r="F47" i="6"/>
  <c r="L47" i="6"/>
  <c r="E48" i="6"/>
  <c r="H48" i="6"/>
  <c r="J48" i="6"/>
  <c r="F48" i="6"/>
  <c r="L48" i="6"/>
  <c r="E49" i="6"/>
  <c r="H49" i="6"/>
  <c r="J49" i="6"/>
  <c r="F49" i="6"/>
  <c r="L49" i="6"/>
  <c r="H20" i="5"/>
  <c r="J20" i="5"/>
  <c r="E20" i="5"/>
  <c r="L20" i="5"/>
  <c r="E21" i="5"/>
  <c r="H21" i="5"/>
  <c r="J21" i="5"/>
  <c r="L21" i="5"/>
  <c r="E22" i="5"/>
  <c r="H22" i="5"/>
  <c r="J22" i="5"/>
  <c r="L22" i="5"/>
  <c r="E23" i="5"/>
  <c r="H23" i="5"/>
  <c r="J23" i="5"/>
  <c r="L23" i="5"/>
  <c r="E24" i="5"/>
  <c r="H24" i="5"/>
  <c r="J24" i="5"/>
  <c r="L24" i="5"/>
  <c r="E25" i="5"/>
  <c r="H25" i="5"/>
  <c r="J25" i="5"/>
  <c r="L25" i="5"/>
  <c r="E26" i="5"/>
  <c r="H26" i="5"/>
  <c r="J26" i="5"/>
  <c r="L26" i="5"/>
  <c r="E27" i="5"/>
  <c r="H27" i="5"/>
  <c r="J27" i="5"/>
  <c r="L27" i="5"/>
  <c r="E28" i="5"/>
  <c r="H28" i="5"/>
  <c r="J28" i="5"/>
  <c r="L28" i="5"/>
  <c r="E29" i="5"/>
  <c r="H29" i="5"/>
  <c r="J29" i="5"/>
  <c r="L29" i="5"/>
  <c r="E30" i="5"/>
  <c r="H30" i="5"/>
  <c r="J30" i="5"/>
  <c r="L30" i="5"/>
  <c r="E31" i="5"/>
  <c r="H31" i="5"/>
  <c r="J31" i="5"/>
  <c r="L31" i="5"/>
  <c r="E32" i="5"/>
  <c r="H32" i="5"/>
  <c r="J32" i="5"/>
  <c r="L32" i="5"/>
  <c r="E33" i="5"/>
  <c r="H33" i="5"/>
  <c r="J33" i="5"/>
  <c r="L33" i="5"/>
  <c r="E34" i="5"/>
  <c r="H34" i="5"/>
  <c r="J34" i="5"/>
  <c r="L34" i="5"/>
  <c r="E35" i="5"/>
  <c r="H35" i="5"/>
  <c r="J35" i="5"/>
  <c r="L35" i="5"/>
  <c r="E36" i="5"/>
  <c r="H36" i="5"/>
  <c r="J36" i="5"/>
  <c r="L36" i="5"/>
  <c r="E37" i="5"/>
  <c r="H37" i="5"/>
  <c r="J37" i="5"/>
  <c r="L37" i="5"/>
  <c r="E38" i="5"/>
  <c r="H38" i="5"/>
  <c r="J38" i="5"/>
  <c r="L38" i="5"/>
  <c r="E39" i="5"/>
  <c r="H39" i="5"/>
  <c r="J39" i="5"/>
  <c r="L39" i="5"/>
  <c r="E40" i="5"/>
  <c r="H40" i="5"/>
  <c r="J40" i="5"/>
  <c r="L40" i="5"/>
  <c r="E41" i="5"/>
  <c r="H41" i="5"/>
  <c r="J41" i="5"/>
  <c r="L41" i="5"/>
  <c r="E42" i="5"/>
  <c r="H42" i="5"/>
  <c r="J42" i="5"/>
  <c r="L42" i="5"/>
  <c r="E43" i="5"/>
  <c r="H43" i="5"/>
  <c r="J43" i="5"/>
  <c r="L43" i="5"/>
  <c r="E44" i="5"/>
  <c r="H44" i="5"/>
  <c r="J44" i="5"/>
  <c r="L44" i="5"/>
  <c r="E45" i="5"/>
  <c r="H45" i="5"/>
  <c r="J45" i="5"/>
  <c r="F45" i="5"/>
  <c r="L45" i="5"/>
  <c r="E46" i="5"/>
  <c r="H46" i="5"/>
  <c r="J46" i="5"/>
  <c r="F46" i="5"/>
  <c r="L46" i="5"/>
  <c r="E47" i="5"/>
  <c r="H47" i="5"/>
  <c r="J47" i="5"/>
  <c r="F47" i="5"/>
  <c r="L47" i="5"/>
  <c r="E48" i="5"/>
  <c r="H48" i="5"/>
  <c r="J48" i="5"/>
  <c r="F48" i="5"/>
  <c r="L48" i="5"/>
  <c r="E49" i="5"/>
  <c r="H49" i="5"/>
  <c r="J49" i="5"/>
  <c r="F49" i="5"/>
  <c r="L49" i="5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90" i="13"/>
  <c r="C89" i="13"/>
  <c r="C87" i="13"/>
  <c r="C86" i="13"/>
  <c r="C88" i="13"/>
  <c r="E83" i="13"/>
  <c r="C83" i="13"/>
  <c r="H79" i="13"/>
  <c r="D79" i="13"/>
  <c r="E79" i="13"/>
  <c r="C79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35" i="13"/>
  <c r="M53" i="13"/>
  <c r="AL94" i="7"/>
  <c r="AL97" i="7"/>
  <c r="AL99" i="7"/>
  <c r="AL46" i="7"/>
  <c r="AM94" i="7"/>
  <c r="AM97" i="7"/>
  <c r="AM99" i="7"/>
  <c r="AM46" i="7"/>
  <c r="AN94" i="7"/>
  <c r="AN97" i="7"/>
  <c r="AN99" i="7"/>
  <c r="AN46" i="7"/>
  <c r="AO94" i="7"/>
  <c r="AO97" i="7"/>
  <c r="AO99" i="7"/>
  <c r="AO46" i="7"/>
  <c r="AP94" i="7"/>
  <c r="AP97" i="7"/>
  <c r="AP99" i="7"/>
  <c r="AP46" i="7"/>
  <c r="AQ94" i="7"/>
  <c r="AQ97" i="7"/>
  <c r="AQ99" i="7"/>
  <c r="AQ46" i="7"/>
  <c r="AR94" i="7"/>
  <c r="AR97" i="7"/>
  <c r="AR99" i="7"/>
  <c r="AR46" i="7"/>
  <c r="AS94" i="7"/>
  <c r="AS97" i="7"/>
  <c r="AS99" i="7"/>
  <c r="AS46" i="7"/>
  <c r="AT94" i="7"/>
  <c r="AT97" i="7"/>
  <c r="AT99" i="7"/>
  <c r="AT46" i="7"/>
  <c r="AU94" i="7"/>
  <c r="AU97" i="7"/>
  <c r="AU99" i="7"/>
  <c r="AU46" i="7"/>
  <c r="AV94" i="7"/>
  <c r="AV97" i="7"/>
  <c r="AV99" i="7"/>
  <c r="AV46" i="7"/>
  <c r="AW94" i="7"/>
  <c r="AW97" i="7"/>
  <c r="AW99" i="7"/>
  <c r="AW46" i="7"/>
  <c r="G46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G47" i="7"/>
  <c r="G51" i="7"/>
  <c r="M55" i="13"/>
  <c r="M56" i="13"/>
  <c r="M59" i="13"/>
  <c r="U59" i="13"/>
  <c r="H24" i="7"/>
  <c r="H25" i="7"/>
  <c r="H27" i="7"/>
  <c r="H29" i="7"/>
  <c r="H34" i="7"/>
  <c r="H35" i="7"/>
  <c r="H36" i="7"/>
  <c r="H37" i="7"/>
  <c r="H38" i="7"/>
  <c r="H39" i="7"/>
  <c r="H41" i="7"/>
  <c r="H44" i="7"/>
  <c r="AX94" i="7"/>
  <c r="AX97" i="7"/>
  <c r="AX99" i="7"/>
  <c r="AX46" i="7"/>
  <c r="AY94" i="7"/>
  <c r="AY97" i="7"/>
  <c r="AY99" i="7"/>
  <c r="AY46" i="7"/>
  <c r="AZ94" i="7"/>
  <c r="AZ97" i="7"/>
  <c r="AZ99" i="7"/>
  <c r="AZ46" i="7"/>
  <c r="BA94" i="7"/>
  <c r="BA97" i="7"/>
  <c r="BA99" i="7"/>
  <c r="BA46" i="7"/>
  <c r="BB94" i="7"/>
  <c r="BB97" i="7"/>
  <c r="BB99" i="7"/>
  <c r="BB46" i="7"/>
  <c r="BC94" i="7"/>
  <c r="BC97" i="7"/>
  <c r="BC99" i="7"/>
  <c r="BC46" i="7"/>
  <c r="BD94" i="7"/>
  <c r="BD97" i="7"/>
  <c r="BD99" i="7"/>
  <c r="BD46" i="7"/>
  <c r="BE94" i="7"/>
  <c r="BE97" i="7"/>
  <c r="BE99" i="7"/>
  <c r="BE46" i="7"/>
  <c r="BF94" i="7"/>
  <c r="BF97" i="7"/>
  <c r="BF99" i="7"/>
  <c r="BF46" i="7"/>
  <c r="BG94" i="7"/>
  <c r="BG97" i="7"/>
  <c r="BG99" i="7"/>
  <c r="BG46" i="7"/>
  <c r="BH94" i="7"/>
  <c r="BH97" i="7"/>
  <c r="BH99" i="7"/>
  <c r="BH46" i="7"/>
  <c r="BI94" i="7"/>
  <c r="BI97" i="7"/>
  <c r="BI99" i="7"/>
  <c r="BI46" i="7"/>
  <c r="H46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H47" i="7"/>
  <c r="H51" i="7"/>
  <c r="N55" i="13"/>
  <c r="N56" i="13"/>
  <c r="N59" i="13"/>
  <c r="V59" i="13"/>
  <c r="I24" i="7"/>
  <c r="I25" i="7"/>
  <c r="I27" i="7"/>
  <c r="I29" i="7"/>
  <c r="I34" i="7"/>
  <c r="I35" i="7"/>
  <c r="I36" i="7"/>
  <c r="I37" i="7"/>
  <c r="I38" i="7"/>
  <c r="I39" i="7"/>
  <c r="I41" i="7"/>
  <c r="I44" i="7"/>
  <c r="BJ94" i="7"/>
  <c r="BJ97" i="7"/>
  <c r="BJ99" i="7"/>
  <c r="BJ46" i="7"/>
  <c r="BK94" i="7"/>
  <c r="BK97" i="7"/>
  <c r="BK99" i="7"/>
  <c r="BK46" i="7"/>
  <c r="BL94" i="7"/>
  <c r="BL97" i="7"/>
  <c r="BL99" i="7"/>
  <c r="BL46" i="7"/>
  <c r="BM94" i="7"/>
  <c r="BM97" i="7"/>
  <c r="BM99" i="7"/>
  <c r="BM46" i="7"/>
  <c r="BN94" i="7"/>
  <c r="BN97" i="7"/>
  <c r="BN99" i="7"/>
  <c r="BN46" i="7"/>
  <c r="BO94" i="7"/>
  <c r="BO97" i="7"/>
  <c r="BO99" i="7"/>
  <c r="BO46" i="7"/>
  <c r="BP94" i="7"/>
  <c r="BP97" i="7"/>
  <c r="BP99" i="7"/>
  <c r="BP46" i="7"/>
  <c r="BQ94" i="7"/>
  <c r="BQ97" i="7"/>
  <c r="BQ99" i="7"/>
  <c r="BQ46" i="7"/>
  <c r="BR94" i="7"/>
  <c r="BR97" i="7"/>
  <c r="BR99" i="7"/>
  <c r="BR46" i="7"/>
  <c r="BS94" i="7"/>
  <c r="BS97" i="7"/>
  <c r="BS99" i="7"/>
  <c r="BS46" i="7"/>
  <c r="BT94" i="7"/>
  <c r="BT97" i="7"/>
  <c r="BT99" i="7"/>
  <c r="BT46" i="7"/>
  <c r="BU94" i="7"/>
  <c r="BU97" i="7"/>
  <c r="BU99" i="7"/>
  <c r="BU46" i="7"/>
  <c r="I46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I47" i="7"/>
  <c r="I51" i="7"/>
  <c r="O55" i="13"/>
  <c r="O56" i="13"/>
  <c r="O59" i="13"/>
  <c r="W59" i="13"/>
  <c r="J24" i="7"/>
  <c r="J25" i="7"/>
  <c r="J27" i="7"/>
  <c r="J29" i="7"/>
  <c r="J34" i="7"/>
  <c r="J35" i="7"/>
  <c r="J36" i="7"/>
  <c r="J37" i="7"/>
  <c r="J38" i="7"/>
  <c r="J39" i="7"/>
  <c r="J41" i="7"/>
  <c r="J44" i="7"/>
  <c r="BV94" i="7"/>
  <c r="BV97" i="7"/>
  <c r="BV99" i="7"/>
  <c r="BV46" i="7"/>
  <c r="BW94" i="7"/>
  <c r="BW97" i="7"/>
  <c r="BW99" i="7"/>
  <c r="BW46" i="7"/>
  <c r="BX94" i="7"/>
  <c r="BX97" i="7"/>
  <c r="BX99" i="7"/>
  <c r="BX46" i="7"/>
  <c r="BY94" i="7"/>
  <c r="BY97" i="7"/>
  <c r="BY99" i="7"/>
  <c r="BY46" i="7"/>
  <c r="BZ94" i="7"/>
  <c r="BZ97" i="7"/>
  <c r="BZ99" i="7"/>
  <c r="BZ46" i="7"/>
  <c r="CA94" i="7"/>
  <c r="CA97" i="7"/>
  <c r="CA99" i="7"/>
  <c r="CA46" i="7"/>
  <c r="CB94" i="7"/>
  <c r="CB97" i="7"/>
  <c r="CB99" i="7"/>
  <c r="CB46" i="7"/>
  <c r="CC94" i="7"/>
  <c r="CC97" i="7"/>
  <c r="CC99" i="7"/>
  <c r="CC46" i="7"/>
  <c r="CD94" i="7"/>
  <c r="CD97" i="7"/>
  <c r="CD99" i="7"/>
  <c r="CD46" i="7"/>
  <c r="CE94" i="7"/>
  <c r="CE97" i="7"/>
  <c r="CE99" i="7"/>
  <c r="CE46" i="7"/>
  <c r="CF94" i="7"/>
  <c r="CF97" i="7"/>
  <c r="CF99" i="7"/>
  <c r="CF46" i="7"/>
  <c r="CG94" i="7"/>
  <c r="CG97" i="7"/>
  <c r="CG99" i="7"/>
  <c r="CG46" i="7"/>
  <c r="J46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J47" i="7"/>
  <c r="J51" i="7"/>
  <c r="P55" i="13"/>
  <c r="P56" i="13"/>
  <c r="P59" i="13"/>
  <c r="X59" i="13"/>
  <c r="K24" i="7"/>
  <c r="K25" i="7"/>
  <c r="K27" i="7"/>
  <c r="K29" i="7"/>
  <c r="K34" i="7"/>
  <c r="K35" i="7"/>
  <c r="K36" i="7"/>
  <c r="K37" i="7"/>
  <c r="K38" i="7"/>
  <c r="K39" i="7"/>
  <c r="K41" i="7"/>
  <c r="K44" i="7"/>
  <c r="CH94" i="7"/>
  <c r="CH97" i="7"/>
  <c r="CH99" i="7"/>
  <c r="CH46" i="7"/>
  <c r="CI94" i="7"/>
  <c r="CI97" i="7"/>
  <c r="CI99" i="7"/>
  <c r="CI46" i="7"/>
  <c r="CJ94" i="7"/>
  <c r="CJ97" i="7"/>
  <c r="CJ99" i="7"/>
  <c r="CJ46" i="7"/>
  <c r="CK94" i="7"/>
  <c r="CK97" i="7"/>
  <c r="CK99" i="7"/>
  <c r="CK46" i="7"/>
  <c r="CL94" i="7"/>
  <c r="CL97" i="7"/>
  <c r="CL99" i="7"/>
  <c r="CL46" i="7"/>
  <c r="CM94" i="7"/>
  <c r="CM97" i="7"/>
  <c r="CM99" i="7"/>
  <c r="CM46" i="7"/>
  <c r="CN94" i="7"/>
  <c r="CN97" i="7"/>
  <c r="CN99" i="7"/>
  <c r="CN46" i="7"/>
  <c r="CO94" i="7"/>
  <c r="CO97" i="7"/>
  <c r="CO99" i="7"/>
  <c r="CO46" i="7"/>
  <c r="CP94" i="7"/>
  <c r="CP97" i="7"/>
  <c r="CP99" i="7"/>
  <c r="CP46" i="7"/>
  <c r="CQ94" i="7"/>
  <c r="CQ97" i="7"/>
  <c r="CQ99" i="7"/>
  <c r="CQ46" i="7"/>
  <c r="CR94" i="7"/>
  <c r="CR97" i="7"/>
  <c r="CR99" i="7"/>
  <c r="CR46" i="7"/>
  <c r="CS94" i="7"/>
  <c r="CS97" i="7"/>
  <c r="CS99" i="7"/>
  <c r="CS46" i="7"/>
  <c r="K46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K47" i="7"/>
  <c r="K51" i="7"/>
  <c r="Q55" i="13"/>
  <c r="Q56" i="13"/>
  <c r="Q59" i="13"/>
  <c r="Y59" i="13"/>
  <c r="L24" i="7"/>
  <c r="L25" i="7"/>
  <c r="L27" i="7"/>
  <c r="L29" i="7"/>
  <c r="L34" i="7"/>
  <c r="L35" i="7"/>
  <c r="L36" i="7"/>
  <c r="L37" i="7"/>
  <c r="L38" i="7"/>
  <c r="L39" i="7"/>
  <c r="L41" i="7"/>
  <c r="L44" i="7"/>
  <c r="CT94" i="7"/>
  <c r="CT97" i="7"/>
  <c r="CT99" i="7"/>
  <c r="CT46" i="7"/>
  <c r="CU94" i="7"/>
  <c r="CU97" i="7"/>
  <c r="CU99" i="7"/>
  <c r="CU46" i="7"/>
  <c r="CV94" i="7"/>
  <c r="CV97" i="7"/>
  <c r="CV99" i="7"/>
  <c r="CV46" i="7"/>
  <c r="CW94" i="7"/>
  <c r="CW97" i="7"/>
  <c r="CW99" i="7"/>
  <c r="CW46" i="7"/>
  <c r="CX94" i="7"/>
  <c r="CX97" i="7"/>
  <c r="CX99" i="7"/>
  <c r="CX46" i="7"/>
  <c r="CY94" i="7"/>
  <c r="CY97" i="7"/>
  <c r="CY99" i="7"/>
  <c r="CY46" i="7"/>
  <c r="CZ94" i="7"/>
  <c r="CZ97" i="7"/>
  <c r="CZ99" i="7"/>
  <c r="CZ46" i="7"/>
  <c r="DA94" i="7"/>
  <c r="DA97" i="7"/>
  <c r="DA99" i="7"/>
  <c r="DA46" i="7"/>
  <c r="DB94" i="7"/>
  <c r="DB97" i="7"/>
  <c r="DB99" i="7"/>
  <c r="DB46" i="7"/>
  <c r="DC94" i="7"/>
  <c r="DC97" i="7"/>
  <c r="DC99" i="7"/>
  <c r="DC46" i="7"/>
  <c r="DD94" i="7"/>
  <c r="DD97" i="7"/>
  <c r="DD99" i="7"/>
  <c r="DD46" i="7"/>
  <c r="DE94" i="7"/>
  <c r="DE97" i="7"/>
  <c r="DE99" i="7"/>
  <c r="DE46" i="7"/>
  <c r="L46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L47" i="7"/>
  <c r="L51" i="7"/>
  <c r="R55" i="13"/>
  <c r="R56" i="13"/>
  <c r="R59" i="13"/>
  <c r="Z59" i="13"/>
  <c r="AA59" i="13"/>
  <c r="S59" i="13"/>
  <c r="E59" i="13"/>
  <c r="D59" i="13"/>
  <c r="M58" i="13"/>
  <c r="U58" i="13"/>
  <c r="N58" i="13"/>
  <c r="V58" i="13"/>
  <c r="O58" i="13"/>
  <c r="W58" i="13"/>
  <c r="P58" i="13"/>
  <c r="X58" i="13"/>
  <c r="Q58" i="13"/>
  <c r="Y58" i="13"/>
  <c r="R58" i="13"/>
  <c r="Z58" i="13"/>
  <c r="AA58" i="13"/>
  <c r="S58" i="13"/>
  <c r="E58" i="13"/>
  <c r="D58" i="13"/>
  <c r="R57" i="13"/>
  <c r="Q57" i="13"/>
  <c r="P57" i="13"/>
  <c r="O57" i="13"/>
  <c r="N57" i="13"/>
  <c r="M57" i="13"/>
  <c r="E57" i="13"/>
  <c r="D57" i="13"/>
  <c r="S56" i="13"/>
  <c r="E56" i="13"/>
  <c r="D56" i="13"/>
  <c r="S55" i="13"/>
  <c r="E55" i="13"/>
  <c r="D55" i="13"/>
  <c r="E54" i="13"/>
  <c r="D54" i="13"/>
  <c r="S53" i="13"/>
  <c r="E53" i="13"/>
  <c r="D53" i="13"/>
  <c r="E52" i="13"/>
  <c r="D52" i="13"/>
  <c r="E51" i="13"/>
  <c r="D51" i="13"/>
  <c r="E50" i="13"/>
  <c r="D50" i="13"/>
  <c r="M45" i="13"/>
  <c r="E36" i="13"/>
  <c r="N45" i="13"/>
  <c r="O45" i="13"/>
  <c r="M46" i="13"/>
  <c r="N46" i="13"/>
  <c r="O46" i="13"/>
  <c r="M47" i="13"/>
  <c r="N47" i="13"/>
  <c r="O47" i="13"/>
  <c r="M48" i="13"/>
  <c r="N48" i="13"/>
  <c r="O48" i="13"/>
  <c r="O49" i="13"/>
  <c r="N49" i="13"/>
  <c r="M49" i="13"/>
  <c r="E49" i="13"/>
  <c r="D49" i="13"/>
  <c r="C31" i="13"/>
  <c r="C32" i="13"/>
  <c r="D31" i="13"/>
  <c r="D32" i="13"/>
  <c r="E31" i="13"/>
  <c r="E32" i="13"/>
  <c r="F31" i="13"/>
  <c r="F32" i="13"/>
  <c r="G31" i="13"/>
  <c r="G32" i="13"/>
  <c r="H31" i="13"/>
  <c r="H32" i="13"/>
  <c r="I32" i="13"/>
  <c r="E45" i="13"/>
  <c r="I31" i="13"/>
  <c r="E44" i="13"/>
  <c r="C27" i="13"/>
  <c r="C28" i="13"/>
  <c r="D27" i="13"/>
  <c r="D28" i="13"/>
  <c r="E27" i="13"/>
  <c r="E28" i="13"/>
  <c r="F27" i="13"/>
  <c r="F28" i="13"/>
  <c r="G27" i="13"/>
  <c r="G28" i="13"/>
  <c r="H27" i="13"/>
  <c r="H28" i="13"/>
  <c r="I28" i="13"/>
  <c r="E43" i="13"/>
  <c r="I27" i="13"/>
  <c r="E42" i="13"/>
  <c r="E37" i="13"/>
  <c r="E38" i="13"/>
  <c r="E39" i="13"/>
  <c r="E41" i="13"/>
  <c r="E40" i="13"/>
  <c r="M39" i="13"/>
  <c r="M36" i="13"/>
  <c r="M37" i="13"/>
  <c r="M38" i="13"/>
  <c r="M35" i="13"/>
  <c r="I33" i="13"/>
  <c r="I29" i="13"/>
  <c r="F46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E43" i="12"/>
  <c r="F43" i="12"/>
  <c r="E42" i="12"/>
  <c r="F42" i="12"/>
  <c r="E41" i="12"/>
  <c r="F41" i="12"/>
  <c r="E40" i="12"/>
  <c r="F40" i="12"/>
  <c r="E39" i="12"/>
  <c r="F39" i="12"/>
  <c r="E38" i="12"/>
  <c r="F38" i="12"/>
  <c r="E37" i="12"/>
  <c r="F37" i="12"/>
  <c r="E36" i="12"/>
  <c r="F36" i="12"/>
  <c r="E35" i="12"/>
  <c r="F35" i="12"/>
  <c r="E34" i="12"/>
  <c r="F34" i="12"/>
  <c r="E33" i="12"/>
  <c r="F33" i="12"/>
  <c r="E32" i="12"/>
  <c r="F32" i="12"/>
  <c r="B28" i="12"/>
  <c r="B6" i="12"/>
  <c r="B3" i="12"/>
  <c r="B4" i="12"/>
  <c r="W319" i="8"/>
  <c r="OH319" i="8"/>
  <c r="AA319" i="8"/>
  <c r="Y319" i="8"/>
  <c r="O319" i="8"/>
  <c r="M319" i="8"/>
  <c r="K319" i="8"/>
  <c r="I319" i="8"/>
  <c r="G319" i="8"/>
  <c r="W318" i="8"/>
  <c r="OH318" i="8"/>
  <c r="AA318" i="8"/>
  <c r="Y318" i="8"/>
  <c r="O318" i="8"/>
  <c r="M318" i="8"/>
  <c r="K318" i="8"/>
  <c r="I318" i="8"/>
  <c r="G318" i="8"/>
  <c r="W317" i="8"/>
  <c r="OH317" i="8"/>
  <c r="AA317" i="8"/>
  <c r="Y317" i="8"/>
  <c r="O317" i="8"/>
  <c r="M317" i="8"/>
  <c r="K317" i="8"/>
  <c r="I317" i="8"/>
  <c r="G317" i="8"/>
  <c r="W316" i="8"/>
  <c r="OH316" i="8"/>
  <c r="AA316" i="8"/>
  <c r="Y316" i="8"/>
  <c r="O316" i="8"/>
  <c r="M316" i="8"/>
  <c r="K316" i="8"/>
  <c r="I316" i="8"/>
  <c r="G316" i="8"/>
  <c r="W315" i="8"/>
  <c r="OH315" i="8"/>
  <c r="AA315" i="8"/>
  <c r="Y315" i="8"/>
  <c r="O315" i="8"/>
  <c r="M315" i="8"/>
  <c r="K315" i="8"/>
  <c r="I315" i="8"/>
  <c r="G315" i="8"/>
  <c r="W314" i="8"/>
  <c r="OH314" i="8"/>
  <c r="AA314" i="8"/>
  <c r="Y314" i="8"/>
  <c r="O314" i="8"/>
  <c r="M314" i="8"/>
  <c r="K314" i="8"/>
  <c r="I314" i="8"/>
  <c r="G314" i="8"/>
  <c r="W313" i="8"/>
  <c r="OH313" i="8"/>
  <c r="AA313" i="8"/>
  <c r="Y313" i="8"/>
  <c r="O313" i="8"/>
  <c r="M313" i="8"/>
  <c r="K313" i="8"/>
  <c r="I313" i="8"/>
  <c r="G313" i="8"/>
  <c r="W312" i="8"/>
  <c r="OH312" i="8"/>
  <c r="AA312" i="8"/>
  <c r="Y312" i="8"/>
  <c r="O312" i="8"/>
  <c r="M312" i="8"/>
  <c r="K312" i="8"/>
  <c r="I312" i="8"/>
  <c r="G312" i="8"/>
  <c r="W311" i="8"/>
  <c r="OH311" i="8"/>
  <c r="AA311" i="8"/>
  <c r="Y311" i="8"/>
  <c r="O311" i="8"/>
  <c r="M311" i="8"/>
  <c r="K311" i="8"/>
  <c r="I311" i="8"/>
  <c r="G311" i="8"/>
  <c r="W310" i="8"/>
  <c r="OH310" i="8"/>
  <c r="AA310" i="8"/>
  <c r="Y310" i="8"/>
  <c r="O310" i="8"/>
  <c r="M310" i="8"/>
  <c r="K310" i="8"/>
  <c r="I310" i="8"/>
  <c r="G310" i="8"/>
  <c r="W309" i="8"/>
  <c r="OH309" i="8"/>
  <c r="AA309" i="8"/>
  <c r="Y309" i="8"/>
  <c r="O309" i="8"/>
  <c r="M309" i="8"/>
  <c r="K309" i="8"/>
  <c r="I309" i="8"/>
  <c r="G309" i="8"/>
  <c r="W308" i="8"/>
  <c r="OH308" i="8"/>
  <c r="AA308" i="8"/>
  <c r="Y308" i="8"/>
  <c r="O308" i="8"/>
  <c r="M308" i="8"/>
  <c r="K308" i="8"/>
  <c r="I308" i="8"/>
  <c r="G308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W307" i="8"/>
  <c r="OH307" i="8"/>
  <c r="AA307" i="8"/>
  <c r="Y307" i="8"/>
  <c r="O307" i="8"/>
  <c r="M307" i="8"/>
  <c r="K307" i="8"/>
  <c r="I307" i="8"/>
  <c r="G307" i="8"/>
  <c r="W306" i="8"/>
  <c r="OH306" i="8"/>
  <c r="AA306" i="8"/>
  <c r="Y306" i="8"/>
  <c r="O306" i="8"/>
  <c r="M306" i="8"/>
  <c r="K306" i="8"/>
  <c r="I306" i="8"/>
  <c r="G306" i="8"/>
  <c r="W305" i="8"/>
  <c r="OH305" i="8"/>
  <c r="AA305" i="8"/>
  <c r="Y305" i="8"/>
  <c r="O305" i="8"/>
  <c r="M305" i="8"/>
  <c r="K305" i="8"/>
  <c r="I305" i="8"/>
  <c r="G305" i="8"/>
  <c r="W304" i="8"/>
  <c r="OH304" i="8"/>
  <c r="AA304" i="8"/>
  <c r="Y304" i="8"/>
  <c r="O304" i="8"/>
  <c r="M304" i="8"/>
  <c r="K304" i="8"/>
  <c r="I304" i="8"/>
  <c r="G304" i="8"/>
  <c r="W303" i="8"/>
  <c r="OH303" i="8"/>
  <c r="AA303" i="8"/>
  <c r="Y303" i="8"/>
  <c r="O303" i="8"/>
  <c r="M303" i="8"/>
  <c r="K303" i="8"/>
  <c r="I303" i="8"/>
  <c r="G303" i="8"/>
  <c r="W302" i="8"/>
  <c r="OH302" i="8"/>
  <c r="AA302" i="8"/>
  <c r="Y302" i="8"/>
  <c r="O302" i="8"/>
  <c r="M302" i="8"/>
  <c r="K302" i="8"/>
  <c r="I302" i="8"/>
  <c r="G302" i="8"/>
  <c r="W301" i="8"/>
  <c r="OH301" i="8"/>
  <c r="AA301" i="8"/>
  <c r="Y301" i="8"/>
  <c r="O301" i="8"/>
  <c r="M301" i="8"/>
  <c r="K301" i="8"/>
  <c r="I301" i="8"/>
  <c r="G301" i="8"/>
  <c r="W300" i="8"/>
  <c r="OH300" i="8"/>
  <c r="AA300" i="8"/>
  <c r="Y300" i="8"/>
  <c r="O300" i="8"/>
  <c r="M300" i="8"/>
  <c r="K300" i="8"/>
  <c r="I300" i="8"/>
  <c r="G300" i="8"/>
  <c r="W299" i="8"/>
  <c r="OH299" i="8"/>
  <c r="AA299" i="8"/>
  <c r="Y299" i="8"/>
  <c r="O299" i="8"/>
  <c r="M299" i="8"/>
  <c r="K299" i="8"/>
  <c r="I299" i="8"/>
  <c r="G299" i="8"/>
  <c r="W298" i="8"/>
  <c r="OH298" i="8"/>
  <c r="AA298" i="8"/>
  <c r="Y298" i="8"/>
  <c r="O298" i="8"/>
  <c r="M298" i="8"/>
  <c r="K298" i="8"/>
  <c r="I298" i="8"/>
  <c r="G298" i="8"/>
  <c r="W297" i="8"/>
  <c r="OH297" i="8"/>
  <c r="AA297" i="8"/>
  <c r="Y297" i="8"/>
  <c r="O297" i="8"/>
  <c r="M297" i="8"/>
  <c r="K297" i="8"/>
  <c r="I297" i="8"/>
  <c r="G297" i="8"/>
  <c r="W296" i="8"/>
  <c r="OH296" i="8"/>
  <c r="AA296" i="8"/>
  <c r="Y296" i="8"/>
  <c r="O296" i="8"/>
  <c r="M296" i="8"/>
  <c r="K296" i="8"/>
  <c r="I296" i="8"/>
  <c r="G296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W295" i="8"/>
  <c r="OH295" i="8"/>
  <c r="AA295" i="8"/>
  <c r="Y295" i="8"/>
  <c r="O295" i="8"/>
  <c r="M295" i="8"/>
  <c r="K295" i="8"/>
  <c r="I295" i="8"/>
  <c r="G295" i="8"/>
  <c r="W294" i="8"/>
  <c r="OH294" i="8"/>
  <c r="AA294" i="8"/>
  <c r="Y294" i="8"/>
  <c r="O294" i="8"/>
  <c r="M294" i="8"/>
  <c r="K294" i="8"/>
  <c r="I294" i="8"/>
  <c r="G294" i="8"/>
  <c r="W293" i="8"/>
  <c r="OH293" i="8"/>
  <c r="AA293" i="8"/>
  <c r="Y293" i="8"/>
  <c r="O293" i="8"/>
  <c r="M293" i="8"/>
  <c r="K293" i="8"/>
  <c r="I293" i="8"/>
  <c r="G293" i="8"/>
  <c r="W292" i="8"/>
  <c r="OH292" i="8"/>
  <c r="AA292" i="8"/>
  <c r="Y292" i="8"/>
  <c r="O292" i="8"/>
  <c r="M292" i="8"/>
  <c r="K292" i="8"/>
  <c r="I292" i="8"/>
  <c r="G292" i="8"/>
  <c r="W291" i="8"/>
  <c r="OH291" i="8"/>
  <c r="AA291" i="8"/>
  <c r="Y291" i="8"/>
  <c r="O291" i="8"/>
  <c r="M291" i="8"/>
  <c r="K291" i="8"/>
  <c r="I291" i="8"/>
  <c r="G291" i="8"/>
  <c r="W290" i="8"/>
  <c r="OH290" i="8"/>
  <c r="AA290" i="8"/>
  <c r="Y290" i="8"/>
  <c r="O290" i="8"/>
  <c r="M290" i="8"/>
  <c r="K290" i="8"/>
  <c r="I290" i="8"/>
  <c r="G290" i="8"/>
  <c r="W289" i="8"/>
  <c r="OH289" i="8"/>
  <c r="AA289" i="8"/>
  <c r="Y289" i="8"/>
  <c r="O289" i="8"/>
  <c r="M289" i="8"/>
  <c r="K289" i="8"/>
  <c r="I289" i="8"/>
  <c r="G289" i="8"/>
  <c r="W288" i="8"/>
  <c r="OH288" i="8"/>
  <c r="AA288" i="8"/>
  <c r="Y288" i="8"/>
  <c r="O288" i="8"/>
  <c r="M288" i="8"/>
  <c r="K288" i="8"/>
  <c r="I288" i="8"/>
  <c r="G288" i="8"/>
  <c r="W287" i="8"/>
  <c r="OH287" i="8"/>
  <c r="AA287" i="8"/>
  <c r="Y287" i="8"/>
  <c r="O287" i="8"/>
  <c r="M287" i="8"/>
  <c r="K287" i="8"/>
  <c r="I287" i="8"/>
  <c r="G287" i="8"/>
  <c r="W286" i="8"/>
  <c r="OH286" i="8"/>
  <c r="AA286" i="8"/>
  <c r="Y286" i="8"/>
  <c r="O286" i="8"/>
  <c r="M286" i="8"/>
  <c r="K286" i="8"/>
  <c r="I286" i="8"/>
  <c r="G286" i="8"/>
  <c r="W285" i="8"/>
  <c r="OH285" i="8"/>
  <c r="AA285" i="8"/>
  <c r="Y285" i="8"/>
  <c r="O285" i="8"/>
  <c r="M285" i="8"/>
  <c r="K285" i="8"/>
  <c r="I285" i="8"/>
  <c r="G285" i="8"/>
  <c r="W284" i="8"/>
  <c r="OH284" i="8"/>
  <c r="AA284" i="8"/>
  <c r="Y284" i="8"/>
  <c r="O284" i="8"/>
  <c r="M284" i="8"/>
  <c r="K284" i="8"/>
  <c r="I284" i="8"/>
  <c r="G284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W283" i="8"/>
  <c r="OH283" i="8"/>
  <c r="AA283" i="8"/>
  <c r="Y283" i="8"/>
  <c r="O283" i="8"/>
  <c r="M283" i="8"/>
  <c r="K283" i="8"/>
  <c r="I283" i="8"/>
  <c r="G283" i="8"/>
  <c r="W282" i="8"/>
  <c r="OH282" i="8"/>
  <c r="AA282" i="8"/>
  <c r="Y282" i="8"/>
  <c r="O282" i="8"/>
  <c r="M282" i="8"/>
  <c r="K282" i="8"/>
  <c r="I282" i="8"/>
  <c r="G282" i="8"/>
  <c r="W281" i="8"/>
  <c r="OH281" i="8"/>
  <c r="AA281" i="8"/>
  <c r="Y281" i="8"/>
  <c r="O281" i="8"/>
  <c r="M281" i="8"/>
  <c r="K281" i="8"/>
  <c r="I281" i="8"/>
  <c r="G281" i="8"/>
  <c r="W280" i="8"/>
  <c r="OH280" i="8"/>
  <c r="AA280" i="8"/>
  <c r="Y280" i="8"/>
  <c r="O280" i="8"/>
  <c r="M280" i="8"/>
  <c r="K280" i="8"/>
  <c r="I280" i="8"/>
  <c r="G280" i="8"/>
  <c r="W279" i="8"/>
  <c r="OH279" i="8"/>
  <c r="AA279" i="8"/>
  <c r="Y279" i="8"/>
  <c r="O279" i="8"/>
  <c r="M279" i="8"/>
  <c r="K279" i="8"/>
  <c r="I279" i="8"/>
  <c r="G279" i="8"/>
  <c r="W278" i="8"/>
  <c r="OH278" i="8"/>
  <c r="AA278" i="8"/>
  <c r="Y278" i="8"/>
  <c r="O278" i="8"/>
  <c r="M278" i="8"/>
  <c r="K278" i="8"/>
  <c r="I278" i="8"/>
  <c r="G278" i="8"/>
  <c r="W277" i="8"/>
  <c r="OH277" i="8"/>
  <c r="AA277" i="8"/>
  <c r="Y277" i="8"/>
  <c r="O277" i="8"/>
  <c r="M277" i="8"/>
  <c r="K277" i="8"/>
  <c r="I277" i="8"/>
  <c r="G277" i="8"/>
  <c r="W276" i="8"/>
  <c r="OH276" i="8"/>
  <c r="AA276" i="8"/>
  <c r="Y276" i="8"/>
  <c r="O276" i="8"/>
  <c r="M276" i="8"/>
  <c r="K276" i="8"/>
  <c r="I276" i="8"/>
  <c r="G276" i="8"/>
  <c r="W275" i="8"/>
  <c r="OH275" i="8"/>
  <c r="AA275" i="8"/>
  <c r="Y275" i="8"/>
  <c r="O275" i="8"/>
  <c r="M275" i="8"/>
  <c r="K275" i="8"/>
  <c r="I275" i="8"/>
  <c r="G275" i="8"/>
  <c r="W274" i="8"/>
  <c r="OH274" i="8"/>
  <c r="AA274" i="8"/>
  <c r="Y274" i="8"/>
  <c r="O274" i="8"/>
  <c r="M274" i="8"/>
  <c r="K274" i="8"/>
  <c r="I274" i="8"/>
  <c r="G274" i="8"/>
  <c r="W273" i="8"/>
  <c r="OH273" i="8"/>
  <c r="AA273" i="8"/>
  <c r="Y273" i="8"/>
  <c r="O273" i="8"/>
  <c r="M273" i="8"/>
  <c r="K273" i="8"/>
  <c r="I273" i="8"/>
  <c r="G273" i="8"/>
  <c r="W272" i="8"/>
  <c r="OH272" i="8"/>
  <c r="AA272" i="8"/>
  <c r="Y272" i="8"/>
  <c r="O272" i="8"/>
  <c r="M272" i="8"/>
  <c r="K272" i="8"/>
  <c r="I272" i="8"/>
  <c r="G272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W271" i="8"/>
  <c r="OH271" i="8"/>
  <c r="AA271" i="8"/>
  <c r="Y271" i="8"/>
  <c r="O271" i="8"/>
  <c r="M271" i="8"/>
  <c r="K271" i="8"/>
  <c r="I271" i="8"/>
  <c r="G271" i="8"/>
  <c r="W270" i="8"/>
  <c r="OH270" i="8"/>
  <c r="AA270" i="8"/>
  <c r="Y270" i="8"/>
  <c r="O270" i="8"/>
  <c r="M270" i="8"/>
  <c r="K270" i="8"/>
  <c r="I270" i="8"/>
  <c r="G270" i="8"/>
  <c r="W269" i="8"/>
  <c r="OH269" i="8"/>
  <c r="AA269" i="8"/>
  <c r="Y269" i="8"/>
  <c r="O269" i="8"/>
  <c r="M269" i="8"/>
  <c r="K269" i="8"/>
  <c r="I269" i="8"/>
  <c r="G269" i="8"/>
  <c r="W268" i="8"/>
  <c r="OH268" i="8"/>
  <c r="AA268" i="8"/>
  <c r="Y268" i="8"/>
  <c r="O268" i="8"/>
  <c r="M268" i="8"/>
  <c r="K268" i="8"/>
  <c r="I268" i="8"/>
  <c r="G268" i="8"/>
  <c r="W267" i="8"/>
  <c r="OH267" i="8"/>
  <c r="AA267" i="8"/>
  <c r="Y267" i="8"/>
  <c r="O267" i="8"/>
  <c r="M267" i="8"/>
  <c r="K267" i="8"/>
  <c r="I267" i="8"/>
  <c r="G267" i="8"/>
  <c r="W266" i="8"/>
  <c r="OH266" i="8"/>
  <c r="AA266" i="8"/>
  <c r="Y266" i="8"/>
  <c r="O266" i="8"/>
  <c r="M266" i="8"/>
  <c r="K266" i="8"/>
  <c r="I266" i="8"/>
  <c r="G266" i="8"/>
  <c r="W265" i="8"/>
  <c r="OH265" i="8"/>
  <c r="AA265" i="8"/>
  <c r="Y265" i="8"/>
  <c r="O265" i="8"/>
  <c r="M265" i="8"/>
  <c r="K265" i="8"/>
  <c r="I265" i="8"/>
  <c r="G265" i="8"/>
  <c r="W264" i="8"/>
  <c r="OH264" i="8"/>
  <c r="AA264" i="8"/>
  <c r="Y264" i="8"/>
  <c r="O264" i="8"/>
  <c r="M264" i="8"/>
  <c r="K264" i="8"/>
  <c r="I264" i="8"/>
  <c r="G264" i="8"/>
  <c r="W263" i="8"/>
  <c r="OH263" i="8"/>
  <c r="AA263" i="8"/>
  <c r="Y263" i="8"/>
  <c r="O263" i="8"/>
  <c r="M263" i="8"/>
  <c r="K263" i="8"/>
  <c r="I263" i="8"/>
  <c r="G263" i="8"/>
  <c r="W262" i="8"/>
  <c r="OH262" i="8"/>
  <c r="AA262" i="8"/>
  <c r="Y262" i="8"/>
  <c r="O262" i="8"/>
  <c r="M262" i="8"/>
  <c r="K262" i="8"/>
  <c r="I262" i="8"/>
  <c r="G262" i="8"/>
  <c r="W261" i="8"/>
  <c r="OH261" i="8"/>
  <c r="AA261" i="8"/>
  <c r="Y261" i="8"/>
  <c r="O261" i="8"/>
  <c r="M261" i="8"/>
  <c r="K261" i="8"/>
  <c r="I261" i="8"/>
  <c r="G261" i="8"/>
  <c r="W260" i="8"/>
  <c r="OH260" i="8"/>
  <c r="AA260" i="8"/>
  <c r="Y260" i="8"/>
  <c r="O260" i="8"/>
  <c r="M260" i="8"/>
  <c r="K260" i="8"/>
  <c r="I260" i="8"/>
  <c r="G260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W259" i="8"/>
  <c r="OH259" i="8"/>
  <c r="G20" i="8"/>
  <c r="K20" i="8"/>
  <c r="M20" i="8"/>
  <c r="O20" i="8"/>
  <c r="G21" i="8"/>
  <c r="K21" i="8"/>
  <c r="M21" i="8"/>
  <c r="O21" i="8"/>
  <c r="G22" i="8"/>
  <c r="K22" i="8"/>
  <c r="M22" i="8"/>
  <c r="O22" i="8"/>
  <c r="G23" i="8"/>
  <c r="K23" i="8"/>
  <c r="M23" i="8"/>
  <c r="O23" i="8"/>
  <c r="G24" i="8"/>
  <c r="K24" i="8"/>
  <c r="M24" i="8"/>
  <c r="O24" i="8"/>
  <c r="G25" i="8"/>
  <c r="K25" i="8"/>
  <c r="M25" i="8"/>
  <c r="O25" i="8"/>
  <c r="G26" i="8"/>
  <c r="K26" i="8"/>
  <c r="M26" i="8"/>
  <c r="O26" i="8"/>
  <c r="G27" i="8"/>
  <c r="K27" i="8"/>
  <c r="M27" i="8"/>
  <c r="O27" i="8"/>
  <c r="G28" i="8"/>
  <c r="K28" i="8"/>
  <c r="M28" i="8"/>
  <c r="O28" i="8"/>
  <c r="G29" i="8"/>
  <c r="K29" i="8"/>
  <c r="M29" i="8"/>
  <c r="O29" i="8"/>
  <c r="G30" i="8"/>
  <c r="K30" i="8"/>
  <c r="M30" i="8"/>
  <c r="O30" i="8"/>
  <c r="G31" i="8"/>
  <c r="K31" i="8"/>
  <c r="M31" i="8"/>
  <c r="O31" i="8"/>
  <c r="G32" i="8"/>
  <c r="K32" i="8"/>
  <c r="M32" i="8"/>
  <c r="O32" i="8"/>
  <c r="G33" i="8"/>
  <c r="K33" i="8"/>
  <c r="M33" i="8"/>
  <c r="O33" i="8"/>
  <c r="G34" i="8"/>
  <c r="K34" i="8"/>
  <c r="M34" i="8"/>
  <c r="O34" i="8"/>
  <c r="G35" i="8"/>
  <c r="K35" i="8"/>
  <c r="M35" i="8"/>
  <c r="O35" i="8"/>
  <c r="G36" i="8"/>
  <c r="K36" i="8"/>
  <c r="M36" i="8"/>
  <c r="O36" i="8"/>
  <c r="G37" i="8"/>
  <c r="K37" i="8"/>
  <c r="M37" i="8"/>
  <c r="O37" i="8"/>
  <c r="G38" i="8"/>
  <c r="K38" i="8"/>
  <c r="M38" i="8"/>
  <c r="O38" i="8"/>
  <c r="G39" i="8"/>
  <c r="K39" i="8"/>
  <c r="M39" i="8"/>
  <c r="O39" i="8"/>
  <c r="G40" i="8"/>
  <c r="K40" i="8"/>
  <c r="M40" i="8"/>
  <c r="O40" i="8"/>
  <c r="G41" i="8"/>
  <c r="K41" i="8"/>
  <c r="M41" i="8"/>
  <c r="O41" i="8"/>
  <c r="G42" i="8"/>
  <c r="K42" i="8"/>
  <c r="M42" i="8"/>
  <c r="O42" i="8"/>
  <c r="G43" i="8"/>
  <c r="K43" i="8"/>
  <c r="M43" i="8"/>
  <c r="O43" i="8"/>
  <c r="G44" i="8"/>
  <c r="K44" i="8"/>
  <c r="M44" i="8"/>
  <c r="O44" i="8"/>
  <c r="G45" i="8"/>
  <c r="K45" i="8"/>
  <c r="M45" i="8"/>
  <c r="O45" i="8"/>
  <c r="G46" i="8"/>
  <c r="K46" i="8"/>
  <c r="M46" i="8"/>
  <c r="O46" i="8"/>
  <c r="G47" i="8"/>
  <c r="K47" i="8"/>
  <c r="M47" i="8"/>
  <c r="O47" i="8"/>
  <c r="G48" i="8"/>
  <c r="K48" i="8"/>
  <c r="M48" i="8"/>
  <c r="O48" i="8"/>
  <c r="G49" i="8"/>
  <c r="K49" i="8"/>
  <c r="M49" i="8"/>
  <c r="O49" i="8"/>
  <c r="G50" i="8"/>
  <c r="K50" i="8"/>
  <c r="M50" i="8"/>
  <c r="O50" i="8"/>
  <c r="G51" i="8"/>
  <c r="K51" i="8"/>
  <c r="M51" i="8"/>
  <c r="O51" i="8"/>
  <c r="G52" i="8"/>
  <c r="K52" i="8"/>
  <c r="M52" i="8"/>
  <c r="O52" i="8"/>
  <c r="G53" i="8"/>
  <c r="K53" i="8"/>
  <c r="M53" i="8"/>
  <c r="O53" i="8"/>
  <c r="G54" i="8"/>
  <c r="K54" i="8"/>
  <c r="M54" i="8"/>
  <c r="O54" i="8"/>
  <c r="G55" i="8"/>
  <c r="K55" i="8"/>
  <c r="M55" i="8"/>
  <c r="O55" i="8"/>
  <c r="G56" i="8"/>
  <c r="K56" i="8"/>
  <c r="M56" i="8"/>
  <c r="O56" i="8"/>
  <c r="G57" i="8"/>
  <c r="K57" i="8"/>
  <c r="M57" i="8"/>
  <c r="O57" i="8"/>
  <c r="G58" i="8"/>
  <c r="K58" i="8"/>
  <c r="M58" i="8"/>
  <c r="O58" i="8"/>
  <c r="G59" i="8"/>
  <c r="K59" i="8"/>
  <c r="M59" i="8"/>
  <c r="O59" i="8"/>
  <c r="G60" i="8"/>
  <c r="K60" i="8"/>
  <c r="M60" i="8"/>
  <c r="O60" i="8"/>
  <c r="G61" i="8"/>
  <c r="K61" i="8"/>
  <c r="M61" i="8"/>
  <c r="O61" i="8"/>
  <c r="G62" i="8"/>
  <c r="K62" i="8"/>
  <c r="M62" i="8"/>
  <c r="O62" i="8"/>
  <c r="G63" i="8"/>
  <c r="K63" i="8"/>
  <c r="M63" i="8"/>
  <c r="O63" i="8"/>
  <c r="G64" i="8"/>
  <c r="K64" i="8"/>
  <c r="M64" i="8"/>
  <c r="O64" i="8"/>
  <c r="G65" i="8"/>
  <c r="K65" i="8"/>
  <c r="M65" i="8"/>
  <c r="O65" i="8"/>
  <c r="G66" i="8"/>
  <c r="K66" i="8"/>
  <c r="M66" i="8"/>
  <c r="O66" i="8"/>
  <c r="G67" i="8"/>
  <c r="K67" i="8"/>
  <c r="M67" i="8"/>
  <c r="O67" i="8"/>
  <c r="G68" i="8"/>
  <c r="K68" i="8"/>
  <c r="M68" i="8"/>
  <c r="O68" i="8"/>
  <c r="G69" i="8"/>
  <c r="K69" i="8"/>
  <c r="M69" i="8"/>
  <c r="O69" i="8"/>
  <c r="G70" i="8"/>
  <c r="K70" i="8"/>
  <c r="M70" i="8"/>
  <c r="O70" i="8"/>
  <c r="G71" i="8"/>
  <c r="K71" i="8"/>
  <c r="M71" i="8"/>
  <c r="O71" i="8"/>
  <c r="G72" i="8"/>
  <c r="K72" i="8"/>
  <c r="M72" i="8"/>
  <c r="O72" i="8"/>
  <c r="G73" i="8"/>
  <c r="K73" i="8"/>
  <c r="M73" i="8"/>
  <c r="O73" i="8"/>
  <c r="G74" i="8"/>
  <c r="K74" i="8"/>
  <c r="M74" i="8"/>
  <c r="O74" i="8"/>
  <c r="G75" i="8"/>
  <c r="K75" i="8"/>
  <c r="M75" i="8"/>
  <c r="O75" i="8"/>
  <c r="G76" i="8"/>
  <c r="K76" i="8"/>
  <c r="M76" i="8"/>
  <c r="O76" i="8"/>
  <c r="G77" i="8"/>
  <c r="K77" i="8"/>
  <c r="M77" i="8"/>
  <c r="O77" i="8"/>
  <c r="G78" i="8"/>
  <c r="K78" i="8"/>
  <c r="M78" i="8"/>
  <c r="O78" i="8"/>
  <c r="G79" i="8"/>
  <c r="K79" i="8"/>
  <c r="M79" i="8"/>
  <c r="O79" i="8"/>
  <c r="G80" i="8"/>
  <c r="K80" i="8"/>
  <c r="M80" i="8"/>
  <c r="O80" i="8"/>
  <c r="G81" i="8"/>
  <c r="K81" i="8"/>
  <c r="M81" i="8"/>
  <c r="O81" i="8"/>
  <c r="G82" i="8"/>
  <c r="K82" i="8"/>
  <c r="M82" i="8"/>
  <c r="O82" i="8"/>
  <c r="G83" i="8"/>
  <c r="K83" i="8"/>
  <c r="M83" i="8"/>
  <c r="O83" i="8"/>
  <c r="G84" i="8"/>
  <c r="K84" i="8"/>
  <c r="M84" i="8"/>
  <c r="O84" i="8"/>
  <c r="G85" i="8"/>
  <c r="K85" i="8"/>
  <c r="M85" i="8"/>
  <c r="O85" i="8"/>
  <c r="G86" i="8"/>
  <c r="K86" i="8"/>
  <c r="M86" i="8"/>
  <c r="O86" i="8"/>
  <c r="G87" i="8"/>
  <c r="K87" i="8"/>
  <c r="M87" i="8"/>
  <c r="O87" i="8"/>
  <c r="G88" i="8"/>
  <c r="K88" i="8"/>
  <c r="M88" i="8"/>
  <c r="O88" i="8"/>
  <c r="G89" i="8"/>
  <c r="K89" i="8"/>
  <c r="M89" i="8"/>
  <c r="O89" i="8"/>
  <c r="G90" i="8"/>
  <c r="K90" i="8"/>
  <c r="M90" i="8"/>
  <c r="O90" i="8"/>
  <c r="G91" i="8"/>
  <c r="K91" i="8"/>
  <c r="M91" i="8"/>
  <c r="O91" i="8"/>
  <c r="G92" i="8"/>
  <c r="K92" i="8"/>
  <c r="M92" i="8"/>
  <c r="O92" i="8"/>
  <c r="G93" i="8"/>
  <c r="K93" i="8"/>
  <c r="M93" i="8"/>
  <c r="O93" i="8"/>
  <c r="G94" i="8"/>
  <c r="K94" i="8"/>
  <c r="M94" i="8"/>
  <c r="O94" i="8"/>
  <c r="G95" i="8"/>
  <c r="K95" i="8"/>
  <c r="M95" i="8"/>
  <c r="O95" i="8"/>
  <c r="G96" i="8"/>
  <c r="K96" i="8"/>
  <c r="M96" i="8"/>
  <c r="O96" i="8"/>
  <c r="G97" i="8"/>
  <c r="K97" i="8"/>
  <c r="M97" i="8"/>
  <c r="O97" i="8"/>
  <c r="G98" i="8"/>
  <c r="K98" i="8"/>
  <c r="M98" i="8"/>
  <c r="O98" i="8"/>
  <c r="G99" i="8"/>
  <c r="K99" i="8"/>
  <c r="M99" i="8"/>
  <c r="O99" i="8"/>
  <c r="G100" i="8"/>
  <c r="K100" i="8"/>
  <c r="M100" i="8"/>
  <c r="O100" i="8"/>
  <c r="G101" i="8"/>
  <c r="K101" i="8"/>
  <c r="M101" i="8"/>
  <c r="O101" i="8"/>
  <c r="G102" i="8"/>
  <c r="K102" i="8"/>
  <c r="M102" i="8"/>
  <c r="O102" i="8"/>
  <c r="G103" i="8"/>
  <c r="K103" i="8"/>
  <c r="M103" i="8"/>
  <c r="O103" i="8"/>
  <c r="G104" i="8"/>
  <c r="K104" i="8"/>
  <c r="M104" i="8"/>
  <c r="O104" i="8"/>
  <c r="G105" i="8"/>
  <c r="K105" i="8"/>
  <c r="M105" i="8"/>
  <c r="O105" i="8"/>
  <c r="G106" i="8"/>
  <c r="K106" i="8"/>
  <c r="M106" i="8"/>
  <c r="O106" i="8"/>
  <c r="G107" i="8"/>
  <c r="K107" i="8"/>
  <c r="M107" i="8"/>
  <c r="O107" i="8"/>
  <c r="G108" i="8"/>
  <c r="K108" i="8"/>
  <c r="M108" i="8"/>
  <c r="O108" i="8"/>
  <c r="G109" i="8"/>
  <c r="K109" i="8"/>
  <c r="M109" i="8"/>
  <c r="O109" i="8"/>
  <c r="G110" i="8"/>
  <c r="K110" i="8"/>
  <c r="M110" i="8"/>
  <c r="O110" i="8"/>
  <c r="G111" i="8"/>
  <c r="K111" i="8"/>
  <c r="M111" i="8"/>
  <c r="O111" i="8"/>
  <c r="G112" i="8"/>
  <c r="K112" i="8"/>
  <c r="M112" i="8"/>
  <c r="O112" i="8"/>
  <c r="G113" i="8"/>
  <c r="K113" i="8"/>
  <c r="M113" i="8"/>
  <c r="O113" i="8"/>
  <c r="G114" i="8"/>
  <c r="K114" i="8"/>
  <c r="M114" i="8"/>
  <c r="O114" i="8"/>
  <c r="G115" i="8"/>
  <c r="K115" i="8"/>
  <c r="M115" i="8"/>
  <c r="O115" i="8"/>
  <c r="G116" i="8"/>
  <c r="K116" i="8"/>
  <c r="M116" i="8"/>
  <c r="O116" i="8"/>
  <c r="G117" i="8"/>
  <c r="K117" i="8"/>
  <c r="M117" i="8"/>
  <c r="O117" i="8"/>
  <c r="G118" i="8"/>
  <c r="K118" i="8"/>
  <c r="M118" i="8"/>
  <c r="O118" i="8"/>
  <c r="G119" i="8"/>
  <c r="K119" i="8"/>
  <c r="M119" i="8"/>
  <c r="O119" i="8"/>
  <c r="G120" i="8"/>
  <c r="K120" i="8"/>
  <c r="M120" i="8"/>
  <c r="O120" i="8"/>
  <c r="G121" i="8"/>
  <c r="K121" i="8"/>
  <c r="M121" i="8"/>
  <c r="O121" i="8"/>
  <c r="G122" i="8"/>
  <c r="K122" i="8"/>
  <c r="M122" i="8"/>
  <c r="O122" i="8"/>
  <c r="G123" i="8"/>
  <c r="K123" i="8"/>
  <c r="M123" i="8"/>
  <c r="O123" i="8"/>
  <c r="G124" i="8"/>
  <c r="K124" i="8"/>
  <c r="M124" i="8"/>
  <c r="O124" i="8"/>
  <c r="G125" i="8"/>
  <c r="K125" i="8"/>
  <c r="M125" i="8"/>
  <c r="O125" i="8"/>
  <c r="G126" i="8"/>
  <c r="K126" i="8"/>
  <c r="M126" i="8"/>
  <c r="O126" i="8"/>
  <c r="G127" i="8"/>
  <c r="K127" i="8"/>
  <c r="M127" i="8"/>
  <c r="O127" i="8"/>
  <c r="G128" i="8"/>
  <c r="K128" i="8"/>
  <c r="M128" i="8"/>
  <c r="O128" i="8"/>
  <c r="G129" i="8"/>
  <c r="K129" i="8"/>
  <c r="M129" i="8"/>
  <c r="O129" i="8"/>
  <c r="G130" i="8"/>
  <c r="K130" i="8"/>
  <c r="M130" i="8"/>
  <c r="O130" i="8"/>
  <c r="G131" i="8"/>
  <c r="K131" i="8"/>
  <c r="M131" i="8"/>
  <c r="O131" i="8"/>
  <c r="G132" i="8"/>
  <c r="K132" i="8"/>
  <c r="M132" i="8"/>
  <c r="O132" i="8"/>
  <c r="G133" i="8"/>
  <c r="K133" i="8"/>
  <c r="M133" i="8"/>
  <c r="O133" i="8"/>
  <c r="G134" i="8"/>
  <c r="K134" i="8"/>
  <c r="M134" i="8"/>
  <c r="O134" i="8"/>
  <c r="G135" i="8"/>
  <c r="K135" i="8"/>
  <c r="M135" i="8"/>
  <c r="O135" i="8"/>
  <c r="G136" i="8"/>
  <c r="K136" i="8"/>
  <c r="M136" i="8"/>
  <c r="O136" i="8"/>
  <c r="G137" i="8"/>
  <c r="K137" i="8"/>
  <c r="M137" i="8"/>
  <c r="O137" i="8"/>
  <c r="G138" i="8"/>
  <c r="K138" i="8"/>
  <c r="M138" i="8"/>
  <c r="O138" i="8"/>
  <c r="G139" i="8"/>
  <c r="K139" i="8"/>
  <c r="M139" i="8"/>
  <c r="O139" i="8"/>
  <c r="G140" i="8"/>
  <c r="K140" i="8"/>
  <c r="M140" i="8"/>
  <c r="O140" i="8"/>
  <c r="G141" i="8"/>
  <c r="K141" i="8"/>
  <c r="M141" i="8"/>
  <c r="O141" i="8"/>
  <c r="G142" i="8"/>
  <c r="K142" i="8"/>
  <c r="M142" i="8"/>
  <c r="O142" i="8"/>
  <c r="G143" i="8"/>
  <c r="K143" i="8"/>
  <c r="M143" i="8"/>
  <c r="O143" i="8"/>
  <c r="G144" i="8"/>
  <c r="K144" i="8"/>
  <c r="M144" i="8"/>
  <c r="O144" i="8"/>
  <c r="G145" i="8"/>
  <c r="K145" i="8"/>
  <c r="M145" i="8"/>
  <c r="O145" i="8"/>
  <c r="G146" i="8"/>
  <c r="K146" i="8"/>
  <c r="M146" i="8"/>
  <c r="O146" i="8"/>
  <c r="G147" i="8"/>
  <c r="K147" i="8"/>
  <c r="M147" i="8"/>
  <c r="O147" i="8"/>
  <c r="G148" i="8"/>
  <c r="K148" i="8"/>
  <c r="M148" i="8"/>
  <c r="O148" i="8"/>
  <c r="G149" i="8"/>
  <c r="K149" i="8"/>
  <c r="M149" i="8"/>
  <c r="O149" i="8"/>
  <c r="G150" i="8"/>
  <c r="K150" i="8"/>
  <c r="M150" i="8"/>
  <c r="O150" i="8"/>
  <c r="G151" i="8"/>
  <c r="K151" i="8"/>
  <c r="M151" i="8"/>
  <c r="O151" i="8"/>
  <c r="G152" i="8"/>
  <c r="K152" i="8"/>
  <c r="M152" i="8"/>
  <c r="O152" i="8"/>
  <c r="G153" i="8"/>
  <c r="K153" i="8"/>
  <c r="M153" i="8"/>
  <c r="O153" i="8"/>
  <c r="G154" i="8"/>
  <c r="K154" i="8"/>
  <c r="M154" i="8"/>
  <c r="O154" i="8"/>
  <c r="G155" i="8"/>
  <c r="K155" i="8"/>
  <c r="M155" i="8"/>
  <c r="O155" i="8"/>
  <c r="G156" i="8"/>
  <c r="K156" i="8"/>
  <c r="M156" i="8"/>
  <c r="O156" i="8"/>
  <c r="G157" i="8"/>
  <c r="K157" i="8"/>
  <c r="M157" i="8"/>
  <c r="O157" i="8"/>
  <c r="G158" i="8"/>
  <c r="K158" i="8"/>
  <c r="M158" i="8"/>
  <c r="O158" i="8"/>
  <c r="G159" i="8"/>
  <c r="K159" i="8"/>
  <c r="M159" i="8"/>
  <c r="O159" i="8"/>
  <c r="G160" i="8"/>
  <c r="K160" i="8"/>
  <c r="M160" i="8"/>
  <c r="O160" i="8"/>
  <c r="G161" i="8"/>
  <c r="K161" i="8"/>
  <c r="M161" i="8"/>
  <c r="O161" i="8"/>
  <c r="G162" i="8"/>
  <c r="K162" i="8"/>
  <c r="M162" i="8"/>
  <c r="O162" i="8"/>
  <c r="G163" i="8"/>
  <c r="K163" i="8"/>
  <c r="M163" i="8"/>
  <c r="O163" i="8"/>
  <c r="G164" i="8"/>
  <c r="K164" i="8"/>
  <c r="M164" i="8"/>
  <c r="O164" i="8"/>
  <c r="G165" i="8"/>
  <c r="K165" i="8"/>
  <c r="M165" i="8"/>
  <c r="O165" i="8"/>
  <c r="G166" i="8"/>
  <c r="K166" i="8"/>
  <c r="M166" i="8"/>
  <c r="O166" i="8"/>
  <c r="G167" i="8"/>
  <c r="K167" i="8"/>
  <c r="M167" i="8"/>
  <c r="O167" i="8"/>
  <c r="G168" i="8"/>
  <c r="K168" i="8"/>
  <c r="M168" i="8"/>
  <c r="O168" i="8"/>
  <c r="G169" i="8"/>
  <c r="K169" i="8"/>
  <c r="M169" i="8"/>
  <c r="O169" i="8"/>
  <c r="G170" i="8"/>
  <c r="K170" i="8"/>
  <c r="M170" i="8"/>
  <c r="O170" i="8"/>
  <c r="G171" i="8"/>
  <c r="K171" i="8"/>
  <c r="M171" i="8"/>
  <c r="O171" i="8"/>
  <c r="G172" i="8"/>
  <c r="K172" i="8"/>
  <c r="M172" i="8"/>
  <c r="O172" i="8"/>
  <c r="G173" i="8"/>
  <c r="K173" i="8"/>
  <c r="M173" i="8"/>
  <c r="O173" i="8"/>
  <c r="G174" i="8"/>
  <c r="K174" i="8"/>
  <c r="M174" i="8"/>
  <c r="O174" i="8"/>
  <c r="G175" i="8"/>
  <c r="K175" i="8"/>
  <c r="M175" i="8"/>
  <c r="O175" i="8"/>
  <c r="G176" i="8"/>
  <c r="K176" i="8"/>
  <c r="M176" i="8"/>
  <c r="O176" i="8"/>
  <c r="G177" i="8"/>
  <c r="K177" i="8"/>
  <c r="M177" i="8"/>
  <c r="O177" i="8"/>
  <c r="G178" i="8"/>
  <c r="K178" i="8"/>
  <c r="M178" i="8"/>
  <c r="O178" i="8"/>
  <c r="G179" i="8"/>
  <c r="K179" i="8"/>
  <c r="M179" i="8"/>
  <c r="O179" i="8"/>
  <c r="G180" i="8"/>
  <c r="K180" i="8"/>
  <c r="M180" i="8"/>
  <c r="O180" i="8"/>
  <c r="G181" i="8"/>
  <c r="K181" i="8"/>
  <c r="M181" i="8"/>
  <c r="O181" i="8"/>
  <c r="G182" i="8"/>
  <c r="K182" i="8"/>
  <c r="M182" i="8"/>
  <c r="O182" i="8"/>
  <c r="G183" i="8"/>
  <c r="K183" i="8"/>
  <c r="M183" i="8"/>
  <c r="O183" i="8"/>
  <c r="G184" i="8"/>
  <c r="K184" i="8"/>
  <c r="M184" i="8"/>
  <c r="O184" i="8"/>
  <c r="G185" i="8"/>
  <c r="K185" i="8"/>
  <c r="M185" i="8"/>
  <c r="O185" i="8"/>
  <c r="G186" i="8"/>
  <c r="K186" i="8"/>
  <c r="M186" i="8"/>
  <c r="O186" i="8"/>
  <c r="G187" i="8"/>
  <c r="K187" i="8"/>
  <c r="M187" i="8"/>
  <c r="O187" i="8"/>
  <c r="G188" i="8"/>
  <c r="K188" i="8"/>
  <c r="M188" i="8"/>
  <c r="O188" i="8"/>
  <c r="G189" i="8"/>
  <c r="K189" i="8"/>
  <c r="M189" i="8"/>
  <c r="O189" i="8"/>
  <c r="G190" i="8"/>
  <c r="K190" i="8"/>
  <c r="M190" i="8"/>
  <c r="O190" i="8"/>
  <c r="G191" i="8"/>
  <c r="K191" i="8"/>
  <c r="M191" i="8"/>
  <c r="O191" i="8"/>
  <c r="G192" i="8"/>
  <c r="K192" i="8"/>
  <c r="M192" i="8"/>
  <c r="O192" i="8"/>
  <c r="G193" i="8"/>
  <c r="K193" i="8"/>
  <c r="M193" i="8"/>
  <c r="O193" i="8"/>
  <c r="G194" i="8"/>
  <c r="K194" i="8"/>
  <c r="M194" i="8"/>
  <c r="O194" i="8"/>
  <c r="G195" i="8"/>
  <c r="K195" i="8"/>
  <c r="M195" i="8"/>
  <c r="O195" i="8"/>
  <c r="G196" i="8"/>
  <c r="K196" i="8"/>
  <c r="M196" i="8"/>
  <c r="O196" i="8"/>
  <c r="G197" i="8"/>
  <c r="K197" i="8"/>
  <c r="M197" i="8"/>
  <c r="O197" i="8"/>
  <c r="G198" i="8"/>
  <c r="K198" i="8"/>
  <c r="M198" i="8"/>
  <c r="O198" i="8"/>
  <c r="G199" i="8"/>
  <c r="K199" i="8"/>
  <c r="M199" i="8"/>
  <c r="O199" i="8"/>
  <c r="G200" i="8"/>
  <c r="K200" i="8"/>
  <c r="M200" i="8"/>
  <c r="O200" i="8"/>
  <c r="G201" i="8"/>
  <c r="K201" i="8"/>
  <c r="M201" i="8"/>
  <c r="O201" i="8"/>
  <c r="G202" i="8"/>
  <c r="K202" i="8"/>
  <c r="M202" i="8"/>
  <c r="O202" i="8"/>
  <c r="G203" i="8"/>
  <c r="K203" i="8"/>
  <c r="M203" i="8"/>
  <c r="O203" i="8"/>
  <c r="G204" i="8"/>
  <c r="K204" i="8"/>
  <c r="M204" i="8"/>
  <c r="O204" i="8"/>
  <c r="G205" i="8"/>
  <c r="K205" i="8"/>
  <c r="M205" i="8"/>
  <c r="O205" i="8"/>
  <c r="G206" i="8"/>
  <c r="K206" i="8"/>
  <c r="M206" i="8"/>
  <c r="O206" i="8"/>
  <c r="G207" i="8"/>
  <c r="K207" i="8"/>
  <c r="M207" i="8"/>
  <c r="O207" i="8"/>
  <c r="G208" i="8"/>
  <c r="K208" i="8"/>
  <c r="M208" i="8"/>
  <c r="O208" i="8"/>
  <c r="G209" i="8"/>
  <c r="K209" i="8"/>
  <c r="M209" i="8"/>
  <c r="O209" i="8"/>
  <c r="G210" i="8"/>
  <c r="K210" i="8"/>
  <c r="M210" i="8"/>
  <c r="O210" i="8"/>
  <c r="G211" i="8"/>
  <c r="K211" i="8"/>
  <c r="M211" i="8"/>
  <c r="O211" i="8"/>
  <c r="G212" i="8"/>
  <c r="K212" i="8"/>
  <c r="M212" i="8"/>
  <c r="O212" i="8"/>
  <c r="G213" i="8"/>
  <c r="K213" i="8"/>
  <c r="M213" i="8"/>
  <c r="O213" i="8"/>
  <c r="G214" i="8"/>
  <c r="K214" i="8"/>
  <c r="M214" i="8"/>
  <c r="O214" i="8"/>
  <c r="G215" i="8"/>
  <c r="K215" i="8"/>
  <c r="M215" i="8"/>
  <c r="O215" i="8"/>
  <c r="G216" i="8"/>
  <c r="K216" i="8"/>
  <c r="M216" i="8"/>
  <c r="O216" i="8"/>
  <c r="G217" i="8"/>
  <c r="K217" i="8"/>
  <c r="M217" i="8"/>
  <c r="O217" i="8"/>
  <c r="G218" i="8"/>
  <c r="K218" i="8"/>
  <c r="M218" i="8"/>
  <c r="O218" i="8"/>
  <c r="G219" i="8"/>
  <c r="K219" i="8"/>
  <c r="M219" i="8"/>
  <c r="O219" i="8"/>
  <c r="G220" i="8"/>
  <c r="K220" i="8"/>
  <c r="M220" i="8"/>
  <c r="O220" i="8"/>
  <c r="G221" i="8"/>
  <c r="K221" i="8"/>
  <c r="M221" i="8"/>
  <c r="O221" i="8"/>
  <c r="G222" i="8"/>
  <c r="K222" i="8"/>
  <c r="M222" i="8"/>
  <c r="O222" i="8"/>
  <c r="G223" i="8"/>
  <c r="K223" i="8"/>
  <c r="M223" i="8"/>
  <c r="O223" i="8"/>
  <c r="G224" i="8"/>
  <c r="K224" i="8"/>
  <c r="M224" i="8"/>
  <c r="O224" i="8"/>
  <c r="G225" i="8"/>
  <c r="K225" i="8"/>
  <c r="M225" i="8"/>
  <c r="O225" i="8"/>
  <c r="G226" i="8"/>
  <c r="K226" i="8"/>
  <c r="M226" i="8"/>
  <c r="O226" i="8"/>
  <c r="G227" i="8"/>
  <c r="K227" i="8"/>
  <c r="M227" i="8"/>
  <c r="O227" i="8"/>
  <c r="G228" i="8"/>
  <c r="K228" i="8"/>
  <c r="M228" i="8"/>
  <c r="O228" i="8"/>
  <c r="G229" i="8"/>
  <c r="K229" i="8"/>
  <c r="M229" i="8"/>
  <c r="O229" i="8"/>
  <c r="G230" i="8"/>
  <c r="K230" i="8"/>
  <c r="M230" i="8"/>
  <c r="O230" i="8"/>
  <c r="G231" i="8"/>
  <c r="K231" i="8"/>
  <c r="M231" i="8"/>
  <c r="O231" i="8"/>
  <c r="G232" i="8"/>
  <c r="K232" i="8"/>
  <c r="M232" i="8"/>
  <c r="O232" i="8"/>
  <c r="G233" i="8"/>
  <c r="K233" i="8"/>
  <c r="M233" i="8"/>
  <c r="O233" i="8"/>
  <c r="G234" i="8"/>
  <c r="K234" i="8"/>
  <c r="M234" i="8"/>
  <c r="O234" i="8"/>
  <c r="G235" i="8"/>
  <c r="K235" i="8"/>
  <c r="M235" i="8"/>
  <c r="O235" i="8"/>
  <c r="G236" i="8"/>
  <c r="K236" i="8"/>
  <c r="M236" i="8"/>
  <c r="O236" i="8"/>
  <c r="G237" i="8"/>
  <c r="K237" i="8"/>
  <c r="M237" i="8"/>
  <c r="O237" i="8"/>
  <c r="G238" i="8"/>
  <c r="K238" i="8"/>
  <c r="M238" i="8"/>
  <c r="O238" i="8"/>
  <c r="G239" i="8"/>
  <c r="K239" i="8"/>
  <c r="M239" i="8"/>
  <c r="O239" i="8"/>
  <c r="G240" i="8"/>
  <c r="K240" i="8"/>
  <c r="M240" i="8"/>
  <c r="O240" i="8"/>
  <c r="G241" i="8"/>
  <c r="K241" i="8"/>
  <c r="M241" i="8"/>
  <c r="O241" i="8"/>
  <c r="G242" i="8"/>
  <c r="K242" i="8"/>
  <c r="M242" i="8"/>
  <c r="O242" i="8"/>
  <c r="G243" i="8"/>
  <c r="K243" i="8"/>
  <c r="M243" i="8"/>
  <c r="O243" i="8"/>
  <c r="G244" i="8"/>
  <c r="K244" i="8"/>
  <c r="M244" i="8"/>
  <c r="O244" i="8"/>
  <c r="G245" i="8"/>
  <c r="K245" i="8"/>
  <c r="M245" i="8"/>
  <c r="O245" i="8"/>
  <c r="G246" i="8"/>
  <c r="K246" i="8"/>
  <c r="M246" i="8"/>
  <c r="O246" i="8"/>
  <c r="G247" i="8"/>
  <c r="K247" i="8"/>
  <c r="M247" i="8"/>
  <c r="O247" i="8"/>
  <c r="G248" i="8"/>
  <c r="K248" i="8"/>
  <c r="M248" i="8"/>
  <c r="O248" i="8"/>
  <c r="G249" i="8"/>
  <c r="K249" i="8"/>
  <c r="M249" i="8"/>
  <c r="O249" i="8"/>
  <c r="G250" i="8"/>
  <c r="K250" i="8"/>
  <c r="M250" i="8"/>
  <c r="O250" i="8"/>
  <c r="G251" i="8"/>
  <c r="K251" i="8"/>
  <c r="M251" i="8"/>
  <c r="O251" i="8"/>
  <c r="G252" i="8"/>
  <c r="K252" i="8"/>
  <c r="M252" i="8"/>
  <c r="O252" i="8"/>
  <c r="G253" i="8"/>
  <c r="K253" i="8"/>
  <c r="M253" i="8"/>
  <c r="O253" i="8"/>
  <c r="G254" i="8"/>
  <c r="K254" i="8"/>
  <c r="M254" i="8"/>
  <c r="O254" i="8"/>
  <c r="G255" i="8"/>
  <c r="K255" i="8"/>
  <c r="M255" i="8"/>
  <c r="O255" i="8"/>
  <c r="G256" i="8"/>
  <c r="K256" i="8"/>
  <c r="M256" i="8"/>
  <c r="O256" i="8"/>
  <c r="G257" i="8"/>
  <c r="K257" i="8"/>
  <c r="M257" i="8"/>
  <c r="O257" i="8"/>
  <c r="G258" i="8"/>
  <c r="K258" i="8"/>
  <c r="M258" i="8"/>
  <c r="O258" i="8"/>
  <c r="G259" i="8"/>
  <c r="K259" i="8"/>
  <c r="M259" i="8"/>
  <c r="O259" i="8"/>
  <c r="I259" i="8"/>
  <c r="W258" i="8"/>
  <c r="OH258" i="8"/>
  <c r="I258" i="8"/>
  <c r="W257" i="8"/>
  <c r="OH257" i="8"/>
  <c r="I257" i="8"/>
  <c r="W256" i="8"/>
  <c r="OH256" i="8"/>
  <c r="I256" i="8"/>
  <c r="W255" i="8"/>
  <c r="OH255" i="8"/>
  <c r="I255" i="8"/>
  <c r="W254" i="8"/>
  <c r="OH254" i="8"/>
  <c r="I254" i="8"/>
  <c r="W253" i="8"/>
  <c r="OH253" i="8"/>
  <c r="I253" i="8"/>
  <c r="W252" i="8"/>
  <c r="OH252" i="8"/>
  <c r="I252" i="8"/>
  <c r="W251" i="8"/>
  <c r="OH251" i="8"/>
  <c r="I251" i="8"/>
  <c r="W250" i="8"/>
  <c r="OH250" i="8"/>
  <c r="I250" i="8"/>
  <c r="W249" i="8"/>
  <c r="OH249" i="8"/>
  <c r="I249" i="8"/>
  <c r="W248" i="8"/>
  <c r="OH248" i="8"/>
  <c r="I248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W247" i="8"/>
  <c r="OH247" i="8"/>
  <c r="I247" i="8"/>
  <c r="W246" i="8"/>
  <c r="OH246" i="8"/>
  <c r="I246" i="8"/>
  <c r="W245" i="8"/>
  <c r="OH245" i="8"/>
  <c r="I245" i="8"/>
  <c r="W244" i="8"/>
  <c r="OH244" i="8"/>
  <c r="I244" i="8"/>
  <c r="W243" i="8"/>
  <c r="OH243" i="8"/>
  <c r="I243" i="8"/>
  <c r="W242" i="8"/>
  <c r="OH242" i="8"/>
  <c r="I242" i="8"/>
  <c r="W241" i="8"/>
  <c r="OH241" i="8"/>
  <c r="I241" i="8"/>
  <c r="W240" i="8"/>
  <c r="OH240" i="8"/>
  <c r="I240" i="8"/>
  <c r="W239" i="8"/>
  <c r="OH239" i="8"/>
  <c r="I239" i="8"/>
  <c r="W238" i="8"/>
  <c r="OH238" i="8"/>
  <c r="I238" i="8"/>
  <c r="W237" i="8"/>
  <c r="OH237" i="8"/>
  <c r="I237" i="8"/>
  <c r="W236" i="8"/>
  <c r="OH236" i="8"/>
  <c r="I236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W235" i="8"/>
  <c r="OH235" i="8"/>
  <c r="I235" i="8"/>
  <c r="W234" i="8"/>
  <c r="OH234" i="8"/>
  <c r="I234" i="8"/>
  <c r="W233" i="8"/>
  <c r="OH233" i="8"/>
  <c r="I233" i="8"/>
  <c r="W232" i="8"/>
  <c r="OH232" i="8"/>
  <c r="I232" i="8"/>
  <c r="W231" i="8"/>
  <c r="OH231" i="8"/>
  <c r="I231" i="8"/>
  <c r="W230" i="8"/>
  <c r="OH230" i="8"/>
  <c r="I230" i="8"/>
  <c r="W229" i="8"/>
  <c r="OH229" i="8"/>
  <c r="I229" i="8"/>
  <c r="W228" i="8"/>
  <c r="OH228" i="8"/>
  <c r="I228" i="8"/>
  <c r="W227" i="8"/>
  <c r="OH227" i="8"/>
  <c r="I227" i="8"/>
  <c r="W226" i="8"/>
  <c r="OH226" i="8"/>
  <c r="I226" i="8"/>
  <c r="W225" i="8"/>
  <c r="OH225" i="8"/>
  <c r="I225" i="8"/>
  <c r="W224" i="8"/>
  <c r="OH224" i="8"/>
  <c r="I224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W223" i="8"/>
  <c r="OH223" i="8"/>
  <c r="I223" i="8"/>
  <c r="W222" i="8"/>
  <c r="OH222" i="8"/>
  <c r="I222" i="8"/>
  <c r="W221" i="8"/>
  <c r="OH221" i="8"/>
  <c r="I221" i="8"/>
  <c r="W220" i="8"/>
  <c r="OH220" i="8"/>
  <c r="I220" i="8"/>
  <c r="W219" i="8"/>
  <c r="OH219" i="8"/>
  <c r="I219" i="8"/>
  <c r="W218" i="8"/>
  <c r="OH218" i="8"/>
  <c r="I218" i="8"/>
  <c r="W217" i="8"/>
  <c r="OH217" i="8"/>
  <c r="I217" i="8"/>
  <c r="W216" i="8"/>
  <c r="OH216" i="8"/>
  <c r="I216" i="8"/>
  <c r="W215" i="8"/>
  <c r="OH215" i="8"/>
  <c r="I215" i="8"/>
  <c r="W214" i="8"/>
  <c r="OH214" i="8"/>
  <c r="I214" i="8"/>
  <c r="W213" i="8"/>
  <c r="OH213" i="8"/>
  <c r="I213" i="8"/>
  <c r="W212" i="8"/>
  <c r="OH212" i="8"/>
  <c r="I212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W211" i="8"/>
  <c r="OH211" i="8"/>
  <c r="I211" i="8"/>
  <c r="W210" i="8"/>
  <c r="OH210" i="8"/>
  <c r="I210" i="8"/>
  <c r="W209" i="8"/>
  <c r="OH209" i="8"/>
  <c r="I209" i="8"/>
  <c r="W208" i="8"/>
  <c r="OH208" i="8"/>
  <c r="I208" i="8"/>
  <c r="W207" i="8"/>
  <c r="OH207" i="8"/>
  <c r="I207" i="8"/>
  <c r="W206" i="8"/>
  <c r="OH206" i="8"/>
  <c r="I206" i="8"/>
  <c r="W205" i="8"/>
  <c r="OH205" i="8"/>
  <c r="I205" i="8"/>
  <c r="W204" i="8"/>
  <c r="OH204" i="8"/>
  <c r="I204" i="8"/>
  <c r="W203" i="8"/>
  <c r="OH203" i="8"/>
  <c r="I203" i="8"/>
  <c r="W202" i="8"/>
  <c r="OH202" i="8"/>
  <c r="I202" i="8"/>
  <c r="W201" i="8"/>
  <c r="OH201" i="8"/>
  <c r="I201" i="8"/>
  <c r="W200" i="8"/>
  <c r="OH200" i="8"/>
  <c r="I200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W199" i="8"/>
  <c r="OH199" i="8"/>
  <c r="I199" i="8"/>
  <c r="W198" i="8"/>
  <c r="OH198" i="8"/>
  <c r="I198" i="8"/>
  <c r="W197" i="8"/>
  <c r="OH197" i="8"/>
  <c r="I197" i="8"/>
  <c r="W196" i="8"/>
  <c r="OH196" i="8"/>
  <c r="I196" i="8"/>
  <c r="W195" i="8"/>
  <c r="OH195" i="8"/>
  <c r="I195" i="8"/>
  <c r="W194" i="8"/>
  <c r="OH194" i="8"/>
  <c r="I194" i="8"/>
  <c r="W193" i="8"/>
  <c r="OH193" i="8"/>
  <c r="I193" i="8"/>
  <c r="W192" i="8"/>
  <c r="OH192" i="8"/>
  <c r="I192" i="8"/>
  <c r="W191" i="8"/>
  <c r="OH191" i="8"/>
  <c r="I191" i="8"/>
  <c r="W190" i="8"/>
  <c r="OH190" i="8"/>
  <c r="I190" i="8"/>
  <c r="W189" i="8"/>
  <c r="OH189" i="8"/>
  <c r="I189" i="8"/>
  <c r="W188" i="8"/>
  <c r="OH188" i="8"/>
  <c r="I188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W187" i="8"/>
  <c r="OH187" i="8"/>
  <c r="I187" i="8"/>
  <c r="W186" i="8"/>
  <c r="OH186" i="8"/>
  <c r="I186" i="8"/>
  <c r="W185" i="8"/>
  <c r="OH185" i="8"/>
  <c r="I185" i="8"/>
  <c r="W184" i="8"/>
  <c r="OH184" i="8"/>
  <c r="I184" i="8"/>
  <c r="W183" i="8"/>
  <c r="OH183" i="8"/>
  <c r="I183" i="8"/>
  <c r="W182" i="8"/>
  <c r="OH182" i="8"/>
  <c r="I182" i="8"/>
  <c r="W181" i="8"/>
  <c r="OH181" i="8"/>
  <c r="I181" i="8"/>
  <c r="W180" i="8"/>
  <c r="OH180" i="8"/>
  <c r="I180" i="8"/>
  <c r="W179" i="8"/>
  <c r="OH179" i="8"/>
  <c r="I179" i="8"/>
  <c r="W178" i="8"/>
  <c r="OH178" i="8"/>
  <c r="I178" i="8"/>
  <c r="W177" i="8"/>
  <c r="OH177" i="8"/>
  <c r="I177" i="8"/>
  <c r="W176" i="8"/>
  <c r="OH176" i="8"/>
  <c r="I176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W175" i="8"/>
  <c r="OH175" i="8"/>
  <c r="I175" i="8"/>
  <c r="W174" i="8"/>
  <c r="OH174" i="8"/>
  <c r="I174" i="8"/>
  <c r="W173" i="8"/>
  <c r="OH173" i="8"/>
  <c r="I173" i="8"/>
  <c r="W172" i="8"/>
  <c r="OH172" i="8"/>
  <c r="I172" i="8"/>
  <c r="W171" i="8"/>
  <c r="OH171" i="8"/>
  <c r="I171" i="8"/>
  <c r="W170" i="8"/>
  <c r="OH170" i="8"/>
  <c r="I170" i="8"/>
  <c r="W169" i="8"/>
  <c r="OH169" i="8"/>
  <c r="I169" i="8"/>
  <c r="W168" i="8"/>
  <c r="OH168" i="8"/>
  <c r="I168" i="8"/>
  <c r="W167" i="8"/>
  <c r="OH167" i="8"/>
  <c r="I167" i="8"/>
  <c r="W166" i="8"/>
  <c r="OH166" i="8"/>
  <c r="I166" i="8"/>
  <c r="W165" i="8"/>
  <c r="OH165" i="8"/>
  <c r="I165" i="8"/>
  <c r="W164" i="8"/>
  <c r="OH164" i="8"/>
  <c r="I164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W163" i="8"/>
  <c r="OH163" i="8"/>
  <c r="I163" i="8"/>
  <c r="W162" i="8"/>
  <c r="OH162" i="8"/>
  <c r="I162" i="8"/>
  <c r="W161" i="8"/>
  <c r="OH161" i="8"/>
  <c r="I161" i="8"/>
  <c r="W160" i="8"/>
  <c r="OH160" i="8"/>
  <c r="I160" i="8"/>
  <c r="W159" i="8"/>
  <c r="OH159" i="8"/>
  <c r="I159" i="8"/>
  <c r="W158" i="8"/>
  <c r="OH158" i="8"/>
  <c r="I158" i="8"/>
  <c r="W157" i="8"/>
  <c r="OH157" i="8"/>
  <c r="I157" i="8"/>
  <c r="W156" i="8"/>
  <c r="OH156" i="8"/>
  <c r="I156" i="8"/>
  <c r="W155" i="8"/>
  <c r="OH155" i="8"/>
  <c r="I155" i="8"/>
  <c r="W154" i="8"/>
  <c r="OH154" i="8"/>
  <c r="I154" i="8"/>
  <c r="W153" i="8"/>
  <c r="OH153" i="8"/>
  <c r="I153" i="8"/>
  <c r="W152" i="8"/>
  <c r="OH152" i="8"/>
  <c r="I152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W151" i="8"/>
  <c r="OH151" i="8"/>
  <c r="I151" i="8"/>
  <c r="W150" i="8"/>
  <c r="OH150" i="8"/>
  <c r="I150" i="8"/>
  <c r="W149" i="8"/>
  <c r="OH149" i="8"/>
  <c r="I149" i="8"/>
  <c r="W148" i="8"/>
  <c r="OH148" i="8"/>
  <c r="I148" i="8"/>
  <c r="W147" i="8"/>
  <c r="OH147" i="8"/>
  <c r="I147" i="8"/>
  <c r="W146" i="8"/>
  <c r="OH146" i="8"/>
  <c r="I146" i="8"/>
  <c r="W145" i="8"/>
  <c r="OH145" i="8"/>
  <c r="I145" i="8"/>
  <c r="W144" i="8"/>
  <c r="OH144" i="8"/>
  <c r="I144" i="8"/>
  <c r="W143" i="8"/>
  <c r="OH143" i="8"/>
  <c r="I143" i="8"/>
  <c r="W142" i="8"/>
  <c r="OH142" i="8"/>
  <c r="I142" i="8"/>
  <c r="W141" i="8"/>
  <c r="OH141" i="8"/>
  <c r="I141" i="8"/>
  <c r="W140" i="8"/>
  <c r="OH140" i="8"/>
  <c r="I140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W139" i="8"/>
  <c r="OH139" i="8"/>
  <c r="I139" i="8"/>
  <c r="W138" i="8"/>
  <c r="OH138" i="8"/>
  <c r="I138" i="8"/>
  <c r="W137" i="8"/>
  <c r="OH137" i="8"/>
  <c r="I137" i="8"/>
  <c r="W136" i="8"/>
  <c r="OH136" i="8"/>
  <c r="I136" i="8"/>
  <c r="W135" i="8"/>
  <c r="OH135" i="8"/>
  <c r="I135" i="8"/>
  <c r="W134" i="8"/>
  <c r="OH134" i="8"/>
  <c r="I134" i="8"/>
  <c r="W133" i="8"/>
  <c r="OH133" i="8"/>
  <c r="I133" i="8"/>
  <c r="W132" i="8"/>
  <c r="OH132" i="8"/>
  <c r="I132" i="8"/>
  <c r="W131" i="8"/>
  <c r="OH131" i="8"/>
  <c r="I131" i="8"/>
  <c r="W130" i="8"/>
  <c r="OH130" i="8"/>
  <c r="I130" i="8"/>
  <c r="W129" i="8"/>
  <c r="OH129" i="8"/>
  <c r="I129" i="8"/>
  <c r="W128" i="8"/>
  <c r="OH128" i="8"/>
  <c r="I128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W127" i="8"/>
  <c r="OH127" i="8"/>
  <c r="I127" i="8"/>
  <c r="W126" i="8"/>
  <c r="OH126" i="8"/>
  <c r="I126" i="8"/>
  <c r="W125" i="8"/>
  <c r="OH125" i="8"/>
  <c r="I125" i="8"/>
  <c r="W124" i="8"/>
  <c r="OH124" i="8"/>
  <c r="I124" i="8"/>
  <c r="W123" i="8"/>
  <c r="OH123" i="8"/>
  <c r="I123" i="8"/>
  <c r="W122" i="8"/>
  <c r="OH122" i="8"/>
  <c r="I122" i="8"/>
  <c r="W121" i="8"/>
  <c r="OH121" i="8"/>
  <c r="I121" i="8"/>
  <c r="W120" i="8"/>
  <c r="OH120" i="8"/>
  <c r="I120" i="8"/>
  <c r="W119" i="8"/>
  <c r="OH119" i="8"/>
  <c r="I119" i="8"/>
  <c r="W118" i="8"/>
  <c r="OH118" i="8"/>
  <c r="I118" i="8"/>
  <c r="W117" i="8"/>
  <c r="OH117" i="8"/>
  <c r="I117" i="8"/>
  <c r="W116" i="8"/>
  <c r="OH116" i="8"/>
  <c r="I116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W115" i="8"/>
  <c r="OH115" i="8"/>
  <c r="I115" i="8"/>
  <c r="W114" i="8"/>
  <c r="OH114" i="8"/>
  <c r="I114" i="8"/>
  <c r="W113" i="8"/>
  <c r="OH113" i="8"/>
  <c r="I113" i="8"/>
  <c r="W112" i="8"/>
  <c r="OH112" i="8"/>
  <c r="I112" i="8"/>
  <c r="W111" i="8"/>
  <c r="OH111" i="8"/>
  <c r="I111" i="8"/>
  <c r="W110" i="8"/>
  <c r="OH110" i="8"/>
  <c r="I110" i="8"/>
  <c r="W109" i="8"/>
  <c r="OH109" i="8"/>
  <c r="I109" i="8"/>
  <c r="W108" i="8"/>
  <c r="OH108" i="8"/>
  <c r="I108" i="8"/>
  <c r="W107" i="8"/>
  <c r="OH107" i="8"/>
  <c r="I107" i="8"/>
  <c r="W106" i="8"/>
  <c r="OH106" i="8"/>
  <c r="I106" i="8"/>
  <c r="W105" i="8"/>
  <c r="OH105" i="8"/>
  <c r="I105" i="8"/>
  <c r="W104" i="8"/>
  <c r="OH104" i="8"/>
  <c r="I104" i="8"/>
  <c r="U92" i="8"/>
  <c r="U93" i="8"/>
  <c r="U94" i="8"/>
  <c r="U95" i="8"/>
  <c r="U96" i="8"/>
  <c r="U97" i="8"/>
  <c r="U98" i="8"/>
  <c r="U99" i="8"/>
  <c r="U100" i="8"/>
  <c r="U101" i="8"/>
  <c r="U102" i="8"/>
  <c r="U103" i="8"/>
  <c r="W103" i="8"/>
  <c r="OH103" i="8"/>
  <c r="I103" i="8"/>
  <c r="W102" i="8"/>
  <c r="OH102" i="8"/>
  <c r="I102" i="8"/>
  <c r="W101" i="8"/>
  <c r="OH101" i="8"/>
  <c r="I101" i="8"/>
  <c r="W100" i="8"/>
  <c r="OH100" i="8"/>
  <c r="I100" i="8"/>
  <c r="W99" i="8"/>
  <c r="OH99" i="8"/>
  <c r="I99" i="8"/>
  <c r="W98" i="8"/>
  <c r="OH98" i="8"/>
  <c r="I98" i="8"/>
  <c r="W97" i="8"/>
  <c r="OH97" i="8"/>
  <c r="I97" i="8"/>
  <c r="W96" i="8"/>
  <c r="OH96" i="8"/>
  <c r="I96" i="8"/>
  <c r="W95" i="8"/>
  <c r="OH95" i="8"/>
  <c r="I95" i="8"/>
  <c r="W94" i="8"/>
  <c r="OH94" i="8"/>
  <c r="I94" i="8"/>
  <c r="W93" i="8"/>
  <c r="OH93" i="8"/>
  <c r="I93" i="8"/>
  <c r="W92" i="8"/>
  <c r="OH92" i="8"/>
  <c r="I92" i="8"/>
  <c r="U80" i="8"/>
  <c r="U81" i="8"/>
  <c r="U82" i="8"/>
  <c r="U83" i="8"/>
  <c r="U84" i="8"/>
  <c r="U85" i="8"/>
  <c r="U86" i="8"/>
  <c r="U87" i="8"/>
  <c r="U88" i="8"/>
  <c r="U89" i="8"/>
  <c r="U90" i="8"/>
  <c r="U91" i="8"/>
  <c r="W91" i="8"/>
  <c r="OH91" i="8"/>
  <c r="I91" i="8"/>
  <c r="W90" i="8"/>
  <c r="OH90" i="8"/>
  <c r="I90" i="8"/>
  <c r="W89" i="8"/>
  <c r="OH89" i="8"/>
  <c r="I89" i="8"/>
  <c r="W88" i="8"/>
  <c r="OH88" i="8"/>
  <c r="I88" i="8"/>
  <c r="W87" i="8"/>
  <c r="OH87" i="8"/>
  <c r="I87" i="8"/>
  <c r="W86" i="8"/>
  <c r="OH86" i="8"/>
  <c r="I86" i="8"/>
  <c r="W85" i="8"/>
  <c r="OH85" i="8"/>
  <c r="I85" i="8"/>
  <c r="W84" i="8"/>
  <c r="OH84" i="8"/>
  <c r="I84" i="8"/>
  <c r="W83" i="8"/>
  <c r="OH83" i="8"/>
  <c r="I83" i="8"/>
  <c r="W82" i="8"/>
  <c r="OH82" i="8"/>
  <c r="I82" i="8"/>
  <c r="W81" i="8"/>
  <c r="OH81" i="8"/>
  <c r="I81" i="8"/>
  <c r="W80" i="8"/>
  <c r="OH80" i="8"/>
  <c r="I80" i="8"/>
  <c r="U68" i="8"/>
  <c r="U69" i="8"/>
  <c r="U70" i="8"/>
  <c r="U71" i="8"/>
  <c r="U72" i="8"/>
  <c r="U73" i="8"/>
  <c r="U74" i="8"/>
  <c r="U75" i="8"/>
  <c r="U76" i="8"/>
  <c r="U77" i="8"/>
  <c r="U78" i="8"/>
  <c r="U79" i="8"/>
  <c r="W79" i="8"/>
  <c r="OH79" i="8"/>
  <c r="I79" i="8"/>
  <c r="W78" i="8"/>
  <c r="OH78" i="8"/>
  <c r="I78" i="8"/>
  <c r="W77" i="8"/>
  <c r="OH77" i="8"/>
  <c r="I77" i="8"/>
  <c r="W76" i="8"/>
  <c r="OH76" i="8"/>
  <c r="I76" i="8"/>
  <c r="W75" i="8"/>
  <c r="OH75" i="8"/>
  <c r="I75" i="8"/>
  <c r="W74" i="8"/>
  <c r="OH74" i="8"/>
  <c r="I74" i="8"/>
  <c r="W73" i="8"/>
  <c r="OH73" i="8"/>
  <c r="I73" i="8"/>
  <c r="W72" i="8"/>
  <c r="OH72" i="8"/>
  <c r="I72" i="8"/>
  <c r="W71" i="8"/>
  <c r="OH71" i="8"/>
  <c r="I71" i="8"/>
  <c r="W70" i="8"/>
  <c r="OH70" i="8"/>
  <c r="I70" i="8"/>
  <c r="W69" i="8"/>
  <c r="OH69" i="8"/>
  <c r="I69" i="8"/>
  <c r="W68" i="8"/>
  <c r="OH68" i="8"/>
  <c r="I68" i="8"/>
  <c r="U56" i="8"/>
  <c r="U57" i="8"/>
  <c r="U58" i="8"/>
  <c r="U59" i="8"/>
  <c r="U60" i="8"/>
  <c r="U61" i="8"/>
  <c r="U62" i="8"/>
  <c r="U63" i="8"/>
  <c r="U64" i="8"/>
  <c r="U65" i="8"/>
  <c r="U66" i="8"/>
  <c r="U67" i="8"/>
  <c r="W67" i="8"/>
  <c r="OH67" i="8"/>
  <c r="I67" i="8"/>
  <c r="W66" i="8"/>
  <c r="OH66" i="8"/>
  <c r="I66" i="8"/>
  <c r="W65" i="8"/>
  <c r="OH65" i="8"/>
  <c r="I65" i="8"/>
  <c r="W64" i="8"/>
  <c r="OH64" i="8"/>
  <c r="I64" i="8"/>
  <c r="W63" i="8"/>
  <c r="OH63" i="8"/>
  <c r="I63" i="8"/>
  <c r="W62" i="8"/>
  <c r="OH62" i="8"/>
  <c r="I62" i="8"/>
  <c r="W61" i="8"/>
  <c r="OH61" i="8"/>
  <c r="I61" i="8"/>
  <c r="W60" i="8"/>
  <c r="OH60" i="8"/>
  <c r="I60" i="8"/>
  <c r="W59" i="8"/>
  <c r="OH59" i="8"/>
  <c r="I59" i="8"/>
  <c r="W58" i="8"/>
  <c r="OH58" i="8"/>
  <c r="I58" i="8"/>
  <c r="W57" i="8"/>
  <c r="OH57" i="8"/>
  <c r="I57" i="8"/>
  <c r="W56" i="8"/>
  <c r="OH56" i="8"/>
  <c r="I56" i="8"/>
  <c r="U44" i="8"/>
  <c r="U45" i="8"/>
  <c r="U46" i="8"/>
  <c r="U47" i="8"/>
  <c r="U48" i="8"/>
  <c r="U49" i="8"/>
  <c r="U50" i="8"/>
  <c r="U51" i="8"/>
  <c r="U52" i="8"/>
  <c r="U53" i="8"/>
  <c r="U54" i="8"/>
  <c r="U55" i="8"/>
  <c r="W55" i="8"/>
  <c r="OH55" i="8"/>
  <c r="I55" i="8"/>
  <c r="W54" i="8"/>
  <c r="OH54" i="8"/>
  <c r="I54" i="8"/>
  <c r="W53" i="8"/>
  <c r="OH53" i="8"/>
  <c r="I53" i="8"/>
  <c r="W52" i="8"/>
  <c r="OH52" i="8"/>
  <c r="I52" i="8"/>
  <c r="W51" i="8"/>
  <c r="OH51" i="8"/>
  <c r="I51" i="8"/>
  <c r="W50" i="8"/>
  <c r="OH50" i="8"/>
  <c r="I50" i="8"/>
  <c r="W49" i="8"/>
  <c r="OH49" i="8"/>
  <c r="I49" i="8"/>
  <c r="W48" i="8"/>
  <c r="OH48" i="8"/>
  <c r="I48" i="8"/>
  <c r="W47" i="8"/>
  <c r="OH47" i="8"/>
  <c r="I47" i="8"/>
  <c r="W46" i="8"/>
  <c r="OH46" i="8"/>
  <c r="I46" i="8"/>
  <c r="W45" i="8"/>
  <c r="OH45" i="8"/>
  <c r="I45" i="8"/>
  <c r="W44" i="8"/>
  <c r="OH44" i="8"/>
  <c r="I44" i="8"/>
  <c r="U32" i="8"/>
  <c r="U33" i="8"/>
  <c r="U34" i="8"/>
  <c r="U35" i="8"/>
  <c r="U36" i="8"/>
  <c r="U37" i="8"/>
  <c r="U38" i="8"/>
  <c r="U39" i="8"/>
  <c r="U40" i="8"/>
  <c r="U41" i="8"/>
  <c r="U42" i="8"/>
  <c r="U43" i="8"/>
  <c r="W43" i="8"/>
  <c r="OH43" i="8"/>
  <c r="I43" i="8"/>
  <c r="W42" i="8"/>
  <c r="OH42" i="8"/>
  <c r="I42" i="8"/>
  <c r="W41" i="8"/>
  <c r="OH41" i="8"/>
  <c r="I41" i="8"/>
  <c r="W40" i="8"/>
  <c r="OH40" i="8"/>
  <c r="I40" i="8"/>
  <c r="W39" i="8"/>
  <c r="OH39" i="8"/>
  <c r="I39" i="8"/>
  <c r="W38" i="8"/>
  <c r="OH38" i="8"/>
  <c r="I38" i="8"/>
  <c r="W37" i="8"/>
  <c r="OH37" i="8"/>
  <c r="I37" i="8"/>
  <c r="W36" i="8"/>
  <c r="OH36" i="8"/>
  <c r="I36" i="8"/>
  <c r="W35" i="8"/>
  <c r="OH35" i="8"/>
  <c r="I35" i="8"/>
  <c r="W34" i="8"/>
  <c r="OH34" i="8"/>
  <c r="I34" i="8"/>
  <c r="W33" i="8"/>
  <c r="OH33" i="8"/>
  <c r="I33" i="8"/>
  <c r="W32" i="8"/>
  <c r="OH32" i="8"/>
  <c r="I32" i="8"/>
  <c r="OH31" i="8"/>
  <c r="I31" i="8"/>
  <c r="OH30" i="8"/>
  <c r="I30" i="8"/>
  <c r="OH29" i="8"/>
  <c r="I29" i="8"/>
  <c r="OH28" i="8"/>
  <c r="I28" i="8"/>
  <c r="OH27" i="8"/>
  <c r="I27" i="8"/>
  <c r="OH26" i="8"/>
  <c r="I26" i="8"/>
  <c r="OH25" i="8"/>
  <c r="I25" i="8"/>
  <c r="OH24" i="8"/>
  <c r="OC24" i="8"/>
  <c r="OB24" i="8"/>
  <c r="OA24" i="8"/>
  <c r="NZ24" i="8"/>
  <c r="NY24" i="8"/>
  <c r="NX24" i="8"/>
  <c r="NW24" i="8"/>
  <c r="NV24" i="8"/>
  <c r="NU24" i="8"/>
  <c r="NT24" i="8"/>
  <c r="NS24" i="8"/>
  <c r="NR24" i="8"/>
  <c r="NQ24" i="8"/>
  <c r="NP24" i="8"/>
  <c r="NO24" i="8"/>
  <c r="NN24" i="8"/>
  <c r="NM24" i="8"/>
  <c r="NL24" i="8"/>
  <c r="NK24" i="8"/>
  <c r="NJ24" i="8"/>
  <c r="NI24" i="8"/>
  <c r="NH24" i="8"/>
  <c r="NG24" i="8"/>
  <c r="NF24" i="8"/>
  <c r="NE24" i="8"/>
  <c r="ND24" i="8"/>
  <c r="NC24" i="8"/>
  <c r="NB24" i="8"/>
  <c r="NA24" i="8"/>
  <c r="MZ24" i="8"/>
  <c r="MY24" i="8"/>
  <c r="MX24" i="8"/>
  <c r="MW24" i="8"/>
  <c r="MV24" i="8"/>
  <c r="MU24" i="8"/>
  <c r="MT24" i="8"/>
  <c r="MS24" i="8"/>
  <c r="MR24" i="8"/>
  <c r="MQ24" i="8"/>
  <c r="MP24" i="8"/>
  <c r="MO24" i="8"/>
  <c r="MN24" i="8"/>
  <c r="MM24" i="8"/>
  <c r="ML24" i="8"/>
  <c r="MK24" i="8"/>
  <c r="MJ24" i="8"/>
  <c r="MI24" i="8"/>
  <c r="MH24" i="8"/>
  <c r="MG24" i="8"/>
  <c r="MF24" i="8"/>
  <c r="ME24" i="8"/>
  <c r="MD24" i="8"/>
  <c r="MC24" i="8"/>
  <c r="MB24" i="8"/>
  <c r="MA24" i="8"/>
  <c r="LZ24" i="8"/>
  <c r="LY24" i="8"/>
  <c r="LX24" i="8"/>
  <c r="LW24" i="8"/>
  <c r="LV24" i="8"/>
  <c r="LU24" i="8"/>
  <c r="LT24" i="8"/>
  <c r="LS24" i="8"/>
  <c r="LR24" i="8"/>
  <c r="LQ24" i="8"/>
  <c r="LP24" i="8"/>
  <c r="LO24" i="8"/>
  <c r="LN24" i="8"/>
  <c r="LM24" i="8"/>
  <c r="LL24" i="8"/>
  <c r="LK24" i="8"/>
  <c r="LJ24" i="8"/>
  <c r="LI24" i="8"/>
  <c r="LH24" i="8"/>
  <c r="LG24" i="8"/>
  <c r="LF24" i="8"/>
  <c r="LE24" i="8"/>
  <c r="LD24" i="8"/>
  <c r="LC24" i="8"/>
  <c r="LB24" i="8"/>
  <c r="LA24" i="8"/>
  <c r="KZ24" i="8"/>
  <c r="KY24" i="8"/>
  <c r="KX24" i="8"/>
  <c r="KW24" i="8"/>
  <c r="KV24" i="8"/>
  <c r="KU24" i="8"/>
  <c r="KT24" i="8"/>
  <c r="KS24" i="8"/>
  <c r="KR24" i="8"/>
  <c r="KQ24" i="8"/>
  <c r="KP24" i="8"/>
  <c r="KO24" i="8"/>
  <c r="KN24" i="8"/>
  <c r="KM24" i="8"/>
  <c r="KL24" i="8"/>
  <c r="KK24" i="8"/>
  <c r="KJ24" i="8"/>
  <c r="KI24" i="8"/>
  <c r="KH24" i="8"/>
  <c r="KG24" i="8"/>
  <c r="KF24" i="8"/>
  <c r="KE24" i="8"/>
  <c r="KD24" i="8"/>
  <c r="KC24" i="8"/>
  <c r="KB24" i="8"/>
  <c r="KA24" i="8"/>
  <c r="JZ24" i="8"/>
  <c r="JY24" i="8"/>
  <c r="JX24" i="8"/>
  <c r="JW24" i="8"/>
  <c r="JV24" i="8"/>
  <c r="JU24" i="8"/>
  <c r="JT24" i="8"/>
  <c r="JS24" i="8"/>
  <c r="JR24" i="8"/>
  <c r="JQ24" i="8"/>
  <c r="JP24" i="8"/>
  <c r="JO24" i="8"/>
  <c r="JN24" i="8"/>
  <c r="JM24" i="8"/>
  <c r="I24" i="8"/>
  <c r="OH23" i="8"/>
  <c r="I23" i="8"/>
  <c r="OH22" i="8"/>
  <c r="I22" i="8"/>
  <c r="OH21" i="8"/>
  <c r="I21" i="8"/>
  <c r="OH20" i="8"/>
  <c r="I20" i="8"/>
  <c r="E12" i="8"/>
  <c r="LU9" i="8"/>
  <c r="LT9" i="8"/>
  <c r="LS9" i="8"/>
  <c r="LR9" i="8"/>
  <c r="LQ9" i="8"/>
  <c r="LP9" i="8"/>
  <c r="LO9" i="8"/>
  <c r="LN9" i="8"/>
  <c r="LM9" i="8"/>
  <c r="LL9" i="8"/>
  <c r="LK9" i="8"/>
  <c r="LJ9" i="8"/>
  <c r="LI9" i="8"/>
  <c r="LH9" i="8"/>
  <c r="LG9" i="8"/>
  <c r="LF9" i="8"/>
  <c r="LE9" i="8"/>
  <c r="LD9" i="8"/>
  <c r="LC9" i="8"/>
  <c r="LB9" i="8"/>
  <c r="LA9" i="8"/>
  <c r="KZ9" i="8"/>
  <c r="KY9" i="8"/>
  <c r="KX9" i="8"/>
  <c r="KW9" i="8"/>
  <c r="KV9" i="8"/>
  <c r="KU9" i="8"/>
  <c r="KT9" i="8"/>
  <c r="KS9" i="8"/>
  <c r="KR9" i="8"/>
  <c r="KQ9" i="8"/>
  <c r="KP9" i="8"/>
  <c r="KO9" i="8"/>
  <c r="KN9" i="8"/>
  <c r="KM9" i="8"/>
  <c r="KL9" i="8"/>
  <c r="KK9" i="8"/>
  <c r="KJ9" i="8"/>
  <c r="KI9" i="8"/>
  <c r="KH9" i="8"/>
  <c r="KG9" i="8"/>
  <c r="KF9" i="8"/>
  <c r="KE9" i="8"/>
  <c r="KD9" i="8"/>
  <c r="KC9" i="8"/>
  <c r="KB9" i="8"/>
  <c r="KA9" i="8"/>
  <c r="JZ9" i="8"/>
  <c r="JY9" i="8"/>
  <c r="JX9" i="8"/>
  <c r="JW9" i="8"/>
  <c r="JV9" i="8"/>
  <c r="JU9" i="8"/>
  <c r="JT9" i="8"/>
  <c r="JS9" i="8"/>
  <c r="JR9" i="8"/>
  <c r="JQ9" i="8"/>
  <c r="JP9" i="8"/>
  <c r="JO9" i="8"/>
  <c r="JN9" i="8"/>
  <c r="JM9" i="8"/>
  <c r="JL9" i="8"/>
  <c r="JK9" i="8"/>
  <c r="JJ9" i="8"/>
  <c r="JI9" i="8"/>
  <c r="JH9" i="8"/>
  <c r="JG9" i="8"/>
  <c r="JF9" i="8"/>
  <c r="JE9" i="8"/>
  <c r="JD9" i="8"/>
  <c r="JC9" i="8"/>
  <c r="JB9" i="8"/>
  <c r="JA9" i="8"/>
  <c r="IZ9" i="8"/>
  <c r="IY9" i="8"/>
  <c r="IX9" i="8"/>
  <c r="IW9" i="8"/>
  <c r="IV9" i="8"/>
  <c r="IU9" i="8"/>
  <c r="IT9" i="8"/>
  <c r="IS9" i="8"/>
  <c r="IR9" i="8"/>
  <c r="IQ9" i="8"/>
  <c r="IP9" i="8"/>
  <c r="IO9" i="8"/>
  <c r="IN9" i="8"/>
  <c r="IM9" i="8"/>
  <c r="IL9" i="8"/>
  <c r="IK9" i="8"/>
  <c r="IJ9" i="8"/>
  <c r="II9" i="8"/>
  <c r="IH9" i="8"/>
  <c r="IG9" i="8"/>
  <c r="IF9" i="8"/>
  <c r="IE9" i="8"/>
  <c r="ID9" i="8"/>
  <c r="IC9" i="8"/>
  <c r="IB9" i="8"/>
  <c r="IA9" i="8"/>
  <c r="HZ9" i="8"/>
  <c r="HY9" i="8"/>
  <c r="HX9" i="8"/>
  <c r="HW9" i="8"/>
  <c r="HV9" i="8"/>
  <c r="HU9" i="8"/>
  <c r="HT9" i="8"/>
  <c r="HS9" i="8"/>
  <c r="HR9" i="8"/>
  <c r="HQ9" i="8"/>
  <c r="HP9" i="8"/>
  <c r="HO9" i="8"/>
  <c r="HN9" i="8"/>
  <c r="HM9" i="8"/>
  <c r="HL9" i="8"/>
  <c r="HK9" i="8"/>
  <c r="HJ9" i="8"/>
  <c r="HI9" i="8"/>
  <c r="HH9" i="8"/>
  <c r="HG9" i="8"/>
  <c r="HF9" i="8"/>
  <c r="HE9" i="8"/>
  <c r="HD9" i="8"/>
  <c r="HC9" i="8"/>
  <c r="HB9" i="8"/>
  <c r="HA9" i="8"/>
  <c r="GZ9" i="8"/>
  <c r="GY9" i="8"/>
  <c r="GX9" i="8"/>
  <c r="GW9" i="8"/>
  <c r="GV9" i="8"/>
  <c r="GU9" i="8"/>
  <c r="GT9" i="8"/>
  <c r="GS9" i="8"/>
  <c r="GR9" i="8"/>
  <c r="GQ9" i="8"/>
  <c r="GP9" i="8"/>
  <c r="GO9" i="8"/>
  <c r="GN9" i="8"/>
  <c r="GM9" i="8"/>
  <c r="GL9" i="8"/>
  <c r="GK9" i="8"/>
  <c r="GJ9" i="8"/>
  <c r="GI9" i="8"/>
  <c r="GH9" i="8"/>
  <c r="GG9" i="8"/>
  <c r="GF9" i="8"/>
  <c r="GE9" i="8"/>
  <c r="GD9" i="8"/>
  <c r="GC9" i="8"/>
  <c r="GB9" i="8"/>
  <c r="GA9" i="8"/>
  <c r="FZ9" i="8"/>
  <c r="FY9" i="8"/>
  <c r="FX9" i="8"/>
  <c r="FW9" i="8"/>
  <c r="FV9" i="8"/>
  <c r="FU9" i="8"/>
  <c r="FT9" i="8"/>
  <c r="FS9" i="8"/>
  <c r="FR9" i="8"/>
  <c r="FQ9" i="8"/>
  <c r="FP9" i="8"/>
  <c r="FO9" i="8"/>
  <c r="FN9" i="8"/>
  <c r="FM9" i="8"/>
  <c r="FL9" i="8"/>
  <c r="FK9" i="8"/>
  <c r="FJ9" i="8"/>
  <c r="FI9" i="8"/>
  <c r="FH9" i="8"/>
  <c r="FG9" i="8"/>
  <c r="FF9" i="8"/>
  <c r="FE9" i="8"/>
  <c r="FD9" i="8"/>
  <c r="FC9" i="8"/>
  <c r="FB9" i="8"/>
  <c r="FA9" i="8"/>
  <c r="EZ9" i="8"/>
  <c r="EY9" i="8"/>
  <c r="EX9" i="8"/>
  <c r="EW9" i="8"/>
  <c r="EV9" i="8"/>
  <c r="EU9" i="8"/>
  <c r="ET9" i="8"/>
  <c r="ES9" i="8"/>
  <c r="ER9" i="8"/>
  <c r="EQ9" i="8"/>
  <c r="EP9" i="8"/>
  <c r="EO9" i="8"/>
  <c r="EN9" i="8"/>
  <c r="EM9" i="8"/>
  <c r="EL9" i="8"/>
  <c r="EK9" i="8"/>
  <c r="EJ9" i="8"/>
  <c r="EI9" i="8"/>
  <c r="EH9" i="8"/>
  <c r="EG9" i="8"/>
  <c r="EF9" i="8"/>
  <c r="EE9" i="8"/>
  <c r="ED9" i="8"/>
  <c r="EC9" i="8"/>
  <c r="EB9" i="8"/>
  <c r="EA9" i="8"/>
  <c r="DZ9" i="8"/>
  <c r="DY9" i="8"/>
  <c r="DX9" i="8"/>
  <c r="DW9" i="8"/>
  <c r="DV9" i="8"/>
  <c r="DU9" i="8"/>
  <c r="DT9" i="8"/>
  <c r="DS9" i="8"/>
  <c r="DR9" i="8"/>
  <c r="DQ9" i="8"/>
  <c r="DP9" i="8"/>
  <c r="DO9" i="8"/>
  <c r="DN9" i="8"/>
  <c r="DM9" i="8"/>
  <c r="DL9" i="8"/>
  <c r="DK9" i="8"/>
  <c r="DJ9" i="8"/>
  <c r="DI9" i="8"/>
  <c r="DH9" i="8"/>
  <c r="DG9" i="8"/>
  <c r="DF9" i="8"/>
  <c r="DE9" i="8"/>
  <c r="DD9" i="8"/>
  <c r="DC9" i="8"/>
  <c r="DB9" i="8"/>
  <c r="DA9" i="8"/>
  <c r="CZ9" i="8"/>
  <c r="CY9" i="8"/>
  <c r="CX9" i="8"/>
  <c r="CW9" i="8"/>
  <c r="CV9" i="8"/>
  <c r="CU9" i="8"/>
  <c r="CT9" i="8"/>
  <c r="CS9" i="8"/>
  <c r="CR9" i="8"/>
  <c r="CQ9" i="8"/>
  <c r="CP9" i="8"/>
  <c r="CO9" i="8"/>
  <c r="CN9" i="8"/>
  <c r="CM9" i="8"/>
  <c r="CL9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E8" i="8"/>
  <c r="LN97" i="7"/>
  <c r="LN99" i="7"/>
  <c r="LM97" i="7"/>
  <c r="LM99" i="7"/>
  <c r="LL97" i="7"/>
  <c r="LL99" i="7"/>
  <c r="LK97" i="7"/>
  <c r="LK99" i="7"/>
  <c r="LJ97" i="7"/>
  <c r="LJ99" i="7"/>
  <c r="LI97" i="7"/>
  <c r="LI99" i="7"/>
  <c r="LH97" i="7"/>
  <c r="LH99" i="7"/>
  <c r="LG97" i="7"/>
  <c r="LG99" i="7"/>
  <c r="LF97" i="7"/>
  <c r="LF99" i="7"/>
  <c r="LE97" i="7"/>
  <c r="LE99" i="7"/>
  <c r="LD97" i="7"/>
  <c r="LD99" i="7"/>
  <c r="LC97" i="7"/>
  <c r="LC99" i="7"/>
  <c r="LB97" i="7"/>
  <c r="LB99" i="7"/>
  <c r="LA97" i="7"/>
  <c r="LA99" i="7"/>
  <c r="KZ97" i="7"/>
  <c r="KZ99" i="7"/>
  <c r="KY97" i="7"/>
  <c r="KY99" i="7"/>
  <c r="KX97" i="7"/>
  <c r="KX99" i="7"/>
  <c r="KW97" i="7"/>
  <c r="KW99" i="7"/>
  <c r="KV97" i="7"/>
  <c r="KV99" i="7"/>
  <c r="KU97" i="7"/>
  <c r="KU99" i="7"/>
  <c r="KT97" i="7"/>
  <c r="KT99" i="7"/>
  <c r="KS97" i="7"/>
  <c r="KS99" i="7"/>
  <c r="KR97" i="7"/>
  <c r="KR99" i="7"/>
  <c r="KQ97" i="7"/>
  <c r="KQ99" i="7"/>
  <c r="KP97" i="7"/>
  <c r="KP99" i="7"/>
  <c r="KO97" i="7"/>
  <c r="KO99" i="7"/>
  <c r="KN97" i="7"/>
  <c r="KN99" i="7"/>
  <c r="KM97" i="7"/>
  <c r="KM99" i="7"/>
  <c r="KL97" i="7"/>
  <c r="KL99" i="7"/>
  <c r="KK97" i="7"/>
  <c r="KK99" i="7"/>
  <c r="KJ97" i="7"/>
  <c r="KJ99" i="7"/>
  <c r="KI97" i="7"/>
  <c r="KI99" i="7"/>
  <c r="KH97" i="7"/>
  <c r="KH99" i="7"/>
  <c r="KG97" i="7"/>
  <c r="KG99" i="7"/>
  <c r="KF97" i="7"/>
  <c r="KF99" i="7"/>
  <c r="KE97" i="7"/>
  <c r="KE99" i="7"/>
  <c r="KD97" i="7"/>
  <c r="KD99" i="7"/>
  <c r="KC97" i="7"/>
  <c r="KC99" i="7"/>
  <c r="KB97" i="7"/>
  <c r="KB99" i="7"/>
  <c r="KA97" i="7"/>
  <c r="KA99" i="7"/>
  <c r="JZ97" i="7"/>
  <c r="JZ99" i="7"/>
  <c r="JY97" i="7"/>
  <c r="JY99" i="7"/>
  <c r="JX97" i="7"/>
  <c r="JX99" i="7"/>
  <c r="JW97" i="7"/>
  <c r="JW99" i="7"/>
  <c r="JV97" i="7"/>
  <c r="JV99" i="7"/>
  <c r="JU97" i="7"/>
  <c r="JU99" i="7"/>
  <c r="JT97" i="7"/>
  <c r="JT99" i="7"/>
  <c r="JS97" i="7"/>
  <c r="JS99" i="7"/>
  <c r="JR97" i="7"/>
  <c r="JR99" i="7"/>
  <c r="JQ97" i="7"/>
  <c r="JQ99" i="7"/>
  <c r="JP97" i="7"/>
  <c r="JP99" i="7"/>
  <c r="JO97" i="7"/>
  <c r="JO99" i="7"/>
  <c r="JN97" i="7"/>
  <c r="JN99" i="7"/>
  <c r="JM97" i="7"/>
  <c r="JM99" i="7"/>
  <c r="JL97" i="7"/>
  <c r="JL99" i="7"/>
  <c r="JK97" i="7"/>
  <c r="JK99" i="7"/>
  <c r="JJ97" i="7"/>
  <c r="JJ99" i="7"/>
  <c r="JI97" i="7"/>
  <c r="JI99" i="7"/>
  <c r="JH97" i="7"/>
  <c r="JH99" i="7"/>
  <c r="JG97" i="7"/>
  <c r="JG99" i="7"/>
  <c r="JF97" i="7"/>
  <c r="JF99" i="7"/>
  <c r="JE97" i="7"/>
  <c r="JE99" i="7"/>
  <c r="JD97" i="7"/>
  <c r="JD99" i="7"/>
  <c r="JC97" i="7"/>
  <c r="JC99" i="7"/>
  <c r="JB97" i="7"/>
  <c r="JB99" i="7"/>
  <c r="JA97" i="7"/>
  <c r="JA99" i="7"/>
  <c r="IZ97" i="7"/>
  <c r="IZ99" i="7"/>
  <c r="IY97" i="7"/>
  <c r="IY99" i="7"/>
  <c r="IX97" i="7"/>
  <c r="IX99" i="7"/>
  <c r="IW97" i="7"/>
  <c r="IW99" i="7"/>
  <c r="IV97" i="7"/>
  <c r="IV99" i="7"/>
  <c r="IU97" i="7"/>
  <c r="IU99" i="7"/>
  <c r="IT97" i="7"/>
  <c r="IT99" i="7"/>
  <c r="IS97" i="7"/>
  <c r="IS99" i="7"/>
  <c r="IR97" i="7"/>
  <c r="IR99" i="7"/>
  <c r="IQ97" i="7"/>
  <c r="IQ99" i="7"/>
  <c r="IP97" i="7"/>
  <c r="IP99" i="7"/>
  <c r="IO97" i="7"/>
  <c r="IO99" i="7"/>
  <c r="IN97" i="7"/>
  <c r="IN99" i="7"/>
  <c r="IM97" i="7"/>
  <c r="IM99" i="7"/>
  <c r="IL97" i="7"/>
  <c r="IL99" i="7"/>
  <c r="IK97" i="7"/>
  <c r="IK99" i="7"/>
  <c r="IJ97" i="7"/>
  <c r="IJ99" i="7"/>
  <c r="II97" i="7"/>
  <c r="II99" i="7"/>
  <c r="IH97" i="7"/>
  <c r="IH99" i="7"/>
  <c r="IG97" i="7"/>
  <c r="IG99" i="7"/>
  <c r="IF97" i="7"/>
  <c r="IF99" i="7"/>
  <c r="IE97" i="7"/>
  <c r="IE99" i="7"/>
  <c r="ID97" i="7"/>
  <c r="ID99" i="7"/>
  <c r="IC97" i="7"/>
  <c r="IC99" i="7"/>
  <c r="IB97" i="7"/>
  <c r="IB99" i="7"/>
  <c r="IA97" i="7"/>
  <c r="IA99" i="7"/>
  <c r="HZ97" i="7"/>
  <c r="HZ99" i="7"/>
  <c r="HY97" i="7"/>
  <c r="HY99" i="7"/>
  <c r="HX97" i="7"/>
  <c r="HX99" i="7"/>
  <c r="HW97" i="7"/>
  <c r="HW99" i="7"/>
  <c r="HV97" i="7"/>
  <c r="HV99" i="7"/>
  <c r="HU97" i="7"/>
  <c r="HU99" i="7"/>
  <c r="HT97" i="7"/>
  <c r="HT99" i="7"/>
  <c r="HS97" i="7"/>
  <c r="HS99" i="7"/>
  <c r="HR97" i="7"/>
  <c r="HR99" i="7"/>
  <c r="HQ97" i="7"/>
  <c r="HQ99" i="7"/>
  <c r="HP97" i="7"/>
  <c r="HP99" i="7"/>
  <c r="HO97" i="7"/>
  <c r="HO99" i="7"/>
  <c r="HN97" i="7"/>
  <c r="HN99" i="7"/>
  <c r="HM97" i="7"/>
  <c r="HM99" i="7"/>
  <c r="HL97" i="7"/>
  <c r="HL99" i="7"/>
  <c r="HK97" i="7"/>
  <c r="HK99" i="7"/>
  <c r="HJ97" i="7"/>
  <c r="HJ99" i="7"/>
  <c r="HI94" i="7"/>
  <c r="HI97" i="7"/>
  <c r="HI99" i="7"/>
  <c r="HH94" i="7"/>
  <c r="HH97" i="7"/>
  <c r="HH99" i="7"/>
  <c r="HG94" i="7"/>
  <c r="HG97" i="7"/>
  <c r="HG99" i="7"/>
  <c r="HF94" i="7"/>
  <c r="HF97" i="7"/>
  <c r="HF99" i="7"/>
  <c r="HE94" i="7"/>
  <c r="HE97" i="7"/>
  <c r="HE99" i="7"/>
  <c r="HD94" i="7"/>
  <c r="HD97" i="7"/>
  <c r="HD99" i="7"/>
  <c r="HC94" i="7"/>
  <c r="HC97" i="7"/>
  <c r="HC99" i="7"/>
  <c r="HB94" i="7"/>
  <c r="HB97" i="7"/>
  <c r="HB99" i="7"/>
  <c r="HA94" i="7"/>
  <c r="HA97" i="7"/>
  <c r="HA99" i="7"/>
  <c r="GZ94" i="7"/>
  <c r="GZ97" i="7"/>
  <c r="GZ99" i="7"/>
  <c r="GY94" i="7"/>
  <c r="GY97" i="7"/>
  <c r="GY99" i="7"/>
  <c r="GX94" i="7"/>
  <c r="GX97" i="7"/>
  <c r="GX99" i="7"/>
  <c r="GW94" i="7"/>
  <c r="GW97" i="7"/>
  <c r="GW99" i="7"/>
  <c r="GV94" i="7"/>
  <c r="GV97" i="7"/>
  <c r="GV99" i="7"/>
  <c r="GU94" i="7"/>
  <c r="GU97" i="7"/>
  <c r="GU99" i="7"/>
  <c r="GT94" i="7"/>
  <c r="GT97" i="7"/>
  <c r="GT99" i="7"/>
  <c r="GS94" i="7"/>
  <c r="GS97" i="7"/>
  <c r="GS99" i="7"/>
  <c r="GR94" i="7"/>
  <c r="GR97" i="7"/>
  <c r="GR99" i="7"/>
  <c r="GQ94" i="7"/>
  <c r="GQ97" i="7"/>
  <c r="GQ99" i="7"/>
  <c r="GP94" i="7"/>
  <c r="GP97" i="7"/>
  <c r="GP99" i="7"/>
  <c r="GO94" i="7"/>
  <c r="GO97" i="7"/>
  <c r="GO99" i="7"/>
  <c r="GN94" i="7"/>
  <c r="GN97" i="7"/>
  <c r="GN99" i="7"/>
  <c r="GM94" i="7"/>
  <c r="GM97" i="7"/>
  <c r="GM99" i="7"/>
  <c r="GL94" i="7"/>
  <c r="GL97" i="7"/>
  <c r="GL99" i="7"/>
  <c r="GK94" i="7"/>
  <c r="GK97" i="7"/>
  <c r="GK99" i="7"/>
  <c r="GJ94" i="7"/>
  <c r="GJ97" i="7"/>
  <c r="GJ99" i="7"/>
  <c r="GI94" i="7"/>
  <c r="GI97" i="7"/>
  <c r="GI99" i="7"/>
  <c r="GH94" i="7"/>
  <c r="GH97" i="7"/>
  <c r="GH99" i="7"/>
  <c r="GG94" i="7"/>
  <c r="GG97" i="7"/>
  <c r="GG99" i="7"/>
  <c r="GF94" i="7"/>
  <c r="GF97" i="7"/>
  <c r="GF99" i="7"/>
  <c r="GE94" i="7"/>
  <c r="GE97" i="7"/>
  <c r="GE99" i="7"/>
  <c r="GD94" i="7"/>
  <c r="GD97" i="7"/>
  <c r="GD99" i="7"/>
  <c r="GC94" i="7"/>
  <c r="GC97" i="7"/>
  <c r="GC99" i="7"/>
  <c r="GB94" i="7"/>
  <c r="GB97" i="7"/>
  <c r="GB99" i="7"/>
  <c r="GA94" i="7"/>
  <c r="GA97" i="7"/>
  <c r="GA99" i="7"/>
  <c r="FZ94" i="7"/>
  <c r="FZ97" i="7"/>
  <c r="FZ99" i="7"/>
  <c r="FY94" i="7"/>
  <c r="FY97" i="7"/>
  <c r="FY99" i="7"/>
  <c r="FX94" i="7"/>
  <c r="FX97" i="7"/>
  <c r="FX99" i="7"/>
  <c r="FW94" i="7"/>
  <c r="FW97" i="7"/>
  <c r="FW99" i="7"/>
  <c r="FV94" i="7"/>
  <c r="FV97" i="7"/>
  <c r="FV99" i="7"/>
  <c r="FU94" i="7"/>
  <c r="FU97" i="7"/>
  <c r="FU99" i="7"/>
  <c r="FT94" i="7"/>
  <c r="FT97" i="7"/>
  <c r="FT99" i="7"/>
  <c r="FS94" i="7"/>
  <c r="FS97" i="7"/>
  <c r="FS99" i="7"/>
  <c r="FR94" i="7"/>
  <c r="FR97" i="7"/>
  <c r="FR99" i="7"/>
  <c r="FQ94" i="7"/>
  <c r="FQ97" i="7"/>
  <c r="FQ99" i="7"/>
  <c r="FP94" i="7"/>
  <c r="FP97" i="7"/>
  <c r="FP99" i="7"/>
  <c r="FO94" i="7"/>
  <c r="FO97" i="7"/>
  <c r="FO99" i="7"/>
  <c r="FN94" i="7"/>
  <c r="FN97" i="7"/>
  <c r="FN99" i="7"/>
  <c r="FM94" i="7"/>
  <c r="FM97" i="7"/>
  <c r="FM99" i="7"/>
  <c r="FL94" i="7"/>
  <c r="FL97" i="7"/>
  <c r="FL99" i="7"/>
  <c r="FK94" i="7"/>
  <c r="FK97" i="7"/>
  <c r="FK99" i="7"/>
  <c r="FJ94" i="7"/>
  <c r="FJ97" i="7"/>
  <c r="FJ99" i="7"/>
  <c r="FI94" i="7"/>
  <c r="FI97" i="7"/>
  <c r="FI99" i="7"/>
  <c r="FH94" i="7"/>
  <c r="FH97" i="7"/>
  <c r="FH99" i="7"/>
  <c r="FG94" i="7"/>
  <c r="FG97" i="7"/>
  <c r="FG99" i="7"/>
  <c r="FF94" i="7"/>
  <c r="FF97" i="7"/>
  <c r="FF99" i="7"/>
  <c r="FE94" i="7"/>
  <c r="FE97" i="7"/>
  <c r="FE99" i="7"/>
  <c r="FD94" i="7"/>
  <c r="FD97" i="7"/>
  <c r="FD99" i="7"/>
  <c r="FC94" i="7"/>
  <c r="FC97" i="7"/>
  <c r="FC99" i="7"/>
  <c r="FB94" i="7"/>
  <c r="FB97" i="7"/>
  <c r="FB99" i="7"/>
  <c r="FA94" i="7"/>
  <c r="FA97" i="7"/>
  <c r="FA99" i="7"/>
  <c r="EZ94" i="7"/>
  <c r="EZ97" i="7"/>
  <c r="EZ99" i="7"/>
  <c r="EY94" i="7"/>
  <c r="EY97" i="7"/>
  <c r="EY99" i="7"/>
  <c r="EX94" i="7"/>
  <c r="EX97" i="7"/>
  <c r="EX99" i="7"/>
  <c r="EW94" i="7"/>
  <c r="EW97" i="7"/>
  <c r="EW99" i="7"/>
  <c r="EV94" i="7"/>
  <c r="EV97" i="7"/>
  <c r="EV99" i="7"/>
  <c r="EU94" i="7"/>
  <c r="EU97" i="7"/>
  <c r="EU99" i="7"/>
  <c r="ET94" i="7"/>
  <c r="ET97" i="7"/>
  <c r="ET99" i="7"/>
  <c r="ES94" i="7"/>
  <c r="ES97" i="7"/>
  <c r="ES99" i="7"/>
  <c r="ER94" i="7"/>
  <c r="ER97" i="7"/>
  <c r="ER99" i="7"/>
  <c r="EQ94" i="7"/>
  <c r="EQ97" i="7"/>
  <c r="EQ99" i="7"/>
  <c r="EP94" i="7"/>
  <c r="EP97" i="7"/>
  <c r="EP99" i="7"/>
  <c r="EO94" i="7"/>
  <c r="EO97" i="7"/>
  <c r="EO99" i="7"/>
  <c r="EN94" i="7"/>
  <c r="EN97" i="7"/>
  <c r="EN99" i="7"/>
  <c r="EM94" i="7"/>
  <c r="EM97" i="7"/>
  <c r="EM99" i="7"/>
  <c r="EL94" i="7"/>
  <c r="EL97" i="7"/>
  <c r="EL99" i="7"/>
  <c r="EK94" i="7"/>
  <c r="EK97" i="7"/>
  <c r="EK99" i="7"/>
  <c r="EJ94" i="7"/>
  <c r="EJ97" i="7"/>
  <c r="EJ99" i="7"/>
  <c r="EI94" i="7"/>
  <c r="EI97" i="7"/>
  <c r="EI99" i="7"/>
  <c r="EH94" i="7"/>
  <c r="EH97" i="7"/>
  <c r="EH99" i="7"/>
  <c r="EG94" i="7"/>
  <c r="EG97" i="7"/>
  <c r="EG99" i="7"/>
  <c r="EF94" i="7"/>
  <c r="EF97" i="7"/>
  <c r="EF99" i="7"/>
  <c r="EE94" i="7"/>
  <c r="EE97" i="7"/>
  <c r="EE99" i="7"/>
  <c r="ED94" i="7"/>
  <c r="ED97" i="7"/>
  <c r="ED99" i="7"/>
  <c r="EC94" i="7"/>
  <c r="EC97" i="7"/>
  <c r="EC99" i="7"/>
  <c r="EB94" i="7"/>
  <c r="EB97" i="7"/>
  <c r="EB99" i="7"/>
  <c r="EA94" i="7"/>
  <c r="EA97" i="7"/>
  <c r="EA99" i="7"/>
  <c r="DZ94" i="7"/>
  <c r="DZ97" i="7"/>
  <c r="DZ99" i="7"/>
  <c r="DY94" i="7"/>
  <c r="DY97" i="7"/>
  <c r="DY99" i="7"/>
  <c r="DX94" i="7"/>
  <c r="DX97" i="7"/>
  <c r="DX99" i="7"/>
  <c r="DW94" i="7"/>
  <c r="DW97" i="7"/>
  <c r="DW99" i="7"/>
  <c r="DV94" i="7"/>
  <c r="DV97" i="7"/>
  <c r="DV99" i="7"/>
  <c r="DU94" i="7"/>
  <c r="DU97" i="7"/>
  <c r="DU99" i="7"/>
  <c r="DT94" i="7"/>
  <c r="DT97" i="7"/>
  <c r="DT99" i="7"/>
  <c r="DS94" i="7"/>
  <c r="DS97" i="7"/>
  <c r="DS99" i="7"/>
  <c r="DR94" i="7"/>
  <c r="DR97" i="7"/>
  <c r="DR99" i="7"/>
  <c r="DQ94" i="7"/>
  <c r="DQ97" i="7"/>
  <c r="DQ99" i="7"/>
  <c r="DP94" i="7"/>
  <c r="DP97" i="7"/>
  <c r="DP99" i="7"/>
  <c r="DO94" i="7"/>
  <c r="DO97" i="7"/>
  <c r="DO99" i="7"/>
  <c r="DN94" i="7"/>
  <c r="DN97" i="7"/>
  <c r="DN99" i="7"/>
  <c r="DM94" i="7"/>
  <c r="DM97" i="7"/>
  <c r="DM99" i="7"/>
  <c r="DL94" i="7"/>
  <c r="DL97" i="7"/>
  <c r="DL99" i="7"/>
  <c r="DK94" i="7"/>
  <c r="DK97" i="7"/>
  <c r="DK99" i="7"/>
  <c r="DJ94" i="7"/>
  <c r="DJ97" i="7"/>
  <c r="DJ99" i="7"/>
  <c r="DI94" i="7"/>
  <c r="DI97" i="7"/>
  <c r="DI99" i="7"/>
  <c r="DH94" i="7"/>
  <c r="DH97" i="7"/>
  <c r="DH99" i="7"/>
  <c r="DG94" i="7"/>
  <c r="DG97" i="7"/>
  <c r="DG99" i="7"/>
  <c r="DF94" i="7"/>
  <c r="DF97" i="7"/>
  <c r="DF99" i="7"/>
  <c r="AE97" i="7"/>
  <c r="AE99" i="7"/>
  <c r="AD97" i="7"/>
  <c r="AD99" i="7"/>
  <c r="AC97" i="7"/>
  <c r="AC99" i="7"/>
  <c r="AB97" i="7"/>
  <c r="AB99" i="7"/>
  <c r="AA97" i="7"/>
  <c r="AA99" i="7"/>
  <c r="Z97" i="7"/>
  <c r="Z99" i="7"/>
  <c r="Y97" i="7"/>
  <c r="Y99" i="7"/>
  <c r="X97" i="7"/>
  <c r="X99" i="7"/>
  <c r="W97" i="7"/>
  <c r="W99" i="7"/>
  <c r="V97" i="7"/>
  <c r="V99" i="7"/>
  <c r="U97" i="7"/>
  <c r="U99" i="7"/>
  <c r="T97" i="7"/>
  <c r="T99" i="7"/>
  <c r="S97" i="7"/>
  <c r="S99" i="7"/>
  <c r="R97" i="7"/>
  <c r="R99" i="7"/>
  <c r="Q97" i="7"/>
  <c r="Q99" i="7"/>
  <c r="P97" i="7"/>
  <c r="P99" i="7"/>
  <c r="O97" i="7"/>
  <c r="O99" i="7"/>
  <c r="N97" i="7"/>
  <c r="N99" i="7"/>
  <c r="M97" i="7"/>
  <c r="M99" i="7"/>
  <c r="L97" i="7"/>
  <c r="L99" i="7"/>
  <c r="K97" i="7"/>
  <c r="K99" i="7"/>
  <c r="J97" i="7"/>
  <c r="J99" i="7"/>
  <c r="I97" i="7"/>
  <c r="I99" i="7"/>
  <c r="H97" i="7"/>
  <c r="H99" i="7"/>
  <c r="G97" i="7"/>
  <c r="G99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AE24" i="7"/>
  <c r="AE25" i="7"/>
  <c r="AE27" i="7"/>
  <c r="AE29" i="7"/>
  <c r="AE34" i="7"/>
  <c r="AE35" i="7"/>
  <c r="AE36" i="7"/>
  <c r="AE37" i="7"/>
  <c r="AE38" i="7"/>
  <c r="AE39" i="7"/>
  <c r="AE41" i="7"/>
  <c r="AE44" i="7"/>
  <c r="AE63" i="7"/>
  <c r="AE66" i="7"/>
  <c r="AE67" i="7"/>
  <c r="AE68" i="7"/>
  <c r="AE69" i="7"/>
  <c r="AE70" i="7"/>
  <c r="AE71" i="7"/>
  <c r="AE73" i="7"/>
  <c r="AD24" i="7"/>
  <c r="AD25" i="7"/>
  <c r="AD27" i="7"/>
  <c r="AD29" i="7"/>
  <c r="AD34" i="7"/>
  <c r="AD35" i="7"/>
  <c r="AD36" i="7"/>
  <c r="AD37" i="7"/>
  <c r="AD38" i="7"/>
  <c r="AD39" i="7"/>
  <c r="AD41" i="7"/>
  <c r="AD44" i="7"/>
  <c r="AD63" i="7"/>
  <c r="AD66" i="7"/>
  <c r="AD67" i="7"/>
  <c r="AD68" i="7"/>
  <c r="AD69" i="7"/>
  <c r="AD70" i="7"/>
  <c r="AD71" i="7"/>
  <c r="AD73" i="7"/>
  <c r="AC24" i="7"/>
  <c r="AC25" i="7"/>
  <c r="AC27" i="7"/>
  <c r="AC29" i="7"/>
  <c r="AC34" i="7"/>
  <c r="AC35" i="7"/>
  <c r="AC36" i="7"/>
  <c r="AC37" i="7"/>
  <c r="AC38" i="7"/>
  <c r="AC39" i="7"/>
  <c r="AC41" i="7"/>
  <c r="AC44" i="7"/>
  <c r="AC63" i="7"/>
  <c r="AC66" i="7"/>
  <c r="AC67" i="7"/>
  <c r="AC68" i="7"/>
  <c r="AC69" i="7"/>
  <c r="AC70" i="7"/>
  <c r="AC71" i="7"/>
  <c r="AC73" i="7"/>
  <c r="AB24" i="7"/>
  <c r="AB25" i="7"/>
  <c r="AB27" i="7"/>
  <c r="AB29" i="7"/>
  <c r="AB34" i="7"/>
  <c r="AB35" i="7"/>
  <c r="AB36" i="7"/>
  <c r="AB38" i="7"/>
  <c r="AB39" i="7"/>
  <c r="AB41" i="7"/>
  <c r="AB44" i="7"/>
  <c r="AB63" i="7"/>
  <c r="AB66" i="7"/>
  <c r="AB67" i="7"/>
  <c r="AB68" i="7"/>
  <c r="AB69" i="7"/>
  <c r="AB70" i="7"/>
  <c r="AB71" i="7"/>
  <c r="AB73" i="7"/>
  <c r="AA24" i="7"/>
  <c r="AA25" i="7"/>
  <c r="AA27" i="7"/>
  <c r="AA29" i="7"/>
  <c r="AA34" i="7"/>
  <c r="AA35" i="7"/>
  <c r="AA36" i="7"/>
  <c r="AA37" i="7"/>
  <c r="AA38" i="7"/>
  <c r="AA39" i="7"/>
  <c r="AA41" i="7"/>
  <c r="AA44" i="7"/>
  <c r="AA63" i="7"/>
  <c r="AA66" i="7"/>
  <c r="AA67" i="7"/>
  <c r="AA68" i="7"/>
  <c r="AA69" i="7"/>
  <c r="AA70" i="7"/>
  <c r="AA71" i="7"/>
  <c r="AA73" i="7"/>
  <c r="Z24" i="7"/>
  <c r="Z25" i="7"/>
  <c r="Z27" i="7"/>
  <c r="Z29" i="7"/>
  <c r="Z34" i="7"/>
  <c r="Z35" i="7"/>
  <c r="Z36" i="7"/>
  <c r="Z37" i="7"/>
  <c r="Z38" i="7"/>
  <c r="Z39" i="7"/>
  <c r="Z41" i="7"/>
  <c r="Z44" i="7"/>
  <c r="Z63" i="7"/>
  <c r="Z66" i="7"/>
  <c r="Z67" i="7"/>
  <c r="Z68" i="7"/>
  <c r="Z69" i="7"/>
  <c r="Z70" i="7"/>
  <c r="Z71" i="7"/>
  <c r="Z73" i="7"/>
  <c r="Y24" i="7"/>
  <c r="Y25" i="7"/>
  <c r="Y27" i="7"/>
  <c r="Y29" i="7"/>
  <c r="Y34" i="7"/>
  <c r="Y35" i="7"/>
  <c r="Y36" i="7"/>
  <c r="Y37" i="7"/>
  <c r="Y38" i="7"/>
  <c r="Y39" i="7"/>
  <c r="Y41" i="7"/>
  <c r="Y44" i="7"/>
  <c r="Y63" i="7"/>
  <c r="Y66" i="7"/>
  <c r="Y67" i="7"/>
  <c r="Y68" i="7"/>
  <c r="Y69" i="7"/>
  <c r="Y70" i="7"/>
  <c r="Y71" i="7"/>
  <c r="Y73" i="7"/>
  <c r="X24" i="7"/>
  <c r="X25" i="7"/>
  <c r="X27" i="7"/>
  <c r="X29" i="7"/>
  <c r="X34" i="7"/>
  <c r="X35" i="7"/>
  <c r="X36" i="7"/>
  <c r="X37" i="7"/>
  <c r="X38" i="7"/>
  <c r="X39" i="7"/>
  <c r="X41" i="7"/>
  <c r="X44" i="7"/>
  <c r="X63" i="7"/>
  <c r="X66" i="7"/>
  <c r="X67" i="7"/>
  <c r="X68" i="7"/>
  <c r="X69" i="7"/>
  <c r="X70" i="7"/>
  <c r="X71" i="7"/>
  <c r="X73" i="7"/>
  <c r="W24" i="7"/>
  <c r="W25" i="7"/>
  <c r="W27" i="7"/>
  <c r="W29" i="7"/>
  <c r="W34" i="7"/>
  <c r="W35" i="7"/>
  <c r="W36" i="7"/>
  <c r="W37" i="7"/>
  <c r="W38" i="7"/>
  <c r="W39" i="7"/>
  <c r="W41" i="7"/>
  <c r="W44" i="7"/>
  <c r="W63" i="7"/>
  <c r="W66" i="7"/>
  <c r="W67" i="7"/>
  <c r="W68" i="7"/>
  <c r="W69" i="7"/>
  <c r="W70" i="7"/>
  <c r="W71" i="7"/>
  <c r="W73" i="7"/>
  <c r="V24" i="7"/>
  <c r="V25" i="7"/>
  <c r="V27" i="7"/>
  <c r="V29" i="7"/>
  <c r="V34" i="7"/>
  <c r="V35" i="7"/>
  <c r="V36" i="7"/>
  <c r="V37" i="7"/>
  <c r="V38" i="7"/>
  <c r="V39" i="7"/>
  <c r="V41" i="7"/>
  <c r="V44" i="7"/>
  <c r="V63" i="7"/>
  <c r="V66" i="7"/>
  <c r="V67" i="7"/>
  <c r="V68" i="7"/>
  <c r="V69" i="7"/>
  <c r="V70" i="7"/>
  <c r="V71" i="7"/>
  <c r="V73" i="7"/>
  <c r="U24" i="7"/>
  <c r="U25" i="7"/>
  <c r="U27" i="7"/>
  <c r="U29" i="7"/>
  <c r="U34" i="7"/>
  <c r="U35" i="7"/>
  <c r="U36" i="7"/>
  <c r="U37" i="7"/>
  <c r="U38" i="7"/>
  <c r="U39" i="7"/>
  <c r="U41" i="7"/>
  <c r="U44" i="7"/>
  <c r="U63" i="7"/>
  <c r="U66" i="7"/>
  <c r="U67" i="7"/>
  <c r="U68" i="7"/>
  <c r="U69" i="7"/>
  <c r="U70" i="7"/>
  <c r="U71" i="7"/>
  <c r="U73" i="7"/>
  <c r="T24" i="7"/>
  <c r="T25" i="7"/>
  <c r="T27" i="7"/>
  <c r="T29" i="7"/>
  <c r="T34" i="7"/>
  <c r="T35" i="7"/>
  <c r="T36" i="7"/>
  <c r="T37" i="7"/>
  <c r="T38" i="7"/>
  <c r="T39" i="7"/>
  <c r="T41" i="7"/>
  <c r="T44" i="7"/>
  <c r="T63" i="7"/>
  <c r="T66" i="7"/>
  <c r="T67" i="7"/>
  <c r="T68" i="7"/>
  <c r="T69" i="7"/>
  <c r="T70" i="7"/>
  <c r="T71" i="7"/>
  <c r="T73" i="7"/>
  <c r="S24" i="7"/>
  <c r="S25" i="7"/>
  <c r="S27" i="7"/>
  <c r="S29" i="7"/>
  <c r="S34" i="7"/>
  <c r="S35" i="7"/>
  <c r="S36" i="7"/>
  <c r="S37" i="7"/>
  <c r="S38" i="7"/>
  <c r="S39" i="7"/>
  <c r="S41" i="7"/>
  <c r="S44" i="7"/>
  <c r="S63" i="7"/>
  <c r="S66" i="7"/>
  <c r="S67" i="7"/>
  <c r="S68" i="7"/>
  <c r="S69" i="7"/>
  <c r="S70" i="7"/>
  <c r="S71" i="7"/>
  <c r="S73" i="7"/>
  <c r="R24" i="7"/>
  <c r="R25" i="7"/>
  <c r="R27" i="7"/>
  <c r="R29" i="7"/>
  <c r="R34" i="7"/>
  <c r="R35" i="7"/>
  <c r="R36" i="7"/>
  <c r="R37" i="7"/>
  <c r="R38" i="7"/>
  <c r="R39" i="7"/>
  <c r="R41" i="7"/>
  <c r="R44" i="7"/>
  <c r="R63" i="7"/>
  <c r="R66" i="7"/>
  <c r="R67" i="7"/>
  <c r="R68" i="7"/>
  <c r="R69" i="7"/>
  <c r="R70" i="7"/>
  <c r="R71" i="7"/>
  <c r="R73" i="7"/>
  <c r="Q24" i="7"/>
  <c r="Q25" i="7"/>
  <c r="Q27" i="7"/>
  <c r="Q29" i="7"/>
  <c r="Q34" i="7"/>
  <c r="Q35" i="7"/>
  <c r="Q36" i="7"/>
  <c r="Q37" i="7"/>
  <c r="Q38" i="7"/>
  <c r="Q39" i="7"/>
  <c r="Q41" i="7"/>
  <c r="Q44" i="7"/>
  <c r="Q63" i="7"/>
  <c r="Q66" i="7"/>
  <c r="Q67" i="7"/>
  <c r="Q68" i="7"/>
  <c r="Q69" i="7"/>
  <c r="Q70" i="7"/>
  <c r="Q71" i="7"/>
  <c r="Q73" i="7"/>
  <c r="P24" i="7"/>
  <c r="P25" i="7"/>
  <c r="P27" i="7"/>
  <c r="P29" i="7"/>
  <c r="P34" i="7"/>
  <c r="P35" i="7"/>
  <c r="P36" i="7"/>
  <c r="P37" i="7"/>
  <c r="P38" i="7"/>
  <c r="P39" i="7"/>
  <c r="P41" i="7"/>
  <c r="P44" i="7"/>
  <c r="P63" i="7"/>
  <c r="P66" i="7"/>
  <c r="P67" i="7"/>
  <c r="P68" i="7"/>
  <c r="P69" i="7"/>
  <c r="P70" i="7"/>
  <c r="P71" i="7"/>
  <c r="P73" i="7"/>
  <c r="O24" i="7"/>
  <c r="O25" i="7"/>
  <c r="O27" i="7"/>
  <c r="O29" i="7"/>
  <c r="O34" i="7"/>
  <c r="O35" i="7"/>
  <c r="O36" i="7"/>
  <c r="O37" i="7"/>
  <c r="O38" i="7"/>
  <c r="O39" i="7"/>
  <c r="O41" i="7"/>
  <c r="O44" i="7"/>
  <c r="O63" i="7"/>
  <c r="O66" i="7"/>
  <c r="O67" i="7"/>
  <c r="O68" i="7"/>
  <c r="O69" i="7"/>
  <c r="O70" i="7"/>
  <c r="O71" i="7"/>
  <c r="O73" i="7"/>
  <c r="N24" i="7"/>
  <c r="N25" i="7"/>
  <c r="N27" i="7"/>
  <c r="N29" i="7"/>
  <c r="N34" i="7"/>
  <c r="N35" i="7"/>
  <c r="N36" i="7"/>
  <c r="N37" i="7"/>
  <c r="N38" i="7"/>
  <c r="N39" i="7"/>
  <c r="N41" i="7"/>
  <c r="N44" i="7"/>
  <c r="N63" i="7"/>
  <c r="N66" i="7"/>
  <c r="N67" i="7"/>
  <c r="N68" i="7"/>
  <c r="N69" i="7"/>
  <c r="N70" i="7"/>
  <c r="N71" i="7"/>
  <c r="N73" i="7"/>
  <c r="M24" i="7"/>
  <c r="M25" i="7"/>
  <c r="M27" i="7"/>
  <c r="M29" i="7"/>
  <c r="M34" i="7"/>
  <c r="M35" i="7"/>
  <c r="M36" i="7"/>
  <c r="M37" i="7"/>
  <c r="M38" i="7"/>
  <c r="M39" i="7"/>
  <c r="M41" i="7"/>
  <c r="M44" i="7"/>
  <c r="M63" i="7"/>
  <c r="M66" i="7"/>
  <c r="M67" i="7"/>
  <c r="M68" i="7"/>
  <c r="M69" i="7"/>
  <c r="M70" i="7"/>
  <c r="M71" i="7"/>
  <c r="M73" i="7"/>
  <c r="L63" i="7"/>
  <c r="L66" i="7"/>
  <c r="L67" i="7"/>
  <c r="L68" i="7"/>
  <c r="L69" i="7"/>
  <c r="L70" i="7"/>
  <c r="L71" i="7"/>
  <c r="L73" i="7"/>
  <c r="K63" i="7"/>
  <c r="K66" i="7"/>
  <c r="K67" i="7"/>
  <c r="K68" i="7"/>
  <c r="K69" i="7"/>
  <c r="K70" i="7"/>
  <c r="K71" i="7"/>
  <c r="K73" i="7"/>
  <c r="J63" i="7"/>
  <c r="J66" i="7"/>
  <c r="J67" i="7"/>
  <c r="J68" i="7"/>
  <c r="J69" i="7"/>
  <c r="J70" i="7"/>
  <c r="J71" i="7"/>
  <c r="J73" i="7"/>
  <c r="I63" i="7"/>
  <c r="I66" i="7"/>
  <c r="I67" i="7"/>
  <c r="I68" i="7"/>
  <c r="I69" i="7"/>
  <c r="I70" i="7"/>
  <c r="I71" i="7"/>
  <c r="I73" i="7"/>
  <c r="H63" i="7"/>
  <c r="H66" i="7"/>
  <c r="H67" i="7"/>
  <c r="H68" i="7"/>
  <c r="H69" i="7"/>
  <c r="H70" i="7"/>
  <c r="H71" i="7"/>
  <c r="H73" i="7"/>
  <c r="G63" i="7"/>
  <c r="G66" i="7"/>
  <c r="G67" i="7"/>
  <c r="G68" i="7"/>
  <c r="G69" i="7"/>
  <c r="G70" i="7"/>
  <c r="G71" i="7"/>
  <c r="G73" i="7"/>
  <c r="LY57" i="7"/>
  <c r="LX57" i="7"/>
  <c r="LW57" i="7"/>
  <c r="LV57" i="7"/>
  <c r="LU57" i="7"/>
  <c r="LT57" i="7"/>
  <c r="LS57" i="7"/>
  <c r="LR57" i="7"/>
  <c r="LQ57" i="7"/>
  <c r="LP57" i="7"/>
  <c r="LO57" i="7"/>
  <c r="LN46" i="7"/>
  <c r="LN47" i="7"/>
  <c r="LN51" i="7"/>
  <c r="LN53" i="7"/>
  <c r="LN54" i="7"/>
  <c r="LN57" i="7"/>
  <c r="LM46" i="7"/>
  <c r="LM47" i="7"/>
  <c r="LM51" i="7"/>
  <c r="LM53" i="7"/>
  <c r="LM54" i="7"/>
  <c r="LM57" i="7"/>
  <c r="LL46" i="7"/>
  <c r="LL47" i="7"/>
  <c r="LL51" i="7"/>
  <c r="LL53" i="7"/>
  <c r="LL54" i="7"/>
  <c r="LL57" i="7"/>
  <c r="LK46" i="7"/>
  <c r="LK47" i="7"/>
  <c r="LK51" i="7"/>
  <c r="LK53" i="7"/>
  <c r="LK54" i="7"/>
  <c r="LK57" i="7"/>
  <c r="LJ46" i="7"/>
  <c r="LJ47" i="7"/>
  <c r="LJ51" i="7"/>
  <c r="LJ53" i="7"/>
  <c r="LJ54" i="7"/>
  <c r="LJ57" i="7"/>
  <c r="LI46" i="7"/>
  <c r="LI47" i="7"/>
  <c r="LI51" i="7"/>
  <c r="LI53" i="7"/>
  <c r="LI54" i="7"/>
  <c r="LI57" i="7"/>
  <c r="LH46" i="7"/>
  <c r="LH47" i="7"/>
  <c r="LH51" i="7"/>
  <c r="LH53" i="7"/>
  <c r="LH54" i="7"/>
  <c r="LH57" i="7"/>
  <c r="LG46" i="7"/>
  <c r="LG47" i="7"/>
  <c r="LG51" i="7"/>
  <c r="LG53" i="7"/>
  <c r="LG54" i="7"/>
  <c r="LG57" i="7"/>
  <c r="LF46" i="7"/>
  <c r="LF47" i="7"/>
  <c r="LF51" i="7"/>
  <c r="LF53" i="7"/>
  <c r="LF54" i="7"/>
  <c r="LF57" i="7"/>
  <c r="LE46" i="7"/>
  <c r="LE47" i="7"/>
  <c r="LE51" i="7"/>
  <c r="LE53" i="7"/>
  <c r="LE54" i="7"/>
  <c r="LE57" i="7"/>
  <c r="LD46" i="7"/>
  <c r="LD47" i="7"/>
  <c r="LD51" i="7"/>
  <c r="LD53" i="7"/>
  <c r="LD54" i="7"/>
  <c r="LD57" i="7"/>
  <c r="LC46" i="7"/>
  <c r="LC47" i="7"/>
  <c r="LC51" i="7"/>
  <c r="LC53" i="7"/>
  <c r="LC54" i="7"/>
  <c r="LC57" i="7"/>
  <c r="LB46" i="7"/>
  <c r="LB47" i="7"/>
  <c r="LB51" i="7"/>
  <c r="LB53" i="7"/>
  <c r="LB54" i="7"/>
  <c r="LB57" i="7"/>
  <c r="LA46" i="7"/>
  <c r="LA47" i="7"/>
  <c r="LA51" i="7"/>
  <c r="LA53" i="7"/>
  <c r="LA54" i="7"/>
  <c r="LA57" i="7"/>
  <c r="KZ46" i="7"/>
  <c r="KZ47" i="7"/>
  <c r="KZ51" i="7"/>
  <c r="KZ53" i="7"/>
  <c r="KZ54" i="7"/>
  <c r="KZ57" i="7"/>
  <c r="KY46" i="7"/>
  <c r="KY47" i="7"/>
  <c r="KY51" i="7"/>
  <c r="KY53" i="7"/>
  <c r="KY54" i="7"/>
  <c r="KY57" i="7"/>
  <c r="KX46" i="7"/>
  <c r="KX47" i="7"/>
  <c r="KX51" i="7"/>
  <c r="KX53" i="7"/>
  <c r="KX54" i="7"/>
  <c r="KX57" i="7"/>
  <c r="KW46" i="7"/>
  <c r="KW47" i="7"/>
  <c r="KW51" i="7"/>
  <c r="KW53" i="7"/>
  <c r="KW54" i="7"/>
  <c r="KW57" i="7"/>
  <c r="KV46" i="7"/>
  <c r="KV47" i="7"/>
  <c r="KV51" i="7"/>
  <c r="KV53" i="7"/>
  <c r="KV54" i="7"/>
  <c r="KV57" i="7"/>
  <c r="KU46" i="7"/>
  <c r="KU47" i="7"/>
  <c r="KU51" i="7"/>
  <c r="KU53" i="7"/>
  <c r="KU54" i="7"/>
  <c r="KU57" i="7"/>
  <c r="KT46" i="7"/>
  <c r="KT47" i="7"/>
  <c r="KT51" i="7"/>
  <c r="KT53" i="7"/>
  <c r="KT54" i="7"/>
  <c r="KT57" i="7"/>
  <c r="KS46" i="7"/>
  <c r="KS47" i="7"/>
  <c r="KS51" i="7"/>
  <c r="KS53" i="7"/>
  <c r="KS54" i="7"/>
  <c r="KS57" i="7"/>
  <c r="KR46" i="7"/>
  <c r="KR47" i="7"/>
  <c r="KR51" i="7"/>
  <c r="KR53" i="7"/>
  <c r="KR54" i="7"/>
  <c r="KR57" i="7"/>
  <c r="KQ46" i="7"/>
  <c r="KQ47" i="7"/>
  <c r="KQ51" i="7"/>
  <c r="KQ53" i="7"/>
  <c r="KQ54" i="7"/>
  <c r="KQ57" i="7"/>
  <c r="KP46" i="7"/>
  <c r="KP47" i="7"/>
  <c r="KP51" i="7"/>
  <c r="KP53" i="7"/>
  <c r="KP54" i="7"/>
  <c r="KP57" i="7"/>
  <c r="KO46" i="7"/>
  <c r="KO47" i="7"/>
  <c r="KO51" i="7"/>
  <c r="KO53" i="7"/>
  <c r="KO54" i="7"/>
  <c r="KO57" i="7"/>
  <c r="KN46" i="7"/>
  <c r="KN47" i="7"/>
  <c r="KN51" i="7"/>
  <c r="KN53" i="7"/>
  <c r="KN54" i="7"/>
  <c r="KN57" i="7"/>
  <c r="KM46" i="7"/>
  <c r="KM47" i="7"/>
  <c r="KM51" i="7"/>
  <c r="KM53" i="7"/>
  <c r="KM54" i="7"/>
  <c r="KM57" i="7"/>
  <c r="KL46" i="7"/>
  <c r="KL47" i="7"/>
  <c r="KL51" i="7"/>
  <c r="KL53" i="7"/>
  <c r="KL54" i="7"/>
  <c r="KL57" i="7"/>
  <c r="KK46" i="7"/>
  <c r="KK47" i="7"/>
  <c r="KK51" i="7"/>
  <c r="KK53" i="7"/>
  <c r="KK54" i="7"/>
  <c r="KK57" i="7"/>
  <c r="KJ46" i="7"/>
  <c r="KJ47" i="7"/>
  <c r="KJ51" i="7"/>
  <c r="KJ53" i="7"/>
  <c r="KJ54" i="7"/>
  <c r="KJ57" i="7"/>
  <c r="KI46" i="7"/>
  <c r="KI47" i="7"/>
  <c r="KI51" i="7"/>
  <c r="KI53" i="7"/>
  <c r="KI54" i="7"/>
  <c r="KI57" i="7"/>
  <c r="KH46" i="7"/>
  <c r="KH47" i="7"/>
  <c r="KH51" i="7"/>
  <c r="KH53" i="7"/>
  <c r="KH54" i="7"/>
  <c r="KH57" i="7"/>
  <c r="KG46" i="7"/>
  <c r="KG47" i="7"/>
  <c r="KG51" i="7"/>
  <c r="KG53" i="7"/>
  <c r="KG54" i="7"/>
  <c r="KG57" i="7"/>
  <c r="KF46" i="7"/>
  <c r="KF47" i="7"/>
  <c r="KF51" i="7"/>
  <c r="KF53" i="7"/>
  <c r="KF54" i="7"/>
  <c r="KF57" i="7"/>
  <c r="KE46" i="7"/>
  <c r="KE47" i="7"/>
  <c r="KE51" i="7"/>
  <c r="KE53" i="7"/>
  <c r="KE54" i="7"/>
  <c r="KE57" i="7"/>
  <c r="KD46" i="7"/>
  <c r="KD47" i="7"/>
  <c r="KD51" i="7"/>
  <c r="KD53" i="7"/>
  <c r="KD54" i="7"/>
  <c r="KD57" i="7"/>
  <c r="KC46" i="7"/>
  <c r="KC47" i="7"/>
  <c r="KC51" i="7"/>
  <c r="KC53" i="7"/>
  <c r="KC54" i="7"/>
  <c r="KC57" i="7"/>
  <c r="KB46" i="7"/>
  <c r="KB47" i="7"/>
  <c r="KB51" i="7"/>
  <c r="KB53" i="7"/>
  <c r="KB54" i="7"/>
  <c r="KB57" i="7"/>
  <c r="KA46" i="7"/>
  <c r="KA47" i="7"/>
  <c r="KA51" i="7"/>
  <c r="KA53" i="7"/>
  <c r="KA54" i="7"/>
  <c r="KA57" i="7"/>
  <c r="JZ46" i="7"/>
  <c r="JZ47" i="7"/>
  <c r="JZ51" i="7"/>
  <c r="JZ53" i="7"/>
  <c r="JZ54" i="7"/>
  <c r="JZ57" i="7"/>
  <c r="JY46" i="7"/>
  <c r="JY47" i="7"/>
  <c r="JY51" i="7"/>
  <c r="JY53" i="7"/>
  <c r="JY54" i="7"/>
  <c r="JY57" i="7"/>
  <c r="JX46" i="7"/>
  <c r="JX47" i="7"/>
  <c r="JX51" i="7"/>
  <c r="JX53" i="7"/>
  <c r="JX54" i="7"/>
  <c r="JX57" i="7"/>
  <c r="JW46" i="7"/>
  <c r="JW47" i="7"/>
  <c r="JW51" i="7"/>
  <c r="JW53" i="7"/>
  <c r="JW54" i="7"/>
  <c r="JW57" i="7"/>
  <c r="JV46" i="7"/>
  <c r="JV47" i="7"/>
  <c r="JV51" i="7"/>
  <c r="JV53" i="7"/>
  <c r="JV54" i="7"/>
  <c r="JV57" i="7"/>
  <c r="JU46" i="7"/>
  <c r="JU47" i="7"/>
  <c r="JU51" i="7"/>
  <c r="JU53" i="7"/>
  <c r="JU54" i="7"/>
  <c r="JU57" i="7"/>
  <c r="JT46" i="7"/>
  <c r="JT47" i="7"/>
  <c r="JT51" i="7"/>
  <c r="JT53" i="7"/>
  <c r="JT54" i="7"/>
  <c r="JT57" i="7"/>
  <c r="JS46" i="7"/>
  <c r="JS47" i="7"/>
  <c r="JS51" i="7"/>
  <c r="JS53" i="7"/>
  <c r="JS54" i="7"/>
  <c r="JS57" i="7"/>
  <c r="JR46" i="7"/>
  <c r="JR47" i="7"/>
  <c r="JR51" i="7"/>
  <c r="JR53" i="7"/>
  <c r="JR54" i="7"/>
  <c r="JR57" i="7"/>
  <c r="JQ46" i="7"/>
  <c r="JQ47" i="7"/>
  <c r="JQ51" i="7"/>
  <c r="JQ53" i="7"/>
  <c r="JQ54" i="7"/>
  <c r="JQ57" i="7"/>
  <c r="JP46" i="7"/>
  <c r="JP47" i="7"/>
  <c r="JP51" i="7"/>
  <c r="JP53" i="7"/>
  <c r="JP54" i="7"/>
  <c r="JP57" i="7"/>
  <c r="JO46" i="7"/>
  <c r="JO47" i="7"/>
  <c r="JO51" i="7"/>
  <c r="JO53" i="7"/>
  <c r="JO54" i="7"/>
  <c r="JO57" i="7"/>
  <c r="JN46" i="7"/>
  <c r="JN47" i="7"/>
  <c r="JN51" i="7"/>
  <c r="JN53" i="7"/>
  <c r="JN54" i="7"/>
  <c r="JN57" i="7"/>
  <c r="JM46" i="7"/>
  <c r="JM47" i="7"/>
  <c r="JM51" i="7"/>
  <c r="JM53" i="7"/>
  <c r="JM54" i="7"/>
  <c r="JM57" i="7"/>
  <c r="JL46" i="7"/>
  <c r="JL47" i="7"/>
  <c r="JL51" i="7"/>
  <c r="JL53" i="7"/>
  <c r="JL54" i="7"/>
  <c r="JL57" i="7"/>
  <c r="JK46" i="7"/>
  <c r="JK47" i="7"/>
  <c r="JK51" i="7"/>
  <c r="JK53" i="7"/>
  <c r="JK54" i="7"/>
  <c r="JK57" i="7"/>
  <c r="JJ46" i="7"/>
  <c r="JJ47" i="7"/>
  <c r="JJ51" i="7"/>
  <c r="JJ53" i="7"/>
  <c r="JJ54" i="7"/>
  <c r="JJ57" i="7"/>
  <c r="JI46" i="7"/>
  <c r="JI47" i="7"/>
  <c r="JI51" i="7"/>
  <c r="JI53" i="7"/>
  <c r="JI54" i="7"/>
  <c r="JI57" i="7"/>
  <c r="JH46" i="7"/>
  <c r="JH47" i="7"/>
  <c r="JH51" i="7"/>
  <c r="JH53" i="7"/>
  <c r="JH54" i="7"/>
  <c r="JH57" i="7"/>
  <c r="JG46" i="7"/>
  <c r="JG47" i="7"/>
  <c r="JG51" i="7"/>
  <c r="JG53" i="7"/>
  <c r="JG54" i="7"/>
  <c r="JG57" i="7"/>
  <c r="JF46" i="7"/>
  <c r="JF47" i="7"/>
  <c r="JF51" i="7"/>
  <c r="JF53" i="7"/>
  <c r="JF54" i="7"/>
  <c r="JF57" i="7"/>
  <c r="JE46" i="7"/>
  <c r="JE47" i="7"/>
  <c r="JE51" i="7"/>
  <c r="JE53" i="7"/>
  <c r="JE54" i="7"/>
  <c r="JE57" i="7"/>
  <c r="JD46" i="7"/>
  <c r="JD47" i="7"/>
  <c r="JD51" i="7"/>
  <c r="JD53" i="7"/>
  <c r="JD54" i="7"/>
  <c r="JD57" i="7"/>
  <c r="JC46" i="7"/>
  <c r="JC47" i="7"/>
  <c r="JC51" i="7"/>
  <c r="JC53" i="7"/>
  <c r="JC54" i="7"/>
  <c r="JC57" i="7"/>
  <c r="JB46" i="7"/>
  <c r="JB47" i="7"/>
  <c r="JB51" i="7"/>
  <c r="JB53" i="7"/>
  <c r="JB54" i="7"/>
  <c r="JB57" i="7"/>
  <c r="JA46" i="7"/>
  <c r="JA47" i="7"/>
  <c r="JA51" i="7"/>
  <c r="JA53" i="7"/>
  <c r="JA54" i="7"/>
  <c r="JA57" i="7"/>
  <c r="IZ46" i="7"/>
  <c r="IZ47" i="7"/>
  <c r="IZ51" i="7"/>
  <c r="IZ53" i="7"/>
  <c r="IZ54" i="7"/>
  <c r="IZ57" i="7"/>
  <c r="IY46" i="7"/>
  <c r="IY47" i="7"/>
  <c r="IY51" i="7"/>
  <c r="IY53" i="7"/>
  <c r="IY54" i="7"/>
  <c r="IY57" i="7"/>
  <c r="IX46" i="7"/>
  <c r="IX47" i="7"/>
  <c r="IX51" i="7"/>
  <c r="IX53" i="7"/>
  <c r="IX54" i="7"/>
  <c r="IX57" i="7"/>
  <c r="IW46" i="7"/>
  <c r="IW47" i="7"/>
  <c r="IW51" i="7"/>
  <c r="IW53" i="7"/>
  <c r="IW54" i="7"/>
  <c r="IW57" i="7"/>
  <c r="IV46" i="7"/>
  <c r="IV47" i="7"/>
  <c r="IV51" i="7"/>
  <c r="IV53" i="7"/>
  <c r="IV54" i="7"/>
  <c r="IV57" i="7"/>
  <c r="IU46" i="7"/>
  <c r="IU47" i="7"/>
  <c r="IU51" i="7"/>
  <c r="IU53" i="7"/>
  <c r="IU54" i="7"/>
  <c r="IU57" i="7"/>
  <c r="IT46" i="7"/>
  <c r="IT47" i="7"/>
  <c r="IT51" i="7"/>
  <c r="IT53" i="7"/>
  <c r="IT54" i="7"/>
  <c r="IT57" i="7"/>
  <c r="IS46" i="7"/>
  <c r="IS47" i="7"/>
  <c r="IS51" i="7"/>
  <c r="IS53" i="7"/>
  <c r="IS54" i="7"/>
  <c r="IS57" i="7"/>
  <c r="IR46" i="7"/>
  <c r="IR47" i="7"/>
  <c r="IR51" i="7"/>
  <c r="IR53" i="7"/>
  <c r="IR54" i="7"/>
  <c r="IR57" i="7"/>
  <c r="IQ46" i="7"/>
  <c r="IQ47" i="7"/>
  <c r="IQ51" i="7"/>
  <c r="IQ53" i="7"/>
  <c r="IQ54" i="7"/>
  <c r="IQ57" i="7"/>
  <c r="IP46" i="7"/>
  <c r="IP47" i="7"/>
  <c r="IP51" i="7"/>
  <c r="IP53" i="7"/>
  <c r="IP54" i="7"/>
  <c r="IP57" i="7"/>
  <c r="IO46" i="7"/>
  <c r="IO47" i="7"/>
  <c r="IO51" i="7"/>
  <c r="IO53" i="7"/>
  <c r="IO54" i="7"/>
  <c r="IO57" i="7"/>
  <c r="IN46" i="7"/>
  <c r="IN47" i="7"/>
  <c r="IN51" i="7"/>
  <c r="IN53" i="7"/>
  <c r="IN54" i="7"/>
  <c r="IN57" i="7"/>
  <c r="IM46" i="7"/>
  <c r="IM47" i="7"/>
  <c r="IM51" i="7"/>
  <c r="IM53" i="7"/>
  <c r="IM54" i="7"/>
  <c r="IM57" i="7"/>
  <c r="IL46" i="7"/>
  <c r="IL47" i="7"/>
  <c r="IL51" i="7"/>
  <c r="IL53" i="7"/>
  <c r="IL54" i="7"/>
  <c r="IL57" i="7"/>
  <c r="IK46" i="7"/>
  <c r="IK47" i="7"/>
  <c r="IK51" i="7"/>
  <c r="IK53" i="7"/>
  <c r="IK54" i="7"/>
  <c r="IK57" i="7"/>
  <c r="IJ46" i="7"/>
  <c r="IJ47" i="7"/>
  <c r="IJ51" i="7"/>
  <c r="IJ53" i="7"/>
  <c r="IJ54" i="7"/>
  <c r="IJ57" i="7"/>
  <c r="II46" i="7"/>
  <c r="II47" i="7"/>
  <c r="II51" i="7"/>
  <c r="II53" i="7"/>
  <c r="II54" i="7"/>
  <c r="II57" i="7"/>
  <c r="IH46" i="7"/>
  <c r="IH47" i="7"/>
  <c r="IH51" i="7"/>
  <c r="IH53" i="7"/>
  <c r="IH54" i="7"/>
  <c r="IH57" i="7"/>
  <c r="IG46" i="7"/>
  <c r="IG47" i="7"/>
  <c r="IG51" i="7"/>
  <c r="IG53" i="7"/>
  <c r="IG54" i="7"/>
  <c r="IG57" i="7"/>
  <c r="IF46" i="7"/>
  <c r="IF47" i="7"/>
  <c r="IF51" i="7"/>
  <c r="IF53" i="7"/>
  <c r="IF54" i="7"/>
  <c r="IF57" i="7"/>
  <c r="IE46" i="7"/>
  <c r="IE47" i="7"/>
  <c r="IE51" i="7"/>
  <c r="IE53" i="7"/>
  <c r="IE54" i="7"/>
  <c r="IE57" i="7"/>
  <c r="ID46" i="7"/>
  <c r="ID47" i="7"/>
  <c r="ID51" i="7"/>
  <c r="ID53" i="7"/>
  <c r="ID54" i="7"/>
  <c r="ID57" i="7"/>
  <c r="IC46" i="7"/>
  <c r="IC47" i="7"/>
  <c r="IC51" i="7"/>
  <c r="IC53" i="7"/>
  <c r="IC54" i="7"/>
  <c r="IC57" i="7"/>
  <c r="IB46" i="7"/>
  <c r="IB47" i="7"/>
  <c r="IB51" i="7"/>
  <c r="IB53" i="7"/>
  <c r="IB54" i="7"/>
  <c r="IB57" i="7"/>
  <c r="IA46" i="7"/>
  <c r="IA47" i="7"/>
  <c r="IA51" i="7"/>
  <c r="IA53" i="7"/>
  <c r="IA54" i="7"/>
  <c r="IA57" i="7"/>
  <c r="HZ46" i="7"/>
  <c r="HZ47" i="7"/>
  <c r="HZ51" i="7"/>
  <c r="HZ53" i="7"/>
  <c r="HZ54" i="7"/>
  <c r="HZ57" i="7"/>
  <c r="HY46" i="7"/>
  <c r="HY47" i="7"/>
  <c r="HY51" i="7"/>
  <c r="HY53" i="7"/>
  <c r="HY54" i="7"/>
  <c r="HY57" i="7"/>
  <c r="HX46" i="7"/>
  <c r="HX47" i="7"/>
  <c r="HX51" i="7"/>
  <c r="HX53" i="7"/>
  <c r="HX54" i="7"/>
  <c r="HX57" i="7"/>
  <c r="HW46" i="7"/>
  <c r="HW47" i="7"/>
  <c r="HW51" i="7"/>
  <c r="HW53" i="7"/>
  <c r="HW54" i="7"/>
  <c r="HW57" i="7"/>
  <c r="HV46" i="7"/>
  <c r="HV47" i="7"/>
  <c r="HV51" i="7"/>
  <c r="HV53" i="7"/>
  <c r="HV54" i="7"/>
  <c r="HV57" i="7"/>
  <c r="HU46" i="7"/>
  <c r="HU47" i="7"/>
  <c r="HU51" i="7"/>
  <c r="HU53" i="7"/>
  <c r="HU54" i="7"/>
  <c r="HU57" i="7"/>
  <c r="HT46" i="7"/>
  <c r="HT47" i="7"/>
  <c r="HT51" i="7"/>
  <c r="HT53" i="7"/>
  <c r="HT54" i="7"/>
  <c r="HT57" i="7"/>
  <c r="HS46" i="7"/>
  <c r="HS47" i="7"/>
  <c r="HS51" i="7"/>
  <c r="HS53" i="7"/>
  <c r="HS54" i="7"/>
  <c r="HS57" i="7"/>
  <c r="HR46" i="7"/>
  <c r="HR47" i="7"/>
  <c r="HR51" i="7"/>
  <c r="HR53" i="7"/>
  <c r="HR54" i="7"/>
  <c r="HR57" i="7"/>
  <c r="HQ46" i="7"/>
  <c r="HQ47" i="7"/>
  <c r="HQ51" i="7"/>
  <c r="HQ53" i="7"/>
  <c r="HQ54" i="7"/>
  <c r="HQ57" i="7"/>
  <c r="HP46" i="7"/>
  <c r="HP47" i="7"/>
  <c r="HP51" i="7"/>
  <c r="HP53" i="7"/>
  <c r="HP54" i="7"/>
  <c r="HP57" i="7"/>
  <c r="HO46" i="7"/>
  <c r="HO47" i="7"/>
  <c r="HO51" i="7"/>
  <c r="HO53" i="7"/>
  <c r="HO54" i="7"/>
  <c r="HO57" i="7"/>
  <c r="HN46" i="7"/>
  <c r="HN47" i="7"/>
  <c r="HN51" i="7"/>
  <c r="HN53" i="7"/>
  <c r="HN54" i="7"/>
  <c r="HN57" i="7"/>
  <c r="HM46" i="7"/>
  <c r="HM47" i="7"/>
  <c r="HM51" i="7"/>
  <c r="HM53" i="7"/>
  <c r="HM54" i="7"/>
  <c r="HM57" i="7"/>
  <c r="HL46" i="7"/>
  <c r="HL47" i="7"/>
  <c r="HL51" i="7"/>
  <c r="HL53" i="7"/>
  <c r="HL54" i="7"/>
  <c r="HL57" i="7"/>
  <c r="HK46" i="7"/>
  <c r="HK47" i="7"/>
  <c r="HK51" i="7"/>
  <c r="HK53" i="7"/>
  <c r="HK54" i="7"/>
  <c r="HK57" i="7"/>
  <c r="HJ46" i="7"/>
  <c r="HJ47" i="7"/>
  <c r="HJ51" i="7"/>
  <c r="HJ53" i="7"/>
  <c r="HJ54" i="7"/>
  <c r="HJ57" i="7"/>
  <c r="HI46" i="7"/>
  <c r="HI47" i="7"/>
  <c r="HI51" i="7"/>
  <c r="HI53" i="7"/>
  <c r="HI54" i="7"/>
  <c r="HI57" i="7"/>
  <c r="HH46" i="7"/>
  <c r="HH47" i="7"/>
  <c r="HH51" i="7"/>
  <c r="HH53" i="7"/>
  <c r="HH54" i="7"/>
  <c r="HH57" i="7"/>
  <c r="HG46" i="7"/>
  <c r="HG47" i="7"/>
  <c r="HG51" i="7"/>
  <c r="HG53" i="7"/>
  <c r="HG54" i="7"/>
  <c r="HG57" i="7"/>
  <c r="HF46" i="7"/>
  <c r="HF47" i="7"/>
  <c r="HF51" i="7"/>
  <c r="HF53" i="7"/>
  <c r="HF54" i="7"/>
  <c r="HF57" i="7"/>
  <c r="HE46" i="7"/>
  <c r="HE47" i="7"/>
  <c r="HE51" i="7"/>
  <c r="HE53" i="7"/>
  <c r="HE54" i="7"/>
  <c r="HE57" i="7"/>
  <c r="HD46" i="7"/>
  <c r="HD47" i="7"/>
  <c r="HD51" i="7"/>
  <c r="HD53" i="7"/>
  <c r="HD54" i="7"/>
  <c r="HD57" i="7"/>
  <c r="HC46" i="7"/>
  <c r="HC47" i="7"/>
  <c r="HC51" i="7"/>
  <c r="HC53" i="7"/>
  <c r="HC54" i="7"/>
  <c r="HC57" i="7"/>
  <c r="HB46" i="7"/>
  <c r="HB47" i="7"/>
  <c r="HB51" i="7"/>
  <c r="HB53" i="7"/>
  <c r="HB54" i="7"/>
  <c r="HB57" i="7"/>
  <c r="HA46" i="7"/>
  <c r="HA47" i="7"/>
  <c r="HA51" i="7"/>
  <c r="HA53" i="7"/>
  <c r="HA54" i="7"/>
  <c r="HA57" i="7"/>
  <c r="GZ46" i="7"/>
  <c r="GZ47" i="7"/>
  <c r="GZ51" i="7"/>
  <c r="GZ53" i="7"/>
  <c r="GZ54" i="7"/>
  <c r="GZ57" i="7"/>
  <c r="GY46" i="7"/>
  <c r="GY47" i="7"/>
  <c r="GY51" i="7"/>
  <c r="GY53" i="7"/>
  <c r="GY54" i="7"/>
  <c r="GY57" i="7"/>
  <c r="GX46" i="7"/>
  <c r="GX47" i="7"/>
  <c r="GX51" i="7"/>
  <c r="GX53" i="7"/>
  <c r="GX54" i="7"/>
  <c r="GX57" i="7"/>
  <c r="GW46" i="7"/>
  <c r="GW47" i="7"/>
  <c r="GW51" i="7"/>
  <c r="GW53" i="7"/>
  <c r="GW54" i="7"/>
  <c r="GW57" i="7"/>
  <c r="GV46" i="7"/>
  <c r="GV47" i="7"/>
  <c r="GV51" i="7"/>
  <c r="GV53" i="7"/>
  <c r="GV54" i="7"/>
  <c r="GV57" i="7"/>
  <c r="GU46" i="7"/>
  <c r="GU47" i="7"/>
  <c r="GU51" i="7"/>
  <c r="GU53" i="7"/>
  <c r="GU54" i="7"/>
  <c r="GU57" i="7"/>
  <c r="GT46" i="7"/>
  <c r="GT47" i="7"/>
  <c r="GT51" i="7"/>
  <c r="GT53" i="7"/>
  <c r="GT54" i="7"/>
  <c r="GT57" i="7"/>
  <c r="GS46" i="7"/>
  <c r="GS47" i="7"/>
  <c r="GS51" i="7"/>
  <c r="GS53" i="7"/>
  <c r="GS54" i="7"/>
  <c r="GS57" i="7"/>
  <c r="GR46" i="7"/>
  <c r="GR47" i="7"/>
  <c r="GR51" i="7"/>
  <c r="GR53" i="7"/>
  <c r="GR54" i="7"/>
  <c r="GR57" i="7"/>
  <c r="GQ46" i="7"/>
  <c r="GQ47" i="7"/>
  <c r="GQ51" i="7"/>
  <c r="GQ53" i="7"/>
  <c r="GQ54" i="7"/>
  <c r="GQ57" i="7"/>
  <c r="GP46" i="7"/>
  <c r="GP47" i="7"/>
  <c r="GP51" i="7"/>
  <c r="GP53" i="7"/>
  <c r="GP54" i="7"/>
  <c r="GP57" i="7"/>
  <c r="GO46" i="7"/>
  <c r="GO47" i="7"/>
  <c r="GO51" i="7"/>
  <c r="GO53" i="7"/>
  <c r="GO54" i="7"/>
  <c r="GO57" i="7"/>
  <c r="GN46" i="7"/>
  <c r="GN47" i="7"/>
  <c r="GN51" i="7"/>
  <c r="GN53" i="7"/>
  <c r="GN54" i="7"/>
  <c r="GN57" i="7"/>
  <c r="GM46" i="7"/>
  <c r="GM47" i="7"/>
  <c r="GM51" i="7"/>
  <c r="GM53" i="7"/>
  <c r="GM54" i="7"/>
  <c r="GM57" i="7"/>
  <c r="GL46" i="7"/>
  <c r="GL47" i="7"/>
  <c r="GL51" i="7"/>
  <c r="GL53" i="7"/>
  <c r="GL54" i="7"/>
  <c r="GL57" i="7"/>
  <c r="GK46" i="7"/>
  <c r="GK47" i="7"/>
  <c r="GK51" i="7"/>
  <c r="GK53" i="7"/>
  <c r="GK54" i="7"/>
  <c r="GK57" i="7"/>
  <c r="GJ46" i="7"/>
  <c r="GJ47" i="7"/>
  <c r="GJ51" i="7"/>
  <c r="GJ53" i="7"/>
  <c r="GJ54" i="7"/>
  <c r="GJ57" i="7"/>
  <c r="GI46" i="7"/>
  <c r="GI47" i="7"/>
  <c r="GI51" i="7"/>
  <c r="GI53" i="7"/>
  <c r="GI54" i="7"/>
  <c r="GI57" i="7"/>
  <c r="GH46" i="7"/>
  <c r="GH47" i="7"/>
  <c r="GH51" i="7"/>
  <c r="GH53" i="7"/>
  <c r="GH54" i="7"/>
  <c r="GH57" i="7"/>
  <c r="GG46" i="7"/>
  <c r="GG47" i="7"/>
  <c r="GG51" i="7"/>
  <c r="GG53" i="7"/>
  <c r="GG54" i="7"/>
  <c r="GG57" i="7"/>
  <c r="GF46" i="7"/>
  <c r="GF47" i="7"/>
  <c r="GF51" i="7"/>
  <c r="GF53" i="7"/>
  <c r="GF54" i="7"/>
  <c r="GF57" i="7"/>
  <c r="GE46" i="7"/>
  <c r="GE47" i="7"/>
  <c r="GE51" i="7"/>
  <c r="GE53" i="7"/>
  <c r="GE54" i="7"/>
  <c r="GE57" i="7"/>
  <c r="GD46" i="7"/>
  <c r="GD47" i="7"/>
  <c r="GD51" i="7"/>
  <c r="GD53" i="7"/>
  <c r="GD54" i="7"/>
  <c r="GD57" i="7"/>
  <c r="GC46" i="7"/>
  <c r="GC47" i="7"/>
  <c r="GC51" i="7"/>
  <c r="GC53" i="7"/>
  <c r="GC54" i="7"/>
  <c r="GC57" i="7"/>
  <c r="GB46" i="7"/>
  <c r="GB47" i="7"/>
  <c r="GB51" i="7"/>
  <c r="GB53" i="7"/>
  <c r="GB54" i="7"/>
  <c r="GB57" i="7"/>
  <c r="GA46" i="7"/>
  <c r="GA47" i="7"/>
  <c r="GA51" i="7"/>
  <c r="GA53" i="7"/>
  <c r="GA54" i="7"/>
  <c r="GA57" i="7"/>
  <c r="FZ46" i="7"/>
  <c r="FZ47" i="7"/>
  <c r="FZ51" i="7"/>
  <c r="FZ53" i="7"/>
  <c r="FZ54" i="7"/>
  <c r="FZ57" i="7"/>
  <c r="FY46" i="7"/>
  <c r="FY47" i="7"/>
  <c r="FY51" i="7"/>
  <c r="FY53" i="7"/>
  <c r="FY54" i="7"/>
  <c r="FY57" i="7"/>
  <c r="FX46" i="7"/>
  <c r="FX47" i="7"/>
  <c r="FX51" i="7"/>
  <c r="FX53" i="7"/>
  <c r="FX54" i="7"/>
  <c r="FX57" i="7"/>
  <c r="FW46" i="7"/>
  <c r="FW47" i="7"/>
  <c r="FW51" i="7"/>
  <c r="FW53" i="7"/>
  <c r="FW54" i="7"/>
  <c r="FW57" i="7"/>
  <c r="FV46" i="7"/>
  <c r="FV47" i="7"/>
  <c r="FV51" i="7"/>
  <c r="FV53" i="7"/>
  <c r="FV54" i="7"/>
  <c r="FV57" i="7"/>
  <c r="FU46" i="7"/>
  <c r="FU47" i="7"/>
  <c r="FU51" i="7"/>
  <c r="FU53" i="7"/>
  <c r="FU54" i="7"/>
  <c r="FU57" i="7"/>
  <c r="FT46" i="7"/>
  <c r="FT47" i="7"/>
  <c r="FT51" i="7"/>
  <c r="FT53" i="7"/>
  <c r="FT54" i="7"/>
  <c r="FT57" i="7"/>
  <c r="FS46" i="7"/>
  <c r="FS47" i="7"/>
  <c r="FS51" i="7"/>
  <c r="FS53" i="7"/>
  <c r="FS54" i="7"/>
  <c r="FS57" i="7"/>
  <c r="FR46" i="7"/>
  <c r="FR47" i="7"/>
  <c r="FR51" i="7"/>
  <c r="FR53" i="7"/>
  <c r="FR54" i="7"/>
  <c r="FR57" i="7"/>
  <c r="FQ46" i="7"/>
  <c r="FQ47" i="7"/>
  <c r="FQ51" i="7"/>
  <c r="FQ53" i="7"/>
  <c r="FQ54" i="7"/>
  <c r="FQ57" i="7"/>
  <c r="FP46" i="7"/>
  <c r="FP47" i="7"/>
  <c r="FP51" i="7"/>
  <c r="FP53" i="7"/>
  <c r="FP54" i="7"/>
  <c r="FP57" i="7"/>
  <c r="FO46" i="7"/>
  <c r="FO47" i="7"/>
  <c r="FO51" i="7"/>
  <c r="FO53" i="7"/>
  <c r="FO54" i="7"/>
  <c r="FO57" i="7"/>
  <c r="FN46" i="7"/>
  <c r="FN47" i="7"/>
  <c r="FN51" i="7"/>
  <c r="FN53" i="7"/>
  <c r="FN54" i="7"/>
  <c r="FN57" i="7"/>
  <c r="FM46" i="7"/>
  <c r="FM47" i="7"/>
  <c r="FM51" i="7"/>
  <c r="FM53" i="7"/>
  <c r="FM54" i="7"/>
  <c r="FM57" i="7"/>
  <c r="FL46" i="7"/>
  <c r="FL47" i="7"/>
  <c r="FL51" i="7"/>
  <c r="FL53" i="7"/>
  <c r="FL54" i="7"/>
  <c r="FL57" i="7"/>
  <c r="FK46" i="7"/>
  <c r="FK47" i="7"/>
  <c r="FK51" i="7"/>
  <c r="FK53" i="7"/>
  <c r="FK54" i="7"/>
  <c r="FK57" i="7"/>
  <c r="FJ46" i="7"/>
  <c r="FJ47" i="7"/>
  <c r="FJ51" i="7"/>
  <c r="FJ53" i="7"/>
  <c r="FJ54" i="7"/>
  <c r="FJ57" i="7"/>
  <c r="FI46" i="7"/>
  <c r="FI47" i="7"/>
  <c r="FI51" i="7"/>
  <c r="FI53" i="7"/>
  <c r="FI54" i="7"/>
  <c r="FI57" i="7"/>
  <c r="FH46" i="7"/>
  <c r="FH47" i="7"/>
  <c r="FH51" i="7"/>
  <c r="FH53" i="7"/>
  <c r="FH54" i="7"/>
  <c r="FH57" i="7"/>
  <c r="FG46" i="7"/>
  <c r="FG47" i="7"/>
  <c r="FG51" i="7"/>
  <c r="FG53" i="7"/>
  <c r="FG54" i="7"/>
  <c r="FG57" i="7"/>
  <c r="FF46" i="7"/>
  <c r="FF47" i="7"/>
  <c r="FF51" i="7"/>
  <c r="FF53" i="7"/>
  <c r="FF54" i="7"/>
  <c r="FF57" i="7"/>
  <c r="FE46" i="7"/>
  <c r="FE47" i="7"/>
  <c r="FE51" i="7"/>
  <c r="FE53" i="7"/>
  <c r="FE54" i="7"/>
  <c r="FE57" i="7"/>
  <c r="FD46" i="7"/>
  <c r="FD47" i="7"/>
  <c r="FD51" i="7"/>
  <c r="FD53" i="7"/>
  <c r="FD54" i="7"/>
  <c r="FD57" i="7"/>
  <c r="FC46" i="7"/>
  <c r="FC47" i="7"/>
  <c r="FC51" i="7"/>
  <c r="FC53" i="7"/>
  <c r="FC54" i="7"/>
  <c r="FC57" i="7"/>
  <c r="FB46" i="7"/>
  <c r="FB47" i="7"/>
  <c r="FB51" i="7"/>
  <c r="FB53" i="7"/>
  <c r="FB54" i="7"/>
  <c r="FB57" i="7"/>
  <c r="FA46" i="7"/>
  <c r="FA47" i="7"/>
  <c r="FA51" i="7"/>
  <c r="FA53" i="7"/>
  <c r="FA54" i="7"/>
  <c r="FA57" i="7"/>
  <c r="EZ46" i="7"/>
  <c r="EZ47" i="7"/>
  <c r="EZ51" i="7"/>
  <c r="EZ53" i="7"/>
  <c r="EZ54" i="7"/>
  <c r="EZ57" i="7"/>
  <c r="EY46" i="7"/>
  <c r="EY47" i="7"/>
  <c r="EY51" i="7"/>
  <c r="EY53" i="7"/>
  <c r="EY54" i="7"/>
  <c r="EY57" i="7"/>
  <c r="EX46" i="7"/>
  <c r="EX47" i="7"/>
  <c r="EX51" i="7"/>
  <c r="EX53" i="7"/>
  <c r="EX54" i="7"/>
  <c r="EX57" i="7"/>
  <c r="EW46" i="7"/>
  <c r="EW47" i="7"/>
  <c r="EW51" i="7"/>
  <c r="EW53" i="7"/>
  <c r="EW54" i="7"/>
  <c r="EW57" i="7"/>
  <c r="EV46" i="7"/>
  <c r="EV47" i="7"/>
  <c r="EV51" i="7"/>
  <c r="EV53" i="7"/>
  <c r="EV54" i="7"/>
  <c r="EV57" i="7"/>
  <c r="EU46" i="7"/>
  <c r="EU47" i="7"/>
  <c r="EU51" i="7"/>
  <c r="EU53" i="7"/>
  <c r="EU54" i="7"/>
  <c r="EU57" i="7"/>
  <c r="ET46" i="7"/>
  <c r="ET47" i="7"/>
  <c r="ET51" i="7"/>
  <c r="ET53" i="7"/>
  <c r="ET54" i="7"/>
  <c r="ET57" i="7"/>
  <c r="ES46" i="7"/>
  <c r="ES47" i="7"/>
  <c r="ES51" i="7"/>
  <c r="ES53" i="7"/>
  <c r="ES54" i="7"/>
  <c r="ES57" i="7"/>
  <c r="ER46" i="7"/>
  <c r="ER47" i="7"/>
  <c r="ER51" i="7"/>
  <c r="ER53" i="7"/>
  <c r="ER54" i="7"/>
  <c r="ER57" i="7"/>
  <c r="EQ46" i="7"/>
  <c r="EQ47" i="7"/>
  <c r="EQ51" i="7"/>
  <c r="EQ53" i="7"/>
  <c r="EQ54" i="7"/>
  <c r="EQ57" i="7"/>
  <c r="EP46" i="7"/>
  <c r="EP47" i="7"/>
  <c r="EP51" i="7"/>
  <c r="EP53" i="7"/>
  <c r="EP54" i="7"/>
  <c r="EP57" i="7"/>
  <c r="EO46" i="7"/>
  <c r="EO47" i="7"/>
  <c r="EO51" i="7"/>
  <c r="EO53" i="7"/>
  <c r="EO54" i="7"/>
  <c r="EO57" i="7"/>
  <c r="EN46" i="7"/>
  <c r="EN47" i="7"/>
  <c r="EN51" i="7"/>
  <c r="EN53" i="7"/>
  <c r="EN54" i="7"/>
  <c r="EN57" i="7"/>
  <c r="EM46" i="7"/>
  <c r="EM47" i="7"/>
  <c r="EM51" i="7"/>
  <c r="EM53" i="7"/>
  <c r="EM54" i="7"/>
  <c r="EM57" i="7"/>
  <c r="EL46" i="7"/>
  <c r="EL47" i="7"/>
  <c r="EL51" i="7"/>
  <c r="EL53" i="7"/>
  <c r="EL54" i="7"/>
  <c r="EL57" i="7"/>
  <c r="EK46" i="7"/>
  <c r="EK47" i="7"/>
  <c r="EK51" i="7"/>
  <c r="EK53" i="7"/>
  <c r="EK54" i="7"/>
  <c r="EK57" i="7"/>
  <c r="EJ46" i="7"/>
  <c r="EJ47" i="7"/>
  <c r="EJ51" i="7"/>
  <c r="EJ53" i="7"/>
  <c r="EJ54" i="7"/>
  <c r="EJ57" i="7"/>
  <c r="EI46" i="7"/>
  <c r="EI47" i="7"/>
  <c r="EI51" i="7"/>
  <c r="EI53" i="7"/>
  <c r="EI54" i="7"/>
  <c r="EI57" i="7"/>
  <c r="EH46" i="7"/>
  <c r="EH47" i="7"/>
  <c r="EH51" i="7"/>
  <c r="EH53" i="7"/>
  <c r="EH54" i="7"/>
  <c r="EH57" i="7"/>
  <c r="EG46" i="7"/>
  <c r="EG47" i="7"/>
  <c r="EG51" i="7"/>
  <c r="EG53" i="7"/>
  <c r="EG54" i="7"/>
  <c r="EG57" i="7"/>
  <c r="EF46" i="7"/>
  <c r="EF47" i="7"/>
  <c r="EF51" i="7"/>
  <c r="EF53" i="7"/>
  <c r="EF54" i="7"/>
  <c r="EF57" i="7"/>
  <c r="EE46" i="7"/>
  <c r="EE47" i="7"/>
  <c r="EE51" i="7"/>
  <c r="EE53" i="7"/>
  <c r="EE54" i="7"/>
  <c r="EE57" i="7"/>
  <c r="ED46" i="7"/>
  <c r="ED47" i="7"/>
  <c r="ED51" i="7"/>
  <c r="ED53" i="7"/>
  <c r="ED54" i="7"/>
  <c r="ED57" i="7"/>
  <c r="EC46" i="7"/>
  <c r="EC47" i="7"/>
  <c r="EC51" i="7"/>
  <c r="EC53" i="7"/>
  <c r="EC54" i="7"/>
  <c r="EC57" i="7"/>
  <c r="EB46" i="7"/>
  <c r="EB47" i="7"/>
  <c r="EB51" i="7"/>
  <c r="EB53" i="7"/>
  <c r="EB54" i="7"/>
  <c r="EB57" i="7"/>
  <c r="EA46" i="7"/>
  <c r="EA47" i="7"/>
  <c r="EA51" i="7"/>
  <c r="EA53" i="7"/>
  <c r="EA54" i="7"/>
  <c r="EA57" i="7"/>
  <c r="DZ46" i="7"/>
  <c r="DZ47" i="7"/>
  <c r="DZ51" i="7"/>
  <c r="DZ53" i="7"/>
  <c r="DZ54" i="7"/>
  <c r="DZ57" i="7"/>
  <c r="DY46" i="7"/>
  <c r="DY47" i="7"/>
  <c r="DY51" i="7"/>
  <c r="DY53" i="7"/>
  <c r="DY54" i="7"/>
  <c r="DY57" i="7"/>
  <c r="DX46" i="7"/>
  <c r="DX47" i="7"/>
  <c r="DX51" i="7"/>
  <c r="DX53" i="7"/>
  <c r="DX54" i="7"/>
  <c r="DX57" i="7"/>
  <c r="DW46" i="7"/>
  <c r="DW47" i="7"/>
  <c r="DW51" i="7"/>
  <c r="DW53" i="7"/>
  <c r="DW54" i="7"/>
  <c r="DW57" i="7"/>
  <c r="DV46" i="7"/>
  <c r="DV47" i="7"/>
  <c r="DV51" i="7"/>
  <c r="DV53" i="7"/>
  <c r="DV54" i="7"/>
  <c r="DV57" i="7"/>
  <c r="DU46" i="7"/>
  <c r="DU47" i="7"/>
  <c r="DU51" i="7"/>
  <c r="DU53" i="7"/>
  <c r="DU54" i="7"/>
  <c r="DU57" i="7"/>
  <c r="DT46" i="7"/>
  <c r="DT47" i="7"/>
  <c r="DT51" i="7"/>
  <c r="DT53" i="7"/>
  <c r="DT54" i="7"/>
  <c r="DT57" i="7"/>
  <c r="DS46" i="7"/>
  <c r="DS47" i="7"/>
  <c r="DS51" i="7"/>
  <c r="DS53" i="7"/>
  <c r="DS54" i="7"/>
  <c r="DS57" i="7"/>
  <c r="DR46" i="7"/>
  <c r="DR47" i="7"/>
  <c r="DR51" i="7"/>
  <c r="DR53" i="7"/>
  <c r="DR54" i="7"/>
  <c r="DR57" i="7"/>
  <c r="DQ46" i="7"/>
  <c r="DQ47" i="7"/>
  <c r="DQ51" i="7"/>
  <c r="DQ53" i="7"/>
  <c r="DQ54" i="7"/>
  <c r="DQ57" i="7"/>
  <c r="DP46" i="7"/>
  <c r="DP47" i="7"/>
  <c r="DP51" i="7"/>
  <c r="DP53" i="7"/>
  <c r="DP54" i="7"/>
  <c r="DP57" i="7"/>
  <c r="DO46" i="7"/>
  <c r="DO47" i="7"/>
  <c r="DO51" i="7"/>
  <c r="DO53" i="7"/>
  <c r="DO54" i="7"/>
  <c r="DO57" i="7"/>
  <c r="DN46" i="7"/>
  <c r="DN47" i="7"/>
  <c r="DN51" i="7"/>
  <c r="DN53" i="7"/>
  <c r="DN54" i="7"/>
  <c r="DN57" i="7"/>
  <c r="DM46" i="7"/>
  <c r="DM47" i="7"/>
  <c r="DM51" i="7"/>
  <c r="DM53" i="7"/>
  <c r="DM54" i="7"/>
  <c r="DM57" i="7"/>
  <c r="DL46" i="7"/>
  <c r="DL47" i="7"/>
  <c r="DL51" i="7"/>
  <c r="DL53" i="7"/>
  <c r="DL54" i="7"/>
  <c r="DL57" i="7"/>
  <c r="DK46" i="7"/>
  <c r="DK47" i="7"/>
  <c r="DK51" i="7"/>
  <c r="DK53" i="7"/>
  <c r="DK54" i="7"/>
  <c r="DK57" i="7"/>
  <c r="DJ46" i="7"/>
  <c r="DJ47" i="7"/>
  <c r="DJ51" i="7"/>
  <c r="DJ53" i="7"/>
  <c r="DJ54" i="7"/>
  <c r="DJ57" i="7"/>
  <c r="DI46" i="7"/>
  <c r="DI47" i="7"/>
  <c r="DI51" i="7"/>
  <c r="DI53" i="7"/>
  <c r="DI54" i="7"/>
  <c r="DI57" i="7"/>
  <c r="DH46" i="7"/>
  <c r="DH47" i="7"/>
  <c r="DH51" i="7"/>
  <c r="DH53" i="7"/>
  <c r="DH54" i="7"/>
  <c r="DH57" i="7"/>
  <c r="DG46" i="7"/>
  <c r="DG47" i="7"/>
  <c r="DG51" i="7"/>
  <c r="DG53" i="7"/>
  <c r="DG54" i="7"/>
  <c r="DG57" i="7"/>
  <c r="DF46" i="7"/>
  <c r="DF47" i="7"/>
  <c r="DF51" i="7"/>
  <c r="DF53" i="7"/>
  <c r="DF54" i="7"/>
  <c r="DF57" i="7"/>
  <c r="DE51" i="7"/>
  <c r="DE53" i="7"/>
  <c r="DE54" i="7"/>
  <c r="DE57" i="7"/>
  <c r="DD51" i="7"/>
  <c r="DD53" i="7"/>
  <c r="DD54" i="7"/>
  <c r="DD57" i="7"/>
  <c r="DC51" i="7"/>
  <c r="DC53" i="7"/>
  <c r="DC54" i="7"/>
  <c r="DC57" i="7"/>
  <c r="DB51" i="7"/>
  <c r="DB53" i="7"/>
  <c r="DB54" i="7"/>
  <c r="DB57" i="7"/>
  <c r="DA51" i="7"/>
  <c r="DA53" i="7"/>
  <c r="DA54" i="7"/>
  <c r="DA57" i="7"/>
  <c r="CZ51" i="7"/>
  <c r="CZ53" i="7"/>
  <c r="CZ54" i="7"/>
  <c r="CZ57" i="7"/>
  <c r="CY51" i="7"/>
  <c r="CY53" i="7"/>
  <c r="CY54" i="7"/>
  <c r="CY57" i="7"/>
  <c r="CX51" i="7"/>
  <c r="CX53" i="7"/>
  <c r="CX54" i="7"/>
  <c r="CX57" i="7"/>
  <c r="CW51" i="7"/>
  <c r="CW53" i="7"/>
  <c r="CW54" i="7"/>
  <c r="CW57" i="7"/>
  <c r="CV51" i="7"/>
  <c r="CV53" i="7"/>
  <c r="CV54" i="7"/>
  <c r="CV57" i="7"/>
  <c r="CU51" i="7"/>
  <c r="CU53" i="7"/>
  <c r="CU54" i="7"/>
  <c r="CU57" i="7"/>
  <c r="CT51" i="7"/>
  <c r="CT53" i="7"/>
  <c r="CT54" i="7"/>
  <c r="CT57" i="7"/>
  <c r="CS51" i="7"/>
  <c r="CS53" i="7"/>
  <c r="CS54" i="7"/>
  <c r="CS57" i="7"/>
  <c r="CR51" i="7"/>
  <c r="CR53" i="7"/>
  <c r="CR54" i="7"/>
  <c r="CR57" i="7"/>
  <c r="CQ51" i="7"/>
  <c r="CQ53" i="7"/>
  <c r="CQ54" i="7"/>
  <c r="CQ57" i="7"/>
  <c r="CP51" i="7"/>
  <c r="CP53" i="7"/>
  <c r="CP54" i="7"/>
  <c r="CP57" i="7"/>
  <c r="CO51" i="7"/>
  <c r="CO53" i="7"/>
  <c r="CO54" i="7"/>
  <c r="CO57" i="7"/>
  <c r="CN51" i="7"/>
  <c r="CN53" i="7"/>
  <c r="CN54" i="7"/>
  <c r="CN57" i="7"/>
  <c r="CM51" i="7"/>
  <c r="CM53" i="7"/>
  <c r="CM54" i="7"/>
  <c r="CM57" i="7"/>
  <c r="CL51" i="7"/>
  <c r="CL53" i="7"/>
  <c r="CL54" i="7"/>
  <c r="CL57" i="7"/>
  <c r="CK51" i="7"/>
  <c r="CK53" i="7"/>
  <c r="CK54" i="7"/>
  <c r="CK57" i="7"/>
  <c r="CJ51" i="7"/>
  <c r="CJ53" i="7"/>
  <c r="CJ54" i="7"/>
  <c r="CJ57" i="7"/>
  <c r="CI51" i="7"/>
  <c r="CI53" i="7"/>
  <c r="CI54" i="7"/>
  <c r="CI57" i="7"/>
  <c r="CH51" i="7"/>
  <c r="CH53" i="7"/>
  <c r="CH54" i="7"/>
  <c r="CH57" i="7"/>
  <c r="CG51" i="7"/>
  <c r="CG53" i="7"/>
  <c r="CG54" i="7"/>
  <c r="CG57" i="7"/>
  <c r="CF51" i="7"/>
  <c r="CF53" i="7"/>
  <c r="CF54" i="7"/>
  <c r="CF57" i="7"/>
  <c r="CE51" i="7"/>
  <c r="CE53" i="7"/>
  <c r="CE54" i="7"/>
  <c r="CE57" i="7"/>
  <c r="CD51" i="7"/>
  <c r="CD53" i="7"/>
  <c r="CD54" i="7"/>
  <c r="CD57" i="7"/>
  <c r="CC51" i="7"/>
  <c r="CC53" i="7"/>
  <c r="CC54" i="7"/>
  <c r="CC57" i="7"/>
  <c r="CB51" i="7"/>
  <c r="CB53" i="7"/>
  <c r="CB54" i="7"/>
  <c r="CB57" i="7"/>
  <c r="CA51" i="7"/>
  <c r="CA53" i="7"/>
  <c r="CA54" i="7"/>
  <c r="CA57" i="7"/>
  <c r="BZ51" i="7"/>
  <c r="BZ53" i="7"/>
  <c r="BZ54" i="7"/>
  <c r="BZ57" i="7"/>
  <c r="BY51" i="7"/>
  <c r="BY53" i="7"/>
  <c r="BY54" i="7"/>
  <c r="BY57" i="7"/>
  <c r="BX51" i="7"/>
  <c r="BX53" i="7"/>
  <c r="BX54" i="7"/>
  <c r="BX57" i="7"/>
  <c r="BW51" i="7"/>
  <c r="BW53" i="7"/>
  <c r="BW54" i="7"/>
  <c r="BW57" i="7"/>
  <c r="BV51" i="7"/>
  <c r="BV53" i="7"/>
  <c r="BV54" i="7"/>
  <c r="BV57" i="7"/>
  <c r="BU51" i="7"/>
  <c r="BU53" i="7"/>
  <c r="BU54" i="7"/>
  <c r="BU57" i="7"/>
  <c r="BT51" i="7"/>
  <c r="BT53" i="7"/>
  <c r="BT54" i="7"/>
  <c r="BT57" i="7"/>
  <c r="BS51" i="7"/>
  <c r="BS53" i="7"/>
  <c r="BS54" i="7"/>
  <c r="BS57" i="7"/>
  <c r="BR51" i="7"/>
  <c r="BR53" i="7"/>
  <c r="BR54" i="7"/>
  <c r="BR57" i="7"/>
  <c r="BQ51" i="7"/>
  <c r="BQ53" i="7"/>
  <c r="BQ54" i="7"/>
  <c r="BQ57" i="7"/>
  <c r="BP51" i="7"/>
  <c r="BP53" i="7"/>
  <c r="BP54" i="7"/>
  <c r="BP57" i="7"/>
  <c r="BO51" i="7"/>
  <c r="BO53" i="7"/>
  <c r="BO54" i="7"/>
  <c r="BO57" i="7"/>
  <c r="BN51" i="7"/>
  <c r="BN53" i="7"/>
  <c r="BN54" i="7"/>
  <c r="BN57" i="7"/>
  <c r="BM51" i="7"/>
  <c r="BM53" i="7"/>
  <c r="BM54" i="7"/>
  <c r="BM57" i="7"/>
  <c r="BL51" i="7"/>
  <c r="BL53" i="7"/>
  <c r="BL54" i="7"/>
  <c r="BL57" i="7"/>
  <c r="BK51" i="7"/>
  <c r="BK53" i="7"/>
  <c r="BK54" i="7"/>
  <c r="BK57" i="7"/>
  <c r="BJ51" i="7"/>
  <c r="BJ53" i="7"/>
  <c r="BJ54" i="7"/>
  <c r="BJ57" i="7"/>
  <c r="BI51" i="7"/>
  <c r="BI53" i="7"/>
  <c r="BI54" i="7"/>
  <c r="BI57" i="7"/>
  <c r="BH51" i="7"/>
  <c r="BH53" i="7"/>
  <c r="BH54" i="7"/>
  <c r="BH57" i="7"/>
  <c r="BG51" i="7"/>
  <c r="BG53" i="7"/>
  <c r="BG54" i="7"/>
  <c r="BG57" i="7"/>
  <c r="BF51" i="7"/>
  <c r="BF53" i="7"/>
  <c r="BF54" i="7"/>
  <c r="BF57" i="7"/>
  <c r="BE51" i="7"/>
  <c r="BE53" i="7"/>
  <c r="BE54" i="7"/>
  <c r="BE57" i="7"/>
  <c r="BD51" i="7"/>
  <c r="BD53" i="7"/>
  <c r="BD54" i="7"/>
  <c r="BD57" i="7"/>
  <c r="BC51" i="7"/>
  <c r="BC53" i="7"/>
  <c r="BC54" i="7"/>
  <c r="BC57" i="7"/>
  <c r="BB51" i="7"/>
  <c r="BB53" i="7"/>
  <c r="BB54" i="7"/>
  <c r="BB57" i="7"/>
  <c r="BA51" i="7"/>
  <c r="BA53" i="7"/>
  <c r="BA54" i="7"/>
  <c r="BA57" i="7"/>
  <c r="AZ51" i="7"/>
  <c r="AZ53" i="7"/>
  <c r="AZ54" i="7"/>
  <c r="AZ57" i="7"/>
  <c r="AY51" i="7"/>
  <c r="AY53" i="7"/>
  <c r="AY54" i="7"/>
  <c r="AY57" i="7"/>
  <c r="AX51" i="7"/>
  <c r="AX53" i="7"/>
  <c r="AX54" i="7"/>
  <c r="AX57" i="7"/>
  <c r="AW51" i="7"/>
  <c r="AW53" i="7"/>
  <c r="AW54" i="7"/>
  <c r="AW57" i="7"/>
  <c r="AV51" i="7"/>
  <c r="AV53" i="7"/>
  <c r="AV54" i="7"/>
  <c r="AV57" i="7"/>
  <c r="AU51" i="7"/>
  <c r="AU53" i="7"/>
  <c r="AU54" i="7"/>
  <c r="AU57" i="7"/>
  <c r="AT51" i="7"/>
  <c r="AT53" i="7"/>
  <c r="AT54" i="7"/>
  <c r="AT57" i="7"/>
  <c r="AS51" i="7"/>
  <c r="AS53" i="7"/>
  <c r="AS54" i="7"/>
  <c r="AS57" i="7"/>
  <c r="AR51" i="7"/>
  <c r="AR53" i="7"/>
  <c r="AR54" i="7"/>
  <c r="AR57" i="7"/>
  <c r="AQ51" i="7"/>
  <c r="AQ53" i="7"/>
  <c r="AQ54" i="7"/>
  <c r="AQ57" i="7"/>
  <c r="AP51" i="7"/>
  <c r="AP53" i="7"/>
  <c r="AP54" i="7"/>
  <c r="AP57" i="7"/>
  <c r="AO51" i="7"/>
  <c r="AO53" i="7"/>
  <c r="AO54" i="7"/>
  <c r="AO57" i="7"/>
  <c r="AN51" i="7"/>
  <c r="AN53" i="7"/>
  <c r="AN54" i="7"/>
  <c r="AN57" i="7"/>
  <c r="AM51" i="7"/>
  <c r="AM53" i="7"/>
  <c r="AM54" i="7"/>
  <c r="AM57" i="7"/>
  <c r="AL51" i="7"/>
  <c r="AL53" i="7"/>
  <c r="AL54" i="7"/>
  <c r="AL55" i="7"/>
  <c r="AL57" i="7"/>
  <c r="AE46" i="7"/>
  <c r="AE47" i="7"/>
  <c r="AE51" i="7"/>
  <c r="AE53" i="7"/>
  <c r="AE54" i="7"/>
  <c r="AE55" i="7"/>
  <c r="AE57" i="7"/>
  <c r="AD46" i="7"/>
  <c r="AD47" i="7"/>
  <c r="AD51" i="7"/>
  <c r="AD53" i="7"/>
  <c r="AD54" i="7"/>
  <c r="AD55" i="7"/>
  <c r="AD57" i="7"/>
  <c r="AC46" i="7"/>
  <c r="AC47" i="7"/>
  <c r="AC51" i="7"/>
  <c r="AC53" i="7"/>
  <c r="AC54" i="7"/>
  <c r="AC55" i="7"/>
  <c r="AC57" i="7"/>
  <c r="AB46" i="7"/>
  <c r="AB47" i="7"/>
  <c r="AB51" i="7"/>
  <c r="AB53" i="7"/>
  <c r="AB54" i="7"/>
  <c r="AB55" i="7"/>
  <c r="AB57" i="7"/>
  <c r="AA46" i="7"/>
  <c r="AA47" i="7"/>
  <c r="AA51" i="7"/>
  <c r="AA53" i="7"/>
  <c r="AA54" i="7"/>
  <c r="AA55" i="7"/>
  <c r="AA57" i="7"/>
  <c r="Z46" i="7"/>
  <c r="Z47" i="7"/>
  <c r="Z51" i="7"/>
  <c r="Z53" i="7"/>
  <c r="Z54" i="7"/>
  <c r="Z55" i="7"/>
  <c r="Z57" i="7"/>
  <c r="Y46" i="7"/>
  <c r="Y47" i="7"/>
  <c r="Y51" i="7"/>
  <c r="Y53" i="7"/>
  <c r="Y54" i="7"/>
  <c r="Y55" i="7"/>
  <c r="Y57" i="7"/>
  <c r="X46" i="7"/>
  <c r="X47" i="7"/>
  <c r="X51" i="7"/>
  <c r="X53" i="7"/>
  <c r="X54" i="7"/>
  <c r="X55" i="7"/>
  <c r="X57" i="7"/>
  <c r="W46" i="7"/>
  <c r="W47" i="7"/>
  <c r="W51" i="7"/>
  <c r="W53" i="7"/>
  <c r="W54" i="7"/>
  <c r="W55" i="7"/>
  <c r="W57" i="7"/>
  <c r="V46" i="7"/>
  <c r="V47" i="7"/>
  <c r="V51" i="7"/>
  <c r="V53" i="7"/>
  <c r="V54" i="7"/>
  <c r="V55" i="7"/>
  <c r="V57" i="7"/>
  <c r="U46" i="7"/>
  <c r="U47" i="7"/>
  <c r="U51" i="7"/>
  <c r="U53" i="7"/>
  <c r="U54" i="7"/>
  <c r="U55" i="7"/>
  <c r="U57" i="7"/>
  <c r="T46" i="7"/>
  <c r="T47" i="7"/>
  <c r="T51" i="7"/>
  <c r="T53" i="7"/>
  <c r="T54" i="7"/>
  <c r="T55" i="7"/>
  <c r="T57" i="7"/>
  <c r="S46" i="7"/>
  <c r="S47" i="7"/>
  <c r="S51" i="7"/>
  <c r="S53" i="7"/>
  <c r="S54" i="7"/>
  <c r="S55" i="7"/>
  <c r="S57" i="7"/>
  <c r="R46" i="7"/>
  <c r="R47" i="7"/>
  <c r="R51" i="7"/>
  <c r="R53" i="7"/>
  <c r="R54" i="7"/>
  <c r="R55" i="7"/>
  <c r="R57" i="7"/>
  <c r="Q46" i="7"/>
  <c r="Q47" i="7"/>
  <c r="Q51" i="7"/>
  <c r="Q53" i="7"/>
  <c r="Q54" i="7"/>
  <c r="Q55" i="7"/>
  <c r="Q57" i="7"/>
  <c r="P46" i="7"/>
  <c r="P47" i="7"/>
  <c r="P51" i="7"/>
  <c r="P53" i="7"/>
  <c r="P54" i="7"/>
  <c r="P55" i="7"/>
  <c r="P57" i="7"/>
  <c r="O46" i="7"/>
  <c r="O47" i="7"/>
  <c r="O51" i="7"/>
  <c r="O53" i="7"/>
  <c r="O54" i="7"/>
  <c r="O55" i="7"/>
  <c r="O57" i="7"/>
  <c r="N46" i="7"/>
  <c r="N47" i="7"/>
  <c r="N51" i="7"/>
  <c r="N53" i="7"/>
  <c r="N54" i="7"/>
  <c r="N55" i="7"/>
  <c r="N57" i="7"/>
  <c r="M46" i="7"/>
  <c r="M47" i="7"/>
  <c r="M51" i="7"/>
  <c r="M53" i="7"/>
  <c r="M54" i="7"/>
  <c r="M55" i="7"/>
  <c r="M57" i="7"/>
  <c r="L53" i="7"/>
  <c r="L54" i="7"/>
  <c r="L55" i="7"/>
  <c r="L57" i="7"/>
  <c r="K53" i="7"/>
  <c r="K54" i="7"/>
  <c r="K55" i="7"/>
  <c r="K57" i="7"/>
  <c r="J53" i="7"/>
  <c r="J54" i="7"/>
  <c r="J55" i="7"/>
  <c r="J57" i="7"/>
  <c r="I53" i="7"/>
  <c r="I54" i="7"/>
  <c r="I55" i="7"/>
  <c r="I57" i="7"/>
  <c r="H53" i="7"/>
  <c r="H54" i="7"/>
  <c r="H55" i="7"/>
  <c r="H57" i="7"/>
  <c r="G53" i="7"/>
  <c r="G54" i="7"/>
  <c r="G55" i="7"/>
  <c r="G57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LY30" i="7"/>
  <c r="LX30" i="7"/>
  <c r="LW30" i="7"/>
  <c r="LV30" i="7"/>
  <c r="LU30" i="7"/>
  <c r="LT30" i="7"/>
  <c r="LS30" i="7"/>
  <c r="LR30" i="7"/>
  <c r="LQ30" i="7"/>
  <c r="LP30" i="7"/>
  <c r="LO30" i="7"/>
  <c r="LN30" i="7"/>
  <c r="LM30" i="7"/>
  <c r="LL30" i="7"/>
  <c r="LK30" i="7"/>
  <c r="LJ30" i="7"/>
  <c r="LI30" i="7"/>
  <c r="LH30" i="7"/>
  <c r="LG30" i="7"/>
  <c r="LF30" i="7"/>
  <c r="LE30" i="7"/>
  <c r="LD30" i="7"/>
  <c r="LC30" i="7"/>
  <c r="LB30" i="7"/>
  <c r="LA30" i="7"/>
  <c r="KZ30" i="7"/>
  <c r="KY30" i="7"/>
  <c r="KX30" i="7"/>
  <c r="KW30" i="7"/>
  <c r="KV30" i="7"/>
  <c r="KU30" i="7"/>
  <c r="KT30" i="7"/>
  <c r="KS30" i="7"/>
  <c r="KR30" i="7"/>
  <c r="KQ30" i="7"/>
  <c r="KP30" i="7"/>
  <c r="KO30" i="7"/>
  <c r="KN30" i="7"/>
  <c r="KM30" i="7"/>
  <c r="KL30" i="7"/>
  <c r="KK30" i="7"/>
  <c r="KJ30" i="7"/>
  <c r="KI30" i="7"/>
  <c r="KH30" i="7"/>
  <c r="KG30" i="7"/>
  <c r="KF30" i="7"/>
  <c r="KE30" i="7"/>
  <c r="KD30" i="7"/>
  <c r="KC30" i="7"/>
  <c r="KB30" i="7"/>
  <c r="KA30" i="7"/>
  <c r="JZ30" i="7"/>
  <c r="JY30" i="7"/>
  <c r="JX30" i="7"/>
  <c r="JW30" i="7"/>
  <c r="JV30" i="7"/>
  <c r="JU30" i="7"/>
  <c r="JT30" i="7"/>
  <c r="JS30" i="7"/>
  <c r="JR30" i="7"/>
  <c r="JQ30" i="7"/>
  <c r="JP30" i="7"/>
  <c r="JO30" i="7"/>
  <c r="JN30" i="7"/>
  <c r="JM30" i="7"/>
  <c r="JL30" i="7"/>
  <c r="JK30" i="7"/>
  <c r="JJ30" i="7"/>
  <c r="JI30" i="7"/>
  <c r="JH30" i="7"/>
  <c r="JG30" i="7"/>
  <c r="JF30" i="7"/>
  <c r="JE30" i="7"/>
  <c r="JD30" i="7"/>
  <c r="JC30" i="7"/>
  <c r="JB30" i="7"/>
  <c r="JA30" i="7"/>
  <c r="IZ30" i="7"/>
  <c r="IY30" i="7"/>
  <c r="IX30" i="7"/>
  <c r="IW30" i="7"/>
  <c r="IV30" i="7"/>
  <c r="IU30" i="7"/>
  <c r="IT30" i="7"/>
  <c r="IS30" i="7"/>
  <c r="IR30" i="7"/>
  <c r="IQ30" i="7"/>
  <c r="IP30" i="7"/>
  <c r="IO30" i="7"/>
  <c r="IN30" i="7"/>
  <c r="IM30" i="7"/>
  <c r="IL30" i="7"/>
  <c r="IK30" i="7"/>
  <c r="IJ30" i="7"/>
  <c r="II30" i="7"/>
  <c r="IH30" i="7"/>
  <c r="IG30" i="7"/>
  <c r="IF30" i="7"/>
  <c r="IE30" i="7"/>
  <c r="ID30" i="7"/>
  <c r="IC30" i="7"/>
  <c r="IB30" i="7"/>
  <c r="IA30" i="7"/>
  <c r="HZ30" i="7"/>
  <c r="HY30" i="7"/>
  <c r="HX30" i="7"/>
  <c r="HW30" i="7"/>
  <c r="HV30" i="7"/>
  <c r="HU30" i="7"/>
  <c r="HT30" i="7"/>
  <c r="HS30" i="7"/>
  <c r="HR30" i="7"/>
  <c r="HQ30" i="7"/>
  <c r="HP30" i="7"/>
  <c r="HO30" i="7"/>
  <c r="HN30" i="7"/>
  <c r="HM30" i="7"/>
  <c r="HL30" i="7"/>
  <c r="HK30" i="7"/>
  <c r="HJ30" i="7"/>
  <c r="HI30" i="7"/>
  <c r="HH30" i="7"/>
  <c r="HG30" i="7"/>
  <c r="HF30" i="7"/>
  <c r="HE30" i="7"/>
  <c r="HD30" i="7"/>
  <c r="HC30" i="7"/>
  <c r="HB30" i="7"/>
  <c r="HA30" i="7"/>
  <c r="GZ30" i="7"/>
  <c r="GY30" i="7"/>
  <c r="GX30" i="7"/>
  <c r="GW30" i="7"/>
  <c r="GV30" i="7"/>
  <c r="GU30" i="7"/>
  <c r="GT30" i="7"/>
  <c r="GS30" i="7"/>
  <c r="GR30" i="7"/>
  <c r="GQ30" i="7"/>
  <c r="GP30" i="7"/>
  <c r="GO30" i="7"/>
  <c r="GN30" i="7"/>
  <c r="GM30" i="7"/>
  <c r="GL30" i="7"/>
  <c r="GK30" i="7"/>
  <c r="GJ30" i="7"/>
  <c r="GI30" i="7"/>
  <c r="GH30" i="7"/>
  <c r="GG30" i="7"/>
  <c r="GF30" i="7"/>
  <c r="GE30" i="7"/>
  <c r="GD30" i="7"/>
  <c r="GC30" i="7"/>
  <c r="GB30" i="7"/>
  <c r="GA30" i="7"/>
  <c r="FZ30" i="7"/>
  <c r="FY30" i="7"/>
  <c r="FX30" i="7"/>
  <c r="FW30" i="7"/>
  <c r="FV30" i="7"/>
  <c r="FU30" i="7"/>
  <c r="FT30" i="7"/>
  <c r="FS30" i="7"/>
  <c r="FR30" i="7"/>
  <c r="FQ30" i="7"/>
  <c r="FP30" i="7"/>
  <c r="FO30" i="7"/>
  <c r="FN30" i="7"/>
  <c r="FM30" i="7"/>
  <c r="FL30" i="7"/>
  <c r="FK30" i="7"/>
  <c r="FJ30" i="7"/>
  <c r="FI30" i="7"/>
  <c r="FH30" i="7"/>
  <c r="FG30" i="7"/>
  <c r="FF30" i="7"/>
  <c r="FE30" i="7"/>
  <c r="FD30" i="7"/>
  <c r="FC30" i="7"/>
  <c r="FB30" i="7"/>
  <c r="FA30" i="7"/>
  <c r="EZ30" i="7"/>
  <c r="EY30" i="7"/>
  <c r="EX30" i="7"/>
  <c r="EW30" i="7"/>
  <c r="EV30" i="7"/>
  <c r="EU30" i="7"/>
  <c r="ET30" i="7"/>
  <c r="ES30" i="7"/>
  <c r="ER30" i="7"/>
  <c r="EQ30" i="7"/>
  <c r="EP30" i="7"/>
  <c r="EO30" i="7"/>
  <c r="EN30" i="7"/>
  <c r="EM30" i="7"/>
  <c r="EL30" i="7"/>
  <c r="EK30" i="7"/>
  <c r="EJ30" i="7"/>
  <c r="EI30" i="7"/>
  <c r="EH30" i="7"/>
  <c r="EG30" i="7"/>
  <c r="EF30" i="7"/>
  <c r="EE30" i="7"/>
  <c r="ED30" i="7"/>
  <c r="EC30" i="7"/>
  <c r="EB30" i="7"/>
  <c r="EA30" i="7"/>
  <c r="DZ30" i="7"/>
  <c r="DY30" i="7"/>
  <c r="DX30" i="7"/>
  <c r="DW30" i="7"/>
  <c r="DV30" i="7"/>
  <c r="DU30" i="7"/>
  <c r="DT30" i="7"/>
  <c r="DS30" i="7"/>
  <c r="DR30" i="7"/>
  <c r="DQ30" i="7"/>
  <c r="DP30" i="7"/>
  <c r="DO30" i="7"/>
  <c r="DN30" i="7"/>
  <c r="DM30" i="7"/>
  <c r="DL30" i="7"/>
  <c r="DK30" i="7"/>
  <c r="DJ30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LY10" i="7"/>
  <c r="LX10" i="7"/>
  <c r="LW10" i="7"/>
  <c r="LV10" i="7"/>
  <c r="LU10" i="7"/>
  <c r="LT10" i="7"/>
  <c r="LS10" i="7"/>
  <c r="LR10" i="7"/>
  <c r="LQ10" i="7"/>
  <c r="LP10" i="7"/>
  <c r="LO10" i="7"/>
  <c r="LN10" i="7"/>
  <c r="LM10" i="7"/>
  <c r="LL10" i="7"/>
  <c r="LK10" i="7"/>
  <c r="LJ10" i="7"/>
  <c r="LI10" i="7"/>
  <c r="LH10" i="7"/>
  <c r="LG10" i="7"/>
  <c r="LF10" i="7"/>
  <c r="LE10" i="7"/>
  <c r="LD10" i="7"/>
  <c r="LC10" i="7"/>
  <c r="LB10" i="7"/>
  <c r="LA10" i="7"/>
  <c r="KZ10" i="7"/>
  <c r="KY10" i="7"/>
  <c r="KX10" i="7"/>
  <c r="KW10" i="7"/>
  <c r="KV10" i="7"/>
  <c r="KU10" i="7"/>
  <c r="KT10" i="7"/>
  <c r="KS10" i="7"/>
  <c r="KR10" i="7"/>
  <c r="KQ10" i="7"/>
  <c r="KP10" i="7"/>
  <c r="KO10" i="7"/>
  <c r="KN10" i="7"/>
  <c r="KM10" i="7"/>
  <c r="KL10" i="7"/>
  <c r="KK10" i="7"/>
  <c r="KJ10" i="7"/>
  <c r="KI10" i="7"/>
  <c r="KH10" i="7"/>
  <c r="KG10" i="7"/>
  <c r="KF10" i="7"/>
  <c r="KE10" i="7"/>
  <c r="KD10" i="7"/>
  <c r="KC10" i="7"/>
  <c r="KB10" i="7"/>
  <c r="KA10" i="7"/>
  <c r="JZ10" i="7"/>
  <c r="JY10" i="7"/>
  <c r="JX10" i="7"/>
  <c r="JW10" i="7"/>
  <c r="JV10" i="7"/>
  <c r="JU10" i="7"/>
  <c r="JT10" i="7"/>
  <c r="JS10" i="7"/>
  <c r="JR10" i="7"/>
  <c r="JQ10" i="7"/>
  <c r="JP10" i="7"/>
  <c r="JO10" i="7"/>
  <c r="JN10" i="7"/>
  <c r="JM10" i="7"/>
  <c r="JL10" i="7"/>
  <c r="JK10" i="7"/>
  <c r="JJ10" i="7"/>
  <c r="JI10" i="7"/>
  <c r="JH10" i="7"/>
  <c r="JG10" i="7"/>
  <c r="JF10" i="7"/>
  <c r="JE10" i="7"/>
  <c r="JD10" i="7"/>
  <c r="JC10" i="7"/>
  <c r="JB10" i="7"/>
  <c r="JA10" i="7"/>
  <c r="IZ10" i="7"/>
  <c r="IY10" i="7"/>
  <c r="IX10" i="7"/>
  <c r="IW10" i="7"/>
  <c r="IV10" i="7"/>
  <c r="IU10" i="7"/>
  <c r="IT10" i="7"/>
  <c r="IS10" i="7"/>
  <c r="IR10" i="7"/>
  <c r="IQ10" i="7"/>
  <c r="IP10" i="7"/>
  <c r="IO10" i="7"/>
  <c r="IN10" i="7"/>
  <c r="IM10" i="7"/>
  <c r="IL10" i="7"/>
  <c r="IK10" i="7"/>
  <c r="IJ10" i="7"/>
  <c r="II10" i="7"/>
  <c r="IH10" i="7"/>
  <c r="IG10" i="7"/>
  <c r="IF10" i="7"/>
  <c r="IE10" i="7"/>
  <c r="ID10" i="7"/>
  <c r="IC10" i="7"/>
  <c r="IB10" i="7"/>
  <c r="IA10" i="7"/>
  <c r="HZ10" i="7"/>
  <c r="HY10" i="7"/>
  <c r="HX10" i="7"/>
  <c r="HW10" i="7"/>
  <c r="HV10" i="7"/>
  <c r="HU10" i="7"/>
  <c r="HT10" i="7"/>
  <c r="HS10" i="7"/>
  <c r="HR10" i="7"/>
  <c r="HQ10" i="7"/>
  <c r="HP10" i="7"/>
  <c r="HO10" i="7"/>
  <c r="HN10" i="7"/>
  <c r="HM10" i="7"/>
  <c r="HL10" i="7"/>
  <c r="HK10" i="7"/>
  <c r="HJ10" i="7"/>
  <c r="HI10" i="7"/>
  <c r="HH10" i="7"/>
  <c r="HG10" i="7"/>
  <c r="HF10" i="7"/>
  <c r="HE10" i="7"/>
  <c r="HD10" i="7"/>
  <c r="HC10" i="7"/>
  <c r="HB10" i="7"/>
  <c r="HA10" i="7"/>
  <c r="GZ10" i="7"/>
  <c r="GY10" i="7"/>
  <c r="GX10" i="7"/>
  <c r="GW10" i="7"/>
  <c r="GV10" i="7"/>
  <c r="GU10" i="7"/>
  <c r="GT10" i="7"/>
  <c r="GS10" i="7"/>
  <c r="GR10" i="7"/>
  <c r="GQ10" i="7"/>
  <c r="GP10" i="7"/>
  <c r="GO10" i="7"/>
  <c r="GN10" i="7"/>
  <c r="GM10" i="7"/>
  <c r="GL10" i="7"/>
  <c r="GK10" i="7"/>
  <c r="GJ10" i="7"/>
  <c r="GI10" i="7"/>
  <c r="GH10" i="7"/>
  <c r="GG10" i="7"/>
  <c r="GF10" i="7"/>
  <c r="GE10" i="7"/>
  <c r="GD10" i="7"/>
  <c r="GC10" i="7"/>
  <c r="GB10" i="7"/>
  <c r="GA10" i="7"/>
  <c r="FZ10" i="7"/>
  <c r="FY10" i="7"/>
  <c r="FX10" i="7"/>
  <c r="FW10" i="7"/>
  <c r="FV10" i="7"/>
  <c r="FU10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EV10" i="7"/>
  <c r="EU10" i="7"/>
  <c r="ET10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W319" i="6"/>
  <c r="Y319" i="6"/>
  <c r="S319" i="6"/>
  <c r="S318" i="6"/>
  <c r="S317" i="6"/>
  <c r="S316" i="6"/>
  <c r="S315" i="6"/>
  <c r="S314" i="6"/>
  <c r="S313" i="6"/>
  <c r="S312" i="6"/>
  <c r="S311" i="6"/>
  <c r="S310" i="6"/>
  <c r="S309" i="6"/>
  <c r="S308" i="6"/>
  <c r="S307" i="6"/>
  <c r="S306" i="6"/>
  <c r="S305" i="6"/>
  <c r="S304" i="6"/>
  <c r="S303" i="6"/>
  <c r="S302" i="6"/>
  <c r="S301" i="6"/>
  <c r="S300" i="6"/>
  <c r="S299" i="6"/>
  <c r="S298" i="6"/>
  <c r="S297" i="6"/>
  <c r="S296" i="6"/>
  <c r="S295" i="6"/>
  <c r="S294" i="6"/>
  <c r="S293" i="6"/>
  <c r="S292" i="6"/>
  <c r="S291" i="6"/>
  <c r="S290" i="6"/>
  <c r="S289" i="6"/>
  <c r="S288" i="6"/>
  <c r="S287" i="6"/>
  <c r="S286" i="6"/>
  <c r="S285" i="6"/>
  <c r="S284" i="6"/>
  <c r="S283" i="6"/>
  <c r="S282" i="6"/>
  <c r="S281" i="6"/>
  <c r="S280" i="6"/>
  <c r="S279" i="6"/>
  <c r="S278" i="6"/>
  <c r="S277" i="6"/>
  <c r="S276" i="6"/>
  <c r="S275" i="6"/>
  <c r="S274" i="6"/>
  <c r="S273" i="6"/>
  <c r="S272" i="6"/>
  <c r="S271" i="6"/>
  <c r="S270" i="6"/>
  <c r="S269" i="6"/>
  <c r="S268" i="6"/>
  <c r="S267" i="6"/>
  <c r="S266" i="6"/>
  <c r="S265" i="6"/>
  <c r="S264" i="6"/>
  <c r="S263" i="6"/>
  <c r="S262" i="6"/>
  <c r="S261" i="6"/>
  <c r="S260" i="6"/>
  <c r="S259" i="6"/>
  <c r="S258" i="6"/>
  <c r="S257" i="6"/>
  <c r="S256" i="6"/>
  <c r="S255" i="6"/>
  <c r="S254" i="6"/>
  <c r="S253" i="6"/>
  <c r="S252" i="6"/>
  <c r="S251" i="6"/>
  <c r="S250" i="6"/>
  <c r="S249" i="6"/>
  <c r="S248" i="6"/>
  <c r="S247" i="6"/>
  <c r="S246" i="6"/>
  <c r="S245" i="6"/>
  <c r="S244" i="6"/>
  <c r="S243" i="6"/>
  <c r="S242" i="6"/>
  <c r="S241" i="6"/>
  <c r="S240" i="6"/>
  <c r="S239" i="6"/>
  <c r="S238" i="6"/>
  <c r="S237" i="6"/>
  <c r="S236" i="6"/>
  <c r="S235" i="6"/>
  <c r="S234" i="6"/>
  <c r="S233" i="6"/>
  <c r="S232" i="6"/>
  <c r="S231" i="6"/>
  <c r="S230" i="6"/>
  <c r="S229" i="6"/>
  <c r="S228" i="6"/>
  <c r="S227" i="6"/>
  <c r="S226" i="6"/>
  <c r="S225" i="6"/>
  <c r="S224" i="6"/>
  <c r="S223" i="6"/>
  <c r="S222" i="6"/>
  <c r="S221" i="6"/>
  <c r="S220" i="6"/>
  <c r="S219" i="6"/>
  <c r="S218" i="6"/>
  <c r="S217" i="6"/>
  <c r="S216" i="6"/>
  <c r="S215" i="6"/>
  <c r="S214" i="6"/>
  <c r="S213" i="6"/>
  <c r="S212" i="6"/>
  <c r="S211" i="6"/>
  <c r="S210" i="6"/>
  <c r="S209" i="6"/>
  <c r="S208" i="6"/>
  <c r="S207" i="6"/>
  <c r="S206" i="6"/>
  <c r="S205" i="6"/>
  <c r="S204" i="6"/>
  <c r="S203" i="6"/>
  <c r="S202" i="6"/>
  <c r="S201" i="6"/>
  <c r="S200" i="6"/>
  <c r="S199" i="6"/>
  <c r="S198" i="6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F44" i="6"/>
  <c r="S43" i="6"/>
  <c r="F43" i="6"/>
  <c r="S42" i="6"/>
  <c r="F42" i="6"/>
  <c r="S41" i="6"/>
  <c r="F41" i="6"/>
  <c r="S40" i="6"/>
  <c r="F40" i="6"/>
  <c r="S39" i="6"/>
  <c r="F39" i="6"/>
  <c r="S38" i="6"/>
  <c r="F38" i="6"/>
  <c r="S37" i="6"/>
  <c r="F37" i="6"/>
  <c r="S36" i="6"/>
  <c r="F36" i="6"/>
  <c r="S35" i="6"/>
  <c r="F35" i="6"/>
  <c r="S34" i="6"/>
  <c r="F34" i="6"/>
  <c r="S33" i="6"/>
  <c r="F33" i="6"/>
  <c r="S32" i="6"/>
  <c r="F32" i="6"/>
  <c r="S31" i="6"/>
  <c r="F31" i="6"/>
  <c r="S30" i="6"/>
  <c r="F30" i="6"/>
  <c r="S29" i="6"/>
  <c r="F29" i="6"/>
  <c r="S28" i="6"/>
  <c r="F28" i="6"/>
  <c r="S27" i="6"/>
  <c r="F27" i="6"/>
  <c r="S26" i="6"/>
  <c r="F26" i="6"/>
  <c r="S25" i="6"/>
  <c r="F25" i="6"/>
  <c r="AH20" i="6"/>
  <c r="AH22" i="6"/>
  <c r="AH23" i="6"/>
  <c r="AH24" i="6"/>
  <c r="AI20" i="6"/>
  <c r="AI22" i="6"/>
  <c r="AI23" i="6"/>
  <c r="AI24" i="6"/>
  <c r="AJ20" i="6"/>
  <c r="AJ22" i="6"/>
  <c r="AJ23" i="6"/>
  <c r="AJ24" i="6"/>
  <c r="AK20" i="6"/>
  <c r="AK22" i="6"/>
  <c r="AK23" i="6"/>
  <c r="AK24" i="6"/>
  <c r="AL20" i="6"/>
  <c r="AL22" i="6"/>
  <c r="AL23" i="6"/>
  <c r="AL24" i="6"/>
  <c r="AM20" i="6"/>
  <c r="AM22" i="6"/>
  <c r="AM23" i="6"/>
  <c r="AM24" i="6"/>
  <c r="AN20" i="6"/>
  <c r="AN22" i="6"/>
  <c r="AN23" i="6"/>
  <c r="AN24" i="6"/>
  <c r="AO20" i="6"/>
  <c r="AO22" i="6"/>
  <c r="AO23" i="6"/>
  <c r="AO24" i="6"/>
  <c r="AP20" i="6"/>
  <c r="AP22" i="6"/>
  <c r="AP23" i="6"/>
  <c r="AP24" i="6"/>
  <c r="AQ20" i="6"/>
  <c r="AQ22" i="6"/>
  <c r="AQ23" i="6"/>
  <c r="AQ24" i="6"/>
  <c r="AR20" i="6"/>
  <c r="AR22" i="6"/>
  <c r="AR23" i="6"/>
  <c r="AR24" i="6"/>
  <c r="AS20" i="6"/>
  <c r="AS22" i="6"/>
  <c r="AS23" i="6"/>
  <c r="AS24" i="6"/>
  <c r="AT20" i="6"/>
  <c r="AT22" i="6"/>
  <c r="AT23" i="6"/>
  <c r="AT24" i="6"/>
  <c r="AU20" i="6"/>
  <c r="AU22" i="6"/>
  <c r="AU23" i="6"/>
  <c r="AU24" i="6"/>
  <c r="AV20" i="6"/>
  <c r="AV22" i="6"/>
  <c r="AV23" i="6"/>
  <c r="AV24" i="6"/>
  <c r="AW20" i="6"/>
  <c r="AW22" i="6"/>
  <c r="AW23" i="6"/>
  <c r="AW24" i="6"/>
  <c r="AX20" i="6"/>
  <c r="AX22" i="6"/>
  <c r="AX23" i="6"/>
  <c r="AX24" i="6"/>
  <c r="AY20" i="6"/>
  <c r="AY22" i="6"/>
  <c r="AY23" i="6"/>
  <c r="AY24" i="6"/>
  <c r="AZ20" i="6"/>
  <c r="AZ22" i="6"/>
  <c r="AZ23" i="6"/>
  <c r="AZ24" i="6"/>
  <c r="BA20" i="6"/>
  <c r="BA22" i="6"/>
  <c r="BA23" i="6"/>
  <c r="BA24" i="6"/>
  <c r="BB20" i="6"/>
  <c r="BB22" i="6"/>
  <c r="BB23" i="6"/>
  <c r="BB24" i="6"/>
  <c r="BC20" i="6"/>
  <c r="BC22" i="6"/>
  <c r="BC23" i="6"/>
  <c r="BC24" i="6"/>
  <c r="BD20" i="6"/>
  <c r="BD22" i="6"/>
  <c r="BD23" i="6"/>
  <c r="BD24" i="6"/>
  <c r="BE20" i="6"/>
  <c r="BE22" i="6"/>
  <c r="BE23" i="6"/>
  <c r="BE24" i="6"/>
  <c r="BF20" i="6"/>
  <c r="BF22" i="6"/>
  <c r="BF23" i="6"/>
  <c r="BF24" i="6"/>
  <c r="BG20" i="6"/>
  <c r="BG22" i="6"/>
  <c r="BG23" i="6"/>
  <c r="BG24" i="6"/>
  <c r="BH20" i="6"/>
  <c r="BH22" i="6"/>
  <c r="BH23" i="6"/>
  <c r="BH24" i="6"/>
  <c r="BI20" i="6"/>
  <c r="BI22" i="6"/>
  <c r="BI23" i="6"/>
  <c r="BI24" i="6"/>
  <c r="BJ20" i="6"/>
  <c r="BJ22" i="6"/>
  <c r="BJ23" i="6"/>
  <c r="BJ24" i="6"/>
  <c r="BK20" i="6"/>
  <c r="BK22" i="6"/>
  <c r="BK23" i="6"/>
  <c r="BK24" i="6"/>
  <c r="BL20" i="6"/>
  <c r="BL22" i="6"/>
  <c r="BL23" i="6"/>
  <c r="BL24" i="6"/>
  <c r="BM20" i="6"/>
  <c r="BM22" i="6"/>
  <c r="BM23" i="6"/>
  <c r="BM24" i="6"/>
  <c r="BN20" i="6"/>
  <c r="BN22" i="6"/>
  <c r="BN23" i="6"/>
  <c r="BN24" i="6"/>
  <c r="BO20" i="6"/>
  <c r="BO22" i="6"/>
  <c r="BO23" i="6"/>
  <c r="BO24" i="6"/>
  <c r="BP20" i="6"/>
  <c r="BP22" i="6"/>
  <c r="BP23" i="6"/>
  <c r="BP24" i="6"/>
  <c r="BQ20" i="6"/>
  <c r="BQ22" i="6"/>
  <c r="BQ23" i="6"/>
  <c r="BQ24" i="6"/>
  <c r="BR20" i="6"/>
  <c r="BR22" i="6"/>
  <c r="BR23" i="6"/>
  <c r="BR24" i="6"/>
  <c r="BS20" i="6"/>
  <c r="BS22" i="6"/>
  <c r="BS23" i="6"/>
  <c r="BS24" i="6"/>
  <c r="BT20" i="6"/>
  <c r="BT22" i="6"/>
  <c r="BT23" i="6"/>
  <c r="BT24" i="6"/>
  <c r="BU20" i="6"/>
  <c r="BU22" i="6"/>
  <c r="BU23" i="6"/>
  <c r="BU24" i="6"/>
  <c r="BV20" i="6"/>
  <c r="BV22" i="6"/>
  <c r="BV23" i="6"/>
  <c r="BV24" i="6"/>
  <c r="BW20" i="6"/>
  <c r="BW22" i="6"/>
  <c r="BW23" i="6"/>
  <c r="BW24" i="6"/>
  <c r="BX20" i="6"/>
  <c r="BX22" i="6"/>
  <c r="BX23" i="6"/>
  <c r="BX24" i="6"/>
  <c r="BY20" i="6"/>
  <c r="BY22" i="6"/>
  <c r="BY23" i="6"/>
  <c r="BY24" i="6"/>
  <c r="BZ20" i="6"/>
  <c r="BZ22" i="6"/>
  <c r="BZ23" i="6"/>
  <c r="BZ24" i="6"/>
  <c r="CA20" i="6"/>
  <c r="CA22" i="6"/>
  <c r="CA23" i="6"/>
  <c r="CA24" i="6"/>
  <c r="CB20" i="6"/>
  <c r="CB22" i="6"/>
  <c r="CB23" i="6"/>
  <c r="CB24" i="6"/>
  <c r="CC20" i="6"/>
  <c r="CC22" i="6"/>
  <c r="CC23" i="6"/>
  <c r="CC24" i="6"/>
  <c r="CD20" i="6"/>
  <c r="CD22" i="6"/>
  <c r="CD23" i="6"/>
  <c r="CD24" i="6"/>
  <c r="CE20" i="6"/>
  <c r="CE22" i="6"/>
  <c r="CE23" i="6"/>
  <c r="CE24" i="6"/>
  <c r="CF20" i="6"/>
  <c r="CF22" i="6"/>
  <c r="CF23" i="6"/>
  <c r="CF24" i="6"/>
  <c r="CG20" i="6"/>
  <c r="CG22" i="6"/>
  <c r="CG23" i="6"/>
  <c r="CG24" i="6"/>
  <c r="CH20" i="6"/>
  <c r="CH22" i="6"/>
  <c r="CH23" i="6"/>
  <c r="CH24" i="6"/>
  <c r="CI20" i="6"/>
  <c r="CI22" i="6"/>
  <c r="CI23" i="6"/>
  <c r="CI24" i="6"/>
  <c r="CJ20" i="6"/>
  <c r="CJ22" i="6"/>
  <c r="CJ23" i="6"/>
  <c r="CJ24" i="6"/>
  <c r="CK20" i="6"/>
  <c r="CK22" i="6"/>
  <c r="CK23" i="6"/>
  <c r="CK24" i="6"/>
  <c r="CL20" i="6"/>
  <c r="CL22" i="6"/>
  <c r="CL23" i="6"/>
  <c r="CL24" i="6"/>
  <c r="CM20" i="6"/>
  <c r="CM22" i="6"/>
  <c r="CM23" i="6"/>
  <c r="CM24" i="6"/>
  <c r="CN20" i="6"/>
  <c r="CN22" i="6"/>
  <c r="CN23" i="6"/>
  <c r="CN24" i="6"/>
  <c r="CO20" i="6"/>
  <c r="CO22" i="6"/>
  <c r="CO23" i="6"/>
  <c r="CO24" i="6"/>
  <c r="CP20" i="6"/>
  <c r="CP22" i="6"/>
  <c r="CP23" i="6"/>
  <c r="CP24" i="6"/>
  <c r="CQ20" i="6"/>
  <c r="CQ22" i="6"/>
  <c r="CQ23" i="6"/>
  <c r="CQ24" i="6"/>
  <c r="CR20" i="6"/>
  <c r="CR22" i="6"/>
  <c r="CR23" i="6"/>
  <c r="CR24" i="6"/>
  <c r="CS20" i="6"/>
  <c r="CS22" i="6"/>
  <c r="CS23" i="6"/>
  <c r="CS24" i="6"/>
  <c r="CT20" i="6"/>
  <c r="CT22" i="6"/>
  <c r="CT23" i="6"/>
  <c r="CT24" i="6"/>
  <c r="CU20" i="6"/>
  <c r="CU22" i="6"/>
  <c r="CU23" i="6"/>
  <c r="CU24" i="6"/>
  <c r="CV20" i="6"/>
  <c r="CV22" i="6"/>
  <c r="CV23" i="6"/>
  <c r="CV24" i="6"/>
  <c r="CW20" i="6"/>
  <c r="CW22" i="6"/>
  <c r="CW23" i="6"/>
  <c r="CW24" i="6"/>
  <c r="CX20" i="6"/>
  <c r="CX22" i="6"/>
  <c r="CX23" i="6"/>
  <c r="CX24" i="6"/>
  <c r="CY20" i="6"/>
  <c r="CY22" i="6"/>
  <c r="CY23" i="6"/>
  <c r="CY24" i="6"/>
  <c r="CZ20" i="6"/>
  <c r="CZ22" i="6"/>
  <c r="CZ23" i="6"/>
  <c r="CZ24" i="6"/>
  <c r="DA20" i="6"/>
  <c r="DA22" i="6"/>
  <c r="DA23" i="6"/>
  <c r="DA24" i="6"/>
  <c r="DB20" i="6"/>
  <c r="DB22" i="6"/>
  <c r="DB23" i="6"/>
  <c r="DB24" i="6"/>
  <c r="DC20" i="6"/>
  <c r="DC22" i="6"/>
  <c r="DC23" i="6"/>
  <c r="DC24" i="6"/>
  <c r="DD20" i="6"/>
  <c r="DD22" i="6"/>
  <c r="DD23" i="6"/>
  <c r="DD24" i="6"/>
  <c r="DE20" i="6"/>
  <c r="DE22" i="6"/>
  <c r="DE23" i="6"/>
  <c r="DE24" i="6"/>
  <c r="DF20" i="6"/>
  <c r="DF22" i="6"/>
  <c r="DF23" i="6"/>
  <c r="DF24" i="6"/>
  <c r="DG20" i="6"/>
  <c r="DG22" i="6"/>
  <c r="DG23" i="6"/>
  <c r="DG24" i="6"/>
  <c r="DH20" i="6"/>
  <c r="DH22" i="6"/>
  <c r="DH23" i="6"/>
  <c r="DH24" i="6"/>
  <c r="DI20" i="6"/>
  <c r="DI22" i="6"/>
  <c r="DI23" i="6"/>
  <c r="DI24" i="6"/>
  <c r="DJ20" i="6"/>
  <c r="DJ22" i="6"/>
  <c r="DJ23" i="6"/>
  <c r="DJ24" i="6"/>
  <c r="DK20" i="6"/>
  <c r="DK22" i="6"/>
  <c r="DK23" i="6"/>
  <c r="DK24" i="6"/>
  <c r="DL20" i="6"/>
  <c r="DL22" i="6"/>
  <c r="DL23" i="6"/>
  <c r="DL24" i="6"/>
  <c r="DM20" i="6"/>
  <c r="DM22" i="6"/>
  <c r="DM23" i="6"/>
  <c r="DM24" i="6"/>
  <c r="DN20" i="6"/>
  <c r="DN22" i="6"/>
  <c r="DN23" i="6"/>
  <c r="DN24" i="6"/>
  <c r="DO20" i="6"/>
  <c r="DO22" i="6"/>
  <c r="DO23" i="6"/>
  <c r="DO24" i="6"/>
  <c r="DP20" i="6"/>
  <c r="DP22" i="6"/>
  <c r="DP23" i="6"/>
  <c r="DP24" i="6"/>
  <c r="DQ20" i="6"/>
  <c r="DQ22" i="6"/>
  <c r="DQ23" i="6"/>
  <c r="DQ24" i="6"/>
  <c r="DR20" i="6"/>
  <c r="DR22" i="6"/>
  <c r="DR23" i="6"/>
  <c r="DR24" i="6"/>
  <c r="DS20" i="6"/>
  <c r="DS22" i="6"/>
  <c r="DS23" i="6"/>
  <c r="DS24" i="6"/>
  <c r="DT20" i="6"/>
  <c r="DT22" i="6"/>
  <c r="DT23" i="6"/>
  <c r="DT24" i="6"/>
  <c r="DU20" i="6"/>
  <c r="DU22" i="6"/>
  <c r="DU23" i="6"/>
  <c r="DU24" i="6"/>
  <c r="DV20" i="6"/>
  <c r="DV22" i="6"/>
  <c r="DV23" i="6"/>
  <c r="DV24" i="6"/>
  <c r="DW20" i="6"/>
  <c r="DW22" i="6"/>
  <c r="DW23" i="6"/>
  <c r="DW24" i="6"/>
  <c r="DX20" i="6"/>
  <c r="DX22" i="6"/>
  <c r="DX23" i="6"/>
  <c r="DX24" i="6"/>
  <c r="DY20" i="6"/>
  <c r="DY22" i="6"/>
  <c r="DY23" i="6"/>
  <c r="DY24" i="6"/>
  <c r="DZ20" i="6"/>
  <c r="DZ22" i="6"/>
  <c r="DZ23" i="6"/>
  <c r="DZ24" i="6"/>
  <c r="EA20" i="6"/>
  <c r="EA22" i="6"/>
  <c r="EA23" i="6"/>
  <c r="EA24" i="6"/>
  <c r="EB20" i="6"/>
  <c r="EB22" i="6"/>
  <c r="EB23" i="6"/>
  <c r="EB24" i="6"/>
  <c r="EC20" i="6"/>
  <c r="EC22" i="6"/>
  <c r="EC23" i="6"/>
  <c r="EC24" i="6"/>
  <c r="ED20" i="6"/>
  <c r="ED22" i="6"/>
  <c r="ED23" i="6"/>
  <c r="ED24" i="6"/>
  <c r="EE20" i="6"/>
  <c r="EE22" i="6"/>
  <c r="EE23" i="6"/>
  <c r="EE24" i="6"/>
  <c r="EF20" i="6"/>
  <c r="EF22" i="6"/>
  <c r="EF23" i="6"/>
  <c r="EF24" i="6"/>
  <c r="EG20" i="6"/>
  <c r="EG22" i="6"/>
  <c r="EG23" i="6"/>
  <c r="EG24" i="6"/>
  <c r="EH20" i="6"/>
  <c r="EH22" i="6"/>
  <c r="EH23" i="6"/>
  <c r="EH24" i="6"/>
  <c r="EI20" i="6"/>
  <c r="EI22" i="6"/>
  <c r="EI23" i="6"/>
  <c r="EI24" i="6"/>
  <c r="EJ20" i="6"/>
  <c r="EJ22" i="6"/>
  <c r="EJ23" i="6"/>
  <c r="EJ24" i="6"/>
  <c r="EK20" i="6"/>
  <c r="EK22" i="6"/>
  <c r="EK23" i="6"/>
  <c r="EK24" i="6"/>
  <c r="EL20" i="6"/>
  <c r="EL22" i="6"/>
  <c r="EL23" i="6"/>
  <c r="EL24" i="6"/>
  <c r="EM20" i="6"/>
  <c r="EM22" i="6"/>
  <c r="EM23" i="6"/>
  <c r="EM24" i="6"/>
  <c r="EN20" i="6"/>
  <c r="EN22" i="6"/>
  <c r="EN23" i="6"/>
  <c r="EN24" i="6"/>
  <c r="EO20" i="6"/>
  <c r="EO22" i="6"/>
  <c r="EO23" i="6"/>
  <c r="EO24" i="6"/>
  <c r="EP20" i="6"/>
  <c r="EP22" i="6"/>
  <c r="EP23" i="6"/>
  <c r="EP24" i="6"/>
  <c r="EQ20" i="6"/>
  <c r="EQ22" i="6"/>
  <c r="EQ23" i="6"/>
  <c r="EQ24" i="6"/>
  <c r="ER20" i="6"/>
  <c r="ER22" i="6"/>
  <c r="ER23" i="6"/>
  <c r="ER24" i="6"/>
  <c r="ES20" i="6"/>
  <c r="ES22" i="6"/>
  <c r="ES23" i="6"/>
  <c r="ES24" i="6"/>
  <c r="ET20" i="6"/>
  <c r="ET22" i="6"/>
  <c r="ET23" i="6"/>
  <c r="ET24" i="6"/>
  <c r="EU20" i="6"/>
  <c r="EU22" i="6"/>
  <c r="EU23" i="6"/>
  <c r="EU24" i="6"/>
  <c r="EV20" i="6"/>
  <c r="EV22" i="6"/>
  <c r="EV23" i="6"/>
  <c r="EV24" i="6"/>
  <c r="EW20" i="6"/>
  <c r="EW22" i="6"/>
  <c r="EW23" i="6"/>
  <c r="EW24" i="6"/>
  <c r="EX20" i="6"/>
  <c r="EX22" i="6"/>
  <c r="EX23" i="6"/>
  <c r="EX24" i="6"/>
  <c r="EY20" i="6"/>
  <c r="EY22" i="6"/>
  <c r="EY23" i="6"/>
  <c r="EY24" i="6"/>
  <c r="EZ20" i="6"/>
  <c r="EZ22" i="6"/>
  <c r="EZ23" i="6"/>
  <c r="EZ24" i="6"/>
  <c r="FA20" i="6"/>
  <c r="FA22" i="6"/>
  <c r="FA23" i="6"/>
  <c r="FA24" i="6"/>
  <c r="FB20" i="6"/>
  <c r="FB22" i="6"/>
  <c r="FB23" i="6"/>
  <c r="FB24" i="6"/>
  <c r="FC20" i="6"/>
  <c r="FC22" i="6"/>
  <c r="FC23" i="6"/>
  <c r="FC24" i="6"/>
  <c r="FD20" i="6"/>
  <c r="FD22" i="6"/>
  <c r="FD23" i="6"/>
  <c r="FD24" i="6"/>
  <c r="FE20" i="6"/>
  <c r="FE22" i="6"/>
  <c r="FE23" i="6"/>
  <c r="FE24" i="6"/>
  <c r="FF20" i="6"/>
  <c r="FF22" i="6"/>
  <c r="FF23" i="6"/>
  <c r="FF24" i="6"/>
  <c r="FG20" i="6"/>
  <c r="FG22" i="6"/>
  <c r="FG23" i="6"/>
  <c r="FG24" i="6"/>
  <c r="FH20" i="6"/>
  <c r="FH22" i="6"/>
  <c r="FH23" i="6"/>
  <c r="FH24" i="6"/>
  <c r="FI20" i="6"/>
  <c r="FI22" i="6"/>
  <c r="FI23" i="6"/>
  <c r="FI24" i="6"/>
  <c r="FJ20" i="6"/>
  <c r="FJ22" i="6"/>
  <c r="FJ23" i="6"/>
  <c r="FJ24" i="6"/>
  <c r="FK20" i="6"/>
  <c r="FK22" i="6"/>
  <c r="FK23" i="6"/>
  <c r="FK24" i="6"/>
  <c r="FL20" i="6"/>
  <c r="FL22" i="6"/>
  <c r="FL23" i="6"/>
  <c r="FL24" i="6"/>
  <c r="FM20" i="6"/>
  <c r="FM22" i="6"/>
  <c r="FM23" i="6"/>
  <c r="FM24" i="6"/>
  <c r="FN20" i="6"/>
  <c r="FN22" i="6"/>
  <c r="FN23" i="6"/>
  <c r="FN24" i="6"/>
  <c r="FO20" i="6"/>
  <c r="FO22" i="6"/>
  <c r="FO23" i="6"/>
  <c r="FO24" i="6"/>
  <c r="FP20" i="6"/>
  <c r="FP22" i="6"/>
  <c r="FP23" i="6"/>
  <c r="FP24" i="6"/>
  <c r="FQ20" i="6"/>
  <c r="FQ22" i="6"/>
  <c r="FQ23" i="6"/>
  <c r="FQ24" i="6"/>
  <c r="FR20" i="6"/>
  <c r="FR22" i="6"/>
  <c r="FR23" i="6"/>
  <c r="FR24" i="6"/>
  <c r="FS20" i="6"/>
  <c r="FS22" i="6"/>
  <c r="FS23" i="6"/>
  <c r="FS24" i="6"/>
  <c r="FT20" i="6"/>
  <c r="FT22" i="6"/>
  <c r="FT23" i="6"/>
  <c r="FT24" i="6"/>
  <c r="FU20" i="6"/>
  <c r="FU22" i="6"/>
  <c r="FU23" i="6"/>
  <c r="FU24" i="6"/>
  <c r="FV20" i="6"/>
  <c r="FV22" i="6"/>
  <c r="FV23" i="6"/>
  <c r="FV24" i="6"/>
  <c r="FW20" i="6"/>
  <c r="FW22" i="6"/>
  <c r="FW23" i="6"/>
  <c r="FW24" i="6"/>
  <c r="FX20" i="6"/>
  <c r="FX22" i="6"/>
  <c r="FX23" i="6"/>
  <c r="FX24" i="6"/>
  <c r="FY20" i="6"/>
  <c r="FY22" i="6"/>
  <c r="FY23" i="6"/>
  <c r="FY24" i="6"/>
  <c r="FZ20" i="6"/>
  <c r="FZ22" i="6"/>
  <c r="FZ23" i="6"/>
  <c r="FZ24" i="6"/>
  <c r="GA20" i="6"/>
  <c r="GA22" i="6"/>
  <c r="GA23" i="6"/>
  <c r="GA24" i="6"/>
  <c r="GB20" i="6"/>
  <c r="GB22" i="6"/>
  <c r="GB23" i="6"/>
  <c r="GB24" i="6"/>
  <c r="GC20" i="6"/>
  <c r="GC22" i="6"/>
  <c r="GC23" i="6"/>
  <c r="GC24" i="6"/>
  <c r="GD20" i="6"/>
  <c r="GD22" i="6"/>
  <c r="GD23" i="6"/>
  <c r="GD24" i="6"/>
  <c r="GE20" i="6"/>
  <c r="GE22" i="6"/>
  <c r="GE23" i="6"/>
  <c r="GE24" i="6"/>
  <c r="GF20" i="6"/>
  <c r="GF22" i="6"/>
  <c r="GF23" i="6"/>
  <c r="GF24" i="6"/>
  <c r="GG20" i="6"/>
  <c r="GG22" i="6"/>
  <c r="GG23" i="6"/>
  <c r="GG24" i="6"/>
  <c r="GH20" i="6"/>
  <c r="GH22" i="6"/>
  <c r="GH23" i="6"/>
  <c r="GH24" i="6"/>
  <c r="GI20" i="6"/>
  <c r="GI22" i="6"/>
  <c r="GI23" i="6"/>
  <c r="GI24" i="6"/>
  <c r="GJ20" i="6"/>
  <c r="GJ22" i="6"/>
  <c r="GJ23" i="6"/>
  <c r="GJ24" i="6"/>
  <c r="GK20" i="6"/>
  <c r="GK22" i="6"/>
  <c r="GK23" i="6"/>
  <c r="GK24" i="6"/>
  <c r="GL20" i="6"/>
  <c r="GL22" i="6"/>
  <c r="GL23" i="6"/>
  <c r="GL24" i="6"/>
  <c r="GM20" i="6"/>
  <c r="GM22" i="6"/>
  <c r="GM23" i="6"/>
  <c r="GM24" i="6"/>
  <c r="GN20" i="6"/>
  <c r="GN22" i="6"/>
  <c r="GN23" i="6"/>
  <c r="GN24" i="6"/>
  <c r="GO20" i="6"/>
  <c r="GO22" i="6"/>
  <c r="GO23" i="6"/>
  <c r="GO24" i="6"/>
  <c r="GP20" i="6"/>
  <c r="GP22" i="6"/>
  <c r="GP23" i="6"/>
  <c r="GP24" i="6"/>
  <c r="GQ20" i="6"/>
  <c r="GQ22" i="6"/>
  <c r="GQ23" i="6"/>
  <c r="GQ24" i="6"/>
  <c r="GR20" i="6"/>
  <c r="GR22" i="6"/>
  <c r="GR23" i="6"/>
  <c r="GR24" i="6"/>
  <c r="GS20" i="6"/>
  <c r="GS22" i="6"/>
  <c r="GS23" i="6"/>
  <c r="GS24" i="6"/>
  <c r="GT20" i="6"/>
  <c r="GT22" i="6"/>
  <c r="GT23" i="6"/>
  <c r="GT24" i="6"/>
  <c r="GU20" i="6"/>
  <c r="GU22" i="6"/>
  <c r="GU23" i="6"/>
  <c r="GU24" i="6"/>
  <c r="GV20" i="6"/>
  <c r="GV22" i="6"/>
  <c r="GV23" i="6"/>
  <c r="GV24" i="6"/>
  <c r="GW20" i="6"/>
  <c r="GW22" i="6"/>
  <c r="GW23" i="6"/>
  <c r="GW24" i="6"/>
  <c r="GX20" i="6"/>
  <c r="GX22" i="6"/>
  <c r="GX23" i="6"/>
  <c r="GX24" i="6"/>
  <c r="GY20" i="6"/>
  <c r="GY22" i="6"/>
  <c r="GY23" i="6"/>
  <c r="GY24" i="6"/>
  <c r="GZ20" i="6"/>
  <c r="GZ22" i="6"/>
  <c r="GZ23" i="6"/>
  <c r="GZ24" i="6"/>
  <c r="HA20" i="6"/>
  <c r="HA22" i="6"/>
  <c r="HA23" i="6"/>
  <c r="HA24" i="6"/>
  <c r="HB20" i="6"/>
  <c r="HB22" i="6"/>
  <c r="HB23" i="6"/>
  <c r="HB24" i="6"/>
  <c r="HC20" i="6"/>
  <c r="HC22" i="6"/>
  <c r="HC23" i="6"/>
  <c r="HC24" i="6"/>
  <c r="HD20" i="6"/>
  <c r="HD22" i="6"/>
  <c r="HD23" i="6"/>
  <c r="HD24" i="6"/>
  <c r="HE20" i="6"/>
  <c r="HE22" i="6"/>
  <c r="HE23" i="6"/>
  <c r="HE24" i="6"/>
  <c r="HF20" i="6"/>
  <c r="HF22" i="6"/>
  <c r="HF23" i="6"/>
  <c r="HF24" i="6"/>
  <c r="HG20" i="6"/>
  <c r="HG22" i="6"/>
  <c r="HG23" i="6"/>
  <c r="HG24" i="6"/>
  <c r="HH20" i="6"/>
  <c r="HH22" i="6"/>
  <c r="HH23" i="6"/>
  <c r="HH24" i="6"/>
  <c r="HI20" i="6"/>
  <c r="HI22" i="6"/>
  <c r="HI23" i="6"/>
  <c r="HI24" i="6"/>
  <c r="HJ20" i="6"/>
  <c r="HJ22" i="6"/>
  <c r="HJ23" i="6"/>
  <c r="HJ24" i="6"/>
  <c r="HK20" i="6"/>
  <c r="HK22" i="6"/>
  <c r="HK23" i="6"/>
  <c r="HK24" i="6"/>
  <c r="HL20" i="6"/>
  <c r="HL22" i="6"/>
  <c r="HL23" i="6"/>
  <c r="HL24" i="6"/>
  <c r="HM20" i="6"/>
  <c r="HM22" i="6"/>
  <c r="HM23" i="6"/>
  <c r="HM24" i="6"/>
  <c r="HN20" i="6"/>
  <c r="HN22" i="6"/>
  <c r="HN23" i="6"/>
  <c r="HN24" i="6"/>
  <c r="HO20" i="6"/>
  <c r="HO22" i="6"/>
  <c r="HO23" i="6"/>
  <c r="HO24" i="6"/>
  <c r="HP20" i="6"/>
  <c r="HP22" i="6"/>
  <c r="HP23" i="6"/>
  <c r="HP24" i="6"/>
  <c r="HQ20" i="6"/>
  <c r="HQ22" i="6"/>
  <c r="HQ23" i="6"/>
  <c r="HQ24" i="6"/>
  <c r="HR20" i="6"/>
  <c r="HR22" i="6"/>
  <c r="HR23" i="6"/>
  <c r="HR24" i="6"/>
  <c r="HS20" i="6"/>
  <c r="HS22" i="6"/>
  <c r="HS23" i="6"/>
  <c r="HS24" i="6"/>
  <c r="HT20" i="6"/>
  <c r="HT22" i="6"/>
  <c r="HT23" i="6"/>
  <c r="HT24" i="6"/>
  <c r="HU20" i="6"/>
  <c r="HU22" i="6"/>
  <c r="HU23" i="6"/>
  <c r="HU24" i="6"/>
  <c r="HV20" i="6"/>
  <c r="HV22" i="6"/>
  <c r="HV23" i="6"/>
  <c r="HV24" i="6"/>
  <c r="HW20" i="6"/>
  <c r="HW22" i="6"/>
  <c r="HW23" i="6"/>
  <c r="HW24" i="6"/>
  <c r="HX20" i="6"/>
  <c r="HX22" i="6"/>
  <c r="HX23" i="6"/>
  <c r="HX24" i="6"/>
  <c r="HY20" i="6"/>
  <c r="HY22" i="6"/>
  <c r="HY23" i="6"/>
  <c r="HY24" i="6"/>
  <c r="HZ20" i="6"/>
  <c r="HZ22" i="6"/>
  <c r="HZ23" i="6"/>
  <c r="HZ24" i="6"/>
  <c r="IA20" i="6"/>
  <c r="IA22" i="6"/>
  <c r="IA23" i="6"/>
  <c r="IA24" i="6"/>
  <c r="IB20" i="6"/>
  <c r="IB22" i="6"/>
  <c r="IB23" i="6"/>
  <c r="IB24" i="6"/>
  <c r="IC20" i="6"/>
  <c r="IC22" i="6"/>
  <c r="IC23" i="6"/>
  <c r="IC24" i="6"/>
  <c r="ID20" i="6"/>
  <c r="ID22" i="6"/>
  <c r="ID23" i="6"/>
  <c r="ID24" i="6"/>
  <c r="IE20" i="6"/>
  <c r="IE22" i="6"/>
  <c r="IE23" i="6"/>
  <c r="IE24" i="6"/>
  <c r="IF20" i="6"/>
  <c r="IF22" i="6"/>
  <c r="IF23" i="6"/>
  <c r="IF24" i="6"/>
  <c r="IG20" i="6"/>
  <c r="IG22" i="6"/>
  <c r="IG23" i="6"/>
  <c r="IG24" i="6"/>
  <c r="IH20" i="6"/>
  <c r="IH22" i="6"/>
  <c r="IH23" i="6"/>
  <c r="IH24" i="6"/>
  <c r="II20" i="6"/>
  <c r="II22" i="6"/>
  <c r="II23" i="6"/>
  <c r="II24" i="6"/>
  <c r="IJ20" i="6"/>
  <c r="IJ22" i="6"/>
  <c r="IJ23" i="6"/>
  <c r="IJ24" i="6"/>
  <c r="IK20" i="6"/>
  <c r="IK22" i="6"/>
  <c r="IK23" i="6"/>
  <c r="IK24" i="6"/>
  <c r="IL20" i="6"/>
  <c r="IL22" i="6"/>
  <c r="IL23" i="6"/>
  <c r="IL24" i="6"/>
  <c r="IM20" i="6"/>
  <c r="IM22" i="6"/>
  <c r="IM23" i="6"/>
  <c r="IM24" i="6"/>
  <c r="IN20" i="6"/>
  <c r="IN22" i="6"/>
  <c r="IN23" i="6"/>
  <c r="IN24" i="6"/>
  <c r="IO20" i="6"/>
  <c r="IO22" i="6"/>
  <c r="IO23" i="6"/>
  <c r="IO24" i="6"/>
  <c r="IP20" i="6"/>
  <c r="IP22" i="6"/>
  <c r="IP23" i="6"/>
  <c r="IP24" i="6"/>
  <c r="IQ20" i="6"/>
  <c r="IQ22" i="6"/>
  <c r="IQ23" i="6"/>
  <c r="IQ24" i="6"/>
  <c r="IR20" i="6"/>
  <c r="IR22" i="6"/>
  <c r="IR23" i="6"/>
  <c r="IR24" i="6"/>
  <c r="IS20" i="6"/>
  <c r="IS22" i="6"/>
  <c r="IS23" i="6"/>
  <c r="IS24" i="6"/>
  <c r="IT20" i="6"/>
  <c r="IT22" i="6"/>
  <c r="IT23" i="6"/>
  <c r="IT24" i="6"/>
  <c r="IU20" i="6"/>
  <c r="IU22" i="6"/>
  <c r="IU23" i="6"/>
  <c r="IU24" i="6"/>
  <c r="IV20" i="6"/>
  <c r="IV22" i="6"/>
  <c r="IV23" i="6"/>
  <c r="IV24" i="6"/>
  <c r="IW20" i="6"/>
  <c r="IW22" i="6"/>
  <c r="IW23" i="6"/>
  <c r="IW24" i="6"/>
  <c r="IX20" i="6"/>
  <c r="IX22" i="6"/>
  <c r="IX23" i="6"/>
  <c r="IX24" i="6"/>
  <c r="IY20" i="6"/>
  <c r="IY22" i="6"/>
  <c r="IY23" i="6"/>
  <c r="IY24" i="6"/>
  <c r="IZ20" i="6"/>
  <c r="IZ22" i="6"/>
  <c r="IZ23" i="6"/>
  <c r="IZ24" i="6"/>
  <c r="JA20" i="6"/>
  <c r="JA22" i="6"/>
  <c r="JA23" i="6"/>
  <c r="JA24" i="6"/>
  <c r="JB20" i="6"/>
  <c r="JB22" i="6"/>
  <c r="JB23" i="6"/>
  <c r="JB24" i="6"/>
  <c r="JC20" i="6"/>
  <c r="JC22" i="6"/>
  <c r="JC23" i="6"/>
  <c r="JC24" i="6"/>
  <c r="JD20" i="6"/>
  <c r="JD22" i="6"/>
  <c r="JD23" i="6"/>
  <c r="JD24" i="6"/>
  <c r="JE20" i="6"/>
  <c r="JE22" i="6"/>
  <c r="JE23" i="6"/>
  <c r="JE24" i="6"/>
  <c r="JF20" i="6"/>
  <c r="JF22" i="6"/>
  <c r="JF23" i="6"/>
  <c r="JF24" i="6"/>
  <c r="JG20" i="6"/>
  <c r="JG22" i="6"/>
  <c r="JG23" i="6"/>
  <c r="JG24" i="6"/>
  <c r="JH20" i="6"/>
  <c r="JH22" i="6"/>
  <c r="JH23" i="6"/>
  <c r="JH24" i="6"/>
  <c r="JI20" i="6"/>
  <c r="JI22" i="6"/>
  <c r="JI23" i="6"/>
  <c r="JI24" i="6"/>
  <c r="JJ20" i="6"/>
  <c r="JJ22" i="6"/>
  <c r="JJ23" i="6"/>
  <c r="JJ24" i="6"/>
  <c r="JK20" i="6"/>
  <c r="JK22" i="6"/>
  <c r="JK23" i="6"/>
  <c r="JK24" i="6"/>
  <c r="JL20" i="6"/>
  <c r="JL22" i="6"/>
  <c r="JL23" i="6"/>
  <c r="JL24" i="6"/>
  <c r="JM20" i="6"/>
  <c r="JM22" i="6"/>
  <c r="JM23" i="6"/>
  <c r="JM24" i="6"/>
  <c r="JN20" i="6"/>
  <c r="JN22" i="6"/>
  <c r="JN23" i="6"/>
  <c r="JN24" i="6"/>
  <c r="JO20" i="6"/>
  <c r="JO22" i="6"/>
  <c r="JO23" i="6"/>
  <c r="JO24" i="6"/>
  <c r="JP20" i="6"/>
  <c r="JP22" i="6"/>
  <c r="JP23" i="6"/>
  <c r="JP24" i="6"/>
  <c r="JQ20" i="6"/>
  <c r="JQ22" i="6"/>
  <c r="JQ23" i="6"/>
  <c r="JQ24" i="6"/>
  <c r="JR20" i="6"/>
  <c r="JR22" i="6"/>
  <c r="JR23" i="6"/>
  <c r="JR24" i="6"/>
  <c r="JS20" i="6"/>
  <c r="JS22" i="6"/>
  <c r="JS23" i="6"/>
  <c r="JS24" i="6"/>
  <c r="JT20" i="6"/>
  <c r="JT22" i="6"/>
  <c r="JT23" i="6"/>
  <c r="JT24" i="6"/>
  <c r="JU20" i="6"/>
  <c r="JU22" i="6"/>
  <c r="JU23" i="6"/>
  <c r="JU24" i="6"/>
  <c r="JV20" i="6"/>
  <c r="JV22" i="6"/>
  <c r="JV23" i="6"/>
  <c r="JV24" i="6"/>
  <c r="JW20" i="6"/>
  <c r="JW22" i="6"/>
  <c r="JW23" i="6"/>
  <c r="JW24" i="6"/>
  <c r="JX20" i="6"/>
  <c r="JX22" i="6"/>
  <c r="JX23" i="6"/>
  <c r="JX24" i="6"/>
  <c r="JY20" i="6"/>
  <c r="JY22" i="6"/>
  <c r="JY23" i="6"/>
  <c r="JY24" i="6"/>
  <c r="JZ20" i="6"/>
  <c r="JZ22" i="6"/>
  <c r="JZ23" i="6"/>
  <c r="JZ24" i="6"/>
  <c r="KA20" i="6"/>
  <c r="KA22" i="6"/>
  <c r="KA23" i="6"/>
  <c r="KA24" i="6"/>
  <c r="KB20" i="6"/>
  <c r="KB22" i="6"/>
  <c r="KB23" i="6"/>
  <c r="KB24" i="6"/>
  <c r="KC20" i="6"/>
  <c r="KC22" i="6"/>
  <c r="KC23" i="6"/>
  <c r="KC24" i="6"/>
  <c r="KD20" i="6"/>
  <c r="KD22" i="6"/>
  <c r="KD23" i="6"/>
  <c r="KD24" i="6"/>
  <c r="KE20" i="6"/>
  <c r="KE22" i="6"/>
  <c r="KE23" i="6"/>
  <c r="KE24" i="6"/>
  <c r="KF20" i="6"/>
  <c r="KF22" i="6"/>
  <c r="KF23" i="6"/>
  <c r="KF24" i="6"/>
  <c r="KG20" i="6"/>
  <c r="KG22" i="6"/>
  <c r="KG23" i="6"/>
  <c r="KG24" i="6"/>
  <c r="KH20" i="6"/>
  <c r="KH22" i="6"/>
  <c r="KH23" i="6"/>
  <c r="KH24" i="6"/>
  <c r="KI20" i="6"/>
  <c r="KI22" i="6"/>
  <c r="KI23" i="6"/>
  <c r="KI24" i="6"/>
  <c r="KJ20" i="6"/>
  <c r="KJ22" i="6"/>
  <c r="KJ23" i="6"/>
  <c r="KJ24" i="6"/>
  <c r="KK20" i="6"/>
  <c r="KK22" i="6"/>
  <c r="KK23" i="6"/>
  <c r="KK24" i="6"/>
  <c r="KL20" i="6"/>
  <c r="KL22" i="6"/>
  <c r="KL23" i="6"/>
  <c r="KL24" i="6"/>
  <c r="KM20" i="6"/>
  <c r="KM22" i="6"/>
  <c r="KM23" i="6"/>
  <c r="KM24" i="6"/>
  <c r="KN20" i="6"/>
  <c r="KN22" i="6"/>
  <c r="KN23" i="6"/>
  <c r="KN24" i="6"/>
  <c r="KO20" i="6"/>
  <c r="KO22" i="6"/>
  <c r="KO23" i="6"/>
  <c r="KO24" i="6"/>
  <c r="KP20" i="6"/>
  <c r="KP22" i="6"/>
  <c r="KP23" i="6"/>
  <c r="KP24" i="6"/>
  <c r="KQ20" i="6"/>
  <c r="KQ22" i="6"/>
  <c r="KQ23" i="6"/>
  <c r="KQ24" i="6"/>
  <c r="KR20" i="6"/>
  <c r="KR22" i="6"/>
  <c r="KR23" i="6"/>
  <c r="KR24" i="6"/>
  <c r="KS20" i="6"/>
  <c r="KS22" i="6"/>
  <c r="KS23" i="6"/>
  <c r="KS24" i="6"/>
  <c r="KT20" i="6"/>
  <c r="KT22" i="6"/>
  <c r="KT23" i="6"/>
  <c r="KT24" i="6"/>
  <c r="KU20" i="6"/>
  <c r="KU22" i="6"/>
  <c r="KU23" i="6"/>
  <c r="KU24" i="6"/>
  <c r="KV20" i="6"/>
  <c r="KV22" i="6"/>
  <c r="KV23" i="6"/>
  <c r="KV24" i="6"/>
  <c r="KW20" i="6"/>
  <c r="KW22" i="6"/>
  <c r="KW23" i="6"/>
  <c r="KW24" i="6"/>
  <c r="KX20" i="6"/>
  <c r="KX22" i="6"/>
  <c r="KX23" i="6"/>
  <c r="KX24" i="6"/>
  <c r="KY20" i="6"/>
  <c r="KY22" i="6"/>
  <c r="KY23" i="6"/>
  <c r="KY24" i="6"/>
  <c r="KZ20" i="6"/>
  <c r="KZ22" i="6"/>
  <c r="KZ23" i="6"/>
  <c r="KZ24" i="6"/>
  <c r="LA20" i="6"/>
  <c r="LA22" i="6"/>
  <c r="LA23" i="6"/>
  <c r="LA24" i="6"/>
  <c r="LB20" i="6"/>
  <c r="LB22" i="6"/>
  <c r="LB23" i="6"/>
  <c r="LB24" i="6"/>
  <c r="LC20" i="6"/>
  <c r="LC22" i="6"/>
  <c r="LC23" i="6"/>
  <c r="LC24" i="6"/>
  <c r="LD20" i="6"/>
  <c r="LD22" i="6"/>
  <c r="LD23" i="6"/>
  <c r="LD24" i="6"/>
  <c r="LE20" i="6"/>
  <c r="LE22" i="6"/>
  <c r="LE23" i="6"/>
  <c r="LE24" i="6"/>
  <c r="LF20" i="6"/>
  <c r="LF22" i="6"/>
  <c r="LF23" i="6"/>
  <c r="LF24" i="6"/>
  <c r="LG20" i="6"/>
  <c r="LG22" i="6"/>
  <c r="LG23" i="6"/>
  <c r="LG24" i="6"/>
  <c r="LH20" i="6"/>
  <c r="LH22" i="6"/>
  <c r="LH23" i="6"/>
  <c r="LH24" i="6"/>
  <c r="LI20" i="6"/>
  <c r="LI22" i="6"/>
  <c r="LI23" i="6"/>
  <c r="LI24" i="6"/>
  <c r="LJ20" i="6"/>
  <c r="LJ22" i="6"/>
  <c r="LJ23" i="6"/>
  <c r="LJ24" i="6"/>
  <c r="LK20" i="6"/>
  <c r="LK22" i="6"/>
  <c r="LK23" i="6"/>
  <c r="LK24" i="6"/>
  <c r="LL20" i="6"/>
  <c r="LL22" i="6"/>
  <c r="LL23" i="6"/>
  <c r="LL24" i="6"/>
  <c r="LM20" i="6"/>
  <c r="LM22" i="6"/>
  <c r="LM23" i="6"/>
  <c r="LM24" i="6"/>
  <c r="LN20" i="6"/>
  <c r="LN22" i="6"/>
  <c r="LN23" i="6"/>
  <c r="LN24" i="6"/>
  <c r="LO20" i="6"/>
  <c r="LO22" i="6"/>
  <c r="LO23" i="6"/>
  <c r="LO24" i="6"/>
  <c r="LP20" i="6"/>
  <c r="LP22" i="6"/>
  <c r="LP23" i="6"/>
  <c r="LP24" i="6"/>
  <c r="LQ20" i="6"/>
  <c r="LQ22" i="6"/>
  <c r="LQ23" i="6"/>
  <c r="LQ24" i="6"/>
  <c r="LR20" i="6"/>
  <c r="LR22" i="6"/>
  <c r="LR23" i="6"/>
  <c r="LR24" i="6"/>
  <c r="LS20" i="6"/>
  <c r="LS22" i="6"/>
  <c r="LS23" i="6"/>
  <c r="LS24" i="6"/>
  <c r="LT20" i="6"/>
  <c r="LT22" i="6"/>
  <c r="LT23" i="6"/>
  <c r="LT24" i="6"/>
  <c r="LU20" i="6"/>
  <c r="LU22" i="6"/>
  <c r="LU23" i="6"/>
  <c r="LU24" i="6"/>
  <c r="LV20" i="6"/>
  <c r="LV22" i="6"/>
  <c r="LV23" i="6"/>
  <c r="LV24" i="6"/>
  <c r="LW20" i="6"/>
  <c r="LW22" i="6"/>
  <c r="LW23" i="6"/>
  <c r="LW24" i="6"/>
  <c r="LX20" i="6"/>
  <c r="LX22" i="6"/>
  <c r="LX23" i="6"/>
  <c r="LX24" i="6"/>
  <c r="LY20" i="6"/>
  <c r="LY22" i="6"/>
  <c r="LY23" i="6"/>
  <c r="LY24" i="6"/>
  <c r="LZ20" i="6"/>
  <c r="LZ22" i="6"/>
  <c r="LZ23" i="6"/>
  <c r="LZ24" i="6"/>
  <c r="MA20" i="6"/>
  <c r="MA22" i="6"/>
  <c r="MA23" i="6"/>
  <c r="MA24" i="6"/>
  <c r="MB20" i="6"/>
  <c r="MB22" i="6"/>
  <c r="MB23" i="6"/>
  <c r="MB24" i="6"/>
  <c r="MC20" i="6"/>
  <c r="MC22" i="6"/>
  <c r="MC23" i="6"/>
  <c r="MC24" i="6"/>
  <c r="MD20" i="6"/>
  <c r="MD22" i="6"/>
  <c r="MD23" i="6"/>
  <c r="MD24" i="6"/>
  <c r="ME20" i="6"/>
  <c r="ME22" i="6"/>
  <c r="ME23" i="6"/>
  <c r="ME24" i="6"/>
  <c r="MF20" i="6"/>
  <c r="MF22" i="6"/>
  <c r="MF23" i="6"/>
  <c r="MF24" i="6"/>
  <c r="MG20" i="6"/>
  <c r="MG22" i="6"/>
  <c r="MG23" i="6"/>
  <c r="MG24" i="6"/>
  <c r="MH20" i="6"/>
  <c r="MH22" i="6"/>
  <c r="MH23" i="6"/>
  <c r="MH24" i="6"/>
  <c r="MI20" i="6"/>
  <c r="MI22" i="6"/>
  <c r="MI23" i="6"/>
  <c r="MI24" i="6"/>
  <c r="MJ20" i="6"/>
  <c r="MJ22" i="6"/>
  <c r="MJ23" i="6"/>
  <c r="MJ24" i="6"/>
  <c r="MK20" i="6"/>
  <c r="MK22" i="6"/>
  <c r="MK23" i="6"/>
  <c r="MK24" i="6"/>
  <c r="ML20" i="6"/>
  <c r="ML22" i="6"/>
  <c r="ML23" i="6"/>
  <c r="ML24" i="6"/>
  <c r="MM20" i="6"/>
  <c r="MM22" i="6"/>
  <c r="MM23" i="6"/>
  <c r="MM24" i="6"/>
  <c r="MN20" i="6"/>
  <c r="MN22" i="6"/>
  <c r="MN23" i="6"/>
  <c r="MN24" i="6"/>
  <c r="MO20" i="6"/>
  <c r="MO22" i="6"/>
  <c r="MO23" i="6"/>
  <c r="MO24" i="6"/>
  <c r="MP20" i="6"/>
  <c r="MP22" i="6"/>
  <c r="MP23" i="6"/>
  <c r="MP24" i="6"/>
  <c r="MQ20" i="6"/>
  <c r="MQ22" i="6"/>
  <c r="MQ23" i="6"/>
  <c r="MQ24" i="6"/>
  <c r="MR20" i="6"/>
  <c r="MR22" i="6"/>
  <c r="MR23" i="6"/>
  <c r="MR24" i="6"/>
  <c r="MS20" i="6"/>
  <c r="MS22" i="6"/>
  <c r="MS23" i="6"/>
  <c r="MS24" i="6"/>
  <c r="MT20" i="6"/>
  <c r="MT22" i="6"/>
  <c r="MT23" i="6"/>
  <c r="MT24" i="6"/>
  <c r="MU20" i="6"/>
  <c r="MU22" i="6"/>
  <c r="MU23" i="6"/>
  <c r="MU24" i="6"/>
  <c r="MV20" i="6"/>
  <c r="MV22" i="6"/>
  <c r="MV23" i="6"/>
  <c r="MV24" i="6"/>
  <c r="MW20" i="6"/>
  <c r="MW22" i="6"/>
  <c r="MW23" i="6"/>
  <c r="MW24" i="6"/>
  <c r="MX20" i="6"/>
  <c r="MX22" i="6"/>
  <c r="MX23" i="6"/>
  <c r="MX24" i="6"/>
  <c r="MY20" i="6"/>
  <c r="MY22" i="6"/>
  <c r="MY23" i="6"/>
  <c r="MY24" i="6"/>
  <c r="MZ20" i="6"/>
  <c r="MZ22" i="6"/>
  <c r="MZ23" i="6"/>
  <c r="MZ24" i="6"/>
  <c r="NA20" i="6"/>
  <c r="NA22" i="6"/>
  <c r="NA23" i="6"/>
  <c r="NA24" i="6"/>
  <c r="NB20" i="6"/>
  <c r="NB22" i="6"/>
  <c r="NB23" i="6"/>
  <c r="NB24" i="6"/>
  <c r="NC20" i="6"/>
  <c r="NC22" i="6"/>
  <c r="NC23" i="6"/>
  <c r="NC24" i="6"/>
  <c r="ND20" i="6"/>
  <c r="ND22" i="6"/>
  <c r="ND23" i="6"/>
  <c r="ND24" i="6"/>
  <c r="NE20" i="6"/>
  <c r="NE22" i="6"/>
  <c r="NE23" i="6"/>
  <c r="NE24" i="6"/>
  <c r="NF20" i="6"/>
  <c r="NF22" i="6"/>
  <c r="NF23" i="6"/>
  <c r="NF24" i="6"/>
  <c r="NG20" i="6"/>
  <c r="NG22" i="6"/>
  <c r="NG23" i="6"/>
  <c r="NG24" i="6"/>
  <c r="NH20" i="6"/>
  <c r="NH22" i="6"/>
  <c r="NH23" i="6"/>
  <c r="NH24" i="6"/>
  <c r="NI20" i="6"/>
  <c r="NI22" i="6"/>
  <c r="NI23" i="6"/>
  <c r="NI24" i="6"/>
  <c r="NJ20" i="6"/>
  <c r="NJ22" i="6"/>
  <c r="NJ23" i="6"/>
  <c r="NJ24" i="6"/>
  <c r="NK20" i="6"/>
  <c r="NK22" i="6"/>
  <c r="NK23" i="6"/>
  <c r="NK24" i="6"/>
  <c r="NL20" i="6"/>
  <c r="NL22" i="6"/>
  <c r="NL23" i="6"/>
  <c r="NL24" i="6"/>
  <c r="NM20" i="6"/>
  <c r="NM22" i="6"/>
  <c r="NM23" i="6"/>
  <c r="NM24" i="6"/>
  <c r="NN20" i="6"/>
  <c r="NN22" i="6"/>
  <c r="NN23" i="6"/>
  <c r="NN24" i="6"/>
  <c r="NO20" i="6"/>
  <c r="NO22" i="6"/>
  <c r="NO23" i="6"/>
  <c r="NO24" i="6"/>
  <c r="NP20" i="6"/>
  <c r="NP22" i="6"/>
  <c r="NP23" i="6"/>
  <c r="NP24" i="6"/>
  <c r="NQ20" i="6"/>
  <c r="NQ22" i="6"/>
  <c r="NQ23" i="6"/>
  <c r="NQ24" i="6"/>
  <c r="NR20" i="6"/>
  <c r="NR22" i="6"/>
  <c r="NR23" i="6"/>
  <c r="NR24" i="6"/>
  <c r="NS20" i="6"/>
  <c r="NS22" i="6"/>
  <c r="NS23" i="6"/>
  <c r="NS24" i="6"/>
  <c r="NT20" i="6"/>
  <c r="NT22" i="6"/>
  <c r="NT23" i="6"/>
  <c r="NT24" i="6"/>
  <c r="NU20" i="6"/>
  <c r="NU22" i="6"/>
  <c r="NU23" i="6"/>
  <c r="NU24" i="6"/>
  <c r="NV20" i="6"/>
  <c r="NV22" i="6"/>
  <c r="NV23" i="6"/>
  <c r="NV24" i="6"/>
  <c r="NW20" i="6"/>
  <c r="NW22" i="6"/>
  <c r="NW23" i="6"/>
  <c r="NW24" i="6"/>
  <c r="NX20" i="6"/>
  <c r="NX22" i="6"/>
  <c r="NX23" i="6"/>
  <c r="NX24" i="6"/>
  <c r="NY20" i="6"/>
  <c r="NY22" i="6"/>
  <c r="NY23" i="6"/>
  <c r="NY24" i="6"/>
  <c r="NZ20" i="6"/>
  <c r="NZ22" i="6"/>
  <c r="NZ23" i="6"/>
  <c r="NZ24" i="6"/>
  <c r="OA20" i="6"/>
  <c r="OA22" i="6"/>
  <c r="OA23" i="6"/>
  <c r="OA24" i="6"/>
  <c r="OB20" i="6"/>
  <c r="OB22" i="6"/>
  <c r="OB23" i="6"/>
  <c r="OB24" i="6"/>
  <c r="OC20" i="6"/>
  <c r="OC22" i="6"/>
  <c r="OC23" i="6"/>
  <c r="OC24" i="6"/>
  <c r="S24" i="6"/>
  <c r="F24" i="6"/>
  <c r="S23" i="6"/>
  <c r="F23" i="6"/>
  <c r="S22" i="6"/>
  <c r="F22" i="6"/>
  <c r="S21" i="6"/>
  <c r="F21" i="6"/>
  <c r="S20" i="6"/>
  <c r="F20" i="6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F44" i="5"/>
  <c r="S43" i="5"/>
  <c r="F43" i="5"/>
  <c r="S42" i="5"/>
  <c r="F42" i="5"/>
  <c r="S41" i="5"/>
  <c r="F41" i="5"/>
  <c r="S40" i="5"/>
  <c r="F40" i="5"/>
  <c r="S39" i="5"/>
  <c r="F39" i="5"/>
  <c r="S38" i="5"/>
  <c r="F38" i="5"/>
  <c r="S37" i="5"/>
  <c r="F37" i="5"/>
  <c r="S36" i="5"/>
  <c r="F36" i="5"/>
  <c r="S35" i="5"/>
  <c r="F35" i="5"/>
  <c r="S34" i="5"/>
  <c r="F34" i="5"/>
  <c r="S33" i="5"/>
  <c r="F33" i="5"/>
  <c r="S32" i="5"/>
  <c r="F32" i="5"/>
  <c r="S31" i="5"/>
  <c r="F31" i="5"/>
  <c r="S30" i="5"/>
  <c r="F30" i="5"/>
  <c r="S29" i="5"/>
  <c r="F29" i="5"/>
  <c r="S28" i="5"/>
  <c r="F28" i="5"/>
  <c r="S27" i="5"/>
  <c r="F27" i="5"/>
  <c r="S26" i="5"/>
  <c r="F26" i="5"/>
  <c r="S25" i="5"/>
  <c r="F25" i="5"/>
  <c r="OC24" i="5"/>
  <c r="S24" i="5"/>
  <c r="F24" i="5"/>
  <c r="S23" i="5"/>
  <c r="F23" i="5"/>
  <c r="S22" i="5"/>
  <c r="F22" i="5"/>
  <c r="S21" i="5"/>
  <c r="F21" i="5"/>
  <c r="S20" i="5"/>
  <c r="F20" i="5"/>
  <c r="I22" i="4"/>
  <c r="H81" i="4"/>
  <c r="H82" i="4"/>
  <c r="I81" i="4"/>
  <c r="I82" i="4"/>
  <c r="J81" i="4"/>
  <c r="J82" i="4"/>
  <c r="K81" i="4"/>
  <c r="K82" i="4"/>
  <c r="L81" i="4"/>
  <c r="L82" i="4"/>
  <c r="M81" i="4"/>
  <c r="M82" i="4"/>
  <c r="N81" i="4"/>
  <c r="N82" i="4"/>
  <c r="O81" i="4"/>
  <c r="O82" i="4"/>
  <c r="P81" i="4"/>
  <c r="P82" i="4"/>
  <c r="Q81" i="4"/>
  <c r="Q82" i="4"/>
  <c r="R81" i="4"/>
  <c r="R82" i="4"/>
  <c r="S81" i="4"/>
  <c r="S82" i="4"/>
  <c r="T81" i="4"/>
  <c r="T82" i="4"/>
  <c r="U81" i="4"/>
  <c r="U82" i="4"/>
  <c r="V81" i="4"/>
  <c r="V82" i="4"/>
  <c r="W81" i="4"/>
  <c r="W82" i="4"/>
  <c r="X81" i="4"/>
  <c r="X82" i="4"/>
  <c r="Y81" i="4"/>
  <c r="Y82" i="4"/>
  <c r="Z81" i="4"/>
  <c r="Z82" i="4"/>
  <c r="AA81" i="4"/>
  <c r="AA82" i="4"/>
  <c r="AB81" i="4"/>
  <c r="AB82" i="4"/>
  <c r="AC81" i="4"/>
  <c r="AC82" i="4"/>
  <c r="AD81" i="4"/>
  <c r="AD82" i="4"/>
  <c r="AE81" i="4"/>
  <c r="AE82" i="4"/>
  <c r="AF81" i="4"/>
  <c r="AF82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J13" i="4"/>
  <c r="H78" i="4"/>
  <c r="AF59" i="4"/>
  <c r="AF60" i="4"/>
  <c r="AF61" i="4"/>
  <c r="AF63" i="4"/>
  <c r="AF65" i="4"/>
  <c r="AF67" i="4"/>
  <c r="AF71" i="4"/>
  <c r="AF73" i="4"/>
  <c r="AF76" i="4"/>
  <c r="AE59" i="4"/>
  <c r="AE60" i="4"/>
  <c r="AE61" i="4"/>
  <c r="AE63" i="4"/>
  <c r="AE65" i="4"/>
  <c r="AE67" i="4"/>
  <c r="AE71" i="4"/>
  <c r="AE73" i="4"/>
  <c r="AE76" i="4"/>
  <c r="AD59" i="4"/>
  <c r="AD60" i="4"/>
  <c r="AD61" i="4"/>
  <c r="AD63" i="4"/>
  <c r="AD65" i="4"/>
  <c r="AD67" i="4"/>
  <c r="AD71" i="4"/>
  <c r="AD73" i="4"/>
  <c r="AD76" i="4"/>
  <c r="AC59" i="4"/>
  <c r="AC60" i="4"/>
  <c r="AC61" i="4"/>
  <c r="AC63" i="4"/>
  <c r="AC65" i="4"/>
  <c r="AC67" i="4"/>
  <c r="AC71" i="4"/>
  <c r="AC73" i="4"/>
  <c r="AC76" i="4"/>
  <c r="AB59" i="4"/>
  <c r="AB60" i="4"/>
  <c r="AB61" i="4"/>
  <c r="AB63" i="4"/>
  <c r="AB65" i="4"/>
  <c r="AB67" i="4"/>
  <c r="AB71" i="4"/>
  <c r="AB73" i="4"/>
  <c r="AB76" i="4"/>
  <c r="AA59" i="4"/>
  <c r="AA60" i="4"/>
  <c r="AA61" i="4"/>
  <c r="AA63" i="4"/>
  <c r="AA65" i="4"/>
  <c r="AA67" i="4"/>
  <c r="AA71" i="4"/>
  <c r="AA73" i="4"/>
  <c r="AA76" i="4"/>
  <c r="Z59" i="4"/>
  <c r="Z60" i="4"/>
  <c r="Z61" i="4"/>
  <c r="Z63" i="4"/>
  <c r="Z65" i="4"/>
  <c r="Z67" i="4"/>
  <c r="Z71" i="4"/>
  <c r="Z73" i="4"/>
  <c r="Z76" i="4"/>
  <c r="Y59" i="4"/>
  <c r="Y60" i="4"/>
  <c r="Y61" i="4"/>
  <c r="Y63" i="4"/>
  <c r="Y65" i="4"/>
  <c r="Y67" i="4"/>
  <c r="Y71" i="4"/>
  <c r="Y73" i="4"/>
  <c r="Y76" i="4"/>
  <c r="X59" i="4"/>
  <c r="X60" i="4"/>
  <c r="X61" i="4"/>
  <c r="X63" i="4"/>
  <c r="X65" i="4"/>
  <c r="X67" i="4"/>
  <c r="X71" i="4"/>
  <c r="X73" i="4"/>
  <c r="X76" i="4"/>
  <c r="W59" i="4"/>
  <c r="W60" i="4"/>
  <c r="W61" i="4"/>
  <c r="W63" i="4"/>
  <c r="W65" i="4"/>
  <c r="W67" i="4"/>
  <c r="W71" i="4"/>
  <c r="W73" i="4"/>
  <c r="W76" i="4"/>
  <c r="V59" i="4"/>
  <c r="V60" i="4"/>
  <c r="V61" i="4"/>
  <c r="V63" i="4"/>
  <c r="V65" i="4"/>
  <c r="V67" i="4"/>
  <c r="V71" i="4"/>
  <c r="V73" i="4"/>
  <c r="V76" i="4"/>
  <c r="U59" i="4"/>
  <c r="U60" i="4"/>
  <c r="U61" i="4"/>
  <c r="U63" i="4"/>
  <c r="U65" i="4"/>
  <c r="U67" i="4"/>
  <c r="U71" i="4"/>
  <c r="U73" i="4"/>
  <c r="U76" i="4"/>
  <c r="T59" i="4"/>
  <c r="T60" i="4"/>
  <c r="T61" i="4"/>
  <c r="T63" i="4"/>
  <c r="T65" i="4"/>
  <c r="T67" i="4"/>
  <c r="T71" i="4"/>
  <c r="T73" i="4"/>
  <c r="T76" i="4"/>
  <c r="S59" i="4"/>
  <c r="S60" i="4"/>
  <c r="S61" i="4"/>
  <c r="S63" i="4"/>
  <c r="S65" i="4"/>
  <c r="S67" i="4"/>
  <c r="S71" i="4"/>
  <c r="S73" i="4"/>
  <c r="S76" i="4"/>
  <c r="R59" i="4"/>
  <c r="R60" i="4"/>
  <c r="R61" i="4"/>
  <c r="R63" i="4"/>
  <c r="R65" i="4"/>
  <c r="R67" i="4"/>
  <c r="R71" i="4"/>
  <c r="R73" i="4"/>
  <c r="R76" i="4"/>
  <c r="Q59" i="4"/>
  <c r="Q60" i="4"/>
  <c r="Q61" i="4"/>
  <c r="Q63" i="4"/>
  <c r="Q65" i="4"/>
  <c r="Q67" i="4"/>
  <c r="Q71" i="4"/>
  <c r="Q73" i="4"/>
  <c r="Q76" i="4"/>
  <c r="P59" i="4"/>
  <c r="P60" i="4"/>
  <c r="P61" i="4"/>
  <c r="P63" i="4"/>
  <c r="P65" i="4"/>
  <c r="P67" i="4"/>
  <c r="P71" i="4"/>
  <c r="P73" i="4"/>
  <c r="P76" i="4"/>
  <c r="O59" i="4"/>
  <c r="O60" i="4"/>
  <c r="O61" i="4"/>
  <c r="O63" i="4"/>
  <c r="O65" i="4"/>
  <c r="O67" i="4"/>
  <c r="O71" i="4"/>
  <c r="O73" i="4"/>
  <c r="O76" i="4"/>
  <c r="N59" i="4"/>
  <c r="N60" i="4"/>
  <c r="N61" i="4"/>
  <c r="N63" i="4"/>
  <c r="N65" i="4"/>
  <c r="N67" i="4"/>
  <c r="N71" i="4"/>
  <c r="N73" i="4"/>
  <c r="N76" i="4"/>
  <c r="M59" i="4"/>
  <c r="M60" i="4"/>
  <c r="M61" i="4"/>
  <c r="M63" i="4"/>
  <c r="M65" i="4"/>
  <c r="M67" i="4"/>
  <c r="M71" i="4"/>
  <c r="M73" i="4"/>
  <c r="M76" i="4"/>
  <c r="L59" i="4"/>
  <c r="L60" i="4"/>
  <c r="L61" i="4"/>
  <c r="L63" i="4"/>
  <c r="L65" i="4"/>
  <c r="L67" i="4"/>
  <c r="L71" i="4"/>
  <c r="L73" i="4"/>
  <c r="L76" i="4"/>
  <c r="K59" i="4"/>
  <c r="K60" i="4"/>
  <c r="K61" i="4"/>
  <c r="K63" i="4"/>
  <c r="K65" i="4"/>
  <c r="K67" i="4"/>
  <c r="K71" i="4"/>
  <c r="K73" i="4"/>
  <c r="K76" i="4"/>
  <c r="J59" i="4"/>
  <c r="J60" i="4"/>
  <c r="J61" i="4"/>
  <c r="J63" i="4"/>
  <c r="J65" i="4"/>
  <c r="J67" i="4"/>
  <c r="J71" i="4"/>
  <c r="J73" i="4"/>
  <c r="J76" i="4"/>
  <c r="I59" i="4"/>
  <c r="I60" i="4"/>
  <c r="I61" i="4"/>
  <c r="I63" i="4"/>
  <c r="I65" i="4"/>
  <c r="I67" i="4"/>
  <c r="I71" i="4"/>
  <c r="I73" i="4"/>
  <c r="I76" i="4"/>
  <c r="H59" i="4"/>
  <c r="H60" i="4"/>
  <c r="H61" i="4"/>
  <c r="H63" i="4"/>
  <c r="H65" i="4"/>
  <c r="H67" i="4"/>
  <c r="H71" i="4"/>
  <c r="H73" i="4"/>
  <c r="H76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H41" i="4"/>
  <c r="H42" i="4"/>
  <c r="H44" i="4"/>
  <c r="N12" i="4"/>
  <c r="H52" i="4"/>
  <c r="H53" i="4"/>
  <c r="I42" i="4"/>
  <c r="I44" i="4"/>
  <c r="I52" i="4"/>
  <c r="I53" i="4"/>
  <c r="J42" i="4"/>
  <c r="J44" i="4"/>
  <c r="J52" i="4"/>
  <c r="J53" i="4"/>
  <c r="K42" i="4"/>
  <c r="K44" i="4"/>
  <c r="K52" i="4"/>
  <c r="K53" i="4"/>
  <c r="L42" i="4"/>
  <c r="L44" i="4"/>
  <c r="L52" i="4"/>
  <c r="L53" i="4"/>
  <c r="M42" i="4"/>
  <c r="M44" i="4"/>
  <c r="M52" i="4"/>
  <c r="M53" i="4"/>
  <c r="N11" i="4"/>
  <c r="H49" i="4"/>
  <c r="H50" i="4"/>
  <c r="I49" i="4"/>
  <c r="I50" i="4"/>
  <c r="J49" i="4"/>
  <c r="J50" i="4"/>
  <c r="K49" i="4"/>
  <c r="K50" i="4"/>
  <c r="L49" i="4"/>
  <c r="L50" i="4"/>
  <c r="M49" i="4"/>
  <c r="M50" i="4"/>
  <c r="I28" i="4"/>
  <c r="I29" i="4"/>
  <c r="I30" i="4"/>
  <c r="I31" i="4"/>
  <c r="J37" i="4"/>
  <c r="K37" i="4"/>
  <c r="L37" i="4"/>
  <c r="M37" i="4"/>
  <c r="I37" i="4"/>
  <c r="H37" i="4"/>
  <c r="I36" i="4"/>
  <c r="J36" i="4"/>
  <c r="K36" i="4"/>
  <c r="L36" i="4"/>
  <c r="M36" i="4"/>
  <c r="H22" i="4"/>
  <c r="H36" i="4"/>
  <c r="H28" i="4"/>
  <c r="H29" i="4"/>
  <c r="H30" i="4"/>
  <c r="H31" i="4"/>
  <c r="G28" i="4"/>
  <c r="G29" i="4"/>
  <c r="G30" i="4"/>
  <c r="G31" i="4"/>
  <c r="G24" i="4"/>
  <c r="G23" i="4"/>
  <c r="G22" i="4"/>
  <c r="N15" i="4"/>
  <c r="N16" i="4"/>
  <c r="F16" i="4"/>
  <c r="F15" i="4"/>
  <c r="F13" i="4"/>
  <c r="J12" i="4"/>
  <c r="F12" i="4"/>
  <c r="J11" i="4"/>
  <c r="F11" i="4"/>
  <c r="J10" i="4"/>
  <c r="F10" i="4"/>
  <c r="J23" i="3"/>
  <c r="J22" i="3"/>
  <c r="J21" i="3"/>
  <c r="E21" i="3"/>
  <c r="J20" i="3"/>
  <c r="E20" i="3"/>
  <c r="E18" i="3"/>
  <c r="H24" i="2"/>
  <c r="I24" i="2"/>
  <c r="J24" i="2"/>
  <c r="K24" i="2"/>
  <c r="L24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</calcChain>
</file>

<file path=xl/comments1.xml><?xml version="1.0" encoding="utf-8"?>
<comments xmlns="http://schemas.openxmlformats.org/spreadsheetml/2006/main">
  <authors>
    <author>Author</author>
  </authors>
  <commentList>
    <comment ref="E86" authorId="0">
      <text>
        <r>
          <rPr>
            <b/>
            <sz val="9"/>
            <color rgb="FF000000"/>
            <rFont val="Tahoma"/>
          </rPr>
          <t>Joe Cooper:</t>
        </r>
        <r>
          <rPr>
            <sz val="9"/>
            <color rgb="FF000000"/>
            <rFont val="Tahoma"/>
          </rPr>
          <t xml:space="preserve">
How is this calculated?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34" authorId="0">
      <text>
        <r>
          <rPr>
            <b/>
            <sz val="9"/>
            <color rgb="FF000000"/>
            <rFont val="Tahoma"/>
          </rPr>
          <t>Joe Cooper:</t>
        </r>
        <r>
          <rPr>
            <sz val="9"/>
            <color rgb="FF000000"/>
            <rFont val="Tahoma"/>
          </rPr>
          <t xml:space="preserve">
No idea what these calculations mean?</t>
        </r>
      </text>
    </comment>
  </commentList>
</comments>
</file>

<file path=xl/sharedStrings.xml><?xml version="1.0" encoding="utf-8"?>
<sst xmlns="http://schemas.openxmlformats.org/spreadsheetml/2006/main" count="1651" uniqueCount="1128">
  <si>
    <t>Platform Input</t>
  </si>
  <si>
    <t>Calculated- don't touch</t>
  </si>
  <si>
    <t>Manual Input</t>
  </si>
  <si>
    <t>PROJECT DETAILS</t>
  </si>
  <si>
    <t>GENERAL</t>
  </si>
  <si>
    <t>Host Facility</t>
  </si>
  <si>
    <t>Key Dates</t>
  </si>
  <si>
    <t>Project Name</t>
  </si>
  <si>
    <t>NTP</t>
  </si>
  <si>
    <t>COD Date</t>
  </si>
  <si>
    <t>Address</t>
  </si>
  <si>
    <t>Inverter Replacement Date</t>
  </si>
  <si>
    <t>x</t>
  </si>
  <si>
    <t>City</t>
  </si>
  <si>
    <t>State</t>
  </si>
  <si>
    <t>CA</t>
  </si>
  <si>
    <t>AL</t>
  </si>
  <si>
    <t>Zip</t>
  </si>
  <si>
    <t>AK</t>
  </si>
  <si>
    <t>System</t>
  </si>
  <si>
    <t>AZ</t>
  </si>
  <si>
    <t>Current Annual Energy Expenditure</t>
  </si>
  <si>
    <t>System Size (kW DC)</t>
  </si>
  <si>
    <t>AR</t>
  </si>
  <si>
    <t>Avoided Utility Cost ($/kWh):</t>
  </si>
  <si>
    <t>Annual Degradation %</t>
  </si>
  <si>
    <t>Local Utility Escalator:</t>
  </si>
  <si>
    <t>Derate</t>
  </si>
  <si>
    <t>CO</t>
  </si>
  <si>
    <t>System Type</t>
  </si>
  <si>
    <t>CT</t>
  </si>
  <si>
    <t>Buyout Discount Rate %</t>
  </si>
  <si>
    <t>If Not Roof Mount, Soil Type</t>
  </si>
  <si>
    <t>DE</t>
  </si>
  <si>
    <t>DC</t>
  </si>
  <si>
    <t>Projected kWh:</t>
  </si>
  <si>
    <t>FL</t>
  </si>
  <si>
    <t>January</t>
  </si>
  <si>
    <t>GA</t>
  </si>
  <si>
    <t>EPC</t>
  </si>
  <si>
    <t>February</t>
  </si>
  <si>
    <t>HI</t>
  </si>
  <si>
    <t>Provider</t>
  </si>
  <si>
    <t>March</t>
  </si>
  <si>
    <t>ID</t>
  </si>
  <si>
    <t>Cost per watt</t>
  </si>
  <si>
    <t>April</t>
  </si>
  <si>
    <t>IL</t>
  </si>
  <si>
    <t>Total Cost</t>
  </si>
  <si>
    <t>May</t>
  </si>
  <si>
    <t>IN</t>
  </si>
  <si>
    <t>Total Cost incl fees</t>
  </si>
  <si>
    <t>June</t>
  </si>
  <si>
    <t>IA</t>
  </si>
  <si>
    <t>July</t>
  </si>
  <si>
    <t>KS</t>
  </si>
  <si>
    <t>August</t>
  </si>
  <si>
    <t>KY</t>
  </si>
  <si>
    <t>September</t>
  </si>
  <si>
    <t>LA</t>
  </si>
  <si>
    <t>Other</t>
  </si>
  <si>
    <t>October</t>
  </si>
  <si>
    <t>ME</t>
  </si>
  <si>
    <t>Gross Transaction Fee (GTF) %</t>
  </si>
  <si>
    <t>November</t>
  </si>
  <si>
    <t>MT</t>
  </si>
  <si>
    <t>Minimum Gross Transaction Fee $</t>
  </si>
  <si>
    <t>December</t>
  </si>
  <si>
    <t>NE</t>
  </si>
  <si>
    <t>Gross Transaction Fee (GTF) $</t>
  </si>
  <si>
    <t>Production Year</t>
  </si>
  <si>
    <t>NV</t>
  </si>
  <si>
    <t>Sales/Referral Fee</t>
  </si>
  <si>
    <t>kWh/kW/Year</t>
  </si>
  <si>
    <t>NH</t>
  </si>
  <si>
    <t>Construction Financing Interest Rate%</t>
  </si>
  <si>
    <t>NJ</t>
  </si>
  <si>
    <t>Construction Financing Fee</t>
  </si>
  <si>
    <t>Production Assumption %</t>
  </si>
  <si>
    <t>NM</t>
  </si>
  <si>
    <t>Tax Equity Fee</t>
  </si>
  <si>
    <t>NY</t>
  </si>
  <si>
    <t>NC</t>
  </si>
  <si>
    <t>DEAL STRUCTURE</t>
  </si>
  <si>
    <t>ND</t>
  </si>
  <si>
    <t>OH</t>
  </si>
  <si>
    <t>Type</t>
  </si>
  <si>
    <t>Capital Stack Details</t>
  </si>
  <si>
    <t>OK</t>
  </si>
  <si>
    <t>Sale Leaseback</t>
  </si>
  <si>
    <t>Partnership Flip</t>
  </si>
  <si>
    <t>Tax Equity</t>
  </si>
  <si>
    <t>OR</t>
  </si>
  <si>
    <t>Number of Years</t>
  </si>
  <si>
    <t>MD</t>
  </si>
  <si>
    <t>Lease</t>
  </si>
  <si>
    <t>Cash Flow to Tax Investor %</t>
  </si>
  <si>
    <t>MA</t>
  </si>
  <si>
    <t>Inverted Lease</t>
  </si>
  <si>
    <t>Return %</t>
  </si>
  <si>
    <t>MI</t>
  </si>
  <si>
    <t>Discount Rate %</t>
  </si>
  <si>
    <t>MN</t>
  </si>
  <si>
    <t>Buyout Option</t>
  </si>
  <si>
    <t>Future Cashflow</t>
  </si>
  <si>
    <t>Tax Benefit to TEI %</t>
  </si>
  <si>
    <t>Percentage of Investment</t>
  </si>
  <si>
    <t>Hawaii Grant?</t>
  </si>
  <si>
    <t>No</t>
  </si>
  <si>
    <t>PA</t>
  </si>
  <si>
    <t>Sponsor</t>
  </si>
  <si>
    <t>RI</t>
  </si>
  <si>
    <t>IRR %</t>
  </si>
  <si>
    <t>SC</t>
  </si>
  <si>
    <t>Capital Stack</t>
  </si>
  <si>
    <t>%</t>
  </si>
  <si>
    <t>$</t>
  </si>
  <si>
    <t>Term Years</t>
  </si>
  <si>
    <t>SD</t>
  </si>
  <si>
    <t>Equity</t>
  </si>
  <si>
    <t>TN</t>
  </si>
  <si>
    <t>Sponsor Equity</t>
  </si>
  <si>
    <t>Annual Payment</t>
  </si>
  <si>
    <t>TX</t>
  </si>
  <si>
    <t>Leverage</t>
  </si>
  <si>
    <t>Tax Benefit to SEI %</t>
  </si>
  <si>
    <t>UT</t>
  </si>
  <si>
    <t>Wiser</t>
  </si>
  <si>
    <t>Debt/Lease</t>
  </si>
  <si>
    <t>VT</t>
  </si>
  <si>
    <t>VA</t>
  </si>
  <si>
    <t>check</t>
  </si>
  <si>
    <t>Interest Rate %</t>
  </si>
  <si>
    <t>WA</t>
  </si>
  <si>
    <t>Debt Service Ratio</t>
  </si>
  <si>
    <t>WV</t>
  </si>
  <si>
    <t>DSCR Loan Payments?</t>
  </si>
  <si>
    <t>WI</t>
  </si>
  <si>
    <t>DSCR Production Factor</t>
  </si>
  <si>
    <t>WY</t>
  </si>
  <si>
    <t>Loan to Equity %</t>
  </si>
  <si>
    <t>Residual Purchase Price %</t>
  </si>
  <si>
    <t>Origination Fee %</t>
  </si>
  <si>
    <t>FINANCIALS</t>
  </si>
  <si>
    <t>Revenue</t>
  </si>
  <si>
    <t>Expenses</t>
  </si>
  <si>
    <t>PPA</t>
  </si>
  <si>
    <t>Term (Years)</t>
  </si>
  <si>
    <t>Price $/kWh</t>
  </si>
  <si>
    <t>O&amp;M minimum (yr)</t>
  </si>
  <si>
    <t>Annual Escalator %</t>
  </si>
  <si>
    <t>O&amp;M/kW (DC)</t>
  </si>
  <si>
    <t>Escalator Duration (Years)</t>
  </si>
  <si>
    <t>O&amp;M escalator</t>
  </si>
  <si>
    <t>Management Fee</t>
  </si>
  <si>
    <t>Insurance ($/W)</t>
  </si>
  <si>
    <t>Incentives</t>
  </si>
  <si>
    <t>Property Tax</t>
  </si>
  <si>
    <t>Production Based $</t>
  </si>
  <si>
    <t>Other ($/yr)</t>
  </si>
  <si>
    <t>Production Based %</t>
  </si>
  <si>
    <t>State Incentive Years</t>
  </si>
  <si>
    <t>One Time Rebate ($/w)</t>
  </si>
  <si>
    <t>Amortization (Upfront or over time)</t>
  </si>
  <si>
    <t>Yes</t>
  </si>
  <si>
    <t>Amortization Years</t>
  </si>
  <si>
    <t>Taxes</t>
  </si>
  <si>
    <t>Investment Tax Credit</t>
  </si>
  <si>
    <t>ITC Eligiblity</t>
  </si>
  <si>
    <t>SRECs</t>
  </si>
  <si>
    <t>ITC $</t>
  </si>
  <si>
    <t>Federal Tax Rate</t>
  </si>
  <si>
    <t>Year</t>
  </si>
  <si>
    <t>mWh</t>
  </si>
  <si>
    <t>$/mWh</t>
  </si>
  <si>
    <t>Factor</t>
  </si>
  <si>
    <t>State Tax Rate</t>
  </si>
  <si>
    <t>Floor of Initial Asset value (%)</t>
  </si>
  <si>
    <t>Millage (%)</t>
  </si>
  <si>
    <t>Depreciation Basis ($)</t>
  </si>
  <si>
    <t>Depreciation Basis (%)</t>
  </si>
  <si>
    <t>5 Year MACRS (%)</t>
  </si>
  <si>
    <t>5 Year MACRS ($)</t>
  </si>
  <si>
    <t>15 Year Straight Line (%)</t>
  </si>
  <si>
    <t>15 Year Straight Line ($)</t>
  </si>
  <si>
    <t>Bonus Depreciation (%)</t>
  </si>
  <si>
    <t>Reserve Build</t>
  </si>
  <si>
    <t>Reserve Required?</t>
  </si>
  <si>
    <t>Available Cash to Allocate %</t>
  </si>
  <si>
    <t>Required Reserve (of $ Lease/Year)</t>
  </si>
  <si>
    <t xml:space="preserve">Reserve Build Term (Years) </t>
  </si>
  <si>
    <t>MACRS</t>
  </si>
  <si>
    <t>Depreciation Expense</t>
  </si>
  <si>
    <t>PROPERTY TAX CALCULATION</t>
  </si>
  <si>
    <t>Asset Value</t>
  </si>
  <si>
    <t>Depreciation Basis</t>
  </si>
  <si>
    <t>State Property Tax Rate</t>
  </si>
  <si>
    <t>Floor of Initial Asset Value (%)</t>
  </si>
  <si>
    <t>Floor of Initial Asset Value ($)</t>
  </si>
  <si>
    <t>Millage</t>
  </si>
  <si>
    <t>Contract Year</t>
  </si>
  <si>
    <t>Accumulated Depreciation</t>
  </si>
  <si>
    <t>Depreciated Value</t>
  </si>
  <si>
    <t>Commericial Solar PPA Program</t>
  </si>
  <si>
    <t>Total Electric Savings</t>
  </si>
  <si>
    <t>Contact Information</t>
  </si>
  <si>
    <t>Power Purchase Agreement</t>
  </si>
  <si>
    <t>Wiser Project Manager</t>
  </si>
  <si>
    <t>Initial PPA Price ($/kWh):</t>
  </si>
  <si>
    <t>Email</t>
  </si>
  <si>
    <t>Annual Contract Escalation:</t>
  </si>
  <si>
    <t>Office Phone</t>
  </si>
  <si>
    <t>PPA Term (yrs)</t>
  </si>
  <si>
    <t>Mobile Phone</t>
  </si>
  <si>
    <t>Utility Cost Details</t>
  </si>
  <si>
    <t>System Details</t>
  </si>
  <si>
    <t>Avoided Effective Utility Rate ($/kWh)</t>
  </si>
  <si>
    <t>System size (kW):</t>
  </si>
  <si>
    <t>Annual production (kWh):</t>
  </si>
  <si>
    <t>Savings Summary ($)</t>
  </si>
  <si>
    <t>System type:</t>
  </si>
  <si>
    <t>Total Nominal Savings over 25 Years</t>
  </si>
  <si>
    <t>System location:</t>
  </si>
  <si>
    <t>Average Annual Savings</t>
  </si>
  <si>
    <t>Year 1 Discount to Retail Rate</t>
  </si>
  <si>
    <t>Average Discount to Retail Rate</t>
  </si>
  <si>
    <t>ANNUAL UTILITY SAVINGS ANALYSIS</t>
  </si>
  <si>
    <t>Effective Utillity Rate ($/kWh)</t>
  </si>
  <si>
    <t>Annual Solar Output (kWh)</t>
  </si>
  <si>
    <t>Utility Cost Avoided ($)</t>
  </si>
  <si>
    <t>PPA Rate ($/kWh)</t>
  </si>
  <si>
    <t>PPA Cost ($)</t>
  </si>
  <si>
    <t>Annual Utility Savings ($)</t>
  </si>
  <si>
    <t>Cumulative Savings ($)</t>
  </si>
  <si>
    <t>Buy Out Cost ($)</t>
  </si>
  <si>
    <t>Total / Average</t>
  </si>
  <si>
    <t>SAVINGS SUMMARY</t>
  </si>
  <si>
    <t>PROJECT SUMMARY</t>
  </si>
  <si>
    <t>PRIMARY DRIVERS</t>
  </si>
  <si>
    <t>All in Cost/w</t>
  </si>
  <si>
    <t>ITC</t>
  </si>
  <si>
    <t>Tax Equity Split</t>
  </si>
  <si>
    <t>PPA Price</t>
  </si>
  <si>
    <t>TEI</t>
  </si>
  <si>
    <t>PPA Escalator</t>
  </si>
  <si>
    <t>kWh/kW/yr</t>
  </si>
  <si>
    <t>Return on Equity</t>
  </si>
  <si>
    <t>Discount Rate</t>
  </si>
  <si>
    <t>Cash Flow Split</t>
  </si>
  <si>
    <t>O&amp;M/yr (Year 1)</t>
  </si>
  <si>
    <t>O&amp;M Escalator</t>
  </si>
  <si>
    <t>CAPITAL STACK RETURN SCHEDULE</t>
  </si>
  <si>
    <t>Discounted Tax Value</t>
  </si>
  <si>
    <t>Project Gross Cost</t>
  </si>
  <si>
    <t>Project Size kW (DC)</t>
  </si>
  <si>
    <t>Expected output (kWh / Year)</t>
  </si>
  <si>
    <t>TOTAL AVAILABLE TAX BENEFITS</t>
  </si>
  <si>
    <t>Par</t>
  </si>
  <si>
    <t>Discounted</t>
  </si>
  <si>
    <t>Net Savings</t>
  </si>
  <si>
    <t>ITC Value</t>
  </si>
  <si>
    <t>Federal Depreciation</t>
  </si>
  <si>
    <t>State MACRS</t>
  </si>
  <si>
    <t>Totals</t>
  </si>
  <si>
    <t>INVESTOR RETURNS</t>
  </si>
  <si>
    <t>Investment</t>
  </si>
  <si>
    <t>Taxes Avoided (par)</t>
  </si>
  <si>
    <t>Net Tax Savings</t>
  </si>
  <si>
    <t>Cashflow</t>
  </si>
  <si>
    <t>Flip</t>
  </si>
  <si>
    <t>Total Benefit</t>
  </si>
  <si>
    <t>Tax</t>
  </si>
  <si>
    <t>Tax Equity Benefits Respective Values</t>
  </si>
  <si>
    <t>year</t>
  </si>
  <si>
    <t>Fed ITC (par)</t>
  </si>
  <si>
    <t>Fed Depreciation MACRS (par)</t>
  </si>
  <si>
    <t>TOTAL TAX EQUITY (par)</t>
  </si>
  <si>
    <t>Tax Equity Return Splits</t>
  </si>
  <si>
    <t>Investor A Value</t>
  </si>
  <si>
    <t>Investor A Cumulative</t>
  </si>
  <si>
    <t>Sponsor B</t>
  </si>
  <si>
    <t>Sponsor B Cumulative</t>
  </si>
  <si>
    <t>Total Revenue</t>
  </si>
  <si>
    <t>Total Expenses</t>
  </si>
  <si>
    <t>Net Cashflow available for Distribution</t>
  </si>
  <si>
    <t>Cashflow to A</t>
  </si>
  <si>
    <t>Remaining Cashflow Available</t>
  </si>
  <si>
    <t>Cashflow to B</t>
  </si>
  <si>
    <t>Cumulative Cashflow Distributions to B</t>
  </si>
  <si>
    <t>absolute cash-on-cash return to B</t>
  </si>
  <si>
    <t>Cashflow to C</t>
  </si>
  <si>
    <t>Cumulative Cashflow Distributions to C</t>
  </si>
  <si>
    <t>Preferred Return Cashflows</t>
  </si>
  <si>
    <t>Return on Sponsor Equity</t>
  </si>
  <si>
    <t>Return of Sponsor Equity</t>
  </si>
  <si>
    <t>Remaining Sponsor Equity (end of year)</t>
  </si>
  <si>
    <t>SPONSOR RETURN</t>
  </si>
  <si>
    <t>Total Investment</t>
  </si>
  <si>
    <t>IRR</t>
  </si>
  <si>
    <t>Monthly Payment</t>
  </si>
  <si>
    <t>ANNUAL RETURNS</t>
  </si>
  <si>
    <t>MONTHLY RETURNS</t>
  </si>
  <si>
    <t>Month</t>
  </si>
  <si>
    <t>Beginning Equity Balance</t>
  </si>
  <si>
    <t>Total Payment</t>
  </si>
  <si>
    <t>Return</t>
  </si>
  <si>
    <t>Ending Equity Balance</t>
  </si>
  <si>
    <t>Beginning Principal Balance</t>
  </si>
  <si>
    <t>Payment</t>
  </si>
  <si>
    <t>return</t>
  </si>
  <si>
    <t>equity</t>
  </si>
  <si>
    <t>Ending Principal Balance</t>
  </si>
  <si>
    <t>WISER CAPITAL RETURN</t>
  </si>
  <si>
    <t>Calendar Month</t>
  </si>
  <si>
    <t>Contract Month</t>
  </si>
  <si>
    <t>Calendar Year</t>
  </si>
  <si>
    <t>INCOME STATEMENT</t>
  </si>
  <si>
    <t>Revenues</t>
  </si>
  <si>
    <t>Asset Sale</t>
  </si>
  <si>
    <t>Incentive</t>
  </si>
  <si>
    <t>Cost of Sales</t>
  </si>
  <si>
    <t>Construction Cost</t>
  </si>
  <si>
    <t>Gross Transaction Fee</t>
  </si>
  <si>
    <t>Total Cost of Sales</t>
  </si>
  <si>
    <t>Gross Profit</t>
  </si>
  <si>
    <t>Gross Margin</t>
  </si>
  <si>
    <t>Land Lease</t>
  </si>
  <si>
    <t>O&amp;M</t>
  </si>
  <si>
    <t>Insurance</t>
  </si>
  <si>
    <t>EBITDA</t>
  </si>
  <si>
    <t>Depreciation</t>
  </si>
  <si>
    <t>Term Debt Interest</t>
  </si>
  <si>
    <t>Construction Financing</t>
  </si>
  <si>
    <t>Origination Fee</t>
  </si>
  <si>
    <t>Taxable Income</t>
  </si>
  <si>
    <t>Federal Tax</t>
  </si>
  <si>
    <t>State Tax</t>
  </si>
  <si>
    <t>Net Income</t>
  </si>
  <si>
    <t>CASH FLOW</t>
  </si>
  <si>
    <t>Debt Payments</t>
  </si>
  <si>
    <t>DSCR Loan Payment</t>
  </si>
  <si>
    <t>Term Debt Principal</t>
  </si>
  <si>
    <t>Total Debt Payments</t>
  </si>
  <si>
    <t>Levered Cash Flow</t>
  </si>
  <si>
    <t>Cash Flow Disbursements</t>
  </si>
  <si>
    <t>Tax Equity Investor</t>
  </si>
  <si>
    <t xml:space="preserve">Sponsor - Return of Equity </t>
  </si>
  <si>
    <t>Sponsor - Return on Equity</t>
  </si>
  <si>
    <t>Wiser Return</t>
  </si>
  <si>
    <t>Remaining Cash Flow</t>
  </si>
  <si>
    <t>Cumulative Remaining Cash Flow</t>
  </si>
  <si>
    <t>Wiser Net Cash Flow</t>
  </si>
  <si>
    <t>DEPRECIATION SCHEDULE</t>
  </si>
  <si>
    <t>5 Year MACRS Schedule (%)</t>
  </si>
  <si>
    <t>15 Year Straight Line Schedule (%)</t>
  </si>
  <si>
    <t>5 Year MACRS Depreciation ($)</t>
  </si>
  <si>
    <t>15 Year Straight Line Depreciation ($)</t>
  </si>
  <si>
    <t>Total Depreciation</t>
  </si>
  <si>
    <t>DEBT PAYMENT SCHEDULE</t>
  </si>
  <si>
    <t>Financeable Amount</t>
  </si>
  <si>
    <t>Down Payment %</t>
  </si>
  <si>
    <t>DSCR Calc</t>
  </si>
  <si>
    <t>Interest Rate</t>
  </si>
  <si>
    <t>Residual Purchase Price</t>
  </si>
  <si>
    <t>Contract Start Calendar Month</t>
  </si>
  <si>
    <t>STANDARD</t>
  </si>
  <si>
    <t>DSCR</t>
  </si>
  <si>
    <t>Interest</t>
  </si>
  <si>
    <t>Principal</t>
  </si>
  <si>
    <t>Production</t>
  </si>
  <si>
    <t>Production (Adjusted)</t>
  </si>
  <si>
    <t>Revenue (Adjusted)</t>
  </si>
  <si>
    <t>Loan Payment</t>
  </si>
  <si>
    <t>if($K$8="No",0,SUM(</t>
  </si>
  <si>
    <t>W20</t>
  </si>
  <si>
    <t>*Inputs!$G$79,Financials!AH$19-Financials!AH$15))</t>
  </si>
  <si>
    <t>W21</t>
  </si>
  <si>
    <t>*Inputs!$G$79,Financials!AI$19-Financials!AI$15))</t>
  </si>
  <si>
    <t>W22</t>
  </si>
  <si>
    <t>*Inputs!$G$79,Financials!AJ$19-Financials!AJ$15))</t>
  </si>
  <si>
    <t>W23</t>
  </si>
  <si>
    <t>*Inputs!$G$79,Financials!AK$19-Financials!AK$15))</t>
  </si>
  <si>
    <t>W24</t>
  </si>
  <si>
    <t>*Inputs!$G$79,Financials!AL$19-Financials!AL$15))</t>
  </si>
  <si>
    <t>W25</t>
  </si>
  <si>
    <t>*Inputs!$G$79,Financials!AM$19-Financials!AM$15))</t>
  </si>
  <si>
    <t>W26</t>
  </si>
  <si>
    <t>*Inputs!$G$79,Financials!AN$19-Financials!AN$15))</t>
  </si>
  <si>
    <t>W27</t>
  </si>
  <si>
    <t>*Inputs!$G$79,Financials!AO$19-Financials!AO$15))</t>
  </si>
  <si>
    <t>W28</t>
  </si>
  <si>
    <t>*Inputs!$G$79,Financials!AP$19-Financials!AP$15))</t>
  </si>
  <si>
    <t>W29</t>
  </si>
  <si>
    <t>*Inputs!$G$79,Financials!AQ$19-Financials!AQ$15))</t>
  </si>
  <si>
    <t>W30</t>
  </si>
  <si>
    <t>*Inputs!$G$79,Financials!AR$19-Financials!AR$15))</t>
  </si>
  <si>
    <t>W31</t>
  </si>
  <si>
    <t>*Inputs!$G$79,Financials!AS$19-Financials!AS$15))</t>
  </si>
  <si>
    <t>W32</t>
  </si>
  <si>
    <t>*Inputs!$G$79,Financials!AT$19-Financials!AT$15))</t>
  </si>
  <si>
    <t>W33</t>
  </si>
  <si>
    <t>*Inputs!$G$79,Financials!AU$19-Financials!AU$15))</t>
  </si>
  <si>
    <t>W34</t>
  </si>
  <si>
    <t>*Inputs!$G$79,Financials!AV$19-Financials!AV$15))</t>
  </si>
  <si>
    <t>W35</t>
  </si>
  <si>
    <t>*Inputs!$G$79,Financials!AW$19-Financials!AW$15))</t>
  </si>
  <si>
    <t>W36</t>
  </si>
  <si>
    <t>*Inputs!$G$79,Financials!AX$19-Financials!AX$15))</t>
  </si>
  <si>
    <t>W37</t>
  </si>
  <si>
    <t>*Inputs!$G$79,Financials!AY$19-Financials!AY$15))</t>
  </si>
  <si>
    <t>W38</t>
  </si>
  <si>
    <t>*Inputs!$G$79,Financials!AZ$19-Financials!AZ$15))</t>
  </si>
  <si>
    <t>W39</t>
  </si>
  <si>
    <t>*Inputs!$G$79,Financials!BA$19-Financials!BA$15))</t>
  </si>
  <si>
    <t>W40</t>
  </si>
  <si>
    <t>*Inputs!$G$79,Financials!BB$19-Financials!BB$15))</t>
  </si>
  <si>
    <t>W41</t>
  </si>
  <si>
    <t>*Inputs!$G$79,Financials!BC$19-Financials!BC$15))</t>
  </si>
  <si>
    <t>W42</t>
  </si>
  <si>
    <t>*Inputs!$G$79,Financials!BD$19-Financials!BD$15))</t>
  </si>
  <si>
    <t>W43</t>
  </si>
  <si>
    <t>*Inputs!$G$79,Financials!BE$19-Financials!BE$15))</t>
  </si>
  <si>
    <t>W44</t>
  </si>
  <si>
    <t>*Inputs!$G$79,Financials!BF$19-Financials!BF$15))</t>
  </si>
  <si>
    <t>W45</t>
  </si>
  <si>
    <t>*Inputs!$G$79,Financials!BG$19-Financials!BG$15))</t>
  </si>
  <si>
    <t>W46</t>
  </si>
  <si>
    <t>*Inputs!$G$79,Financials!BH$19-Financials!BH$15))</t>
  </si>
  <si>
    <t>W47</t>
  </si>
  <si>
    <t>*Inputs!$G$79,Financials!BI$19-Financials!BI$15))</t>
  </si>
  <si>
    <t>W48</t>
  </si>
  <si>
    <t>*Inputs!$G$79,Financials!BJ$19-Financials!BJ$15))</t>
  </si>
  <si>
    <t>W49</t>
  </si>
  <si>
    <t>*Inputs!$G$79,Financials!BK$19-Financials!BK$15))</t>
  </si>
  <si>
    <t>W50</t>
  </si>
  <si>
    <t>*Inputs!$G$79,Financials!BL$19-Financials!BL$15))</t>
  </si>
  <si>
    <t>W51</t>
  </si>
  <si>
    <t>*Inputs!$G$79,Financials!BM$19-Financials!BM$15))</t>
  </si>
  <si>
    <t>W52</t>
  </si>
  <si>
    <t>*Inputs!$G$79,Financials!BN$19-Financials!BN$15))</t>
  </si>
  <si>
    <t>W53</t>
  </si>
  <si>
    <t>*Inputs!$G$79,Financials!BO$19-Financials!BO$15))</t>
  </si>
  <si>
    <t>W54</t>
  </si>
  <si>
    <t>*Inputs!$G$79,Financials!BP$19-Financials!BP$15))</t>
  </si>
  <si>
    <t>W55</t>
  </si>
  <si>
    <t>*Inputs!$G$79,Financials!BQ$19-Financials!BQ$15))</t>
  </si>
  <si>
    <t>W56</t>
  </si>
  <si>
    <t>*Inputs!$G$79,Financials!BR$19-Financials!BR$15))</t>
  </si>
  <si>
    <t>W57</t>
  </si>
  <si>
    <t>*Inputs!$G$79,Financials!BS$19-Financials!BS$15))</t>
  </si>
  <si>
    <t>W58</t>
  </si>
  <si>
    <t>*Inputs!$G$79,Financials!BT$19-Financials!BT$15))</t>
  </si>
  <si>
    <t>W59</t>
  </si>
  <si>
    <t>*Inputs!$G$79,Financials!BU$19-Financials!BU$15))</t>
  </si>
  <si>
    <t>W60</t>
  </si>
  <si>
    <t>*Inputs!$G$79,Financials!BV$19-Financials!BV$15))</t>
  </si>
  <si>
    <t>W61</t>
  </si>
  <si>
    <t>*Inputs!$G$79,Financials!BW$19-Financials!BW$15))</t>
  </si>
  <si>
    <t>W62</t>
  </si>
  <si>
    <t>*Inputs!$G$79,Financials!BX$19-Financials!BX$15))</t>
  </si>
  <si>
    <t>W63</t>
  </si>
  <si>
    <t>*Inputs!$G$79,Financials!BY$19-Financials!BY$15))</t>
  </si>
  <si>
    <t>W64</t>
  </si>
  <si>
    <t>*Inputs!$G$79,Financials!BZ$19-Financials!BZ$15))</t>
  </si>
  <si>
    <t>W65</t>
  </si>
  <si>
    <t>*Inputs!$G$79,Financials!CA$19-Financials!CA$15))</t>
  </si>
  <si>
    <t>W66</t>
  </si>
  <si>
    <t>*Inputs!$G$79,Financials!CB$19-Financials!CB$15))</t>
  </si>
  <si>
    <t>W67</t>
  </si>
  <si>
    <t>*Inputs!$G$79,Financials!CC$19-Financials!CC$15))</t>
  </si>
  <si>
    <t>W68</t>
  </si>
  <si>
    <t>*Inputs!$G$79,Financials!CD$19-Financials!CD$15))</t>
  </si>
  <si>
    <t>W69</t>
  </si>
  <si>
    <t>*Inputs!$G$79,Financials!CE$19-Financials!CE$15))</t>
  </si>
  <si>
    <t>W70</t>
  </si>
  <si>
    <t>*Inputs!$G$79,Financials!CF$19-Financials!CF$15))</t>
  </si>
  <si>
    <t>W71</t>
  </si>
  <si>
    <t>*Inputs!$G$79,Financials!CG$19-Financials!CG$15))</t>
  </si>
  <si>
    <t>W72</t>
  </si>
  <si>
    <t>*Inputs!$G$79,Financials!CH$19-Financials!CH$15))</t>
  </si>
  <si>
    <t>W73</t>
  </si>
  <si>
    <t>*Inputs!$G$79,Financials!CI$19-Financials!CI$15))</t>
  </si>
  <si>
    <t>W74</t>
  </si>
  <si>
    <t>*Inputs!$G$79,Financials!CJ$19-Financials!CJ$15))</t>
  </si>
  <si>
    <t>W75</t>
  </si>
  <si>
    <t>*Inputs!$G$79,Financials!CK$19-Financials!CK$15))</t>
  </si>
  <si>
    <t>W76</t>
  </si>
  <si>
    <t>*Inputs!$G$79,Financials!CL$19-Financials!CL$15))</t>
  </si>
  <si>
    <t>W77</t>
  </si>
  <si>
    <t>*Inputs!$G$79,Financials!CM$19-Financials!CM$15))</t>
  </si>
  <si>
    <t>W78</t>
  </si>
  <si>
    <t>*Inputs!$G$79,Financials!CN$19-Financials!CN$15))</t>
  </si>
  <si>
    <t>W79</t>
  </si>
  <si>
    <t>*Inputs!$G$79,Financials!CO$19-Financials!CO$15))</t>
  </si>
  <si>
    <t>W80</t>
  </si>
  <si>
    <t>*Inputs!$G$79,Financials!CP$19-Financials!CP$15))</t>
  </si>
  <si>
    <t>W81</t>
  </si>
  <si>
    <t>*Inputs!$G$79,Financials!CQ$19-Financials!CQ$15))</t>
  </si>
  <si>
    <t>W82</t>
  </si>
  <si>
    <t>*Inputs!$G$79,Financials!CR$19-Financials!CR$15))</t>
  </si>
  <si>
    <t>W83</t>
  </si>
  <si>
    <t>*Inputs!$G$79,Financials!CS$19-Financials!CS$15))</t>
  </si>
  <si>
    <t>W84</t>
  </si>
  <si>
    <t>*Inputs!$G$79,Financials!CT$19-Financials!CT$15))</t>
  </si>
  <si>
    <t>W85</t>
  </si>
  <si>
    <t>*Inputs!$G$79,Financials!CU$19-Financials!CU$15))</t>
  </si>
  <si>
    <t>W86</t>
  </si>
  <si>
    <t>*Inputs!$G$79,Financials!CV$19-Financials!CV$15))</t>
  </si>
  <si>
    <t>W87</t>
  </si>
  <si>
    <t>*Inputs!$G$79,Financials!CW$19-Financials!CW$15))</t>
  </si>
  <si>
    <t>W88</t>
  </si>
  <si>
    <t>*Inputs!$G$79,Financials!CX$19-Financials!CX$15))</t>
  </si>
  <si>
    <t>W89</t>
  </si>
  <si>
    <t>*Inputs!$G$79,Financials!CY$19-Financials!CY$15))</t>
  </si>
  <si>
    <t>W90</t>
  </si>
  <si>
    <t>*Inputs!$G$79,Financials!CZ$19-Financials!CZ$15))</t>
  </si>
  <si>
    <t>W91</t>
  </si>
  <si>
    <t>*Inputs!$G$79,Financials!DA$19-Financials!DA$15))</t>
  </si>
  <si>
    <t>W92</t>
  </si>
  <si>
    <t>*Inputs!$G$79,Financials!DB$19-Financials!DB$15))</t>
  </si>
  <si>
    <t>W93</t>
  </si>
  <si>
    <t>*Inputs!$G$79,Financials!DC$19-Financials!DC$15))</t>
  </si>
  <si>
    <t>W94</t>
  </si>
  <si>
    <t>*Inputs!$G$79,Financials!DD$19-Financials!DD$15))</t>
  </si>
  <si>
    <t>W95</t>
  </si>
  <si>
    <t>*Inputs!$G$79,Financials!DE$19-Financials!DE$15))</t>
  </si>
  <si>
    <t>W96</t>
  </si>
  <si>
    <t>*Inputs!$G$79,Financials!DF$19-Financials!DF$15))</t>
  </si>
  <si>
    <t>W97</t>
  </si>
  <si>
    <t>*Inputs!$G$79,Financials!DG$19-Financials!DG$15))</t>
  </si>
  <si>
    <t>W98</t>
  </si>
  <si>
    <t>*Inputs!$G$79,Financials!DH$19-Financials!DH$15))</t>
  </si>
  <si>
    <t>W99</t>
  </si>
  <si>
    <t>*Inputs!$G$79,Financials!DI$19-Financials!DI$15))</t>
  </si>
  <si>
    <t>W100</t>
  </si>
  <si>
    <t>*Inputs!$G$79,Financials!DJ$19-Financials!DJ$15))</t>
  </si>
  <si>
    <t>W101</t>
  </si>
  <si>
    <t>*Inputs!$G$79,Financials!DK$19-Financials!DK$15))</t>
  </si>
  <si>
    <t>W102</t>
  </si>
  <si>
    <t>*Inputs!$G$79,Financials!DL$19-Financials!DL$15))</t>
  </si>
  <si>
    <t>W103</t>
  </si>
  <si>
    <t>*Inputs!$G$79,Financials!DM$19-Financials!DM$15))</t>
  </si>
  <si>
    <t>W104</t>
  </si>
  <si>
    <t>*Inputs!$G$79,Financials!DN$19-Financials!DN$15))</t>
  </si>
  <si>
    <t>W105</t>
  </si>
  <si>
    <t>*Inputs!$G$79,Financials!DO$19-Financials!DO$15))</t>
  </si>
  <si>
    <t>W106</t>
  </si>
  <si>
    <t>*Inputs!$G$79,Financials!DP$19-Financials!DP$15))</t>
  </si>
  <si>
    <t>W107</t>
  </si>
  <si>
    <t>*Inputs!$G$79,Financials!DQ$19-Financials!DQ$15))</t>
  </si>
  <si>
    <t>W108</t>
  </si>
  <si>
    <t>*Inputs!$G$79,Financials!DR$19-Financials!DR$15))</t>
  </si>
  <si>
    <t>W109</t>
  </si>
  <si>
    <t>*Inputs!$G$79,Financials!DS$19-Financials!DS$15))</t>
  </si>
  <si>
    <t>W110</t>
  </si>
  <si>
    <t>*Inputs!$G$79,Financials!DT$19-Financials!DT$15))</t>
  </si>
  <si>
    <t>W111</t>
  </si>
  <si>
    <t>*Inputs!$G$79,Financials!DU$19-Financials!DU$15))</t>
  </si>
  <si>
    <t>W112</t>
  </si>
  <si>
    <t>*Inputs!$G$79,Financials!DV$19-Financials!DV$15))</t>
  </si>
  <si>
    <t>W113</t>
  </si>
  <si>
    <t>*Inputs!$G$79,Financials!DW$19-Financials!DW$15))</t>
  </si>
  <si>
    <t>W114</t>
  </si>
  <si>
    <t>*Inputs!$G$79,Financials!DX$19-Financials!DX$15))</t>
  </si>
  <si>
    <t>W115</t>
  </si>
  <si>
    <t>*Inputs!$G$79,Financials!DY$19-Financials!DY$15))</t>
  </si>
  <si>
    <t>W116</t>
  </si>
  <si>
    <t>*Inputs!$G$79,Financials!DZ$19-Financials!DZ$15))</t>
  </si>
  <si>
    <t>W117</t>
  </si>
  <si>
    <t>*Inputs!$G$79,Financials!EA$19-Financials!EA$15))</t>
  </si>
  <si>
    <t>W118</t>
  </si>
  <si>
    <t>*Inputs!$G$79,Financials!EB$19-Financials!EB$15))</t>
  </si>
  <si>
    <t>W119</t>
  </si>
  <si>
    <t>*Inputs!$G$79,Financials!EC$19-Financials!EC$15))</t>
  </si>
  <si>
    <t>W120</t>
  </si>
  <si>
    <t>*Inputs!$G$79,Financials!ED$19-Financials!ED$15))</t>
  </si>
  <si>
    <t>W121</t>
  </si>
  <si>
    <t>*Inputs!$G$79,Financials!EE$19-Financials!EE$15))</t>
  </si>
  <si>
    <t>W122</t>
  </si>
  <si>
    <t>*Inputs!$G$79,Financials!EF$19-Financials!EF$15))</t>
  </si>
  <si>
    <t>W123</t>
  </si>
  <si>
    <t>*Inputs!$G$79,Financials!EG$19-Financials!EG$15))</t>
  </si>
  <si>
    <t>W124</t>
  </si>
  <si>
    <t>*Inputs!$G$79,Financials!EH$19-Financials!EH$15))</t>
  </si>
  <si>
    <t>W125</t>
  </si>
  <si>
    <t>*Inputs!$G$79,Financials!EI$19-Financials!EI$15))</t>
  </si>
  <si>
    <t>W126</t>
  </si>
  <si>
    <t>*Inputs!$G$79,Financials!EJ$19-Financials!EJ$15))</t>
  </si>
  <si>
    <t>W127</t>
  </si>
  <si>
    <t>*Inputs!$G$79,Financials!EK$19-Financials!EK$15))</t>
  </si>
  <si>
    <t>W128</t>
  </si>
  <si>
    <t>*Inputs!$G$79,Financials!EL$19-Financials!EL$15))</t>
  </si>
  <si>
    <t>W129</t>
  </si>
  <si>
    <t>*Inputs!$G$79,Financials!EM$19-Financials!EM$15))</t>
  </si>
  <si>
    <t>W130</t>
  </si>
  <si>
    <t>*Inputs!$G$79,Financials!EN$19-Financials!EN$15))</t>
  </si>
  <si>
    <t>W131</t>
  </si>
  <si>
    <t>*Inputs!$G$79,Financials!EO$19-Financials!EO$15))</t>
  </si>
  <si>
    <t>W132</t>
  </si>
  <si>
    <t>*Inputs!$G$79,Financials!EP$19-Financials!EP$15))</t>
  </si>
  <si>
    <t>W133</t>
  </si>
  <si>
    <t>*Inputs!$G$79,Financials!EQ$19-Financials!EQ$15))</t>
  </si>
  <si>
    <t>W134</t>
  </si>
  <si>
    <t>*Inputs!$G$79,Financials!ER$19-Financials!ER$15))</t>
  </si>
  <si>
    <t>W135</t>
  </si>
  <si>
    <t>*Inputs!$G$79,Financials!ES$19-Financials!ES$15))</t>
  </si>
  <si>
    <t>W136</t>
  </si>
  <si>
    <t>*Inputs!$G$79,Financials!ET$19-Financials!ET$15))</t>
  </si>
  <si>
    <t>W137</t>
  </si>
  <si>
    <t>*Inputs!$G$79,Financials!EU$19-Financials!EU$15))</t>
  </si>
  <si>
    <t>W138</t>
  </si>
  <si>
    <t>*Inputs!$G$79,Financials!EV$19-Financials!EV$15))</t>
  </si>
  <si>
    <t>W139</t>
  </si>
  <si>
    <t>*Inputs!$G$79,Financials!EW$19-Financials!EW$15))</t>
  </si>
  <si>
    <t>W140</t>
  </si>
  <si>
    <t>*Inputs!$G$79,Financials!EX$19-Financials!EX$15))</t>
  </si>
  <si>
    <t>W141</t>
  </si>
  <si>
    <t>*Inputs!$G$79,Financials!EY$19-Financials!EY$15))</t>
  </si>
  <si>
    <t>W142</t>
  </si>
  <si>
    <t>*Inputs!$G$79,Financials!EZ$19-Financials!EZ$15))</t>
  </si>
  <si>
    <t>W143</t>
  </si>
  <si>
    <t>*Inputs!$G$79,Financials!FA$19-Financials!FA$15))</t>
  </si>
  <si>
    <t>W144</t>
  </si>
  <si>
    <t>*Inputs!$G$79,Financials!FB$19-Financials!FB$15))</t>
  </si>
  <si>
    <t>W145</t>
  </si>
  <si>
    <t>*Inputs!$G$79,Financials!FC$19-Financials!FC$15))</t>
  </si>
  <si>
    <t>W146</t>
  </si>
  <si>
    <t>*Inputs!$G$79,Financials!FD$19-Financials!FD$15))</t>
  </si>
  <si>
    <t>W147</t>
  </si>
  <si>
    <t>*Inputs!$G$79,Financials!FE$19-Financials!FE$15))</t>
  </si>
  <si>
    <t>W148</t>
  </si>
  <si>
    <t>*Inputs!$G$79,Financials!FF$19-Financials!FF$15))</t>
  </si>
  <si>
    <t>W149</t>
  </si>
  <si>
    <t>*Inputs!$G$79,Financials!FG$19-Financials!FG$15))</t>
  </si>
  <si>
    <t>W150</t>
  </si>
  <si>
    <t>*Inputs!$G$79,Financials!FH$19-Financials!FH$15))</t>
  </si>
  <si>
    <t>W151</t>
  </si>
  <si>
    <t>*Inputs!$G$79,Financials!FI$19-Financials!FI$15))</t>
  </si>
  <si>
    <t>W152</t>
  </si>
  <si>
    <t>*Inputs!$G$79,Financials!FJ$19-Financials!FJ$15))</t>
  </si>
  <si>
    <t>W153</t>
  </si>
  <si>
    <t>*Inputs!$G$79,Financials!FK$19-Financials!FK$15))</t>
  </si>
  <si>
    <t>W154</t>
  </si>
  <si>
    <t>*Inputs!$G$79,Financials!FL$19-Financials!FL$15))</t>
  </si>
  <si>
    <t>W155</t>
  </si>
  <si>
    <t>*Inputs!$G$79,Financials!FM$19-Financials!FM$15))</t>
  </si>
  <si>
    <t>W156</t>
  </si>
  <si>
    <t>*Inputs!$G$79,Financials!FN$19-Financials!FN$15))</t>
  </si>
  <si>
    <t>W157</t>
  </si>
  <si>
    <t>*Inputs!$G$79,Financials!FO$19-Financials!FO$15))</t>
  </si>
  <si>
    <t>W158</t>
  </si>
  <si>
    <t>*Inputs!$G$79,Financials!FP$19-Financials!FP$15))</t>
  </si>
  <si>
    <t>W159</t>
  </si>
  <si>
    <t>*Inputs!$G$79,Financials!FQ$19-Financials!FQ$15))</t>
  </si>
  <si>
    <t>W160</t>
  </si>
  <si>
    <t>*Inputs!$G$79,Financials!FR$19-Financials!FR$15))</t>
  </si>
  <si>
    <t>W161</t>
  </si>
  <si>
    <t>*Inputs!$G$79,Financials!FS$19-Financials!FS$15))</t>
  </si>
  <si>
    <t>W162</t>
  </si>
  <si>
    <t>*Inputs!$G$79,Financials!FT$19-Financials!FT$15))</t>
  </si>
  <si>
    <t>W163</t>
  </si>
  <si>
    <t>*Inputs!$G$79,Financials!FU$19-Financials!FU$15))</t>
  </si>
  <si>
    <t>W164</t>
  </si>
  <si>
    <t>*Inputs!$G$79,Financials!FV$19-Financials!FV$15))</t>
  </si>
  <si>
    <t>W165</t>
  </si>
  <si>
    <t>*Inputs!$G$79,Financials!FW$19-Financials!FW$15))</t>
  </si>
  <si>
    <t>W166</t>
  </si>
  <si>
    <t>*Inputs!$G$79,Financials!FX$19-Financials!FX$15))</t>
  </si>
  <si>
    <t>W167</t>
  </si>
  <si>
    <t>*Inputs!$G$79,Financials!FY$19-Financials!FY$15))</t>
  </si>
  <si>
    <t>W168</t>
  </si>
  <si>
    <t>*Inputs!$G$79,Financials!FZ$19-Financials!FZ$15))</t>
  </si>
  <si>
    <t>W169</t>
  </si>
  <si>
    <t>*Inputs!$G$79,Financials!GA$19-Financials!GA$15))</t>
  </si>
  <si>
    <t>W170</t>
  </si>
  <si>
    <t>*Inputs!$G$79,Financials!GB$19-Financials!GB$15))</t>
  </si>
  <si>
    <t>W171</t>
  </si>
  <si>
    <t>*Inputs!$G$79,Financials!GC$19-Financials!GC$15))</t>
  </si>
  <si>
    <t>W172</t>
  </si>
  <si>
    <t>*Inputs!$G$79,Financials!GD$19-Financials!GD$15))</t>
  </si>
  <si>
    <t>W173</t>
  </si>
  <si>
    <t>*Inputs!$G$79,Financials!GE$19-Financials!GE$15))</t>
  </si>
  <si>
    <t>W174</t>
  </si>
  <si>
    <t>*Inputs!$G$79,Financials!GF$19-Financials!GF$15))</t>
  </si>
  <si>
    <t>W175</t>
  </si>
  <si>
    <t>*Inputs!$G$79,Financials!GG$19-Financials!GG$15))</t>
  </si>
  <si>
    <t>W176</t>
  </si>
  <si>
    <t>*Inputs!$G$79,Financials!GH$19-Financials!GH$15))</t>
  </si>
  <si>
    <t>W177</t>
  </si>
  <si>
    <t>*Inputs!$G$79,Financials!GI$19-Financials!GI$15))</t>
  </si>
  <si>
    <t>W178</t>
  </si>
  <si>
    <t>*Inputs!$G$79,Financials!GJ$19-Financials!GJ$15))</t>
  </si>
  <si>
    <t>W179</t>
  </si>
  <si>
    <t>*Inputs!$G$79,Financials!GK$19-Financials!GK$15))</t>
  </si>
  <si>
    <t>W180</t>
  </si>
  <si>
    <t>*Inputs!$G$79,Financials!GL$19-Financials!GL$15))</t>
  </si>
  <si>
    <t>W181</t>
  </si>
  <si>
    <t>*Inputs!$G$79,Financials!GM$19-Financials!GM$15))</t>
  </si>
  <si>
    <t>W182</t>
  </si>
  <si>
    <t>*Inputs!$G$79,Financials!GN$19-Financials!GN$15))</t>
  </si>
  <si>
    <t>W183</t>
  </si>
  <si>
    <t>*Inputs!$G$79,Financials!GO$19-Financials!GO$15))</t>
  </si>
  <si>
    <t>W184</t>
  </si>
  <si>
    <t>*Inputs!$G$79,Financials!GP$19-Financials!GP$15))</t>
  </si>
  <si>
    <t>W185</t>
  </si>
  <si>
    <t>*Inputs!$G$79,Financials!GQ$19-Financials!GQ$15))</t>
  </si>
  <si>
    <t>W186</t>
  </si>
  <si>
    <t>*Inputs!$G$79,Financials!GR$19-Financials!GR$15))</t>
  </si>
  <si>
    <t>W187</t>
  </si>
  <si>
    <t>*Inputs!$G$79,Financials!GS$19-Financials!GS$15))</t>
  </si>
  <si>
    <t>W188</t>
  </si>
  <si>
    <t>*Inputs!$G$79,Financials!GT$19-Financials!GT$15))</t>
  </si>
  <si>
    <t>W189</t>
  </si>
  <si>
    <t>*Inputs!$G$79,Financials!GU$19-Financials!GU$15))</t>
  </si>
  <si>
    <t>W190</t>
  </si>
  <si>
    <t>*Inputs!$G$79,Financials!GV$19-Financials!GV$15))</t>
  </si>
  <si>
    <t>W191</t>
  </si>
  <si>
    <t>*Inputs!$G$79,Financials!GW$19-Financials!GW$15))</t>
  </si>
  <si>
    <t>W192</t>
  </si>
  <si>
    <t>*Inputs!$G$79,Financials!GX$19-Financials!GX$15))</t>
  </si>
  <si>
    <t>W193</t>
  </si>
  <si>
    <t>*Inputs!$G$79,Financials!GY$19-Financials!GY$15))</t>
  </si>
  <si>
    <t>W194</t>
  </si>
  <si>
    <t>*Inputs!$G$79,Financials!GZ$19-Financials!GZ$15))</t>
  </si>
  <si>
    <t>W195</t>
  </si>
  <si>
    <t>*Inputs!$G$79,Financials!HA$19-Financials!HA$15))</t>
  </si>
  <si>
    <t>W196</t>
  </si>
  <si>
    <t>*Inputs!$G$79,Financials!HB$19-Financials!HB$15))</t>
  </si>
  <si>
    <t>W197</t>
  </si>
  <si>
    <t>*Inputs!$G$79,Financials!HC$19-Financials!HC$15))</t>
  </si>
  <si>
    <t>W198</t>
  </si>
  <si>
    <t>*Inputs!$G$79,Financials!HD$19-Financials!HD$15))</t>
  </si>
  <si>
    <t>W199</t>
  </si>
  <si>
    <t>*Inputs!$G$79,Financials!HE$19-Financials!HE$15))</t>
  </si>
  <si>
    <t>W200</t>
  </si>
  <si>
    <t>*Inputs!$G$79,Financials!HF$19-Financials!HF$15))</t>
  </si>
  <si>
    <t>W201</t>
  </si>
  <si>
    <t>*Inputs!$G$79,Financials!HG$19-Financials!HG$15))</t>
  </si>
  <si>
    <t>W202</t>
  </si>
  <si>
    <t>*Inputs!$G$79,Financials!HH$19-Financials!HH$15))</t>
  </si>
  <si>
    <t>W203</t>
  </si>
  <si>
    <t>*Inputs!$G$79,Financials!HI$19-Financials!HI$15))</t>
  </si>
  <si>
    <t>W204</t>
  </si>
  <si>
    <t>*Inputs!$G$79,Financials!HJ$19-Financials!HJ$15))</t>
  </si>
  <si>
    <t>W205</t>
  </si>
  <si>
    <t>*Inputs!$G$79,Financials!HK$19-Financials!HK$15))</t>
  </si>
  <si>
    <t>W206</t>
  </si>
  <si>
    <t>*Inputs!$G$79,Financials!HL$19-Financials!HL$15))</t>
  </si>
  <si>
    <t>W207</t>
  </si>
  <si>
    <t>*Inputs!$G$79,Financials!HM$19-Financials!HM$15))</t>
  </si>
  <si>
    <t>W208</t>
  </si>
  <si>
    <t>*Inputs!$G$79,Financials!HN$19-Financials!HN$15))</t>
  </si>
  <si>
    <t>W209</t>
  </si>
  <si>
    <t>*Inputs!$G$79,Financials!HO$19-Financials!HO$15))</t>
  </si>
  <si>
    <t>W210</t>
  </si>
  <si>
    <t>*Inputs!$G$79,Financials!HP$19-Financials!HP$15))</t>
  </si>
  <si>
    <t>W211</t>
  </si>
  <si>
    <t>*Inputs!$G$79,Financials!HQ$19-Financials!HQ$15))</t>
  </si>
  <si>
    <t>W212</t>
  </si>
  <si>
    <t>*Inputs!$G$79,Financials!HR$19-Financials!HR$15))</t>
  </si>
  <si>
    <t>W213</t>
  </si>
  <si>
    <t>*Inputs!$G$79,Financials!HS$19-Financials!HS$15))</t>
  </si>
  <si>
    <t>W214</t>
  </si>
  <si>
    <t>*Inputs!$G$79,Financials!HT$19-Financials!HT$15))</t>
  </si>
  <si>
    <t>W215</t>
  </si>
  <si>
    <t>*Inputs!$G$79,Financials!HU$19-Financials!HU$15))</t>
  </si>
  <si>
    <t>W216</t>
  </si>
  <si>
    <t>*Inputs!$G$79,Financials!HV$19-Financials!HV$15))</t>
  </si>
  <si>
    <t>W217</t>
  </si>
  <si>
    <t>*Inputs!$G$79,Financials!HW$19-Financials!HW$15))</t>
  </si>
  <si>
    <t>W218</t>
  </si>
  <si>
    <t>*Inputs!$G$79,Financials!HX$19-Financials!HX$15))</t>
  </si>
  <si>
    <t>W219</t>
  </si>
  <si>
    <t>*Inputs!$G$79,Financials!HY$19-Financials!HY$15))</t>
  </si>
  <si>
    <t>W220</t>
  </si>
  <si>
    <t>*Inputs!$G$79,Financials!HZ$19-Financials!HZ$15))</t>
  </si>
  <si>
    <t>W221</t>
  </si>
  <si>
    <t>*Inputs!$G$79,Financials!IA$19-Financials!IA$15))</t>
  </si>
  <si>
    <t>W222</t>
  </si>
  <si>
    <t>*Inputs!$G$79,Financials!IB$19-Financials!IB$15))</t>
  </si>
  <si>
    <t>W223</t>
  </si>
  <si>
    <t>*Inputs!$G$79,Financials!IC$19-Financials!IC$15))</t>
  </si>
  <si>
    <t>W224</t>
  </si>
  <si>
    <t>*Inputs!$G$79,Financials!ID$19-Financials!ID$15))</t>
  </si>
  <si>
    <t>W225</t>
  </si>
  <si>
    <t>*Inputs!$G$79,Financials!IE$19-Financials!IE$15))</t>
  </si>
  <si>
    <t>W226</t>
  </si>
  <si>
    <t>*Inputs!$G$79,Financials!IF$19-Financials!IF$15))</t>
  </si>
  <si>
    <t>W227</t>
  </si>
  <si>
    <t>*Inputs!$G$79,Financials!IG$19-Financials!IG$15))</t>
  </si>
  <si>
    <t>W228</t>
  </si>
  <si>
    <t>*Inputs!$G$79,Financials!IH$19-Financials!IH$15))</t>
  </si>
  <si>
    <t>W229</t>
  </si>
  <si>
    <t>*Inputs!$G$79,Financials!II$19-Financials!II$15))</t>
  </si>
  <si>
    <t>W230</t>
  </si>
  <si>
    <t>*Inputs!$G$79,Financials!IJ$19-Financials!IJ$15))</t>
  </si>
  <si>
    <t>W231</t>
  </si>
  <si>
    <t>*Inputs!$G$79,Financials!IK$19-Financials!IK$15))</t>
  </si>
  <si>
    <t>W232</t>
  </si>
  <si>
    <t>*Inputs!$G$79,Financials!IL$19-Financials!IL$15))</t>
  </si>
  <si>
    <t>W233</t>
  </si>
  <si>
    <t>*Inputs!$G$79,Financials!IM$19-Financials!IM$15))</t>
  </si>
  <si>
    <t>W234</t>
  </si>
  <si>
    <t>*Inputs!$G$79,Financials!IN$19-Financials!IN$15))</t>
  </si>
  <si>
    <t>W235</t>
  </si>
  <si>
    <t>*Inputs!$G$79,Financials!IO$19-Financials!IO$15))</t>
  </si>
  <si>
    <t>W236</t>
  </si>
  <si>
    <t>*Inputs!$G$79,Financials!IP$19-Financials!IP$15))</t>
  </si>
  <si>
    <t>W237</t>
  </si>
  <si>
    <t>*Inputs!$G$79,Financials!IQ$19-Financials!IQ$15))</t>
  </si>
  <si>
    <t>W238</t>
  </si>
  <si>
    <t>*Inputs!$G$79,Financials!IR$19-Financials!IR$15))</t>
  </si>
  <si>
    <t>W239</t>
  </si>
  <si>
    <t>*Inputs!$G$79,Financials!IS$19-Financials!IS$15))</t>
  </si>
  <si>
    <t>W240</t>
  </si>
  <si>
    <t>*Inputs!$G$79,Financials!IT$19-Financials!IT$15))</t>
  </si>
  <si>
    <t>W241</t>
  </si>
  <si>
    <t>*Inputs!$G$79,Financials!IU$19-Financials!IU$15))</t>
  </si>
  <si>
    <t>W242</t>
  </si>
  <si>
    <t>*Inputs!$G$79,Financials!IV$19-Financials!IV$15))</t>
  </si>
  <si>
    <t>W243</t>
  </si>
  <si>
    <t>*Inputs!$G$79,Financials!IW$19-Financials!IW$15))</t>
  </si>
  <si>
    <t>W244</t>
  </si>
  <si>
    <t>*Inputs!$G$79,Financials!IX$19-Financials!IX$15))</t>
  </si>
  <si>
    <t>W245</t>
  </si>
  <si>
    <t>*Inputs!$G$79,Financials!IY$19-Financials!IY$15))</t>
  </si>
  <si>
    <t>W246</t>
  </si>
  <si>
    <t>*Inputs!$G$79,Financials!IZ$19-Financials!IZ$15))</t>
  </si>
  <si>
    <t>W247</t>
  </si>
  <si>
    <t>*Inputs!$G$79,Financials!JA$19-Financials!JA$15))</t>
  </si>
  <si>
    <t>W248</t>
  </si>
  <si>
    <t>*Inputs!$G$79,Financials!JB$19-Financials!JB$15))</t>
  </si>
  <si>
    <t>W249</t>
  </si>
  <si>
    <t>*Inputs!$G$79,Financials!JC$19-Financials!JC$15))</t>
  </si>
  <si>
    <t>W250</t>
  </si>
  <si>
    <t>*Inputs!$G$79,Financials!JD$19-Financials!JD$15))</t>
  </si>
  <si>
    <t>W251</t>
  </si>
  <si>
    <t>*Inputs!$G$79,Financials!JE$19-Financials!JE$15))</t>
  </si>
  <si>
    <t>W252</t>
  </si>
  <si>
    <t>*Inputs!$G$79,Financials!JF$19-Financials!JF$15))</t>
  </si>
  <si>
    <t>W253</t>
  </si>
  <si>
    <t>*Inputs!$G$79,Financials!JG$19-Financials!JG$15))</t>
  </si>
  <si>
    <t>W254</t>
  </si>
  <si>
    <t>*Inputs!$G$79,Financials!JH$19-Financials!JH$15))</t>
  </si>
  <si>
    <t>W255</t>
  </si>
  <si>
    <t>*Inputs!$G$79,Financials!JI$19-Financials!JI$15))</t>
  </si>
  <si>
    <t>W256</t>
  </si>
  <si>
    <t>*Inputs!$G$79,Financials!JJ$19-Financials!JJ$15))</t>
  </si>
  <si>
    <t>W257</t>
  </si>
  <si>
    <t>*Inputs!$G$79,Financials!JK$19-Financials!JK$15))</t>
  </si>
  <si>
    <t>W258</t>
  </si>
  <si>
    <t>*Inputs!$G$79,Financials!JL$19-Financials!JL$15))</t>
  </si>
  <si>
    <t>W259</t>
  </si>
  <si>
    <t>*Inputs!$G$79,Financials!JM$19-Financials!JM$15))</t>
  </si>
  <si>
    <t>W260</t>
  </si>
  <si>
    <t>*Inputs!$G$79,Financials!JN$19-Financials!JN$15))</t>
  </si>
  <si>
    <t>W261</t>
  </si>
  <si>
    <t>*Inputs!$G$79,Financials!JO$19-Financials!JO$15))</t>
  </si>
  <si>
    <t>W262</t>
  </si>
  <si>
    <t>*Inputs!$G$79,Financials!JP$19-Financials!JP$15))</t>
  </si>
  <si>
    <t>W263</t>
  </si>
  <si>
    <t>*Inputs!$G$79,Financials!JQ$19-Financials!JQ$15))</t>
  </si>
  <si>
    <t>W264</t>
  </si>
  <si>
    <t>*Inputs!$G$79,Financials!JR$19-Financials!JR$15))</t>
  </si>
  <si>
    <t>W265</t>
  </si>
  <si>
    <t>*Inputs!$G$79,Financials!JS$19-Financials!JS$15))</t>
  </si>
  <si>
    <t>W266</t>
  </si>
  <si>
    <t>*Inputs!$G$79,Financials!JT$19-Financials!JT$15))</t>
  </si>
  <si>
    <t>W267</t>
  </si>
  <si>
    <t>*Inputs!$G$79,Financials!JU$19-Financials!JU$15))</t>
  </si>
  <si>
    <t>W268</t>
  </si>
  <si>
    <t>*Inputs!$G$79,Financials!JV$19-Financials!JV$15))</t>
  </si>
  <si>
    <t>W269</t>
  </si>
  <si>
    <t>*Inputs!$G$79,Financials!JW$19-Financials!JW$15))</t>
  </si>
  <si>
    <t>W270</t>
  </si>
  <si>
    <t>*Inputs!$G$79,Financials!JX$19-Financials!JX$15))</t>
  </si>
  <si>
    <t>W271</t>
  </si>
  <si>
    <t>*Inputs!$G$79,Financials!JY$19-Financials!JY$15))</t>
  </si>
  <si>
    <t>W272</t>
  </si>
  <si>
    <t>*Inputs!$G$79,Financials!JZ$19-Financials!JZ$15))</t>
  </si>
  <si>
    <t>W273</t>
  </si>
  <si>
    <t>*Inputs!$G$79,Financials!KA$19-Financials!KA$15))</t>
  </si>
  <si>
    <t>W274</t>
  </si>
  <si>
    <t>*Inputs!$G$79,Financials!KB$19-Financials!KB$15))</t>
  </si>
  <si>
    <t>W275</t>
  </si>
  <si>
    <t>*Inputs!$G$79,Financials!KC$19-Financials!KC$15))</t>
  </si>
  <si>
    <t>W276</t>
  </si>
  <si>
    <t>*Inputs!$G$79,Financials!KD$19-Financials!KD$15))</t>
  </si>
  <si>
    <t>W277</t>
  </si>
  <si>
    <t>*Inputs!$G$79,Financials!KE$19-Financials!KE$15))</t>
  </si>
  <si>
    <t>W278</t>
  </si>
  <si>
    <t>*Inputs!$G$79,Financials!KF$19-Financials!KF$15))</t>
  </si>
  <si>
    <t>W279</t>
  </si>
  <si>
    <t>*Inputs!$G$79,Financials!KG$19-Financials!KG$15))</t>
  </si>
  <si>
    <t>W280</t>
  </si>
  <si>
    <t>*Inputs!$G$79,Financials!KH$19-Financials!KH$15))</t>
  </si>
  <si>
    <t>W281</t>
  </si>
  <si>
    <t>*Inputs!$G$79,Financials!KI$19-Financials!KI$15))</t>
  </si>
  <si>
    <t>W282</t>
  </si>
  <si>
    <t>*Inputs!$G$79,Financials!KJ$19-Financials!KJ$15))</t>
  </si>
  <si>
    <t>W283</t>
  </si>
  <si>
    <t>*Inputs!$G$79,Financials!KK$19-Financials!KK$15))</t>
  </si>
  <si>
    <t>W284</t>
  </si>
  <si>
    <t>*Inputs!$G$79,Financials!KL$19-Financials!KL$15))</t>
  </si>
  <si>
    <t>W285</t>
  </si>
  <si>
    <t>*Inputs!$G$79,Financials!KM$19-Financials!KM$15))</t>
  </si>
  <si>
    <t>W286</t>
  </si>
  <si>
    <t>*Inputs!$G$79,Financials!KN$19-Financials!KN$15))</t>
  </si>
  <si>
    <t>W287</t>
  </si>
  <si>
    <t>*Inputs!$G$79,Financials!KO$19-Financials!KO$15))</t>
  </si>
  <si>
    <t>W288</t>
  </si>
  <si>
    <t>*Inputs!$G$79,Financials!KP$19-Financials!KP$15))</t>
  </si>
  <si>
    <t>W289</t>
  </si>
  <si>
    <t>*Inputs!$G$79,Financials!KQ$19-Financials!KQ$15))</t>
  </si>
  <si>
    <t>W290</t>
  </si>
  <si>
    <t>*Inputs!$G$79,Financials!KR$19-Financials!KR$15))</t>
  </si>
  <si>
    <t>W291</t>
  </si>
  <si>
    <t>*Inputs!$G$79,Financials!KS$19-Financials!KS$15))</t>
  </si>
  <si>
    <t>W292</t>
  </si>
  <si>
    <t>*Inputs!$G$79,Financials!KT$19-Financials!KT$15))</t>
  </si>
  <si>
    <t>W293</t>
  </si>
  <si>
    <t>*Inputs!$G$79,Financials!KU$19-Financials!KU$15))</t>
  </si>
  <si>
    <t>W294</t>
  </si>
  <si>
    <t>*Inputs!$G$79,Financials!KV$19-Financials!KV$15))</t>
  </si>
  <si>
    <t>W295</t>
  </si>
  <si>
    <t>*Inputs!$G$79,Financials!KW$19-Financials!KW$15))</t>
  </si>
  <si>
    <t>W296</t>
  </si>
  <si>
    <t>*Inputs!$G$79,Financials!KX$19-Financials!KX$15))</t>
  </si>
  <si>
    <t>W297</t>
  </si>
  <si>
    <t>*Inputs!$G$79,Financials!KY$19-Financials!KY$15))</t>
  </si>
  <si>
    <t>W298</t>
  </si>
  <si>
    <t>*Inputs!$G$79,Financials!KZ$19-Financials!KZ$15))</t>
  </si>
  <si>
    <t>W299</t>
  </si>
  <si>
    <t>*Inputs!$G$79,Financials!LA$19-Financials!LA$15))</t>
  </si>
  <si>
    <t>W300</t>
  </si>
  <si>
    <t>*Inputs!$G$79,Financials!LB$19-Financials!LB$15))</t>
  </si>
  <si>
    <t>W301</t>
  </si>
  <si>
    <t>*Inputs!$G$79,Financials!LC$19-Financials!LC$15))</t>
  </si>
  <si>
    <t>W302</t>
  </si>
  <si>
    <t>*Inputs!$G$79,Financials!LD$19-Financials!LD$15))</t>
  </si>
  <si>
    <t>W303</t>
  </si>
  <si>
    <t>*Inputs!$G$79,Financials!LE$19-Financials!LE$15))</t>
  </si>
  <si>
    <t>W304</t>
  </si>
  <si>
    <t>*Inputs!$G$79,Financials!LF$19-Financials!LF$15))</t>
  </si>
  <si>
    <t>W305</t>
  </si>
  <si>
    <t>*Inputs!$G$79,Financials!LG$19-Financials!LG$15))</t>
  </si>
  <si>
    <t>W306</t>
  </si>
  <si>
    <t>*Inputs!$G$79,Financials!LH$19-Financials!LH$15))</t>
  </si>
  <si>
    <t>W307</t>
  </si>
  <si>
    <t>*Inputs!$G$79,Financials!LI$19-Financials!LI$15))</t>
  </si>
  <si>
    <t>W308</t>
  </si>
  <si>
    <t>*Inputs!$G$79,Financials!LJ$19-Financials!LJ$15))</t>
  </si>
  <si>
    <t>W309</t>
  </si>
  <si>
    <t>*Inputs!$G$79,Financials!LK$19-Financials!LK$15))</t>
  </si>
  <si>
    <t>W310</t>
  </si>
  <si>
    <t>*Inputs!$G$79,Financials!LL$19-Financials!LL$15))</t>
  </si>
  <si>
    <t>W311</t>
  </si>
  <si>
    <t>*Inputs!$G$79,Financials!LM$19-Financials!LM$15))</t>
  </si>
  <si>
    <t>W312</t>
  </si>
  <si>
    <t>*Inputs!$G$79,Financials!LN$19-Financials!LN$15))</t>
  </si>
  <si>
    <t>W313</t>
  </si>
  <si>
    <t>*Inputs!$G$79,Financials!LO$19-Financials!LO$15))</t>
  </si>
  <si>
    <t>W314</t>
  </si>
  <si>
    <t>*Inputs!$G$79,Financials!LP$19-Financials!LP$15))</t>
  </si>
  <si>
    <t>W315</t>
  </si>
  <si>
    <t>*Inputs!$G$79,Financials!LQ$19-Financials!LQ$15))</t>
  </si>
  <si>
    <t>W316</t>
  </si>
  <si>
    <t>*Inputs!$G$79,Financials!LR$19-Financials!LR$15))</t>
  </si>
  <si>
    <t>W317</t>
  </si>
  <si>
    <t>*Inputs!$G$79,Financials!LS$19-Financials!LS$15))</t>
  </si>
  <si>
    <t>W318</t>
  </si>
  <si>
    <t>*Inputs!$G$79,Financials!LT$19-Financials!LT$15))</t>
  </si>
  <si>
    <t>W319</t>
  </si>
  <si>
    <t>*Inputs!$G$79,Financials!LU$19-Financials!LU$15))</t>
  </si>
  <si>
    <t>will contain detailed investor deliverable</t>
  </si>
  <si>
    <t>will contain detailed TEI deliverable</t>
  </si>
  <si>
    <t>User Drawn Area</t>
  </si>
  <si>
    <t>from Inputs</t>
  </si>
  <si>
    <t>derate %</t>
  </si>
  <si>
    <t>System Size (kW AC)</t>
  </si>
  <si>
    <t>Production Factor (kWh/kW/yr)</t>
  </si>
  <si>
    <t>Total Production Year 1 (kWh)</t>
  </si>
  <si>
    <t>TOTAL</t>
  </si>
  <si>
    <t>Insolation (Average Assumptions for weighted mothly production calc)</t>
  </si>
  <si>
    <t>Adjusted</t>
  </si>
  <si>
    <t>Monthly Production</t>
  </si>
  <si>
    <t>Conversion factor</t>
  </si>
  <si>
    <t>High Peak</t>
  </si>
  <si>
    <t>Low Peak</t>
  </si>
  <si>
    <t>Pre-Adjust</t>
  </si>
  <si>
    <t>Shading</t>
  </si>
  <si>
    <t>Micro Inverter</t>
  </si>
  <si>
    <t>Tilt</t>
  </si>
  <si>
    <t>Days in month</t>
  </si>
  <si>
    <t>Total Sun Hours</t>
  </si>
  <si>
    <t>Deal Structure</t>
  </si>
  <si>
    <t>Select Deal Structure</t>
  </si>
  <si>
    <t>Tax Equity Buyout Option</t>
  </si>
  <si>
    <t>PBI Amortization</t>
  </si>
  <si>
    <t>MACRS schedule http://en.wikipedia.org/wiki/MACRS</t>
  </si>
  <si>
    <t>15 Year Straight line</t>
  </si>
  <si>
    <t>Federal MACRS</t>
  </si>
  <si>
    <t>MACRS total</t>
  </si>
  <si>
    <t>TE Investor</t>
  </si>
  <si>
    <t>TE Investment</t>
  </si>
  <si>
    <t>ITC Discounted at preferred IRR</t>
  </si>
  <si>
    <t>Total discounted tax benefits</t>
  </si>
  <si>
    <t>Fed depreciation basis</t>
  </si>
  <si>
    <t>Fed Bonus Dep PAR</t>
  </si>
  <si>
    <t>amount investor has in after tax bennies - loan (drives preferred return)</t>
  </si>
  <si>
    <t>Bonus Dep Tax Benefit PAR</t>
  </si>
  <si>
    <t>Annual Debt Payments</t>
  </si>
  <si>
    <t>Depreciation available for fed MACRS</t>
  </si>
  <si>
    <t>TEI fully discounted return</t>
  </si>
  <si>
    <t>Discounted Bonus Dep Tax Ben</t>
  </si>
  <si>
    <t>PAR Fed Depreciation available for fed MACRS</t>
  </si>
  <si>
    <t>Discounted Fed MACRS Tax Ben</t>
  </si>
  <si>
    <t>PAR State Dep value MACRS</t>
  </si>
  <si>
    <t>PAR</t>
  </si>
  <si>
    <t>Profit</t>
  </si>
  <si>
    <t>Discounted State Dep value MACRS</t>
  </si>
  <si>
    <t>Fed Dep</t>
  </si>
  <si>
    <t>Discount Table at various interest rates</t>
  </si>
  <si>
    <t>State MACRS Dep</t>
  </si>
  <si>
    <t>rate:</t>
  </si>
  <si>
    <t>full year</t>
  </si>
  <si>
    <t>6month</t>
  </si>
  <si>
    <t>HI State Incentive</t>
  </si>
  <si>
    <t>Adjusted TE benefits</t>
  </si>
  <si>
    <t>Basis per year</t>
  </si>
  <si>
    <t>yr1</t>
  </si>
  <si>
    <t>yr2</t>
  </si>
  <si>
    <t>yr3</t>
  </si>
  <si>
    <t>yr4</t>
  </si>
  <si>
    <t>yr5</t>
  </si>
  <si>
    <t>yr6</t>
  </si>
  <si>
    <t>Net Loss Benefit</t>
  </si>
  <si>
    <t>Can use</t>
  </si>
  <si>
    <t>Basis left</t>
  </si>
  <si>
    <t>totals</t>
  </si>
  <si>
    <t>Fed Benefit</t>
  </si>
  <si>
    <t>Discounted Fed Benefit</t>
  </si>
  <si>
    <t>State Benefit</t>
  </si>
  <si>
    <t>Discounted State Benefit</t>
  </si>
  <si>
    <t>HAWAII STATE TAX LOOKUP TABLE</t>
  </si>
  <si>
    <t>Tax Equity Discount Rate</t>
  </si>
  <si>
    <t>Discount Rate Buyout %</t>
  </si>
  <si>
    <t>HI Project?</t>
  </si>
  <si>
    <t>HI State Benefit Grant</t>
  </si>
  <si>
    <t>HI State Benefit Tax Credit</t>
  </si>
  <si>
    <t>Discounted HI Incentive</t>
  </si>
  <si>
    <t>Hawaii State Tax Credit Incentive</t>
  </si>
  <si>
    <t>HSIL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</si>
  <si>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</si>
  <si>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</si>
  <si>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</si>
  <si>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</si>
  <si>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</si>
  <si>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</si>
  <si>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</si>
  <si>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</si>
  <si>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</si>
  <si>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</si>
  <si>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</si>
  <si>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</si>
  <si>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</si>
  <si>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</si>
  <si>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</si>
  <si>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</si>
  <si>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</si>
  <si>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</si>
  <si>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</si>
  <si>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</si>
  <si>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</si>
  <si>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</si>
  <si>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</si>
  <si>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</si>
  <si>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</si>
  <si>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</si>
  <si>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</si>
  <si>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</si>
  <si>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</si>
  <si>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</si>
  <si>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</si>
  <si>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</si>
  <si>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</si>
  <si>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Maryland</t>
  </si>
  <si>
    <t>Massachusetts</t>
  </si>
  <si>
    <t>Michigan</t>
  </si>
  <si>
    <t>Minnesota</t>
  </si>
  <si>
    <t>Mississippi</t>
  </si>
  <si>
    <t>MS</t>
  </si>
  <si>
    <t>Missouri</t>
  </si>
  <si>
    <t>MO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</si>
  <si>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</si>
  <si>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</si>
  <si>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</si>
  <si>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</si>
  <si>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</si>
  <si>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</si>
  <si>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</si>
  <si>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</si>
  <si>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</si>
  <si>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</si>
  <si>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</si>
  <si>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</si>
  <si>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</si>
  <si>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PBI Amortization Reference</t>
  </si>
  <si>
    <t>Yr</t>
  </si>
  <si>
    <t>Total</t>
  </si>
  <si>
    <t>PPA Escalator Calc</t>
  </si>
  <si>
    <t>Rate</t>
  </si>
  <si>
    <t>SUM(Financials!G63:AE63)</t>
  </si>
  <si>
    <t>Sponsor Return'!E12</t>
  </si>
  <si>
    <t>Property Tax ($)</t>
  </si>
  <si>
    <t>Total Revenue (Over Term)</t>
  </si>
  <si>
    <t>p</t>
  </si>
  <si>
    <t>Roof</t>
  </si>
  <si>
    <t>Use Property Tax Calc Sheet</t>
  </si>
  <si>
    <t>Present Value</t>
  </si>
  <si>
    <t>Reserve Contribution</t>
  </si>
  <si>
    <t>Reserve Account Cumulative</t>
  </si>
  <si>
    <t>Reserve Pass/Fail</t>
  </si>
  <si>
    <t>Reserve Required</t>
  </si>
  <si>
    <t>Land Lease Term Years</t>
  </si>
  <si>
    <t>Land Lease Revenue (flat rate/yr)</t>
  </si>
  <si>
    <t>Land Lease Rate (% * Production)</t>
  </si>
  <si>
    <t>Land Lease Rate (%/W/yr)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</si>
</sst>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(* #,##0_);_(* \(#,##0\);_(* &quot;-&quot;??_);_(@_)"/>
    <numFmt numFmtId="166" formatCode="_(* #,##0.0_);_(* \(#,##0.0\);_(* &quot;-&quot;??_);_(@_)"/>
    <numFmt numFmtId="167" formatCode="_(&quot;$&quot;* #,##0_);_(&quot;$&quot;* \(#,##0\);_(&quot;$&quot;* &quot;-&quot;??_);_(@_)"/>
    <numFmt numFmtId="168" formatCode="_(* #,##0.000_);_(* \(#,##0.000\);_(* &quot;-&quot;??_);_(@_)"/>
    <numFmt numFmtId="169" formatCode="[$-409]mmm\-yy;@"/>
    <numFmt numFmtId="170" formatCode="0.0%"/>
    <numFmt numFmtId="171" formatCode="0.000%"/>
    <numFmt numFmtId="172" formatCode="_(&quot;$&quot;* #,##0.000_);_(&quot;$&quot;* \(#,##0.000\);_(&quot;$&quot;* &quot;-&quot;??_);_(@_)"/>
    <numFmt numFmtId="173" formatCode="_-* #,##0_-;\-* #,##0_-;_-* &quot;-&quot;??_-;_-@_-"/>
    <numFmt numFmtId="174" formatCode="_(&quot;$&quot;* #,##0.0_);_(&quot;$&quot;* \(#,##0.0\);_(&quot;$&quot;* &quot;-&quot;??_);_(@_)"/>
    <numFmt numFmtId="175" formatCode="0.000"/>
    <numFmt numFmtId="176" formatCode="_-* #,##0.000_-;\-* #,##0.000_-;_-* &quot;-&quot;??_-;_-@_-"/>
  </numFmts>
  <fonts count="24" x14ac:knownFonts="1">
    <font>
      <sz val="12"/>
      <color rgb="FF000000"/>
      <name val="Calibri"/>
    </font>
    <font>
      <sz val="11"/>
      <color rgb="FF000000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i/>
      <sz val="12"/>
      <color rgb="FF000000"/>
      <name val="Calibri"/>
    </font>
    <font>
      <sz val="12"/>
      <color rgb="FF595959"/>
      <name val="Calibri"/>
    </font>
    <font>
      <b/>
      <sz val="12"/>
      <color rgb="FF595959"/>
      <name val="Calibri"/>
    </font>
    <font>
      <b/>
      <sz val="11"/>
      <color rgb="FF000000"/>
      <name val="Calibri"/>
    </font>
    <font>
      <sz val="10"/>
      <color rgb="FF000000"/>
      <name val="Calibri"/>
    </font>
    <font>
      <i/>
      <sz val="10"/>
      <color rgb="FF595959"/>
      <name val="Calibri"/>
    </font>
    <font>
      <sz val="12"/>
      <color rgb="FFFFFFFF"/>
      <name val="Calibri"/>
    </font>
    <font>
      <i/>
      <sz val="10"/>
      <color rgb="FF000000"/>
      <name val="Calibri"/>
    </font>
    <font>
      <sz val="16"/>
      <color rgb="FF595959"/>
      <name val="Calibri"/>
    </font>
    <font>
      <sz val="14"/>
      <color rgb="FF595959"/>
      <name val="Calibri"/>
    </font>
    <font>
      <sz val="10"/>
      <color rgb="FF000000"/>
      <name val="Verdana"/>
    </font>
    <font>
      <sz val="13"/>
      <color rgb="FF222222"/>
      <name val="Calibri"/>
    </font>
    <font>
      <sz val="11"/>
      <color rgb="FF595959"/>
      <name val="Calibri"/>
    </font>
    <font>
      <sz val="12"/>
      <color rgb="FFFF0000"/>
      <name val="Calibri"/>
    </font>
    <font>
      <sz val="12"/>
      <color rgb="FF222222"/>
      <name val="Calibri"/>
    </font>
    <font>
      <b/>
      <sz val="9"/>
      <color rgb="FF000000"/>
      <name val="Tahoma"/>
    </font>
    <font>
      <sz val="9"/>
      <color rgb="FF000000"/>
      <name val="Tahoma"/>
    </font>
    <font>
      <u/>
      <sz val="12"/>
      <color theme="10"/>
      <name val="Calibri"/>
    </font>
    <font>
      <u/>
      <sz val="12"/>
      <color theme="11"/>
      <name val="Calibri"/>
    </font>
    <font>
      <sz val="12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7CA7BB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66CC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187"/>
        <bgColor rgb="FFFFFFFF"/>
      </patternFill>
    </fill>
    <fill>
      <patternFill patternType="solid">
        <fgColor rgb="FFFFDC75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23" fillId="2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15">
    <xf numFmtId="0" fontId="0" fillId="2" borderId="0" xfId="0" applyFill="1"/>
    <xf numFmtId="0" fontId="1" fillId="2" borderId="0" xfId="0" applyFont="1" applyFill="1" applyProtection="1">
      <protection locked="0"/>
    </xf>
    <xf numFmtId="0" fontId="0" fillId="3" borderId="0" xfId="0" applyFill="1"/>
    <xf numFmtId="0" fontId="2" fillId="3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Protection="1">
      <protection locked="0"/>
    </xf>
    <xf numFmtId="0" fontId="0" fillId="2" borderId="0" xfId="0" applyFill="1"/>
    <xf numFmtId="0" fontId="0" fillId="2" borderId="0" xfId="0" applyFill="1" applyProtection="1">
      <protection locked="0"/>
    </xf>
    <xf numFmtId="0" fontId="5" fillId="4" borderId="1" xfId="0" applyFont="1" applyFill="1" applyBorder="1"/>
    <xf numFmtId="9" fontId="5" fillId="4" borderId="1" xfId="0" applyNumberFormat="1" applyFont="1" applyFill="1" applyBorder="1"/>
    <xf numFmtId="0" fontId="0" fillId="5" borderId="0" xfId="0" applyFill="1"/>
    <xf numFmtId="165" fontId="5" fillId="4" borderId="1" xfId="0" applyNumberFormat="1" applyFont="1" applyFill="1" applyBorder="1"/>
    <xf numFmtId="44" fontId="5" fillId="4" borderId="1" xfId="0" applyNumberFormat="1" applyFont="1" applyFill="1" applyBorder="1"/>
    <xf numFmtId="14" fontId="5" fillId="4" borderId="1" xfId="0" applyNumberFormat="1" applyFont="1" applyFill="1" applyBorder="1"/>
    <xf numFmtId="0" fontId="5" fillId="5" borderId="0" xfId="0" applyFont="1" applyFill="1"/>
    <xf numFmtId="0" fontId="5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7" fillId="2" borderId="0" xfId="0" applyFont="1" applyFill="1" applyProtection="1">
      <protection locked="0"/>
    </xf>
    <xf numFmtId="9" fontId="1" fillId="2" borderId="0" xfId="0" applyNumberFormat="1" applyFont="1" applyFill="1" applyProtection="1">
      <protection locked="0"/>
    </xf>
    <xf numFmtId="166" fontId="5" fillId="4" borderId="1" xfId="0" applyNumberFormat="1" applyFont="1" applyFill="1" applyBorder="1"/>
    <xf numFmtId="0" fontId="2" fillId="5" borderId="0" xfId="0" applyFont="1" applyFill="1"/>
    <xf numFmtId="167" fontId="5" fillId="4" borderId="1" xfId="0" applyNumberFormat="1" applyFont="1" applyFill="1" applyBorder="1"/>
    <xf numFmtId="167" fontId="5" fillId="5" borderId="1" xfId="0" applyNumberFormat="1" applyFont="1" applyFill="1" applyBorder="1"/>
    <xf numFmtId="0" fontId="5" fillId="5" borderId="1" xfId="0" applyFont="1" applyFill="1" applyBorder="1"/>
    <xf numFmtId="44" fontId="5" fillId="5" borderId="1" xfId="0" applyNumberFormat="1" applyFont="1" applyFill="1" applyBorder="1"/>
    <xf numFmtId="0" fontId="8" fillId="5" borderId="0" xfId="0" applyFont="1" applyFill="1" applyAlignment="1">
      <alignment horizontal="left"/>
    </xf>
    <xf numFmtId="0" fontId="5" fillId="5" borderId="0" xfId="0" applyFont="1" applyFill="1"/>
    <xf numFmtId="9" fontId="5" fillId="5" borderId="2" xfId="0" applyNumberFormat="1" applyFont="1" applyFill="1" applyBorder="1"/>
    <xf numFmtId="9" fontId="5" fillId="4" borderId="3" xfId="0" applyNumberFormat="1" applyFont="1" applyFill="1" applyBorder="1"/>
    <xf numFmtId="0" fontId="10" fillId="5" borderId="0" xfId="0" applyFont="1" applyFill="1"/>
    <xf numFmtId="0" fontId="5" fillId="4" borderId="1" xfId="0" applyFont="1" applyFill="1" applyBorder="1" applyAlignment="1">
      <alignment horizontal="center"/>
    </xf>
    <xf numFmtId="0" fontId="3" fillId="5" borderId="0" xfId="0" applyFont="1" applyFill="1"/>
    <xf numFmtId="9" fontId="5" fillId="5" borderId="1" xfId="0" applyNumberFormat="1" applyFont="1" applyFill="1" applyBorder="1"/>
    <xf numFmtId="0" fontId="5" fillId="5" borderId="1" xfId="0" applyFont="1" applyFill="1" applyBorder="1" applyAlignment="1">
      <alignment horizontal="center"/>
    </xf>
    <xf numFmtId="44" fontId="5" fillId="5" borderId="1" xfId="0" applyNumberFormat="1" applyFont="1" applyFill="1" applyBorder="1"/>
    <xf numFmtId="0" fontId="5" fillId="5" borderId="1" xfId="0" applyFont="1" applyFill="1" applyBorder="1"/>
    <xf numFmtId="44" fontId="5" fillId="5" borderId="0" xfId="0" applyNumberFormat="1" applyFont="1" applyFill="1"/>
    <xf numFmtId="10" fontId="5" fillId="5" borderId="1" xfId="0" applyNumberFormat="1" applyFont="1" applyFill="1" applyBorder="1"/>
    <xf numFmtId="0" fontId="5" fillId="5" borderId="4" xfId="0" applyFont="1" applyFill="1" applyBorder="1" applyAlignment="1">
      <alignment horizontal="center"/>
    </xf>
    <xf numFmtId="0" fontId="5" fillId="5" borderId="4" xfId="0" applyFont="1" applyFill="1" applyBorder="1"/>
    <xf numFmtId="0" fontId="5" fillId="5" borderId="4" xfId="0" applyFont="1" applyFill="1" applyBorder="1" applyAlignment="1">
      <alignment horizontal="center" wrapText="1"/>
    </xf>
    <xf numFmtId="165" fontId="5" fillId="5" borderId="0" xfId="0" applyNumberFormat="1" applyFont="1" applyFill="1"/>
    <xf numFmtId="168" fontId="0" fillId="5" borderId="0" xfId="0" applyNumberFormat="1" applyFill="1"/>
    <xf numFmtId="0" fontId="10" fillId="5" borderId="0" xfId="0" applyFont="1" applyFill="1" applyAlignment="1">
      <alignment horizontal="right"/>
    </xf>
    <xf numFmtId="0" fontId="11" fillId="5" borderId="0" xfId="0" applyFont="1" applyFill="1"/>
    <xf numFmtId="0" fontId="11" fillId="5" borderId="0" xfId="0" applyFont="1" applyFill="1" applyAlignment="1">
      <alignment horizontal="right"/>
    </xf>
    <xf numFmtId="0" fontId="1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9" fontId="0" fillId="5" borderId="1" xfId="0" applyNumberFormat="1" applyFill="1" applyBorder="1" applyAlignment="1">
      <alignment horizontal="center"/>
    </xf>
    <xf numFmtId="166" fontId="0" fillId="5" borderId="0" xfId="0" applyNumberFormat="1" applyFill="1"/>
    <xf numFmtId="165" fontId="0" fillId="5" borderId="0" xfId="0" applyNumberFormat="1" applyFill="1"/>
    <xf numFmtId="0" fontId="0" fillId="5" borderId="0" xfId="0" applyFill="1" applyAlignment="1">
      <alignment horizontal="left"/>
    </xf>
    <xf numFmtId="0" fontId="0" fillId="2" borderId="0" xfId="0" applyFill="1"/>
    <xf numFmtId="166" fontId="0" fillId="2" borderId="0" xfId="0" applyNumberFormat="1" applyFill="1"/>
    <xf numFmtId="165" fontId="0" fillId="2" borderId="0" xfId="0" applyNumberFormat="1" applyFill="1"/>
    <xf numFmtId="165" fontId="0" fillId="2" borderId="5" xfId="0" applyNumberFormat="1" applyFill="1" applyBorder="1"/>
    <xf numFmtId="1" fontId="0" fillId="2" borderId="0" xfId="0" applyNumberFormat="1" applyFill="1"/>
    <xf numFmtId="9" fontId="5" fillId="5" borderId="1" xfId="0" applyNumberFormat="1" applyFont="1" applyFill="1" applyBorder="1"/>
    <xf numFmtId="2" fontId="1" fillId="2" borderId="0" xfId="0" applyNumberFormat="1" applyFont="1" applyFill="1" applyProtection="1">
      <protection locked="0"/>
    </xf>
    <xf numFmtId="170" fontId="5" fillId="4" borderId="1" xfId="0" applyNumberFormat="1" applyFont="1" applyFill="1" applyBorder="1"/>
    <xf numFmtId="171" fontId="5" fillId="4" borderId="1" xfId="0" applyNumberFormat="1" applyFont="1" applyFill="1" applyBorder="1"/>
    <xf numFmtId="0" fontId="5" fillId="5" borderId="0" xfId="0" applyFont="1" applyFill="1" applyAlignment="1">
      <alignment horizontal="left"/>
    </xf>
    <xf numFmtId="44" fontId="5" fillId="5" borderId="1" xfId="0" applyNumberFormat="1" applyFont="1" applyFill="1" applyBorder="1" applyAlignment="1">
      <alignment horizontal="right"/>
    </xf>
    <xf numFmtId="165" fontId="5" fillId="5" borderId="1" xfId="0" applyNumberFormat="1" applyFont="1" applyFill="1" applyBorder="1" applyAlignment="1">
      <alignment horizontal="right"/>
    </xf>
    <xf numFmtId="172" fontId="5" fillId="5" borderId="1" xfId="0" applyNumberFormat="1" applyFont="1" applyFill="1" applyBorder="1" applyAlignment="1">
      <alignment horizontal="right"/>
    </xf>
    <xf numFmtId="9" fontId="5" fillId="5" borderId="1" xfId="0" applyNumberFormat="1" applyFont="1" applyFill="1" applyBorder="1" applyAlignment="1">
      <alignment horizontal="right"/>
    </xf>
    <xf numFmtId="167" fontId="5" fillId="5" borderId="1" xfId="0" applyNumberFormat="1" applyFont="1" applyFill="1" applyBorder="1" applyAlignment="1">
      <alignment horizontal="right"/>
    </xf>
    <xf numFmtId="9" fontId="5" fillId="5" borderId="1" xfId="0" applyNumberFormat="1" applyFont="1" applyFill="1" applyBorder="1" applyAlignment="1">
      <alignment horizontal="right"/>
    </xf>
    <xf numFmtId="0" fontId="6" fillId="5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44" fontId="0" fillId="2" borderId="1" xfId="0" applyNumberFormat="1" applyFill="1" applyBorder="1"/>
    <xf numFmtId="165" fontId="5" fillId="5" borderId="0" xfId="0" applyNumberFormat="1" applyFont="1" applyFill="1" applyAlignment="1">
      <alignment horizontal="right"/>
    </xf>
    <xf numFmtId="167" fontId="5" fillId="5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0" fontId="0" fillId="5" borderId="0" xfId="0" applyFill="1"/>
    <xf numFmtId="0" fontId="6" fillId="5" borderId="0" xfId="0" applyFont="1" applyFill="1" applyAlignment="1">
      <alignment horizontal="right"/>
    </xf>
    <xf numFmtId="0" fontId="6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/>
    </xf>
    <xf numFmtId="9" fontId="5" fillId="5" borderId="0" xfId="0" applyNumberFormat="1" applyFont="1" applyFill="1" applyAlignment="1">
      <alignment horizontal="right"/>
    </xf>
    <xf numFmtId="167" fontId="5" fillId="5" borderId="6" xfId="0" applyNumberFormat="1" applyFont="1" applyFill="1" applyBorder="1" applyAlignment="1">
      <alignment horizontal="right"/>
    </xf>
    <xf numFmtId="0" fontId="12" fillId="5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5" fillId="5" borderId="0" xfId="0" applyFont="1" applyFill="1" applyAlignment="1">
      <alignment horizontal="left" indent="1"/>
    </xf>
    <xf numFmtId="165" fontId="5" fillId="5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5" borderId="0" xfId="0" applyFont="1" applyFill="1" applyAlignment="1">
      <alignment horizontal="right" indent="1"/>
    </xf>
    <xf numFmtId="172" fontId="5" fillId="2" borderId="1" xfId="0" applyNumberFormat="1" applyFont="1" applyFill="1" applyBorder="1" applyAlignment="1">
      <alignment horizontal="right"/>
    </xf>
    <xf numFmtId="9" fontId="5" fillId="2" borderId="1" xfId="0" applyNumberFormat="1" applyFont="1" applyFill="1" applyBorder="1" applyAlignment="1">
      <alignment horizontal="right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167" fontId="5" fillId="5" borderId="1" xfId="0" applyNumberFormat="1" applyFont="1" applyFill="1" applyBorder="1"/>
    <xf numFmtId="167" fontId="5" fillId="5" borderId="3" xfId="0" applyNumberFormat="1" applyFont="1" applyFill="1" applyBorder="1"/>
    <xf numFmtId="167" fontId="5" fillId="5" borderId="2" xfId="0" applyNumberFormat="1" applyFont="1" applyFill="1" applyBorder="1"/>
    <xf numFmtId="9" fontId="5" fillId="2" borderId="1" xfId="0" applyNumberFormat="1" applyFont="1" applyFill="1" applyBorder="1"/>
    <xf numFmtId="9" fontId="0" fillId="2" borderId="0" xfId="0" applyNumberFormat="1" applyFill="1"/>
    <xf numFmtId="10" fontId="0" fillId="2" borderId="0" xfId="0" applyNumberFormat="1" applyFill="1"/>
    <xf numFmtId="44" fontId="0" fillId="2" borderId="1" xfId="0" applyNumberFormat="1" applyFill="1" applyBorder="1"/>
    <xf numFmtId="44" fontId="0" fillId="2" borderId="6" xfId="0" applyNumberFormat="1" applyFill="1" applyBorder="1"/>
    <xf numFmtId="44" fontId="0" fillId="2" borderId="0" xfId="0" applyNumberFormat="1" applyFill="1"/>
    <xf numFmtId="0" fontId="14" fillId="2" borderId="0" xfId="0" applyFont="1" applyFill="1" applyAlignment="1">
      <alignment vertical="center"/>
    </xf>
    <xf numFmtId="0" fontId="0" fillId="2" borderId="0" xfId="0" applyFill="1" applyProtection="1">
      <protection locked="0"/>
    </xf>
    <xf numFmtId="44" fontId="0" fillId="2" borderId="0" xfId="0" applyNumberFormat="1" applyFill="1"/>
    <xf numFmtId="0" fontId="0" fillId="6" borderId="0" xfId="0" applyFill="1"/>
    <xf numFmtId="173" fontId="0" fillId="6" borderId="0" xfId="0" applyNumberFormat="1" applyFill="1"/>
    <xf numFmtId="0" fontId="15" fillId="2" borderId="0" xfId="0" applyFont="1" applyFill="1"/>
    <xf numFmtId="173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0" fontId="5" fillId="2" borderId="0" xfId="0" applyFont="1" applyFill="1" applyAlignment="1">
      <alignment horizontal="left" indent="1"/>
    </xf>
    <xf numFmtId="0" fontId="16" fillId="5" borderId="0" xfId="0" applyFont="1" applyFill="1" applyAlignment="1">
      <alignment horizontal="center"/>
    </xf>
    <xf numFmtId="172" fontId="16" fillId="5" borderId="0" xfId="0" applyNumberFormat="1" applyFont="1" applyFill="1" applyAlignment="1">
      <alignment horizontal="left"/>
    </xf>
    <xf numFmtId="165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right"/>
    </xf>
    <xf numFmtId="165" fontId="16" fillId="5" borderId="6" xfId="0" applyNumberFormat="1" applyFont="1" applyFill="1" applyBorder="1" applyAlignment="1">
      <alignment horizontal="center"/>
    </xf>
    <xf numFmtId="174" fontId="16" fillId="5" borderId="0" xfId="0" applyNumberFormat="1" applyFont="1" applyFill="1" applyAlignment="1">
      <alignment horizontal="left"/>
    </xf>
    <xf numFmtId="167" fontId="16" fillId="5" borderId="0" xfId="0" applyNumberFormat="1" applyFont="1" applyFill="1" applyAlignment="1">
      <alignment horizontal="left"/>
    </xf>
    <xf numFmtId="172" fontId="16" fillId="5" borderId="6" xfId="0" applyNumberFormat="1" applyFont="1" applyFill="1" applyBorder="1" applyAlignment="1">
      <alignment horizontal="left"/>
    </xf>
    <xf numFmtId="167" fontId="16" fillId="5" borderId="6" xfId="0" applyNumberFormat="1" applyFont="1" applyFill="1" applyBorder="1" applyAlignment="1">
      <alignment horizontal="left"/>
    </xf>
    <xf numFmtId="174" fontId="16" fillId="5" borderId="6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right"/>
    </xf>
    <xf numFmtId="0" fontId="5" fillId="5" borderId="0" xfId="0" applyFont="1" applyFill="1" applyAlignment="1">
      <alignment horizontal="left"/>
    </xf>
    <xf numFmtId="175" fontId="3" fillId="2" borderId="0" xfId="0" applyNumberFormat="1" applyFont="1" applyFill="1"/>
    <xf numFmtId="0" fontId="17" fillId="5" borderId="0" xfId="0" applyFont="1" applyFill="1"/>
    <xf numFmtId="0" fontId="0" fillId="5" borderId="0" xfId="0" applyFill="1"/>
    <xf numFmtId="167" fontId="16" fillId="6" borderId="0" xfId="0" applyNumberFormat="1" applyFont="1" applyFill="1" applyAlignment="1">
      <alignment horizontal="left"/>
    </xf>
    <xf numFmtId="165" fontId="0" fillId="2" borderId="7" xfId="0" applyNumberFormat="1" applyFill="1" applyBorder="1"/>
    <xf numFmtId="165" fontId="0" fillId="2" borderId="0" xfId="0" applyNumberFormat="1" applyFill="1"/>
    <xf numFmtId="166" fontId="0" fillId="5" borderId="0" xfId="0" applyNumberFormat="1" applyFill="1"/>
    <xf numFmtId="0" fontId="0" fillId="2" borderId="1" xfId="0" applyFill="1" applyBorder="1"/>
    <xf numFmtId="0" fontId="0" fillId="7" borderId="1" xfId="0" applyFill="1" applyBorder="1"/>
    <xf numFmtId="167" fontId="5" fillId="2" borderId="0" xfId="0" applyNumberFormat="1" applyFont="1" applyFill="1" applyAlignment="1">
      <alignment horizontal="right"/>
    </xf>
    <xf numFmtId="0" fontId="0" fillId="7" borderId="0" xfId="0" applyFill="1"/>
    <xf numFmtId="167" fontId="5" fillId="5" borderId="0" xfId="0" applyNumberFormat="1" applyFont="1" applyFill="1" applyAlignment="1">
      <alignment horizontal="right"/>
    </xf>
    <xf numFmtId="0" fontId="6" fillId="2" borderId="0" xfId="0" applyFont="1" applyFill="1"/>
    <xf numFmtId="0" fontId="5" fillId="2" borderId="0" xfId="0" applyFont="1" applyFill="1"/>
    <xf numFmtId="0" fontId="3" fillId="8" borderId="0" xfId="0" applyFont="1" applyFill="1"/>
    <xf numFmtId="0" fontId="0" fillId="8" borderId="0" xfId="0" applyFill="1"/>
    <xf numFmtId="0" fontId="17" fillId="5" borderId="0" xfId="0" applyFont="1" applyFill="1" applyAlignment="1">
      <alignment horizontal="right"/>
    </xf>
    <xf numFmtId="0" fontId="17" fillId="5" borderId="0" xfId="0" applyFont="1" applyFill="1" applyAlignment="1">
      <alignment horizontal="left"/>
    </xf>
    <xf numFmtId="165" fontId="5" fillId="5" borderId="1" xfId="0" applyNumberFormat="1" applyFont="1" applyFill="1" applyBorder="1"/>
    <xf numFmtId="0" fontId="11" fillId="5" borderId="0" xfId="0" applyFont="1" applyFill="1" applyAlignment="1">
      <alignment horizontal="center"/>
    </xf>
    <xf numFmtId="0" fontId="11" fillId="5" borderId="0" xfId="0" applyFont="1" applyFill="1"/>
    <xf numFmtId="0" fontId="9" fillId="5" borderId="0" xfId="0" applyFont="1" applyFill="1" applyAlignment="1">
      <alignment horizontal="right"/>
    </xf>
    <xf numFmtId="9" fontId="0" fillId="5" borderId="0" xfId="0" applyNumberFormat="1" applyFill="1"/>
    <xf numFmtId="165" fontId="0" fillId="5" borderId="0" xfId="0" applyNumberFormat="1" applyFill="1"/>
    <xf numFmtId="44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/>
    <xf numFmtId="167" fontId="5" fillId="5" borderId="0" xfId="0" applyNumberFormat="1" applyFont="1" applyFill="1"/>
    <xf numFmtId="0" fontId="10" fillId="3" borderId="0" xfId="0" applyFont="1" applyFill="1"/>
    <xf numFmtId="0" fontId="5" fillId="5" borderId="1" xfId="0" applyFont="1" applyFill="1" applyBorder="1"/>
    <xf numFmtId="165" fontId="5" fillId="5" borderId="5" xfId="0" applyNumberFormat="1" applyFont="1" applyFill="1" applyBorder="1" applyAlignment="1">
      <alignment horizontal="right"/>
    </xf>
    <xf numFmtId="0" fontId="5" fillId="5" borderId="0" xfId="0" applyFont="1" applyFill="1" applyAlignment="1">
      <alignment horizontal="center"/>
    </xf>
    <xf numFmtId="9" fontId="11" fillId="2" borderId="0" xfId="0" applyNumberFormat="1" applyFont="1" applyFill="1"/>
    <xf numFmtId="166" fontId="11" fillId="5" borderId="0" xfId="0" applyNumberFormat="1" applyFont="1" applyFill="1"/>
    <xf numFmtId="0" fontId="5" fillId="2" borderId="0" xfId="0" applyFont="1" applyFill="1" applyAlignment="1">
      <alignment horizontal="right"/>
    </xf>
    <xf numFmtId="0" fontId="6" fillId="5" borderId="0" xfId="0" applyFont="1" applyFill="1"/>
    <xf numFmtId="0" fontId="5" fillId="9" borderId="8" xfId="0" applyFont="1" applyFill="1" applyBorder="1"/>
    <xf numFmtId="0" fontId="5" fillId="9" borderId="9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/>
    <xf numFmtId="9" fontId="5" fillId="9" borderId="1" xfId="0" applyNumberFormat="1" applyFont="1" applyFill="1" applyBorder="1"/>
    <xf numFmtId="170" fontId="5" fillId="9" borderId="1" xfId="0" applyNumberFormat="1" applyFont="1" applyFill="1" applyBorder="1"/>
    <xf numFmtId="167" fontId="5" fillId="9" borderId="1" xfId="0" applyNumberFormat="1" applyFont="1" applyFill="1" applyBorder="1"/>
    <xf numFmtId="44" fontId="5" fillId="9" borderId="1" xfId="0" applyNumberFormat="1" applyFont="1" applyFill="1" applyBorder="1"/>
    <xf numFmtId="165" fontId="5" fillId="9" borderId="1" xfId="0" applyNumberFormat="1" applyFont="1" applyFill="1" applyBorder="1"/>
    <xf numFmtId="172" fontId="5" fillId="9" borderId="1" xfId="0" applyNumberFormat="1" applyFont="1" applyFill="1" applyBorder="1"/>
    <xf numFmtId="44" fontId="5" fillId="9" borderId="9" xfId="0" applyNumberFormat="1" applyFont="1" applyFill="1" applyBorder="1"/>
    <xf numFmtId="14" fontId="5" fillId="5" borderId="0" xfId="0" applyNumberFormat="1" applyFont="1" applyFill="1"/>
    <xf numFmtId="165" fontId="5" fillId="10" borderId="1" xfId="0" applyNumberFormat="1" applyFont="1" applyFill="1" applyBorder="1" applyAlignment="1">
      <alignment horizontal="right"/>
    </xf>
    <xf numFmtId="10" fontId="5" fillId="10" borderId="1" xfId="0" applyNumberFormat="1" applyFont="1" applyFill="1" applyBorder="1" applyAlignment="1">
      <alignment horizontal="right"/>
    </xf>
    <xf numFmtId="0" fontId="5" fillId="10" borderId="1" xfId="0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/>
    </xf>
    <xf numFmtId="165" fontId="5" fillId="2" borderId="1" xfId="0" applyNumberFormat="1" applyFont="1" applyFill="1" applyBorder="1" applyAlignment="1">
      <alignment horizontal="right"/>
    </xf>
    <xf numFmtId="0" fontId="0" fillId="5" borderId="0" xfId="0" applyFill="1"/>
    <xf numFmtId="0" fontId="0" fillId="9" borderId="1" xfId="0" applyFill="1" applyBorder="1"/>
    <xf numFmtId="0" fontId="0" fillId="5" borderId="1" xfId="0" applyFill="1" applyBorder="1"/>
    <xf numFmtId="0" fontId="0" fillId="3" borderId="0" xfId="0" applyFill="1"/>
    <xf numFmtId="0" fontId="0" fillId="5" borderId="0" xfId="0" applyFill="1" applyAlignment="1">
      <alignment horizontal="right"/>
    </xf>
    <xf numFmtId="14" fontId="18" fillId="2" borderId="1" xfId="0" applyNumberFormat="1" applyFont="1" applyFill="1" applyBorder="1"/>
    <xf numFmtId="0" fontId="0" fillId="2" borderId="0" xfId="0" applyFill="1"/>
    <xf numFmtId="0" fontId="3" fillId="2" borderId="0" xfId="0" applyFont="1" applyFill="1"/>
    <xf numFmtId="14" fontId="5" fillId="9" borderId="1" xfId="0" applyNumberFormat="1" applyFont="1" applyFill="1" applyBorder="1"/>
    <xf numFmtId="0" fontId="0" fillId="9" borderId="0" xfId="0" applyFill="1"/>
    <xf numFmtId="176" fontId="0" fillId="2" borderId="0" xfId="0" applyNumberFormat="1" applyFill="1"/>
    <xf numFmtId="0" fontId="0" fillId="2" borderId="0" xfId="0" applyFill="1"/>
    <xf numFmtId="0" fontId="3" fillId="2" borderId="0" xfId="0" applyFont="1" applyFill="1"/>
    <xf numFmtId="0" fontId="0" fillId="2" borderId="0" xfId="0" applyFill="1"/>
    <xf numFmtId="0" fontId="5" fillId="5" borderId="0" xfId="0" applyFont="1" applyFill="1"/>
    <xf numFmtId="1" fontId="0" fillId="5" borderId="0" xfId="0" applyNumberFormat="1" applyFill="1"/>
    <xf numFmtId="1" fontId="10" fillId="5" borderId="0" xfId="0" applyNumberFormat="1" applyFont="1" applyFill="1"/>
    <xf numFmtId="165" fontId="5" fillId="5" borderId="0" xfId="0" applyNumberFormat="1" applyFont="1" applyFill="1"/>
    <xf numFmtId="0" fontId="0" fillId="5" borderId="0" xfId="0" applyFill="1"/>
    <xf numFmtId="0" fontId="0" fillId="5" borderId="0" xfId="0" applyFill="1"/>
    <xf numFmtId="167" fontId="5" fillId="5" borderId="0" xfId="0" quotePrefix="1" applyNumberFormat="1" applyFont="1" applyFill="1"/>
    <xf numFmtId="0" fontId="0" fillId="2" borderId="0" xfId="0" quotePrefix="1" applyFill="1"/>
    <xf numFmtId="0" fontId="0" fillId="2" borderId="0" xfId="0" applyFill="1"/>
    <xf numFmtId="10" fontId="5" fillId="5" borderId="1" xfId="0" applyNumberFormat="1" applyFont="1" applyFill="1" applyBorder="1" applyAlignment="1">
      <alignment horizontal="right"/>
    </xf>
    <xf numFmtId="165" fontId="5" fillId="2" borderId="1" xfId="0" applyNumberFormat="1" applyFont="1" applyFill="1" applyBorder="1"/>
    <xf numFmtId="10" fontId="5" fillId="11" borderId="1" xfId="0" applyNumberFormat="1" applyFont="1" applyFill="1" applyBorder="1"/>
    <xf numFmtId="44" fontId="5" fillId="0" borderId="1" xfId="0" applyNumberFormat="1" applyFont="1" applyFill="1" applyBorder="1"/>
    <xf numFmtId="44" fontId="5" fillId="7" borderId="0" xfId="0" applyNumberFormat="1" applyFont="1" applyFill="1"/>
    <xf numFmtId="9" fontId="5" fillId="12" borderId="1" xfId="0" applyNumberFormat="1" applyFont="1" applyFill="1" applyBorder="1"/>
    <xf numFmtId="165" fontId="5" fillId="12" borderId="1" xfId="0" applyNumberFormat="1" applyFont="1" applyFill="1" applyBorder="1"/>
    <xf numFmtId="0" fontId="5" fillId="13" borderId="1" xfId="0" applyFont="1" applyFill="1" applyBorder="1" applyAlignment="1">
      <alignment horizontal="center"/>
    </xf>
    <xf numFmtId="9" fontId="5" fillId="13" borderId="1" xfId="0" applyNumberFormat="1" applyFont="1" applyFill="1" applyBorder="1"/>
    <xf numFmtId="0" fontId="5" fillId="12" borderId="10" xfId="0" applyFont="1" applyFill="1" applyBorder="1"/>
    <xf numFmtId="9" fontId="5" fillId="4" borderId="1" xfId="101" applyFont="1" applyFill="1" applyBorder="1"/>
    <xf numFmtId="167" fontId="5" fillId="5" borderId="8" xfId="0" applyNumberFormat="1" applyFont="1" applyFill="1" applyBorder="1" applyAlignment="1">
      <alignment horizontal="center"/>
    </xf>
    <xf numFmtId="167" fontId="5" fillId="5" borderId="9" xfId="0" applyNumberFormat="1" applyFont="1" applyFill="1" applyBorder="1" applyAlignment="1">
      <alignment horizontal="center"/>
    </xf>
    <xf numFmtId="167" fontId="5" fillId="0" borderId="8" xfId="0" applyNumberFormat="1" applyFont="1" applyFill="1" applyBorder="1" applyAlignment="1">
      <alignment horizontal="center"/>
    </xf>
    <xf numFmtId="167" fontId="5" fillId="0" borderId="9" xfId="0" applyNumberFormat="1" applyFont="1" applyFill="1" applyBorder="1" applyAlignment="1">
      <alignment horizontal="center"/>
    </xf>
  </cellXfs>
  <cellStyles count="10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2" builtinId="8" hidden="1"/>
    <cellStyle name="Hyperlink" xfId="104" builtinId="8" hidden="1"/>
    <cellStyle name="Hyperlink" xfId="106" builtinId="8" hidden="1"/>
    <cellStyle name="Normal" xfId="0" builtinId="0"/>
    <cellStyle name="Percent" xfId="101" builtinId="5"/>
  </cellStyles>
  <dxfs count="705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</dxf>
    <dxf>
      <font>
        <sz val="10"/>
        <color rgb="FF00B050"/>
        <name val="Calibri"/>
      </font>
      <numFmt numFmtId="0" formatCode="General"/>
      <fill>
        <patternFill patternType="none"/>
      </fill>
    </dxf>
    <dxf>
      <font>
        <sz val="10"/>
        <color rgb="FF9C0006"/>
        <name val="Calibri"/>
      </font>
      <numFmt numFmtId="0" formatCode="General"/>
    </dxf>
    <dxf>
      <font>
        <sz val="10"/>
        <color rgb="FF00B050"/>
        <name val="Calibri"/>
      </font>
      <numFmt numFmtId="0" formatCode="General"/>
      <fill>
        <patternFill patternType="none"/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76200</xdr:rowOff>
    </xdr:from>
    <xdr:ext cx="2962275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104775</xdr:rowOff>
    </xdr:from>
    <xdr:ext cx="2962275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66675</xdr:rowOff>
    </xdr:from>
    <xdr:ext cx="2962275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142875</xdr:rowOff>
    </xdr:from>
    <xdr:ext cx="2962275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104775</xdr:rowOff>
    </xdr:from>
    <xdr:ext cx="2962275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104775</xdr:rowOff>
    </xdr:from>
    <xdr:ext cx="2962275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114300</xdr:rowOff>
    </xdr:from>
    <xdr:ext cx="2962275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104775</xdr:rowOff>
    </xdr:from>
    <xdr:ext cx="2962275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4"/>
  <sheetViews>
    <sheetView tabSelected="1" topLeftCell="A66" workbookViewId="0">
      <selection activeCell="L86" sqref="L86"/>
    </sheetView>
  </sheetViews>
  <sheetFormatPr baseColWidth="10" defaultColWidth="10.6640625" defaultRowHeight="15" x14ac:dyDescent="0"/>
  <cols>
    <col min="1" max="1" width="3.1640625" style="177" customWidth="1"/>
    <col min="2" max="2" width="2.6640625" style="177" customWidth="1"/>
    <col min="3" max="3" width="15.83203125" style="177" bestFit="1" customWidth="1"/>
    <col min="4" max="4" width="11.83203125" style="177" bestFit="1" customWidth="1"/>
    <col min="5" max="5" width="14" style="177" bestFit="1" customWidth="1"/>
    <col min="6" max="6" width="21.6640625" style="177" customWidth="1"/>
    <col min="7" max="7" width="12.6640625" style="177" customWidth="1"/>
    <col min="8" max="8" width="12.5" style="177" customWidth="1"/>
    <col min="9" max="9" width="10.6640625" style="177"/>
    <col min="10" max="11" width="2.6640625" style="177" customWidth="1"/>
    <col min="12" max="12" width="24.5" style="177" customWidth="1"/>
    <col min="13" max="13" width="25" style="177" customWidth="1"/>
    <col min="14" max="14" width="10.6640625" style="177"/>
  </cols>
  <sheetData>
    <row r="1" spans="1:15">
      <c r="G1" s="178" t="s">
        <v>0</v>
      </c>
      <c r="H1" s="179" t="s">
        <v>1</v>
      </c>
    </row>
    <row r="2" spans="1:15">
      <c r="G2" s="14" t="s">
        <v>2</v>
      </c>
      <c r="H2" s="179"/>
    </row>
    <row r="5" spans="1:15" s="199" customFormat="1">
      <c r="B5" s="3" t="s">
        <v>3</v>
      </c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</row>
    <row r="6" spans="1:15" s="199" customFormat="1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</row>
    <row r="7" spans="1:15" s="199" customFormat="1">
      <c r="B7" s="196"/>
      <c r="C7" s="3" t="s"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5" s="199" customFormat="1"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</row>
    <row r="9" spans="1:15" s="199" customFormat="1">
      <c r="B9" s="196"/>
      <c r="C9" s="196"/>
      <c r="D9" s="159" t="s">
        <v>5</v>
      </c>
      <c r="E9" s="159"/>
      <c r="F9" s="191"/>
      <c r="G9" s="191"/>
      <c r="H9" s="191"/>
      <c r="I9" s="196"/>
      <c r="J9" s="159" t="s">
        <v>6</v>
      </c>
      <c r="K9" s="159"/>
      <c r="L9" s="159"/>
      <c r="M9" s="171"/>
      <c r="N9" s="196"/>
    </row>
    <row r="10" spans="1:15" s="199" customFormat="1">
      <c r="B10" s="196"/>
      <c r="C10" s="191"/>
      <c r="D10" s="159"/>
      <c r="E10" s="159"/>
      <c r="F10" s="74" t="s">
        <v>7</v>
      </c>
      <c r="G10" s="160"/>
      <c r="H10" s="161"/>
      <c r="I10" s="191"/>
      <c r="J10" s="191"/>
      <c r="K10" s="191"/>
      <c r="L10" s="74" t="s">
        <v>8</v>
      </c>
      <c r="M10" s="185"/>
      <c r="N10" s="126"/>
      <c r="O10" s="196"/>
    </row>
    <row r="11" spans="1:15" s="199" customFormat="1">
      <c r="B11" s="196"/>
      <c r="C11" s="191"/>
      <c r="D11" s="191"/>
      <c r="E11" s="191"/>
      <c r="F11" s="196"/>
      <c r="G11" s="196"/>
      <c r="H11" s="196"/>
      <c r="I11" s="191"/>
      <c r="J11" s="191"/>
      <c r="K11" s="191"/>
      <c r="L11" s="74" t="s">
        <v>9</v>
      </c>
      <c r="M11" s="185"/>
      <c r="N11" s="126"/>
    </row>
    <row r="12" spans="1:15" s="199" customFormat="1">
      <c r="B12" s="196"/>
      <c r="C12" s="191"/>
      <c r="D12" s="191"/>
      <c r="E12" s="191"/>
      <c r="F12" s="74" t="s">
        <v>10</v>
      </c>
      <c r="G12" s="160"/>
      <c r="H12" s="161"/>
      <c r="I12" s="191"/>
      <c r="J12" s="191"/>
      <c r="K12" s="191"/>
      <c r="L12" s="74" t="s">
        <v>11</v>
      </c>
      <c r="M12" s="182">
        <f>DATE(YEAR(M10) + 15, MONTH(M10), DAY(M10))</f>
        <v>5479</v>
      </c>
      <c r="N12" s="126"/>
    </row>
    <row r="13" spans="1:15" s="199" customFormat="1">
      <c r="B13" s="196"/>
      <c r="C13" s="191"/>
      <c r="D13" s="191"/>
      <c r="E13" s="191"/>
      <c r="F13" s="74" t="s">
        <v>13</v>
      </c>
      <c r="G13" s="160"/>
      <c r="H13" s="161"/>
      <c r="I13" s="191"/>
      <c r="J13" s="196"/>
      <c r="K13" s="196"/>
      <c r="L13" s="196"/>
      <c r="M13" s="196"/>
      <c r="N13" s="196"/>
    </row>
    <row r="14" spans="1:15" s="199" customFormat="1">
      <c r="B14" s="196"/>
      <c r="C14" s="191"/>
      <c r="D14" s="191"/>
      <c r="E14" s="191"/>
      <c r="F14" s="74" t="s">
        <v>14</v>
      </c>
      <c r="G14" s="162"/>
      <c r="H14" s="124"/>
      <c r="I14" s="191"/>
      <c r="J14" s="196"/>
      <c r="K14" s="196"/>
      <c r="L14" s="196"/>
      <c r="M14" s="196"/>
      <c r="N14" s="196"/>
      <c r="O14" s="30" t="s">
        <v>16</v>
      </c>
    </row>
    <row r="15" spans="1:15" s="199" customFormat="1">
      <c r="B15" s="196"/>
      <c r="C15" s="191"/>
      <c r="D15" s="191"/>
      <c r="E15" s="191"/>
      <c r="F15" s="74" t="s">
        <v>17</v>
      </c>
      <c r="G15" s="163"/>
      <c r="H15" s="124"/>
      <c r="I15" s="191"/>
      <c r="J15" s="196"/>
      <c r="K15" s="196"/>
      <c r="L15" s="196"/>
      <c r="M15" s="196"/>
      <c r="N15" s="191"/>
      <c r="O15" s="30" t="s">
        <v>18</v>
      </c>
    </row>
    <row r="16" spans="1:15" s="199" customFormat="1">
      <c r="B16" s="196"/>
      <c r="C16" s="191"/>
      <c r="D16" s="191"/>
      <c r="E16" s="191"/>
      <c r="F16" s="74"/>
      <c r="G16" s="74"/>
      <c r="H16" s="74"/>
      <c r="I16" s="191"/>
      <c r="J16" s="159" t="s">
        <v>19</v>
      </c>
      <c r="K16" s="196"/>
      <c r="L16" s="74"/>
      <c r="M16" s="74"/>
      <c r="N16" s="191"/>
      <c r="O16" s="30" t="s">
        <v>20</v>
      </c>
    </row>
    <row r="17" spans="3:15" s="199" customFormat="1">
      <c r="C17" s="191"/>
      <c r="D17" s="159"/>
      <c r="E17" s="191"/>
      <c r="F17" s="74" t="s">
        <v>21</v>
      </c>
      <c r="G17" s="22">
        <v>0</v>
      </c>
      <c r="H17" s="141"/>
      <c r="I17" s="191"/>
      <c r="J17" s="196"/>
      <c r="K17" s="191"/>
      <c r="L17" s="74" t="s">
        <v>22</v>
      </c>
      <c r="M17" s="172">
        <v>500</v>
      </c>
      <c r="N17" s="191"/>
      <c r="O17" s="30" t="s">
        <v>23</v>
      </c>
    </row>
    <row r="18" spans="3:15" s="199" customFormat="1">
      <c r="C18" s="191"/>
      <c r="D18" s="191"/>
      <c r="E18" s="191"/>
      <c r="F18" s="88" t="s">
        <v>24</v>
      </c>
      <c r="G18" s="167">
        <v>0.11</v>
      </c>
      <c r="H18" s="191"/>
      <c r="I18" s="191"/>
      <c r="J18" s="196"/>
      <c r="K18" s="191"/>
      <c r="L18" s="74" t="s">
        <v>25</v>
      </c>
      <c r="M18" s="173">
        <v>5.0000000000000001E-3</v>
      </c>
      <c r="N18" s="191"/>
      <c r="O18" s="30" t="s">
        <v>15</v>
      </c>
    </row>
    <row r="19" spans="3:15" s="199" customFormat="1">
      <c r="C19" s="191"/>
      <c r="D19" s="191"/>
      <c r="E19" s="191"/>
      <c r="F19" s="88" t="s">
        <v>26</v>
      </c>
      <c r="G19" s="164">
        <v>0.03</v>
      </c>
      <c r="H19" s="196"/>
      <c r="I19" s="191"/>
      <c r="J19" s="196"/>
      <c r="K19" s="196"/>
      <c r="L19" s="74" t="s">
        <v>27</v>
      </c>
      <c r="M19" s="174">
        <v>0.81</v>
      </c>
      <c r="N19" s="191"/>
      <c r="O19" s="30" t="s">
        <v>28</v>
      </c>
    </row>
    <row r="20" spans="3:15" s="199" customFormat="1">
      <c r="C20" s="191"/>
      <c r="D20" s="196"/>
      <c r="E20" s="196"/>
      <c r="F20" s="196"/>
      <c r="G20" s="196"/>
      <c r="H20" s="196"/>
      <c r="I20" s="191"/>
      <c r="J20" s="196"/>
      <c r="K20" s="191"/>
      <c r="L20" s="74" t="s">
        <v>29</v>
      </c>
      <c r="M20" s="174" t="s">
        <v>1117</v>
      </c>
      <c r="N20" s="191"/>
      <c r="O20" s="30" t="s">
        <v>30</v>
      </c>
    </row>
    <row r="21" spans="3:15" s="199" customFormat="1">
      <c r="C21" s="191"/>
      <c r="D21" s="191"/>
      <c r="E21" s="191"/>
      <c r="F21" s="74" t="s">
        <v>31</v>
      </c>
      <c r="G21" s="164">
        <v>0.1</v>
      </c>
      <c r="H21" s="196"/>
      <c r="I21" s="191"/>
      <c r="J21" s="196"/>
      <c r="K21" s="191"/>
      <c r="L21" s="74" t="s">
        <v>32</v>
      </c>
      <c r="M21" s="174"/>
      <c r="N21" s="191"/>
      <c r="O21" s="30" t="s">
        <v>33</v>
      </c>
    </row>
    <row r="22" spans="3:15" s="199" customFormat="1">
      <c r="C22" s="191"/>
      <c r="D22" s="196"/>
      <c r="E22" s="196"/>
      <c r="F22" s="196"/>
      <c r="G22" s="196"/>
      <c r="H22" s="196"/>
      <c r="I22" s="191"/>
      <c r="J22" s="196"/>
      <c r="K22" s="196"/>
      <c r="L22" s="196"/>
      <c r="M22" s="196"/>
      <c r="N22" s="191"/>
      <c r="O22" s="30" t="s">
        <v>34</v>
      </c>
    </row>
    <row r="23" spans="3:15" s="199" customFormat="1">
      <c r="C23" s="191"/>
      <c r="D23" s="196"/>
      <c r="E23" s="196"/>
      <c r="F23" s="196"/>
      <c r="G23" s="196"/>
      <c r="H23" s="196"/>
      <c r="I23" s="191"/>
      <c r="J23" s="196"/>
      <c r="K23" s="196"/>
      <c r="L23" s="74" t="s">
        <v>35</v>
      </c>
      <c r="M23" s="138"/>
      <c r="N23" s="191"/>
      <c r="O23" s="30" t="s">
        <v>36</v>
      </c>
    </row>
    <row r="24" spans="3:15" s="199" customFormat="1">
      <c r="C24" s="191"/>
      <c r="D24" s="159"/>
      <c r="E24" s="191"/>
      <c r="F24" s="196"/>
      <c r="G24" s="196"/>
      <c r="H24" s="74"/>
      <c r="I24" s="191"/>
      <c r="J24" s="196"/>
      <c r="K24" s="30">
        <v>1</v>
      </c>
      <c r="L24" s="74" t="s">
        <v>37</v>
      </c>
      <c r="M24" s="175">
        <f>ProductionJan</f>
        <v>27340.338279431151</v>
      </c>
      <c r="N24" s="191"/>
      <c r="O24" s="30" t="s">
        <v>38</v>
      </c>
    </row>
    <row r="25" spans="3:15" s="199" customFormat="1">
      <c r="C25" s="191"/>
      <c r="D25" s="159" t="s">
        <v>39</v>
      </c>
      <c r="E25" s="191"/>
      <c r="F25" s="191"/>
      <c r="G25" s="74"/>
      <c r="H25" s="74"/>
      <c r="I25" s="191"/>
      <c r="J25" s="196"/>
      <c r="K25" s="30">
        <v>2</v>
      </c>
      <c r="L25" s="74" t="s">
        <v>40</v>
      </c>
      <c r="M25" s="175">
        <f>ProductionFeb</f>
        <v>32704.877843538747</v>
      </c>
      <c r="N25" s="191"/>
      <c r="O25" s="30" t="s">
        <v>41</v>
      </c>
    </row>
    <row r="26" spans="3:15" s="199" customFormat="1">
      <c r="C26" s="191"/>
      <c r="D26" s="191"/>
      <c r="E26" s="191"/>
      <c r="F26" s="74" t="s">
        <v>42</v>
      </c>
      <c r="G26" s="160"/>
      <c r="H26" s="161"/>
      <c r="I26" s="191" t="s">
        <v>1116</v>
      </c>
      <c r="J26" s="196"/>
      <c r="K26" s="30">
        <v>3</v>
      </c>
      <c r="L26" s="74" t="s">
        <v>43</v>
      </c>
      <c r="M26" s="175">
        <f>ProductionMar</f>
        <v>45773.526689293423</v>
      </c>
      <c r="N26" s="191"/>
      <c r="O26" s="30" t="s">
        <v>44</v>
      </c>
    </row>
    <row r="27" spans="3:15" s="199" customFormat="1">
      <c r="C27" s="191"/>
      <c r="D27" s="191"/>
      <c r="E27" s="191"/>
      <c r="F27" s="74" t="s">
        <v>45</v>
      </c>
      <c r="G27" s="167">
        <v>1.63</v>
      </c>
      <c r="H27" s="124" t="s">
        <v>1116</v>
      </c>
      <c r="I27" s="191"/>
      <c r="J27" s="196"/>
      <c r="K27" s="30">
        <v>4</v>
      </c>
      <c r="L27" s="74" t="s">
        <v>46</v>
      </c>
      <c r="M27" s="175">
        <f>ProductionApr</f>
        <v>56014.137050854115</v>
      </c>
      <c r="N27" s="191"/>
      <c r="O27" s="30" t="s">
        <v>47</v>
      </c>
    </row>
    <row r="28" spans="3:15" s="199" customFormat="1">
      <c r="C28" s="191"/>
      <c r="D28" s="196"/>
      <c r="E28" s="196"/>
      <c r="F28" s="74" t="s">
        <v>48</v>
      </c>
      <c r="G28" s="211">
        <f>G27*M17*1000</f>
        <v>815000</v>
      </c>
      <c r="H28" s="212"/>
      <c r="I28" s="191"/>
      <c r="J28" s="196"/>
      <c r="K28" s="30">
        <v>5</v>
      </c>
      <c r="L28" s="74" t="s">
        <v>49</v>
      </c>
      <c r="M28" s="175">
        <f>ProductionMay</f>
        <v>61645.620038708585</v>
      </c>
      <c r="N28" s="191"/>
      <c r="O28" s="30" t="s">
        <v>50</v>
      </c>
    </row>
    <row r="29" spans="3:15" s="199" customFormat="1">
      <c r="C29" s="191"/>
      <c r="D29" s="196"/>
      <c r="E29" s="196"/>
      <c r="F29" s="74" t="s">
        <v>51</v>
      </c>
      <c r="G29" s="211">
        <f>SUM(G28,G36,G39)</f>
        <v>941814</v>
      </c>
      <c r="H29" s="212"/>
      <c r="I29" s="191"/>
      <c r="J29" s="196"/>
      <c r="K29" s="30">
        <v>6</v>
      </c>
      <c r="L29" s="74" t="s">
        <v>52</v>
      </c>
      <c r="M29" s="175">
        <f>ProductionJun</f>
        <v>63322.139631426886</v>
      </c>
      <c r="N29" s="191"/>
      <c r="O29" s="30" t="s">
        <v>53</v>
      </c>
    </row>
    <row r="30" spans="3:15" s="199" customFormat="1">
      <c r="C30" s="191"/>
      <c r="D30" s="196"/>
      <c r="E30" s="196"/>
      <c r="F30" s="74" t="s">
        <v>1119</v>
      </c>
      <c r="G30" s="213">
        <f>PV(0.065,G78,0,InputsPV)</f>
        <v>-366776.46070938982</v>
      </c>
      <c r="H30" s="214"/>
      <c r="I30" s="126"/>
      <c r="J30" s="191"/>
      <c r="K30" s="30">
        <v>7</v>
      </c>
      <c r="L30" s="74" t="s">
        <v>54</v>
      </c>
      <c r="M30" s="175">
        <f>ProductionJul</f>
        <v>66149.819079408713</v>
      </c>
      <c r="N30" s="191"/>
      <c r="O30" s="30" t="s">
        <v>55</v>
      </c>
    </row>
    <row r="31" spans="3:15" s="199" customFormat="1">
      <c r="C31" s="191"/>
      <c r="D31" s="196"/>
      <c r="E31" s="196"/>
      <c r="F31" s="196"/>
      <c r="G31" s="196"/>
      <c r="H31" s="126"/>
      <c r="I31" s="191"/>
      <c r="J31" s="191"/>
      <c r="K31" s="30">
        <v>8</v>
      </c>
      <c r="L31" s="74" t="s">
        <v>56</v>
      </c>
      <c r="M31" s="175">
        <f>ProductionAug</f>
        <v>60917.315082325884</v>
      </c>
      <c r="N31" s="191"/>
      <c r="O31" s="30" t="s">
        <v>57</v>
      </c>
    </row>
    <row r="32" spans="3:15" s="199" customFormat="1">
      <c r="C32" s="191"/>
      <c r="D32" s="196"/>
      <c r="E32" s="196"/>
      <c r="F32" s="196"/>
      <c r="G32" s="196"/>
      <c r="H32" s="126"/>
      <c r="I32" s="191"/>
      <c r="J32" s="196"/>
      <c r="K32" s="30">
        <v>9</v>
      </c>
      <c r="L32" s="74" t="s">
        <v>58</v>
      </c>
      <c r="M32" s="175">
        <f>ProductionSep</f>
        <v>50541.976382149158</v>
      </c>
      <c r="N32" s="191"/>
      <c r="O32" s="30" t="s">
        <v>59</v>
      </c>
    </row>
    <row r="33" spans="3:15" s="199" customFormat="1">
      <c r="C33" s="191"/>
      <c r="D33" s="159" t="s">
        <v>60</v>
      </c>
      <c r="E33" s="196"/>
      <c r="F33" s="196"/>
      <c r="G33" s="196"/>
      <c r="H33" s="196"/>
      <c r="I33" s="191"/>
      <c r="J33" s="196"/>
      <c r="K33" s="30">
        <v>10</v>
      </c>
      <c r="L33" s="74" t="s">
        <v>61</v>
      </c>
      <c r="M33" s="175">
        <f>ProductionOct</f>
        <v>39382.771871756748</v>
      </c>
      <c r="N33" s="191"/>
      <c r="O33" s="30" t="s">
        <v>62</v>
      </c>
    </row>
    <row r="34" spans="3:15" s="199" customFormat="1">
      <c r="C34" s="191"/>
      <c r="D34" s="196"/>
      <c r="E34" s="196"/>
      <c r="F34" s="74" t="s">
        <v>63</v>
      </c>
      <c r="G34" s="165">
        <v>0.08</v>
      </c>
      <c r="H34" s="196"/>
      <c r="I34" s="191"/>
      <c r="J34" s="191"/>
      <c r="K34" s="30">
        <v>11</v>
      </c>
      <c r="L34" s="74" t="s">
        <v>64</v>
      </c>
      <c r="M34" s="175">
        <f>ProductionNov</f>
        <v>31175.652856862358</v>
      </c>
      <c r="N34" s="191"/>
      <c r="O34" s="30" t="s">
        <v>65</v>
      </c>
    </row>
    <row r="35" spans="3:15" s="199" customFormat="1">
      <c r="C35" s="191"/>
      <c r="D35" s="196"/>
      <c r="E35" s="196"/>
      <c r="F35" s="74" t="s">
        <v>66</v>
      </c>
      <c r="G35" s="166">
        <v>50000</v>
      </c>
      <c r="H35" s="126"/>
      <c r="I35" s="191"/>
      <c r="J35" s="191"/>
      <c r="K35" s="30">
        <v>12</v>
      </c>
      <c r="L35" s="74" t="s">
        <v>67</v>
      </c>
      <c r="M35" s="175">
        <f>ProductionDec</f>
        <v>25031.8251942442</v>
      </c>
      <c r="N35" s="191"/>
      <c r="O35" s="30" t="s">
        <v>68</v>
      </c>
    </row>
    <row r="36" spans="3:15" s="199" customFormat="1">
      <c r="C36" s="191"/>
      <c r="D36" s="196"/>
      <c r="E36" s="196"/>
      <c r="F36" s="74" t="s">
        <v>69</v>
      </c>
      <c r="G36" s="93">
        <f>MAX(SUM(G28,G39,G37)*G34,G35)</f>
        <v>69764</v>
      </c>
      <c r="H36" s="196"/>
      <c r="I36" s="191"/>
      <c r="J36" s="191"/>
      <c r="K36" s="196"/>
      <c r="L36" s="74" t="s">
        <v>70</v>
      </c>
      <c r="M36" s="176">
        <f>SUM(M24:M35)</f>
        <v>559999.99999999988</v>
      </c>
      <c r="N36" s="191"/>
      <c r="O36" s="30" t="s">
        <v>71</v>
      </c>
    </row>
    <row r="37" spans="3:15" s="199" customFormat="1">
      <c r="C37" s="191"/>
      <c r="D37" s="196"/>
      <c r="E37" s="196"/>
      <c r="F37" s="158" t="s">
        <v>72</v>
      </c>
      <c r="G37" s="167">
        <v>0</v>
      </c>
      <c r="H37" s="141"/>
      <c r="I37" s="191"/>
      <c r="J37" s="191"/>
      <c r="K37" s="196"/>
      <c r="L37" s="74" t="s">
        <v>73</v>
      </c>
      <c r="M37" s="175">
        <v>1120</v>
      </c>
      <c r="N37" s="191"/>
      <c r="O37" s="30" t="s">
        <v>74</v>
      </c>
    </row>
    <row r="38" spans="3:15" s="199" customFormat="1">
      <c r="C38" s="191"/>
      <c r="D38" s="191"/>
      <c r="E38" s="191"/>
      <c r="F38" s="74" t="s">
        <v>75</v>
      </c>
      <c r="G38" s="10">
        <v>7.0000000000000007E-2</v>
      </c>
      <c r="H38" s="141"/>
      <c r="I38" s="191"/>
      <c r="J38" s="191"/>
      <c r="K38" s="196"/>
      <c r="L38" s="196"/>
      <c r="M38" s="196"/>
      <c r="N38" s="191"/>
      <c r="O38" s="30" t="s">
        <v>76</v>
      </c>
    </row>
    <row r="39" spans="3:15" s="199" customFormat="1">
      <c r="C39" s="191"/>
      <c r="D39" s="191"/>
      <c r="E39" s="191"/>
      <c r="F39" s="74" t="s">
        <v>77</v>
      </c>
      <c r="G39" s="93">
        <f>G38*G28</f>
        <v>57050.000000000007</v>
      </c>
      <c r="H39" s="74"/>
      <c r="I39" s="191"/>
      <c r="J39" s="191"/>
      <c r="K39" s="196"/>
      <c r="L39" s="74" t="s">
        <v>78</v>
      </c>
      <c r="M39" s="165">
        <f>M19</f>
        <v>0.81</v>
      </c>
      <c r="N39" s="191"/>
      <c r="O39" s="30" t="s">
        <v>79</v>
      </c>
    </row>
    <row r="40" spans="3:15" s="199" customFormat="1">
      <c r="C40" s="191"/>
      <c r="D40" s="191"/>
      <c r="E40" s="191"/>
      <c r="F40" s="74" t="s">
        <v>80</v>
      </c>
      <c r="G40" s="13">
        <v>0</v>
      </c>
      <c r="H40" s="124"/>
      <c r="I40" s="126"/>
      <c r="J40" s="191"/>
      <c r="K40" s="196"/>
      <c r="L40" s="196"/>
      <c r="M40" s="196"/>
      <c r="N40" s="191"/>
      <c r="O40" s="30" t="s">
        <v>81</v>
      </c>
    </row>
    <row r="41" spans="3:15" s="199" customFormat="1">
      <c r="C41" s="191"/>
      <c r="D41" s="196"/>
      <c r="E41" s="196"/>
      <c r="F41" s="196"/>
      <c r="G41" s="196"/>
      <c r="H41" s="191"/>
      <c r="I41" s="191"/>
      <c r="J41" s="191"/>
      <c r="K41" s="196"/>
      <c r="L41" s="196"/>
      <c r="M41" s="196"/>
      <c r="N41" s="191"/>
      <c r="O41" s="30" t="s">
        <v>82</v>
      </c>
    </row>
    <row r="42" spans="3:15" s="199" customFormat="1">
      <c r="C42" s="3" t="s">
        <v>83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0" t="s">
        <v>84</v>
      </c>
    </row>
    <row r="43" spans="3:15" s="199" customFormat="1"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26"/>
      <c r="O43" s="30" t="s">
        <v>85</v>
      </c>
    </row>
    <row r="44" spans="3:15" s="199" customFormat="1">
      <c r="C44" s="191"/>
      <c r="D44" s="159" t="s">
        <v>86</v>
      </c>
      <c r="E44" s="159"/>
      <c r="F44" s="196"/>
      <c r="G44" s="191"/>
      <c r="H44" s="191"/>
      <c r="I44" s="191"/>
      <c r="J44" s="159" t="s">
        <v>87</v>
      </c>
      <c r="K44" s="159"/>
      <c r="L44" s="191"/>
      <c r="M44" s="191"/>
      <c r="N44" s="126"/>
      <c r="O44" s="30" t="s">
        <v>88</v>
      </c>
    </row>
    <row r="45" spans="3:15" s="199" customFormat="1">
      <c r="C45" s="191"/>
      <c r="D45" s="159"/>
      <c r="E45" s="30" t="s">
        <v>89</v>
      </c>
      <c r="F45" s="9" t="s">
        <v>90</v>
      </c>
      <c r="G45" s="191"/>
      <c r="H45" s="191"/>
      <c r="I45" s="191"/>
      <c r="J45" s="191"/>
      <c r="K45" s="159" t="s">
        <v>91</v>
      </c>
      <c r="L45" s="196"/>
      <c r="M45" s="191"/>
      <c r="N45" s="126"/>
      <c r="O45" s="30" t="s">
        <v>92</v>
      </c>
    </row>
    <row r="46" spans="3:15" s="199" customFormat="1">
      <c r="C46" s="191"/>
      <c r="D46" s="191"/>
      <c r="E46" s="30" t="s">
        <v>90</v>
      </c>
      <c r="F46" s="191"/>
      <c r="G46" s="191"/>
      <c r="H46" s="191"/>
      <c r="I46" s="191"/>
      <c r="J46" s="191"/>
      <c r="K46" s="191"/>
      <c r="L46" s="74" t="s">
        <v>93</v>
      </c>
      <c r="M46" s="12">
        <v>7</v>
      </c>
      <c r="N46" s="126"/>
      <c r="O46" s="30" t="s">
        <v>94</v>
      </c>
    </row>
    <row r="47" spans="3:15" s="199" customFormat="1">
      <c r="C47" s="191"/>
      <c r="D47" s="196"/>
      <c r="E47" s="30" t="s">
        <v>95</v>
      </c>
      <c r="F47" s="196"/>
      <c r="G47" s="191"/>
      <c r="H47" s="191"/>
      <c r="I47" s="191"/>
      <c r="J47" s="191"/>
      <c r="K47" s="191"/>
      <c r="L47" s="74" t="s">
        <v>96</v>
      </c>
      <c r="M47" s="10">
        <v>0.02</v>
      </c>
      <c r="N47" s="126"/>
      <c r="O47" s="30" t="s">
        <v>97</v>
      </c>
    </row>
    <row r="48" spans="3:15" s="199" customFormat="1">
      <c r="C48" s="191"/>
      <c r="D48" s="196"/>
      <c r="E48" s="30" t="s">
        <v>98</v>
      </c>
      <c r="F48" s="196"/>
      <c r="G48" s="191"/>
      <c r="H48" s="191"/>
      <c r="I48" s="191"/>
      <c r="J48" s="191"/>
      <c r="K48" s="191"/>
      <c r="L48" s="74" t="s">
        <v>99</v>
      </c>
      <c r="M48" s="10">
        <v>0.05</v>
      </c>
      <c r="N48" s="126"/>
      <c r="O48" s="30" t="s">
        <v>100</v>
      </c>
    </row>
    <row r="49" spans="3:15" s="199" customFormat="1">
      <c r="C49" s="191"/>
      <c r="D49" s="196"/>
      <c r="E49" s="196"/>
      <c r="F49" s="196"/>
      <c r="G49" s="191"/>
      <c r="H49" s="191"/>
      <c r="I49" s="191"/>
      <c r="J49" s="191"/>
      <c r="K49" s="191"/>
      <c r="L49" s="74" t="s">
        <v>101</v>
      </c>
      <c r="M49" s="205">
        <v>0.1</v>
      </c>
      <c r="N49" s="126"/>
      <c r="O49" s="30" t="s">
        <v>102</v>
      </c>
    </row>
    <row r="50" spans="3:15" s="199" customFormat="1">
      <c r="C50" s="191"/>
      <c r="D50" s="196"/>
      <c r="E50" s="196"/>
      <c r="F50" s="196"/>
      <c r="G50" s="191"/>
      <c r="H50" s="191"/>
      <c r="I50" s="191"/>
      <c r="J50" s="191"/>
      <c r="K50" s="196"/>
      <c r="L50" s="74" t="s">
        <v>103</v>
      </c>
      <c r="M50" s="9" t="s">
        <v>104</v>
      </c>
      <c r="N50" s="191"/>
      <c r="O50" s="30" t="s">
        <v>104</v>
      </c>
    </row>
    <row r="51" spans="3:15" s="199" customFormat="1">
      <c r="C51" s="191"/>
      <c r="D51" s="196"/>
      <c r="E51" s="196"/>
      <c r="F51" s="196"/>
      <c r="G51" s="191"/>
      <c r="H51" s="191"/>
      <c r="I51" s="191"/>
      <c r="J51" s="191"/>
      <c r="K51" s="196"/>
      <c r="L51" s="74" t="s">
        <v>105</v>
      </c>
      <c r="M51" s="10">
        <v>0.99</v>
      </c>
      <c r="N51" s="191"/>
      <c r="O51" s="30" t="s">
        <v>106</v>
      </c>
    </row>
    <row r="52" spans="3:15" s="199" customFormat="1">
      <c r="C52" s="191"/>
      <c r="D52" s="196"/>
      <c r="E52" s="196"/>
      <c r="F52" s="196"/>
      <c r="G52" s="191"/>
      <c r="H52" s="191"/>
      <c r="I52" s="191"/>
      <c r="J52" s="191"/>
      <c r="K52" s="196"/>
      <c r="L52" s="74" t="s">
        <v>107</v>
      </c>
      <c r="M52" s="31" t="s">
        <v>108</v>
      </c>
      <c r="N52" s="191"/>
      <c r="O52" s="30" t="s">
        <v>109</v>
      </c>
    </row>
    <row r="53" spans="3:15" s="199" customFormat="1">
      <c r="C53" s="191"/>
      <c r="D53" s="196"/>
      <c r="E53" s="196"/>
      <c r="F53" s="196"/>
      <c r="G53" s="196"/>
      <c r="H53" s="191"/>
      <c r="I53" s="191"/>
      <c r="J53" s="191"/>
      <c r="K53" s="159" t="s">
        <v>110</v>
      </c>
      <c r="L53" s="181"/>
      <c r="M53" s="191"/>
      <c r="N53" s="191"/>
      <c r="O53" s="30" t="s">
        <v>111</v>
      </c>
    </row>
    <row r="54" spans="3:15" s="199" customFormat="1">
      <c r="C54" s="191"/>
      <c r="D54" s="196"/>
      <c r="E54" s="196"/>
      <c r="F54" s="196"/>
      <c r="G54" s="196"/>
      <c r="H54" s="191"/>
      <c r="I54" s="191"/>
      <c r="J54" s="191"/>
      <c r="K54" s="191"/>
      <c r="L54" s="74" t="s">
        <v>112</v>
      </c>
      <c r="M54" s="10">
        <v>0.1</v>
      </c>
      <c r="N54" s="191"/>
      <c r="O54" s="30" t="s">
        <v>113</v>
      </c>
    </row>
    <row r="55" spans="3:15" s="199" customFormat="1">
      <c r="C55" s="191"/>
      <c r="D55" s="137" t="s">
        <v>114</v>
      </c>
      <c r="E55" s="137"/>
      <c r="F55" s="138"/>
      <c r="G55" s="155" t="s">
        <v>115</v>
      </c>
      <c r="H55" s="155" t="s">
        <v>116</v>
      </c>
      <c r="I55" s="191"/>
      <c r="J55" s="191"/>
      <c r="K55" s="191"/>
      <c r="L55" s="74" t="s">
        <v>117</v>
      </c>
      <c r="M55" s="168">
        <f>G78</f>
        <v>25</v>
      </c>
      <c r="N55" s="191"/>
      <c r="O55" s="30" t="s">
        <v>118</v>
      </c>
    </row>
    <row r="56" spans="3:15" s="199" customFormat="1">
      <c r="C56" s="191"/>
      <c r="D56" s="191"/>
      <c r="E56" s="191"/>
      <c r="F56" s="74" t="s">
        <v>91</v>
      </c>
      <c r="G56" s="10">
        <v>0.38</v>
      </c>
      <c r="H56" s="93">
        <f>G56*$G$29</f>
        <v>357889.32</v>
      </c>
      <c r="I56" s="191"/>
      <c r="J56" s="191"/>
      <c r="K56" s="196"/>
      <c r="L56" s="74" t="s">
        <v>119</v>
      </c>
      <c r="M56" s="93">
        <f>H57</f>
        <v>235453.5</v>
      </c>
      <c r="N56" s="191"/>
      <c r="O56" s="30" t="s">
        <v>120</v>
      </c>
    </row>
    <row r="57" spans="3:15" s="199" customFormat="1">
      <c r="C57" s="191"/>
      <c r="D57" s="191"/>
      <c r="E57" s="191"/>
      <c r="F57" s="74" t="s">
        <v>121</v>
      </c>
      <c r="G57" s="10">
        <v>0.25</v>
      </c>
      <c r="H57" s="93">
        <f>G57*$G$29</f>
        <v>235453.5</v>
      </c>
      <c r="I57" s="126"/>
      <c r="J57" s="191"/>
      <c r="K57" s="196"/>
      <c r="L57" s="74" t="s">
        <v>122</v>
      </c>
      <c r="M57" s="153">
        <f>SponsorReturn</f>
        <v>25674.812518801999</v>
      </c>
      <c r="N57" s="191"/>
      <c r="O57" s="30" t="s">
        <v>123</v>
      </c>
    </row>
    <row r="58" spans="3:15" s="199" customFormat="1">
      <c r="C58" s="191"/>
      <c r="D58" s="191"/>
      <c r="E58" s="191"/>
      <c r="F58" s="74" t="s">
        <v>124</v>
      </c>
      <c r="G58" s="10">
        <v>0.37</v>
      </c>
      <c r="H58" s="35">
        <f>G58*$G$29</f>
        <v>348471.18</v>
      </c>
      <c r="I58" s="191"/>
      <c r="J58" s="191"/>
      <c r="K58" s="196"/>
      <c r="L58" s="74" t="s">
        <v>125</v>
      </c>
      <c r="M58" s="10">
        <f>1-M51</f>
        <v>1.0000000000000009E-2</v>
      </c>
      <c r="N58" s="191"/>
      <c r="O58" s="30" t="s">
        <v>126</v>
      </c>
    </row>
    <row r="59" spans="3:15" s="199" customFormat="1" ht="17" customHeight="1">
      <c r="C59" s="191"/>
      <c r="D59" s="191"/>
      <c r="E59" s="191"/>
      <c r="F59" s="74" t="s">
        <v>127</v>
      </c>
      <c r="G59" s="29">
        <v>0</v>
      </c>
      <c r="H59" s="94">
        <f>G59*$G$29</f>
        <v>0</v>
      </c>
      <c r="I59" s="191"/>
      <c r="J59" s="191"/>
      <c r="K59" s="159" t="s">
        <v>128</v>
      </c>
      <c r="L59" s="181"/>
      <c r="M59" s="191"/>
      <c r="N59" s="191"/>
      <c r="O59" s="30" t="s">
        <v>129</v>
      </c>
    </row>
    <row r="60" spans="3:15" s="199" customFormat="1">
      <c r="C60" s="191"/>
      <c r="D60" s="191"/>
      <c r="E60" s="191"/>
      <c r="F60" s="196"/>
      <c r="G60" s="28">
        <f>SUM(G56:G59)</f>
        <v>1</v>
      </c>
      <c r="H60" s="95">
        <f>SUM(H56:H59)</f>
        <v>941814</v>
      </c>
      <c r="I60" s="191"/>
      <c r="J60" s="191"/>
      <c r="K60" s="191"/>
      <c r="L60" s="74" t="s">
        <v>117</v>
      </c>
      <c r="M60" s="206">
        <v>10</v>
      </c>
      <c r="N60" s="191"/>
      <c r="O60" s="30" t="s">
        <v>130</v>
      </c>
    </row>
    <row r="61" spans="3:15" s="199" customFormat="1">
      <c r="C61" s="191"/>
      <c r="D61" s="191"/>
      <c r="E61" s="191"/>
      <c r="F61" s="146" t="s">
        <v>131</v>
      </c>
      <c r="G61" s="26" t="str">
        <f>IF(SUM(G56:G59)&lt;&gt;100%,"Must equal 100%, please correct","OK")</f>
        <v>OK</v>
      </c>
      <c r="H61" s="26" t="str">
        <f>IF(SUM(H56:H59)&lt;&gt;G29,"Must equal total cost, please correct","OK")</f>
        <v>OK</v>
      </c>
      <c r="I61" s="191"/>
      <c r="J61" s="191"/>
      <c r="K61" s="191"/>
      <c r="L61" s="74" t="s">
        <v>132</v>
      </c>
      <c r="M61" s="10">
        <v>7.0000000000000007E-2</v>
      </c>
      <c r="N61" s="191"/>
      <c r="O61" s="30" t="s">
        <v>133</v>
      </c>
    </row>
    <row r="62" spans="3:15" s="199" customFormat="1">
      <c r="C62" s="191"/>
      <c r="D62" s="191"/>
      <c r="E62" s="191"/>
      <c r="F62" s="191"/>
      <c r="G62" s="191"/>
      <c r="H62" s="191"/>
      <c r="I62" s="191"/>
      <c r="J62" s="191"/>
      <c r="K62" s="191"/>
      <c r="L62" s="74" t="s">
        <v>134</v>
      </c>
      <c r="M62" s="20">
        <v>1.2</v>
      </c>
      <c r="N62" s="191"/>
      <c r="O62" s="30" t="s">
        <v>135</v>
      </c>
    </row>
    <row r="63" spans="3:15" s="199" customFormat="1">
      <c r="C63" s="191"/>
      <c r="D63" s="191"/>
      <c r="E63" s="191"/>
      <c r="F63" s="191"/>
      <c r="G63" s="191"/>
      <c r="H63" s="191"/>
      <c r="I63" s="191"/>
      <c r="J63" s="191"/>
      <c r="K63" s="196"/>
      <c r="L63" s="74" t="s">
        <v>136</v>
      </c>
      <c r="M63" s="207" t="s">
        <v>164</v>
      </c>
      <c r="N63" s="126"/>
      <c r="O63" s="30" t="s">
        <v>137</v>
      </c>
    </row>
    <row r="64" spans="3:15" s="199" customFormat="1">
      <c r="C64" s="191"/>
      <c r="D64" s="191"/>
      <c r="E64" s="191"/>
      <c r="F64" s="191"/>
      <c r="G64" s="191"/>
      <c r="H64" s="191"/>
      <c r="I64" s="191"/>
      <c r="J64" s="191"/>
      <c r="K64" s="196"/>
      <c r="L64" s="74" t="s">
        <v>138</v>
      </c>
      <c r="M64" s="208">
        <v>1</v>
      </c>
      <c r="N64" s="191"/>
      <c r="O64" s="30" t="s">
        <v>139</v>
      </c>
    </row>
    <row r="65" spans="3:15" s="199" customFormat="1">
      <c r="C65" s="191"/>
      <c r="D65" s="191"/>
      <c r="E65" s="191"/>
      <c r="F65" s="191"/>
      <c r="G65" s="191"/>
      <c r="H65" s="191"/>
      <c r="I65" s="191"/>
      <c r="J65" s="191"/>
      <c r="K65" s="196"/>
      <c r="L65" s="74" t="s">
        <v>140</v>
      </c>
      <c r="M65" s="208">
        <v>0.5</v>
      </c>
      <c r="N65" s="191"/>
    </row>
    <row r="66" spans="3:15" s="199" customFormat="1">
      <c r="C66" s="191"/>
      <c r="D66" s="191"/>
      <c r="E66" s="191"/>
      <c r="F66" s="191"/>
      <c r="G66" s="191"/>
      <c r="H66" s="191"/>
      <c r="I66" s="191"/>
      <c r="J66" s="191"/>
      <c r="K66" s="196"/>
      <c r="L66" s="74" t="s">
        <v>141</v>
      </c>
      <c r="M66" s="208">
        <v>0</v>
      </c>
      <c r="N66" s="191"/>
    </row>
    <row r="67" spans="3:15" s="199" customFormat="1">
      <c r="C67" s="191"/>
      <c r="D67" s="191"/>
      <c r="E67" s="191"/>
      <c r="F67" s="191"/>
      <c r="G67" s="191"/>
      <c r="H67" s="191"/>
      <c r="I67" s="191"/>
      <c r="J67" s="191"/>
      <c r="K67" s="196"/>
      <c r="L67" s="74" t="s">
        <v>142</v>
      </c>
      <c r="M67" s="208">
        <v>0.01</v>
      </c>
      <c r="N67" s="191"/>
      <c r="O67" s="126"/>
    </row>
    <row r="68" spans="3:15" s="199" customFormat="1">
      <c r="C68" s="191"/>
      <c r="D68" s="191"/>
      <c r="E68" s="191"/>
      <c r="F68" s="191"/>
      <c r="G68" s="191"/>
      <c r="H68" s="191"/>
      <c r="I68" s="191"/>
      <c r="J68" s="191"/>
      <c r="K68" s="159" t="s">
        <v>127</v>
      </c>
      <c r="L68" s="196"/>
      <c r="M68" s="191"/>
      <c r="N68" s="191"/>
    </row>
    <row r="69" spans="3:15" s="199" customFormat="1">
      <c r="C69" s="191"/>
      <c r="D69" s="191"/>
      <c r="E69" s="191"/>
      <c r="F69" s="191"/>
      <c r="G69" s="191"/>
      <c r="H69" s="191"/>
      <c r="I69" s="191"/>
      <c r="J69" s="191"/>
      <c r="K69" s="191"/>
      <c r="L69" s="74" t="s">
        <v>112</v>
      </c>
      <c r="M69" s="58">
        <f>M54</f>
        <v>0.1</v>
      </c>
      <c r="N69" s="191"/>
      <c r="O69" s="126"/>
    </row>
    <row r="70" spans="3:15" s="199" customFormat="1">
      <c r="C70" s="191"/>
      <c r="D70" s="191"/>
      <c r="E70" s="191"/>
      <c r="F70" s="191"/>
      <c r="G70" s="191"/>
      <c r="H70" s="191"/>
      <c r="I70" s="191"/>
      <c r="J70" s="191"/>
      <c r="K70" s="191"/>
      <c r="L70" s="74" t="s">
        <v>117</v>
      </c>
      <c r="M70" s="143">
        <v>25</v>
      </c>
      <c r="N70" s="191"/>
    </row>
    <row r="71" spans="3:15" s="199" customFormat="1"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26"/>
    </row>
    <row r="72" spans="3:15" s="199" customFormat="1">
      <c r="C72" s="191"/>
      <c r="D72" s="191"/>
      <c r="E72" s="191"/>
      <c r="F72" s="191"/>
      <c r="G72" s="191"/>
      <c r="H72" s="191"/>
      <c r="I72" s="191"/>
      <c r="J72" s="191"/>
      <c r="K72" s="191"/>
      <c r="L72" s="74"/>
      <c r="M72" s="74"/>
      <c r="N72" s="191"/>
    </row>
    <row r="73" spans="3:15" s="199" customFormat="1">
      <c r="C73" s="3" t="s">
        <v>143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3:15" s="199" customFormat="1"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</row>
    <row r="75" spans="3:15" s="199" customFormat="1">
      <c r="C75" s="191"/>
      <c r="D75" s="159" t="s">
        <v>144</v>
      </c>
      <c r="E75" s="159"/>
      <c r="F75" s="191"/>
      <c r="G75" s="191"/>
      <c r="H75" s="191"/>
      <c r="I75" s="191"/>
      <c r="J75" s="159" t="s">
        <v>145</v>
      </c>
      <c r="K75" s="191"/>
      <c r="L75" s="191"/>
      <c r="M75" s="191"/>
      <c r="N75" s="191"/>
    </row>
    <row r="76" spans="3:15" s="199" customFormat="1"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</row>
    <row r="77" spans="3:15" s="199" customFormat="1">
      <c r="C77" s="191"/>
      <c r="D77" s="191"/>
      <c r="E77" s="191" t="s">
        <v>146</v>
      </c>
      <c r="F77" s="191"/>
      <c r="G77" s="191"/>
      <c r="H77" s="191"/>
      <c r="I77" s="191"/>
      <c r="J77" s="191"/>
      <c r="K77" s="191"/>
      <c r="L77" s="74" t="s">
        <v>1124</v>
      </c>
      <c r="M77" s="209"/>
      <c r="N77" s="191"/>
    </row>
    <row r="78" spans="3:15" s="199" customFormat="1">
      <c r="C78" s="191"/>
      <c r="D78" s="191"/>
      <c r="E78" s="191"/>
      <c r="F78" s="74" t="s">
        <v>147</v>
      </c>
      <c r="G78" s="168">
        <v>25</v>
      </c>
      <c r="H78" s="191"/>
      <c r="I78" s="191"/>
      <c r="J78" s="191"/>
      <c r="K78" s="191"/>
      <c r="L78" s="74" t="s">
        <v>1125</v>
      </c>
      <c r="M78" s="13"/>
      <c r="N78" s="191"/>
    </row>
    <row r="79" spans="3:15" s="199" customFormat="1">
      <c r="C79" s="191"/>
      <c r="D79" s="191"/>
      <c r="E79" s="191"/>
      <c r="F79" s="74" t="s">
        <v>148</v>
      </c>
      <c r="G79" s="169">
        <v>9.9999999999999992E-2</v>
      </c>
      <c r="H79" s="191"/>
      <c r="I79" s="191"/>
      <c r="J79" s="191"/>
      <c r="K79" s="191"/>
      <c r="L79" s="74" t="s">
        <v>149</v>
      </c>
      <c r="M79" s="13">
        <v>3000</v>
      </c>
      <c r="N79" s="191"/>
    </row>
    <row r="80" spans="3:15" s="199" customFormat="1">
      <c r="C80" s="191"/>
      <c r="D80" s="191"/>
      <c r="E80" s="191"/>
      <c r="F80" s="74" t="s">
        <v>150</v>
      </c>
      <c r="G80" s="164">
        <v>0.03</v>
      </c>
      <c r="H80" s="191"/>
      <c r="I80" s="191"/>
      <c r="J80" s="191"/>
      <c r="K80" s="191"/>
      <c r="L80" s="74" t="s">
        <v>151</v>
      </c>
      <c r="M80" s="13">
        <v>8</v>
      </c>
      <c r="N80" s="191"/>
    </row>
    <row r="81" spans="3:15" s="199" customFormat="1">
      <c r="C81" s="191"/>
      <c r="D81" s="191"/>
      <c r="E81" s="191"/>
      <c r="F81" s="74" t="s">
        <v>152</v>
      </c>
      <c r="G81" s="168">
        <f>G78</f>
        <v>25</v>
      </c>
      <c r="H81" s="191"/>
      <c r="I81" s="191"/>
      <c r="J81" s="191"/>
      <c r="K81" s="191"/>
      <c r="L81" s="74" t="s">
        <v>153</v>
      </c>
      <c r="M81" s="10">
        <v>0.02</v>
      </c>
      <c r="N81" s="191"/>
    </row>
    <row r="82" spans="3:15" s="199" customFormat="1">
      <c r="C82" s="191"/>
      <c r="D82" s="191"/>
      <c r="E82" s="191"/>
      <c r="F82" s="191"/>
      <c r="G82" s="191">
        <v>0</v>
      </c>
      <c r="H82" s="191"/>
      <c r="I82" s="191"/>
      <c r="J82" s="191"/>
      <c r="K82" s="191"/>
      <c r="L82" s="74" t="s">
        <v>154</v>
      </c>
      <c r="M82" s="61">
        <v>0</v>
      </c>
      <c r="N82" s="191"/>
    </row>
    <row r="83" spans="3:15" s="199" customFormat="1">
      <c r="C83" s="191"/>
      <c r="D83" s="191"/>
      <c r="E83" s="191"/>
      <c r="F83" s="191"/>
      <c r="G83" s="191"/>
      <c r="H83" s="191"/>
      <c r="I83" s="191"/>
      <c r="J83" s="191"/>
      <c r="K83" s="191"/>
      <c r="L83" s="74" t="s">
        <v>155</v>
      </c>
      <c r="M83" s="13">
        <v>3</v>
      </c>
      <c r="N83" s="191"/>
    </row>
    <row r="84" spans="3:15" s="199" customFormat="1">
      <c r="C84" s="191"/>
      <c r="D84" s="191"/>
      <c r="E84" s="191" t="s">
        <v>156</v>
      </c>
      <c r="F84" s="191"/>
      <c r="G84" s="191"/>
      <c r="H84" s="191"/>
      <c r="I84" s="191"/>
      <c r="J84" s="191"/>
      <c r="K84" s="191"/>
      <c r="L84" s="74" t="s">
        <v>157</v>
      </c>
      <c r="M84" s="149" t="s">
        <v>1118</v>
      </c>
      <c r="N84" s="126"/>
    </row>
    <row r="85" spans="3:15" s="199" customFormat="1">
      <c r="C85" s="191"/>
      <c r="D85" s="191"/>
      <c r="E85" s="191"/>
      <c r="F85" s="191" t="s">
        <v>158</v>
      </c>
      <c r="G85" s="167">
        <v>0</v>
      </c>
      <c r="H85" s="191"/>
      <c r="I85" s="191"/>
      <c r="J85" s="191"/>
      <c r="K85" s="191"/>
      <c r="L85" s="74" t="s">
        <v>159</v>
      </c>
      <c r="M85" s="13"/>
      <c r="N85" s="191"/>
    </row>
    <row r="86" spans="3:15" s="199" customFormat="1">
      <c r="C86" s="191"/>
      <c r="D86" s="191"/>
      <c r="E86" s="191"/>
      <c r="F86" s="191" t="s">
        <v>160</v>
      </c>
      <c r="G86" s="165">
        <v>0</v>
      </c>
      <c r="H86" s="191"/>
      <c r="I86" s="191"/>
      <c r="J86" s="191"/>
      <c r="K86" s="191"/>
      <c r="L86" s="74" t="s">
        <v>1127</v>
      </c>
      <c r="M86" s="210">
        <v>2.2000000000000001E-3</v>
      </c>
      <c r="N86" s="191"/>
    </row>
    <row r="87" spans="3:15" s="199" customFormat="1">
      <c r="C87" s="191"/>
      <c r="D87" s="191"/>
      <c r="E87" s="191"/>
      <c r="F87" s="191" t="s">
        <v>161</v>
      </c>
      <c r="G87" s="168">
        <v>10</v>
      </c>
      <c r="H87" s="191"/>
      <c r="I87" s="191"/>
      <c r="J87" s="191"/>
      <c r="K87" s="191"/>
      <c r="L87" s="191"/>
      <c r="M87" s="191"/>
      <c r="N87" s="191"/>
    </row>
    <row r="88" spans="3:15" s="199" customFormat="1">
      <c r="C88" s="191"/>
      <c r="D88" s="191"/>
      <c r="E88" s="191"/>
      <c r="F88" s="191" t="s">
        <v>162</v>
      </c>
      <c r="G88" s="167">
        <v>0</v>
      </c>
      <c r="H88" s="191"/>
      <c r="I88" s="191"/>
      <c r="J88" s="191"/>
      <c r="K88" s="191"/>
      <c r="L88" s="191"/>
      <c r="M88" s="191"/>
      <c r="N88" s="191"/>
    </row>
    <row r="89" spans="3:15" s="199" customFormat="1">
      <c r="C89" s="191"/>
      <c r="D89" s="196"/>
      <c r="E89" s="191"/>
      <c r="F89" s="191" t="s">
        <v>163</v>
      </c>
      <c r="G89" s="31" t="s">
        <v>108</v>
      </c>
      <c r="H89" s="30" t="s">
        <v>164</v>
      </c>
      <c r="I89" s="191"/>
      <c r="J89" s="191"/>
      <c r="K89" s="191"/>
      <c r="L89" s="191"/>
      <c r="M89" s="191"/>
      <c r="N89" s="191"/>
    </row>
    <row r="90" spans="3:15" s="199" customFormat="1">
      <c r="C90" s="191"/>
      <c r="D90" s="196"/>
      <c r="E90" s="196"/>
      <c r="F90" s="191" t="s">
        <v>165</v>
      </c>
      <c r="G90" s="12">
        <v>0</v>
      </c>
      <c r="H90" s="30" t="s">
        <v>108</v>
      </c>
      <c r="I90" s="191"/>
      <c r="J90" s="159" t="s">
        <v>166</v>
      </c>
      <c r="K90" s="191"/>
      <c r="L90" s="191"/>
      <c r="M90" s="191"/>
      <c r="N90" s="191"/>
    </row>
    <row r="91" spans="3:15" s="199" customFormat="1">
      <c r="C91" s="191"/>
      <c r="D91" s="196"/>
      <c r="E91" s="196"/>
      <c r="F91" s="196"/>
      <c r="G91" s="196"/>
      <c r="H91" s="191"/>
      <c r="I91" s="191"/>
      <c r="J91" s="191"/>
      <c r="K91" s="191"/>
      <c r="L91" s="74" t="s">
        <v>167</v>
      </c>
      <c r="M91" s="10">
        <v>0.3</v>
      </c>
      <c r="N91" s="191"/>
    </row>
    <row r="92" spans="3:15" s="199" customFormat="1">
      <c r="C92" s="191"/>
      <c r="D92" s="196"/>
      <c r="E92" s="196"/>
      <c r="F92" s="196"/>
      <c r="G92" s="196"/>
      <c r="H92" s="196"/>
      <c r="I92" s="191"/>
      <c r="J92" s="191"/>
      <c r="K92" s="191"/>
      <c r="L92" s="74" t="s">
        <v>168</v>
      </c>
      <c r="M92" s="10">
        <v>1</v>
      </c>
      <c r="N92" s="191"/>
    </row>
    <row r="93" spans="3:15" s="199" customFormat="1">
      <c r="C93" s="191"/>
      <c r="D93" s="196"/>
      <c r="E93" s="191" t="s">
        <v>169</v>
      </c>
      <c r="F93" s="196"/>
      <c r="G93" s="196"/>
      <c r="H93" s="191"/>
      <c r="I93" s="191"/>
      <c r="J93" s="191"/>
      <c r="K93" s="191"/>
      <c r="L93" s="74" t="s">
        <v>170</v>
      </c>
      <c r="M93" s="35">
        <f>G29*M91*M92</f>
        <v>282544.2</v>
      </c>
      <c r="N93" s="191"/>
    </row>
    <row r="94" spans="3:15" s="199" customFormat="1">
      <c r="C94" s="191"/>
      <c r="D94" s="191"/>
      <c r="E94" s="196"/>
      <c r="F94" s="191"/>
      <c r="G94" s="191"/>
      <c r="H94" s="191"/>
      <c r="I94" s="191"/>
      <c r="J94" s="191"/>
      <c r="K94" s="191"/>
      <c r="L94" s="74" t="s">
        <v>171</v>
      </c>
      <c r="M94" s="10">
        <v>0.34</v>
      </c>
      <c r="N94" s="191"/>
    </row>
    <row r="95" spans="3:15" s="199" customFormat="1">
      <c r="C95" s="191"/>
      <c r="D95" s="196"/>
      <c r="E95" s="191" t="s">
        <v>172</v>
      </c>
      <c r="F95" s="191" t="s">
        <v>173</v>
      </c>
      <c r="G95" s="191" t="s">
        <v>174</v>
      </c>
      <c r="H95" s="191" t="s">
        <v>175</v>
      </c>
      <c r="I95" s="191"/>
      <c r="J95" s="191"/>
      <c r="K95" s="191"/>
      <c r="L95" s="74" t="s">
        <v>176</v>
      </c>
      <c r="M95" s="60">
        <v>0.08</v>
      </c>
      <c r="N95" s="191"/>
    </row>
    <row r="96" spans="3:15" s="199" customFormat="1">
      <c r="C96" s="191"/>
      <c r="D96" s="196"/>
      <c r="E96" s="153">
        <v>1</v>
      </c>
      <c r="F96" s="201">
        <f>M36/1000</f>
        <v>559.99999999999989</v>
      </c>
      <c r="G96" s="170"/>
      <c r="H96" s="58">
        <v>1</v>
      </c>
      <c r="I96" s="191"/>
      <c r="J96" s="191"/>
      <c r="K96" s="191"/>
      <c r="L96" s="74" t="s">
        <v>177</v>
      </c>
      <c r="M96" s="208">
        <v>0.25</v>
      </c>
      <c r="N96" s="191"/>
      <c r="O96" s="147"/>
    </row>
    <row r="97" spans="1:15" s="199" customFormat="1">
      <c r="C97" s="191"/>
      <c r="D97" s="196"/>
      <c r="E97" s="153">
        <v>2</v>
      </c>
      <c r="F97" s="201">
        <f>F96-(F96*$M$18)</f>
        <v>557.19999999999993</v>
      </c>
      <c r="G97" s="170"/>
      <c r="H97" s="58">
        <v>1</v>
      </c>
      <c r="I97" s="191"/>
      <c r="J97" s="191"/>
      <c r="K97" s="191"/>
      <c r="L97" s="74" t="s">
        <v>178</v>
      </c>
      <c r="M97" s="208">
        <v>0.04</v>
      </c>
      <c r="N97" s="191"/>
    </row>
    <row r="98" spans="1:15" s="199" customFormat="1">
      <c r="C98" s="191"/>
      <c r="D98" s="196"/>
      <c r="E98" s="153">
        <v>3</v>
      </c>
      <c r="F98" s="201">
        <f t="shared" ref="F98:F109" si="0">F97-(F97*$M$18)</f>
        <v>554.41399999999999</v>
      </c>
      <c r="G98" s="170"/>
      <c r="H98" s="58">
        <v>1</v>
      </c>
      <c r="I98" s="191"/>
      <c r="J98" s="191"/>
      <c r="K98" s="191"/>
      <c r="L98" s="74" t="s">
        <v>179</v>
      </c>
      <c r="M98" s="203">
        <f>G29-(M93/2)</f>
        <v>800541.9</v>
      </c>
      <c r="N98" s="191"/>
    </row>
    <row r="99" spans="1:15" s="199" customFormat="1">
      <c r="C99" s="21" t="s">
        <v>39</v>
      </c>
      <c r="D99" s="196"/>
      <c r="E99" s="153">
        <v>4</v>
      </c>
      <c r="F99" s="201">
        <f t="shared" si="0"/>
        <v>551.64193</v>
      </c>
      <c r="G99" s="170"/>
      <c r="H99" s="58">
        <v>1</v>
      </c>
      <c r="I99" s="21"/>
      <c r="J99" s="196"/>
      <c r="K99" s="196"/>
      <c r="L99" s="74" t="s">
        <v>180</v>
      </c>
      <c r="M99" s="96">
        <v>0.85</v>
      </c>
      <c r="N99" s="21"/>
    </row>
    <row r="100" spans="1:15" s="199" customFormat="1">
      <c r="C100" s="191"/>
      <c r="D100" s="191"/>
      <c r="E100" s="153">
        <v>5</v>
      </c>
      <c r="F100" s="201">
        <f t="shared" si="0"/>
        <v>548.88372034999998</v>
      </c>
      <c r="G100" s="170"/>
      <c r="H100" s="58">
        <v>1</v>
      </c>
      <c r="I100" s="191"/>
      <c r="J100" s="196"/>
      <c r="K100" s="196"/>
      <c r="L100" s="74" t="s">
        <v>181</v>
      </c>
      <c r="M100" s="10">
        <v>1</v>
      </c>
      <c r="N100" s="191"/>
    </row>
    <row r="101" spans="1:15" s="199" customFormat="1">
      <c r="C101" s="191"/>
      <c r="D101" s="191"/>
      <c r="E101" s="153">
        <v>6</v>
      </c>
      <c r="F101" s="201">
        <f t="shared" si="0"/>
        <v>546.13930174824998</v>
      </c>
      <c r="G101" s="170"/>
      <c r="H101" s="58">
        <v>1</v>
      </c>
      <c r="I101" s="191"/>
      <c r="J101" s="196"/>
      <c r="K101" s="196"/>
      <c r="L101" s="74" t="s">
        <v>182</v>
      </c>
      <c r="M101" s="93">
        <f>M100*M98</f>
        <v>800541.9</v>
      </c>
      <c r="N101" s="191"/>
    </row>
    <row r="102" spans="1:15" s="199" customFormat="1">
      <c r="C102" s="191"/>
      <c r="D102" s="191"/>
      <c r="E102" s="153">
        <v>7</v>
      </c>
      <c r="F102" s="201">
        <f t="shared" si="0"/>
        <v>543.40860523950869</v>
      </c>
      <c r="G102" s="170"/>
      <c r="H102" s="58">
        <v>1</v>
      </c>
      <c r="I102" s="191"/>
      <c r="J102" s="196"/>
      <c r="K102" s="196"/>
      <c r="L102" s="74" t="s">
        <v>183</v>
      </c>
      <c r="M102" s="96">
        <f>1-M100</f>
        <v>0</v>
      </c>
      <c r="N102" s="191"/>
    </row>
    <row r="103" spans="1:15" s="199" customFormat="1">
      <c r="C103" s="191"/>
      <c r="D103" s="21"/>
      <c r="E103" s="153">
        <v>8</v>
      </c>
      <c r="F103" s="201">
        <f t="shared" si="0"/>
        <v>540.69156221331116</v>
      </c>
      <c r="G103" s="170"/>
      <c r="H103" s="58">
        <v>1</v>
      </c>
      <c r="I103" s="191"/>
      <c r="J103" s="196"/>
      <c r="K103" s="196"/>
      <c r="L103" s="74" t="s">
        <v>184</v>
      </c>
      <c r="M103" s="93">
        <f>M102*M98</f>
        <v>0</v>
      </c>
      <c r="N103" s="191"/>
    </row>
    <row r="104" spans="1:15" s="199" customFormat="1">
      <c r="C104" s="191"/>
      <c r="D104" s="191"/>
      <c r="E104" s="153">
        <v>9</v>
      </c>
      <c r="F104" s="201">
        <f t="shared" si="0"/>
        <v>537.98810440224463</v>
      </c>
      <c r="G104" s="170"/>
      <c r="H104" s="58">
        <v>1</v>
      </c>
      <c r="I104" s="191"/>
      <c r="J104" s="196"/>
      <c r="K104" s="196"/>
      <c r="L104" s="74" t="s">
        <v>185</v>
      </c>
      <c r="M104" s="96">
        <v>0</v>
      </c>
      <c r="N104" s="191"/>
    </row>
    <row r="105" spans="1:15" s="199" customFormat="1">
      <c r="C105" s="196"/>
      <c r="D105" s="191"/>
      <c r="E105" s="153">
        <v>10</v>
      </c>
      <c r="F105" s="201">
        <f t="shared" si="0"/>
        <v>535.29816388023346</v>
      </c>
      <c r="G105" s="170"/>
      <c r="H105" s="58">
        <v>1</v>
      </c>
      <c r="I105" s="196"/>
      <c r="J105" s="196"/>
      <c r="K105" s="196"/>
      <c r="L105" s="196"/>
      <c r="M105" s="196"/>
      <c r="N105" s="196"/>
    </row>
    <row r="106" spans="1:15" s="199" customFormat="1">
      <c r="C106" s="196"/>
      <c r="D106" s="191"/>
      <c r="E106" s="153">
        <v>11</v>
      </c>
      <c r="F106" s="201">
        <f t="shared" si="0"/>
        <v>532.62167306083234</v>
      </c>
      <c r="G106" s="170"/>
      <c r="H106" s="58">
        <v>1</v>
      </c>
      <c r="I106" s="196"/>
      <c r="J106" s="159" t="s">
        <v>186</v>
      </c>
      <c r="K106" s="21"/>
      <c r="L106" s="21"/>
      <c r="M106" s="21"/>
      <c r="N106" s="196"/>
    </row>
    <row r="107" spans="1:15" s="199" customFormat="1">
      <c r="C107" s="196"/>
      <c r="D107" s="196"/>
      <c r="E107" s="153">
        <v>12</v>
      </c>
      <c r="F107" s="201">
        <f t="shared" si="0"/>
        <v>529.95856469552814</v>
      </c>
      <c r="G107" s="170"/>
      <c r="H107" s="58">
        <v>1</v>
      </c>
      <c r="I107" s="196"/>
      <c r="J107" s="191"/>
      <c r="K107" s="191"/>
      <c r="L107" s="74" t="s">
        <v>187</v>
      </c>
      <c r="M107" s="31" t="s">
        <v>164</v>
      </c>
      <c r="N107" s="196"/>
    </row>
    <row r="108" spans="1:15" s="199" customFormat="1">
      <c r="C108" s="196"/>
      <c r="D108" s="196"/>
      <c r="E108" s="153">
        <v>13</v>
      </c>
      <c r="F108" s="201">
        <f t="shared" si="0"/>
        <v>527.30877187205044</v>
      </c>
      <c r="G108" s="170"/>
      <c r="H108" s="58">
        <v>1</v>
      </c>
      <c r="I108" s="196"/>
      <c r="J108" s="191"/>
      <c r="K108" s="191"/>
      <c r="L108" s="74" t="s">
        <v>188</v>
      </c>
      <c r="M108" s="10">
        <v>1</v>
      </c>
      <c r="N108" s="196"/>
    </row>
    <row r="109" spans="1:15" s="199" customFormat="1">
      <c r="C109" s="196"/>
      <c r="D109" s="196"/>
      <c r="E109" s="153">
        <v>14</v>
      </c>
      <c r="F109" s="201">
        <f t="shared" si="0"/>
        <v>524.6722280126902</v>
      </c>
      <c r="G109" s="170"/>
      <c r="H109" s="58">
        <v>1</v>
      </c>
      <c r="I109" s="196"/>
      <c r="J109" s="191"/>
      <c r="K109" s="191"/>
      <c r="L109" s="74" t="s">
        <v>189</v>
      </c>
      <c r="M109" s="10">
        <v>0.5</v>
      </c>
      <c r="N109" s="196"/>
    </row>
    <row r="110" spans="1:15" s="199" customFormat="1">
      <c r="C110" s="196"/>
      <c r="D110" s="196"/>
      <c r="E110" s="153">
        <v>15</v>
      </c>
      <c r="F110" s="201">
        <f>F109-(F109*$M$18)</f>
        <v>522.04886687262672</v>
      </c>
      <c r="G110" s="170"/>
      <c r="H110" s="58">
        <v>1</v>
      </c>
      <c r="I110" s="196"/>
      <c r="J110" s="191"/>
      <c r="K110" s="191"/>
      <c r="L110" s="74" t="s">
        <v>190</v>
      </c>
      <c r="M110" s="12">
        <v>5</v>
      </c>
      <c r="N110" s="196"/>
      <c r="O110" s="126"/>
    </row>
    <row r="111" spans="1:15" s="199" customFormat="1">
      <c r="A111" s="196"/>
      <c r="B111" s="196"/>
      <c r="C111" s="196"/>
      <c r="D111" s="196"/>
      <c r="E111" s="196"/>
      <c r="F111" s="196"/>
      <c r="G111" s="196"/>
      <c r="H111" s="196"/>
      <c r="I111" s="196"/>
      <c r="J111" s="196"/>
      <c r="K111" s="196"/>
      <c r="L111" s="196"/>
      <c r="M111" s="196"/>
      <c r="N111" s="196"/>
    </row>
    <row r="112" spans="1:15" s="199" customFormat="1">
      <c r="C112" s="196"/>
      <c r="D112" s="196"/>
      <c r="E112" s="196"/>
      <c r="F112" s="126"/>
      <c r="G112" s="196"/>
      <c r="H112" s="196"/>
      <c r="I112" s="196"/>
      <c r="J112" s="196"/>
      <c r="K112" s="196"/>
      <c r="L112" s="196"/>
      <c r="M112" s="196"/>
      <c r="N112" s="196"/>
    </row>
    <row r="113" spans="1:14" s="199" customFormat="1">
      <c r="A113" s="196"/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</row>
    <row r="114" spans="1:14" s="199" customFormat="1">
      <c r="A114" s="196"/>
      <c r="B114" s="196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</row>
    <row r="115" spans="1:14" s="199" customFormat="1">
      <c r="A115" s="196"/>
      <c r="B115" s="196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</row>
    <row r="116" spans="1:14" s="199" customFormat="1">
      <c r="A116" s="196"/>
      <c r="B116" s="196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</row>
    <row r="117" spans="1:14" s="199" customFormat="1">
      <c r="A117" s="196"/>
      <c r="B117" s="196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</row>
    <row r="118" spans="1:14" s="199" customFormat="1">
      <c r="A118" s="196"/>
      <c r="B118" s="196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</row>
    <row r="119" spans="1:14" s="199" customFormat="1">
      <c r="A119" s="196"/>
      <c r="B119" s="196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</row>
    <row r="120" spans="1:14" s="199" customFormat="1">
      <c r="A120" s="196"/>
      <c r="B120" s="196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</row>
    <row r="121" spans="1:14" s="199" customFormat="1">
      <c r="A121" s="196"/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</row>
    <row r="122" spans="1:14" s="199" customFormat="1">
      <c r="A122" s="196"/>
      <c r="B122" s="196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</row>
    <row r="123" spans="1:14" s="199" customFormat="1">
      <c r="A123" s="196"/>
      <c r="B123" s="196"/>
      <c r="C123" s="196"/>
      <c r="D123" s="196"/>
      <c r="E123" s="196"/>
      <c r="F123" s="196"/>
      <c r="G123" s="196"/>
      <c r="H123" s="196"/>
      <c r="I123" s="196"/>
      <c r="J123" s="196"/>
      <c r="K123" s="196"/>
      <c r="L123" s="196"/>
      <c r="M123" s="196"/>
      <c r="N123" s="196"/>
    </row>
    <row r="124" spans="1:14" s="199" customFormat="1">
      <c r="A124" s="196"/>
      <c r="B124" s="196"/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196"/>
    </row>
    <row r="125" spans="1:14" s="199" customFormat="1">
      <c r="A125" s="196"/>
      <c r="B125" s="196"/>
      <c r="C125" s="196"/>
      <c r="D125" s="196"/>
      <c r="E125" s="196"/>
      <c r="F125" s="196"/>
      <c r="G125" s="196"/>
      <c r="H125" s="196"/>
      <c r="I125" s="196"/>
      <c r="J125" s="196"/>
      <c r="K125" s="196"/>
      <c r="L125" s="196"/>
      <c r="M125" s="196"/>
      <c r="N125" s="196"/>
    </row>
    <row r="126" spans="1:14" s="199" customFormat="1">
      <c r="A126" s="196"/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</row>
    <row r="127" spans="1:14" s="199" customFormat="1">
      <c r="A127" s="196"/>
      <c r="B127" s="196"/>
      <c r="C127" s="196"/>
      <c r="D127" s="196"/>
      <c r="E127" s="196"/>
      <c r="F127" s="196"/>
      <c r="G127" s="196"/>
      <c r="H127" s="196"/>
      <c r="I127" s="196"/>
      <c r="J127" s="196"/>
      <c r="K127" s="196"/>
      <c r="L127" s="196"/>
      <c r="M127" s="196"/>
      <c r="N127" s="196"/>
    </row>
    <row r="128" spans="1:14" s="199" customFormat="1">
      <c r="A128" s="196"/>
      <c r="B128" s="196"/>
      <c r="C128" s="196"/>
      <c r="D128" s="196"/>
      <c r="E128" s="196"/>
      <c r="F128" s="196"/>
      <c r="G128" s="196"/>
      <c r="H128" s="196"/>
      <c r="I128" s="196"/>
      <c r="J128" s="196"/>
      <c r="K128" s="196"/>
      <c r="L128" s="196"/>
      <c r="M128" s="196"/>
      <c r="N128" s="196"/>
    </row>
    <row r="129" spans="1:31" s="199" customFormat="1">
      <c r="A129" s="196"/>
      <c r="B129" s="196"/>
      <c r="C129" s="196"/>
      <c r="D129" s="196"/>
      <c r="E129" s="196"/>
      <c r="F129" s="196"/>
      <c r="G129" s="196"/>
      <c r="H129" s="196"/>
      <c r="I129" s="196"/>
      <c r="J129" s="196"/>
      <c r="K129" s="196"/>
      <c r="L129" s="196"/>
      <c r="M129" s="196"/>
      <c r="N129" s="196"/>
    </row>
    <row r="130" spans="1:31" s="199" customFormat="1">
      <c r="A130" s="196"/>
      <c r="B130" s="196"/>
      <c r="C130" s="196"/>
      <c r="D130" s="196"/>
      <c r="E130" s="196"/>
      <c r="F130" s="196"/>
      <c r="G130" s="196"/>
      <c r="H130" s="196"/>
      <c r="I130" s="196"/>
      <c r="J130" s="196"/>
      <c r="K130" s="196"/>
      <c r="L130" s="196"/>
      <c r="M130" s="196"/>
      <c r="N130" s="196"/>
    </row>
    <row r="131" spans="1:31" s="199" customFormat="1">
      <c r="A131" s="196"/>
      <c r="B131" s="196"/>
      <c r="C131" s="196"/>
      <c r="D131" s="196"/>
      <c r="E131" s="196"/>
      <c r="F131" s="196"/>
      <c r="G131" s="196"/>
      <c r="H131" s="196"/>
      <c r="I131" s="196"/>
      <c r="J131" s="196"/>
      <c r="K131" s="196"/>
      <c r="L131" s="196"/>
      <c r="M131" s="196"/>
      <c r="N131" s="196"/>
    </row>
    <row r="132" spans="1:31" s="199" customFormat="1">
      <c r="A132" s="74" t="s">
        <v>191</v>
      </c>
      <c r="B132" s="147">
        <v>0.19999999999999998</v>
      </c>
      <c r="C132" s="147">
        <v>0.32</v>
      </c>
      <c r="D132" s="147">
        <v>0.19200000000000006</v>
      </c>
      <c r="E132" s="147">
        <v>0.11519999999999998</v>
      </c>
      <c r="F132" s="147">
        <v>0.11519999999999998</v>
      </c>
      <c r="G132" s="147">
        <v>5.7599999999999991E-2</v>
      </c>
      <c r="H132" s="147">
        <v>0</v>
      </c>
      <c r="I132" s="147">
        <v>0</v>
      </c>
      <c r="J132" s="147">
        <v>0</v>
      </c>
      <c r="K132" s="147">
        <v>0</v>
      </c>
      <c r="L132" s="147">
        <v>0</v>
      </c>
      <c r="M132" s="147">
        <v>0</v>
      </c>
      <c r="N132" s="147">
        <v>0</v>
      </c>
      <c r="O132" s="147">
        <v>0</v>
      </c>
      <c r="P132" s="147">
        <v>0</v>
      </c>
      <c r="Q132" s="147">
        <v>0</v>
      </c>
      <c r="R132" s="147">
        <v>0</v>
      </c>
      <c r="S132" s="147">
        <v>0</v>
      </c>
      <c r="T132" s="147">
        <v>0</v>
      </c>
      <c r="U132" s="147">
        <v>0</v>
      </c>
      <c r="V132" s="147">
        <v>0</v>
      </c>
      <c r="W132" s="147">
        <v>0</v>
      </c>
      <c r="X132" s="147">
        <v>0</v>
      </c>
      <c r="Y132" s="147">
        <v>0</v>
      </c>
      <c r="Z132" s="147">
        <v>0</v>
      </c>
    </row>
    <row r="133" spans="1:31" s="199" customFormat="1">
      <c r="A133" s="74" t="s">
        <v>192</v>
      </c>
      <c r="B133" s="148">
        <v>138785.53499999997</v>
      </c>
      <c r="C133" s="148">
        <v>222056.85600000006</v>
      </c>
      <c r="D133" s="148">
        <v>133234.11360000001</v>
      </c>
      <c r="E133" s="148">
        <v>79940.468160000004</v>
      </c>
      <c r="F133" s="148">
        <v>79940.468160000004</v>
      </c>
      <c r="G133" s="148">
        <v>39970.234080000002</v>
      </c>
      <c r="H133" s="148">
        <v>0</v>
      </c>
      <c r="I133" s="148">
        <v>0</v>
      </c>
      <c r="J133" s="148">
        <v>0</v>
      </c>
      <c r="K133" s="148">
        <v>0</v>
      </c>
      <c r="L133" s="148">
        <v>0</v>
      </c>
      <c r="M133" s="148">
        <v>0</v>
      </c>
      <c r="N133" s="148">
        <v>0</v>
      </c>
      <c r="O133" s="148">
        <v>0</v>
      </c>
      <c r="P133" s="148">
        <v>0</v>
      </c>
      <c r="Q133" s="148">
        <v>0</v>
      </c>
      <c r="R133" s="148">
        <v>0</v>
      </c>
      <c r="S133" s="148">
        <v>0</v>
      </c>
      <c r="T133" s="148">
        <v>0</v>
      </c>
      <c r="U133" s="148">
        <v>0</v>
      </c>
      <c r="V133" s="148">
        <v>0</v>
      </c>
      <c r="W133" s="148">
        <v>0</v>
      </c>
      <c r="X133" s="148">
        <v>0</v>
      </c>
      <c r="Y133" s="148">
        <v>0</v>
      </c>
      <c r="Z133" s="148">
        <v>0</v>
      </c>
    </row>
    <row r="134" spans="1:31">
      <c r="AA134" s="199"/>
      <c r="AB134" s="199"/>
      <c r="AC134" s="199"/>
      <c r="AD134" s="199"/>
      <c r="AE134" s="199"/>
    </row>
  </sheetData>
  <sheetProtection formatCells="0" formatColumns="0" formatRows="0" insertColumns="0" insertRows="0" insertHyperlinks="0" deleteColumns="0" deleteRows="0" sort="0" autoFilter="0" pivotTables="0"/>
  <mergeCells count="3">
    <mergeCell ref="G29:H29"/>
    <mergeCell ref="G28:H28"/>
    <mergeCell ref="G30:H30"/>
  </mergeCells>
  <conditionalFormatting sqref="G61">
    <cfRule type="containsText" dxfId="704" priority="1" operator="containsText" text="OK">
      <formula>NOT(ISERROR(SEARCH("OK",G61)))</formula>
    </cfRule>
  </conditionalFormatting>
  <conditionalFormatting sqref="G61">
    <cfRule type="containsText" dxfId="703" priority="2" operator="containsText" text="please correct">
      <formula>NOT(ISERROR(SEARCH("please correct",G61)))</formula>
    </cfRule>
  </conditionalFormatting>
  <conditionalFormatting sqref="H61">
    <cfRule type="containsText" dxfId="702" priority="3" operator="containsText" text="OK">
      <formula>NOT(ISERROR(SEARCH("OK",H61)))</formula>
    </cfRule>
  </conditionalFormatting>
  <conditionalFormatting sqref="H61">
    <cfRule type="containsText" dxfId="701" priority="4" operator="containsText" text="please correct">
      <formula>NOT(ISERROR(SEARCH("please correct",H61)))</formula>
    </cfRule>
  </conditionalFormatting>
  <dataValidations count="5">
    <dataValidation type="list" allowBlank="1" showInputMessage="1" showErrorMessage="1" sqref="G14">
      <formula1>$O$14:$O$64</formula1>
    </dataValidation>
    <dataValidation type="list" showInputMessage="1" showErrorMessage="1" promptTitle="Select Deal Structure" sqref="F45">
      <formula1>$E$45:$E$48</formula1>
    </dataValidation>
    <dataValidation type="list" showInputMessage="1" showErrorMessage="1" promptTitle="Select Deal Structure" sqref="M50">
      <formula1>$O$50:$O$51</formula1>
    </dataValidation>
    <dataValidation type="list" showInputMessage="1" showErrorMessage="1" promptTitle="Select Deal Structure" sqref="M107">
      <formula1>H89:H90</formula1>
    </dataValidation>
    <dataValidation type="list" showInputMessage="1" showErrorMessage="1" promptTitle="Select Deal Structure" sqref="M63 M52 G89">
      <formula1>$H$89:$H$90</formula1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11.1640625" defaultRowHeight="15" x14ac:dyDescent="0"/>
  <sheetData>
    <row r="1" spans="1:1">
      <c r="A1" s="4" t="s">
        <v>974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11.1640625" defaultRowHeight="15" x14ac:dyDescent="0"/>
  <sheetData>
    <row r="1" spans="1:1">
      <c r="A1" s="4" t="s">
        <v>975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B5" sqref="B5"/>
    </sheetView>
  </sheetViews>
  <sheetFormatPr baseColWidth="10" defaultColWidth="11.1640625" defaultRowHeight="15" x14ac:dyDescent="0"/>
  <cols>
    <col min="1" max="1" width="65" customWidth="1"/>
    <col min="2" max="2" width="60.5" customWidth="1"/>
    <col min="3" max="3" width="13.1640625" customWidth="1"/>
  </cols>
  <sheetData>
    <row r="1" spans="1:5">
      <c r="A1" s="105" t="s">
        <v>976</v>
      </c>
      <c r="B1" s="106">
        <v>9000</v>
      </c>
    </row>
    <row r="2" spans="1:5" s="53" customFormat="1" ht="17" customHeight="1">
      <c r="A2" s="107" t="s">
        <v>22</v>
      </c>
      <c r="B2" s="108">
        <f>Inputs!M17</f>
        <v>500</v>
      </c>
      <c r="C2" s="53" t="s">
        <v>977</v>
      </c>
    </row>
    <row r="3" spans="1:5" s="53" customFormat="1">
      <c r="A3" s="109" t="s">
        <v>978</v>
      </c>
      <c r="B3" s="190">
        <f>Inputs!M19</f>
        <v>0.81</v>
      </c>
      <c r="C3" s="53" t="s">
        <v>977</v>
      </c>
    </row>
    <row r="4" spans="1:5" s="53" customFormat="1">
      <c r="A4" s="53" t="s">
        <v>979</v>
      </c>
      <c r="B4" s="110">
        <f>B2*B3</f>
        <v>405</v>
      </c>
    </row>
    <row r="5" spans="1:5">
      <c r="A5" s="105" t="s">
        <v>980</v>
      </c>
      <c r="B5" s="106">
        <f>Inputs!M37</f>
        <v>1120</v>
      </c>
      <c r="C5" s="53" t="s">
        <v>977</v>
      </c>
    </row>
    <row r="6" spans="1:5" s="53" customFormat="1">
      <c r="A6" s="53" t="s">
        <v>981</v>
      </c>
      <c r="B6" s="108">
        <f>B5*B2</f>
        <v>560000</v>
      </c>
    </row>
    <row r="7" spans="1:5" s="53" customFormat="1">
      <c r="A7" s="187"/>
      <c r="B7" s="187"/>
    </row>
    <row r="8" spans="1:5" s="53" customFormat="1">
      <c r="A8" s="188"/>
      <c r="B8" s="187"/>
      <c r="C8" s="189"/>
    </row>
    <row r="9" spans="1:5" s="53" customFormat="1">
      <c r="A9" s="188"/>
      <c r="B9" s="108"/>
      <c r="C9" s="189"/>
    </row>
    <row r="10" spans="1:5" s="53" customFormat="1">
      <c r="A10" s="188"/>
      <c r="B10" s="108"/>
      <c r="C10" s="189"/>
    </row>
    <row r="11" spans="1:5">
      <c r="A11" s="188"/>
      <c r="B11" s="108"/>
      <c r="C11" s="53"/>
      <c r="D11" s="53"/>
      <c r="E11" s="53"/>
    </row>
    <row r="12" spans="1:5">
      <c r="A12" s="188"/>
      <c r="B12" s="108"/>
      <c r="C12" s="53"/>
      <c r="D12" s="53"/>
      <c r="E12" s="53"/>
    </row>
    <row r="15" spans="1:5" s="109" customFormat="1">
      <c r="A15" s="4" t="s">
        <v>369</v>
      </c>
    </row>
    <row r="16" spans="1:5" s="109" customFormat="1">
      <c r="A16" s="109" t="s">
        <v>37</v>
      </c>
      <c r="B16" s="183">
        <f t="shared" ref="B16:B27" si="0">($B$2*$B$5)*(B32/$B$44)</f>
        <v>27340.338279431151</v>
      </c>
    </row>
    <row r="17" spans="1:14">
      <c r="A17" t="s">
        <v>40</v>
      </c>
      <c r="B17" s="183">
        <f t="shared" si="0"/>
        <v>32704.877843538747</v>
      </c>
    </row>
    <row r="18" spans="1:14">
      <c r="A18" t="s">
        <v>43</v>
      </c>
      <c r="B18" s="183">
        <f t="shared" si="0"/>
        <v>45773.526689293423</v>
      </c>
    </row>
    <row r="19" spans="1:14">
      <c r="A19" t="s">
        <v>46</v>
      </c>
      <c r="B19" s="183">
        <f t="shared" si="0"/>
        <v>56014.137050854115</v>
      </c>
    </row>
    <row r="20" spans="1:14">
      <c r="A20" t="s">
        <v>49</v>
      </c>
      <c r="B20" s="183">
        <f t="shared" si="0"/>
        <v>61645.620038708585</v>
      </c>
    </row>
    <row r="21" spans="1:14">
      <c r="A21" t="s">
        <v>52</v>
      </c>
      <c r="B21" s="183">
        <f t="shared" si="0"/>
        <v>63322.139631426886</v>
      </c>
    </row>
    <row r="22" spans="1:14">
      <c r="A22" t="s">
        <v>54</v>
      </c>
      <c r="B22" s="183">
        <f t="shared" si="0"/>
        <v>66149.819079408713</v>
      </c>
    </row>
    <row r="23" spans="1:14">
      <c r="A23" t="s">
        <v>56</v>
      </c>
      <c r="B23" s="183">
        <f t="shared" si="0"/>
        <v>60917.315082325884</v>
      </c>
    </row>
    <row r="24" spans="1:14">
      <c r="A24" t="s">
        <v>58</v>
      </c>
      <c r="B24" s="183">
        <f t="shared" si="0"/>
        <v>50541.976382149158</v>
      </c>
    </row>
    <row r="25" spans="1:14">
      <c r="A25" t="s">
        <v>61</v>
      </c>
      <c r="B25" s="183">
        <f t="shared" si="0"/>
        <v>39382.771871756748</v>
      </c>
    </row>
    <row r="26" spans="1:14">
      <c r="A26" t="s">
        <v>64</v>
      </c>
      <c r="B26" s="183">
        <f t="shared" si="0"/>
        <v>31175.652856862358</v>
      </c>
    </row>
    <row r="27" spans="1:14">
      <c r="A27" t="s">
        <v>67</v>
      </c>
      <c r="B27" s="183">
        <f t="shared" si="0"/>
        <v>25031.8251942442</v>
      </c>
    </row>
    <row r="28" spans="1:14">
      <c r="A28" s="4" t="s">
        <v>982</v>
      </c>
      <c r="B28" s="184">
        <f>SUM(B16:B27)</f>
        <v>559999.99999999988</v>
      </c>
    </row>
    <row r="31" spans="1:14">
      <c r="A31" s="186" t="s">
        <v>983</v>
      </c>
      <c r="B31" s="186" t="s">
        <v>984</v>
      </c>
      <c r="C31" s="135" t="s">
        <v>985</v>
      </c>
      <c r="D31" s="186" t="s">
        <v>986</v>
      </c>
      <c r="E31" s="186" t="s">
        <v>987</v>
      </c>
      <c r="F31" s="186" t="s">
        <v>988</v>
      </c>
      <c r="G31" s="186" t="s">
        <v>989</v>
      </c>
      <c r="H31" s="186" t="s">
        <v>990</v>
      </c>
      <c r="I31" s="186">
        <v>0</v>
      </c>
      <c r="J31" s="186" t="s">
        <v>991</v>
      </c>
      <c r="K31" s="186">
        <v>0</v>
      </c>
      <c r="L31" s="186" t="s">
        <v>992</v>
      </c>
      <c r="M31" s="186">
        <v>0</v>
      </c>
      <c r="N31" s="186" t="s">
        <v>993</v>
      </c>
    </row>
    <row r="32" spans="1:14">
      <c r="A32" t="s">
        <v>37</v>
      </c>
      <c r="B32">
        <f t="shared" ref="B32:B43" si="1">(G32/(1+$I$31))*(1+$K$31+$M$31)</f>
        <v>3.0459700000000001</v>
      </c>
      <c r="C32" s="199">
        <f>($B$2*$B$5)*(B32/$B$44)</f>
        <v>27340.338279431151</v>
      </c>
      <c r="D32">
        <v>1</v>
      </c>
      <c r="E32">
        <f t="shared" ref="E32:E43" si="2">B32*D32</f>
        <v>3.0459700000000001</v>
      </c>
      <c r="F32">
        <f t="shared" ref="F32:F43" si="3">B32-E32</f>
        <v>0</v>
      </c>
      <c r="G32">
        <v>3.0459700000000001</v>
      </c>
      <c r="N32">
        <v>31</v>
      </c>
    </row>
    <row r="33" spans="1:14">
      <c r="A33" t="s">
        <v>40</v>
      </c>
      <c r="B33">
        <f t="shared" si="1"/>
        <v>3.6436299999999999</v>
      </c>
      <c r="C33" s="199">
        <f t="shared" ref="C33:C43" si="4">($B$2*$B$5)*(B33/$B$44)</f>
        <v>32704.877843538747</v>
      </c>
      <c r="D33">
        <v>1</v>
      </c>
      <c r="E33">
        <f t="shared" si="2"/>
        <v>3.6436299999999999</v>
      </c>
      <c r="F33">
        <f t="shared" si="3"/>
        <v>0</v>
      </c>
      <c r="G33">
        <v>3.6436299999999999</v>
      </c>
      <c r="N33">
        <v>28</v>
      </c>
    </row>
    <row r="34" spans="1:14">
      <c r="A34" t="s">
        <v>43</v>
      </c>
      <c r="B34">
        <f t="shared" si="1"/>
        <v>5.0995999999999997</v>
      </c>
      <c r="C34" s="199">
        <f t="shared" si="4"/>
        <v>45773.526689293423</v>
      </c>
      <c r="D34">
        <v>1</v>
      </c>
      <c r="E34">
        <f t="shared" si="2"/>
        <v>5.0995999999999997</v>
      </c>
      <c r="F34">
        <f t="shared" si="3"/>
        <v>0</v>
      </c>
      <c r="G34">
        <v>5.0995999999999997</v>
      </c>
      <c r="N34">
        <v>31</v>
      </c>
    </row>
    <row r="35" spans="1:14">
      <c r="A35" t="s">
        <v>46</v>
      </c>
      <c r="B35">
        <f t="shared" si="1"/>
        <v>6.2404999999999999</v>
      </c>
      <c r="C35" s="199">
        <f t="shared" si="4"/>
        <v>56014.137050854115</v>
      </c>
      <c r="D35">
        <v>1</v>
      </c>
      <c r="E35">
        <f t="shared" si="2"/>
        <v>6.2404999999999999</v>
      </c>
      <c r="F35">
        <f t="shared" si="3"/>
        <v>0</v>
      </c>
      <c r="G35">
        <v>6.2404999999999999</v>
      </c>
      <c r="N35">
        <v>30</v>
      </c>
    </row>
    <row r="36" spans="1:14">
      <c r="A36" t="s">
        <v>49</v>
      </c>
      <c r="B36">
        <f t="shared" si="1"/>
        <v>6.8678999999999997</v>
      </c>
      <c r="C36" s="199">
        <f t="shared" si="4"/>
        <v>61645.620038708585</v>
      </c>
      <c r="D36">
        <v>1</v>
      </c>
      <c r="E36">
        <f t="shared" si="2"/>
        <v>6.8678999999999997</v>
      </c>
      <c r="F36">
        <f t="shared" si="3"/>
        <v>0</v>
      </c>
      <c r="G36">
        <v>6.8678999999999997</v>
      </c>
      <c r="N36">
        <v>31</v>
      </c>
    </row>
    <row r="37" spans="1:14">
      <c r="A37" t="s">
        <v>52</v>
      </c>
      <c r="B37">
        <f t="shared" si="1"/>
        <v>7.0546800000000003</v>
      </c>
      <c r="C37" s="199">
        <f t="shared" si="4"/>
        <v>63322.139631426886</v>
      </c>
      <c r="D37">
        <v>0.61</v>
      </c>
      <c r="E37">
        <f t="shared" si="2"/>
        <v>4.3033548000000001</v>
      </c>
      <c r="F37">
        <f t="shared" si="3"/>
        <v>2.7513252000000001</v>
      </c>
      <c r="G37">
        <v>7.0546800000000003</v>
      </c>
      <c r="N37">
        <v>30</v>
      </c>
    </row>
    <row r="38" spans="1:14">
      <c r="A38" t="s">
        <v>54</v>
      </c>
      <c r="B38">
        <f t="shared" si="1"/>
        <v>7.3697100000000004</v>
      </c>
      <c r="C38" s="199">
        <f t="shared" si="4"/>
        <v>66149.819079408713</v>
      </c>
      <c r="D38">
        <v>0.61</v>
      </c>
      <c r="E38">
        <f t="shared" si="2"/>
        <v>4.4955230999999998</v>
      </c>
      <c r="F38">
        <f t="shared" si="3"/>
        <v>2.8741869000000007</v>
      </c>
      <c r="G38">
        <v>7.3697100000000004</v>
      </c>
      <c r="N38">
        <v>31</v>
      </c>
    </row>
    <row r="39" spans="1:14">
      <c r="A39" t="s">
        <v>56</v>
      </c>
      <c r="B39">
        <f t="shared" si="1"/>
        <v>6.7867600000000001</v>
      </c>
      <c r="C39" s="199">
        <f t="shared" si="4"/>
        <v>60917.315082325884</v>
      </c>
      <c r="D39">
        <v>0.61</v>
      </c>
      <c r="E39">
        <f t="shared" si="2"/>
        <v>4.1399236000000004</v>
      </c>
      <c r="F39">
        <f t="shared" si="3"/>
        <v>2.6468363999999998</v>
      </c>
      <c r="G39">
        <v>6.7867600000000001</v>
      </c>
      <c r="N39">
        <v>31</v>
      </c>
    </row>
    <row r="40" spans="1:14">
      <c r="A40" t="s">
        <v>58</v>
      </c>
      <c r="B40">
        <f t="shared" si="1"/>
        <v>5.6308499999999997</v>
      </c>
      <c r="C40" s="199">
        <f t="shared" si="4"/>
        <v>50541.976382149158</v>
      </c>
      <c r="D40">
        <v>0.61</v>
      </c>
      <c r="E40">
        <f t="shared" si="2"/>
        <v>3.4348184999999996</v>
      </c>
      <c r="F40">
        <f t="shared" si="3"/>
        <v>2.1960315000000001</v>
      </c>
      <c r="G40">
        <v>5.6308499999999997</v>
      </c>
      <c r="N40">
        <v>30</v>
      </c>
    </row>
    <row r="41" spans="1:14">
      <c r="A41" t="s">
        <v>61</v>
      </c>
      <c r="B41">
        <f t="shared" si="1"/>
        <v>4.3876099999999996</v>
      </c>
      <c r="C41" s="199">
        <f t="shared" si="4"/>
        <v>39382.771871756748</v>
      </c>
      <c r="D41">
        <v>1</v>
      </c>
      <c r="E41">
        <f t="shared" si="2"/>
        <v>4.3876099999999996</v>
      </c>
      <c r="F41">
        <f t="shared" si="3"/>
        <v>0</v>
      </c>
      <c r="G41">
        <v>4.3876099999999996</v>
      </c>
      <c r="N41">
        <v>31</v>
      </c>
    </row>
    <row r="42" spans="1:14">
      <c r="A42" t="s">
        <v>64</v>
      </c>
      <c r="B42">
        <f t="shared" si="1"/>
        <v>3.4732599999999998</v>
      </c>
      <c r="C42" s="199">
        <f t="shared" si="4"/>
        <v>31175.652856862358</v>
      </c>
      <c r="D42">
        <v>1</v>
      </c>
      <c r="E42">
        <f t="shared" si="2"/>
        <v>3.4732599999999998</v>
      </c>
      <c r="F42">
        <f t="shared" si="3"/>
        <v>0</v>
      </c>
      <c r="G42">
        <v>3.4732599999999998</v>
      </c>
      <c r="N42">
        <v>30</v>
      </c>
    </row>
    <row r="43" spans="1:14">
      <c r="A43" t="s">
        <v>67</v>
      </c>
      <c r="B43">
        <f t="shared" si="1"/>
        <v>2.78878</v>
      </c>
      <c r="C43" s="199">
        <f t="shared" si="4"/>
        <v>25031.8251942442</v>
      </c>
      <c r="D43">
        <v>1</v>
      </c>
      <c r="E43">
        <f t="shared" si="2"/>
        <v>2.78878</v>
      </c>
      <c r="F43">
        <f t="shared" si="3"/>
        <v>0</v>
      </c>
      <c r="G43">
        <v>2.78878</v>
      </c>
      <c r="N43">
        <v>31</v>
      </c>
    </row>
    <row r="44" spans="1:14">
      <c r="A44" s="4" t="s">
        <v>994</v>
      </c>
      <c r="B44" s="125">
        <f>SUM(B32:B43)</f>
        <v>62.389250000000004</v>
      </c>
      <c r="C44" s="189">
        <f>SUM(C32:C43)</f>
        <v>559999.99999999988</v>
      </c>
    </row>
    <row r="45" spans="1:14">
      <c r="C45" s="199"/>
    </row>
    <row r="46" spans="1:14">
      <c r="C46" s="199"/>
      <c r="F46">
        <f>B32/B44</f>
        <v>4.8822032641841338E-2</v>
      </c>
    </row>
    <row r="60" spans="5:7">
      <c r="E60" s="109"/>
      <c r="F60" s="109"/>
      <c r="G60" s="109"/>
    </row>
    <row r="61" spans="5:7">
      <c r="E61" s="109"/>
      <c r="F61" s="109"/>
      <c r="G61" s="109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0"/>
  <sheetViews>
    <sheetView topLeftCell="A168" workbookViewId="0">
      <selection activeCell="C204" sqref="C204"/>
    </sheetView>
  </sheetViews>
  <sheetFormatPr baseColWidth="10" defaultColWidth="11.1640625" defaultRowHeight="15" x14ac:dyDescent="0"/>
  <cols>
    <col min="1" max="1" width="1.5" customWidth="1"/>
    <col min="3" max="3" width="14.1640625" bestFit="1" customWidth="1"/>
    <col min="4" max="4" width="12.6640625" customWidth="1"/>
    <col min="5" max="5" width="14.6640625" customWidth="1"/>
    <col min="6" max="7" width="12.1640625" customWidth="1"/>
    <col min="9" max="9" width="16" customWidth="1"/>
    <col min="12" max="12" width="62.5" customWidth="1"/>
    <col min="13" max="13" width="14" customWidth="1"/>
    <col min="14" max="14" width="13.6640625" customWidth="1"/>
    <col min="15" max="15" width="12.5" customWidth="1"/>
    <col min="16" max="17" width="12.1640625" customWidth="1"/>
    <col min="18" max="18" width="12.5" customWidth="1"/>
    <col min="19" max="19" width="14" customWidth="1"/>
  </cols>
  <sheetData>
    <row r="1" spans="1:2">
      <c r="A1" s="4" t="s">
        <v>995</v>
      </c>
    </row>
    <row r="2" spans="1:2">
      <c r="A2" s="4"/>
      <c r="B2" s="5" t="s">
        <v>996</v>
      </c>
    </row>
    <row r="3" spans="1:2">
      <c r="B3" t="s">
        <v>89</v>
      </c>
    </row>
    <row r="4" spans="1:2">
      <c r="B4" t="s">
        <v>90</v>
      </c>
    </row>
    <row r="5" spans="1:2">
      <c r="B5" t="s">
        <v>95</v>
      </c>
    </row>
    <row r="6" spans="1:2">
      <c r="B6" t="s">
        <v>98</v>
      </c>
    </row>
    <row r="8" spans="1:2">
      <c r="A8" s="4" t="s">
        <v>997</v>
      </c>
    </row>
    <row r="9" spans="1:2">
      <c r="B9" t="s">
        <v>106</v>
      </c>
    </row>
    <row r="10" spans="1:2">
      <c r="B10" t="s">
        <v>104</v>
      </c>
    </row>
    <row r="12" spans="1:2">
      <c r="A12" s="4" t="s">
        <v>998</v>
      </c>
    </row>
    <row r="13" spans="1:2">
      <c r="B13" t="s">
        <v>164</v>
      </c>
    </row>
    <row r="14" spans="1:2">
      <c r="B14" t="s">
        <v>108</v>
      </c>
    </row>
    <row r="17" spans="1:13">
      <c r="A17" s="6" t="s">
        <v>999</v>
      </c>
      <c r="B17" s="7"/>
      <c r="C17" s="8"/>
      <c r="D17" s="7"/>
      <c r="K17" s="6" t="s">
        <v>1000</v>
      </c>
      <c r="L17" s="7"/>
      <c r="M17" s="8"/>
    </row>
    <row r="18" spans="1:13">
      <c r="A18" s="7"/>
      <c r="B18" s="8">
        <v>1</v>
      </c>
      <c r="C18" s="8">
        <v>0.2</v>
      </c>
      <c r="D18" s="7"/>
      <c r="K18" s="7"/>
      <c r="L18" s="8">
        <v>1</v>
      </c>
      <c r="M18" s="8">
        <v>6.6666666666666666E-2</v>
      </c>
    </row>
    <row r="19" spans="1:13">
      <c r="A19" s="7"/>
      <c r="B19" s="8">
        <v>2</v>
      </c>
      <c r="C19" s="8">
        <v>0.32</v>
      </c>
      <c r="D19" s="7"/>
      <c r="K19" s="7"/>
      <c r="L19" s="8">
        <v>2</v>
      </c>
      <c r="M19" s="8">
        <v>6.6666666666666666E-2</v>
      </c>
    </row>
    <row r="20" spans="1:13">
      <c r="A20" s="7"/>
      <c r="B20" s="8">
        <v>3</v>
      </c>
      <c r="C20" s="8">
        <v>0.192</v>
      </c>
      <c r="D20" s="7"/>
      <c r="K20" s="7"/>
      <c r="L20" s="8">
        <v>3</v>
      </c>
      <c r="M20" s="8">
        <v>6.6666666666666666E-2</v>
      </c>
    </row>
    <row r="21" spans="1:13">
      <c r="A21" s="7"/>
      <c r="B21" s="8">
        <v>4</v>
      </c>
      <c r="C21" s="8">
        <v>0.1152</v>
      </c>
      <c r="D21" s="7"/>
      <c r="K21" s="7"/>
      <c r="L21" s="8">
        <v>4</v>
      </c>
      <c r="M21" s="8">
        <v>6.6666666666666666E-2</v>
      </c>
    </row>
    <row r="22" spans="1:13">
      <c r="A22" s="7"/>
      <c r="B22" s="8">
        <v>5</v>
      </c>
      <c r="C22" s="8">
        <v>0.1152</v>
      </c>
      <c r="D22" s="7"/>
      <c r="K22" s="7"/>
      <c r="L22" s="8">
        <v>5</v>
      </c>
      <c r="M22" s="8">
        <v>6.6666666666666666E-2</v>
      </c>
    </row>
    <row r="23" spans="1:13">
      <c r="A23" s="7"/>
      <c r="B23" s="8">
        <v>6</v>
      </c>
      <c r="C23" s="8">
        <v>5.7599999999999998E-2</v>
      </c>
      <c r="D23" s="7"/>
      <c r="K23" s="7"/>
      <c r="L23" s="8">
        <v>6</v>
      </c>
      <c r="M23" s="8">
        <v>6.6666666666666666E-2</v>
      </c>
    </row>
    <row r="24" spans="1:13">
      <c r="L24" s="8">
        <v>7</v>
      </c>
      <c r="M24" s="8">
        <v>6.6666666666666666E-2</v>
      </c>
    </row>
    <row r="25" spans="1:13">
      <c r="L25" s="8">
        <v>8</v>
      </c>
      <c r="M25" s="8">
        <v>6.6666666666666666E-2</v>
      </c>
    </row>
    <row r="26" spans="1:13">
      <c r="A26" s="4" t="s">
        <v>1001</v>
      </c>
      <c r="C26" s="91">
        <v>1</v>
      </c>
      <c r="D26" s="92">
        <v>2</v>
      </c>
      <c r="E26" s="92">
        <v>3</v>
      </c>
      <c r="F26" s="92">
        <v>4</v>
      </c>
      <c r="G26" s="92">
        <v>5</v>
      </c>
      <c r="H26" s="92">
        <v>6</v>
      </c>
      <c r="I26" t="s">
        <v>1002</v>
      </c>
      <c r="L26" s="8">
        <v>9</v>
      </c>
      <c r="M26" s="8">
        <v>6.6666666666666666E-2</v>
      </c>
    </row>
    <row r="27" spans="1:13">
      <c r="B27" t="s">
        <v>257</v>
      </c>
      <c r="C27" s="99">
        <f>MAX(-Financials!G51*Inputs!$M$94,0)</f>
        <v>26358.729238910011</v>
      </c>
      <c r="D27" s="99">
        <f>MAX(-Financials!H51*Inputs!$M$94,0)</f>
        <v>77328.459349330253</v>
      </c>
      <c r="E27" s="99">
        <f>MAX(-Financials!I51*Inputs!$M$94,0)</f>
        <v>41356.03180347709</v>
      </c>
      <c r="F27" s="99">
        <f>MAX(-Financials!J51*Inputs!$M$94,0)</f>
        <v>19267.655168281661</v>
      </c>
      <c r="G27" s="99">
        <f>MAX(-Financials!K51*Inputs!$M$94,0)</f>
        <v>18028.047773025541</v>
      </c>
      <c r="H27" s="99">
        <f>MAX(-Financials!L51*Inputs!$M$94,0)</f>
        <v>1046.989866023348</v>
      </c>
      <c r="I27" s="99">
        <f>SUM(C27:H27)</f>
        <v>183385.91319904794</v>
      </c>
      <c r="L27" s="8">
        <v>10</v>
      </c>
      <c r="M27" s="8">
        <v>6.6666666666666666E-2</v>
      </c>
    </row>
    <row r="28" spans="1:13">
      <c r="B28" t="s">
        <v>258</v>
      </c>
      <c r="C28" s="99">
        <f>MAX(C27*$C$79,0)</f>
        <v>25160.72499500155</v>
      </c>
      <c r="D28" s="99">
        <f>MAX((D27*$C$79)*$D$79,0)</f>
        <v>67104.199100647194</v>
      </c>
      <c r="E28" s="99">
        <f>MAX(((E27*C79)*D79)*D79,0)</f>
        <v>32625.77660327261</v>
      </c>
      <c r="F28" s="99">
        <f>MAX((((F27*C79)*D79)*D79)*D79,0)</f>
        <v>13818.55146852599</v>
      </c>
      <c r="G28" s="99">
        <f>MAX(((((G27*C79)*D79)*D79)*D79)*D79,0)</f>
        <v>11754.225366427752</v>
      </c>
      <c r="H28" s="99">
        <f>MAX(H27*$C$79,0)</f>
        <v>999.40417661258687</v>
      </c>
      <c r="I28" s="99">
        <f>SUM(C28:H28)</f>
        <v>151462.88171048768</v>
      </c>
      <c r="L28" s="8">
        <v>11</v>
      </c>
      <c r="M28" s="8">
        <v>6.6666666666666666E-2</v>
      </c>
    </row>
    <row r="29" spans="1:13" ht="17" customHeight="1">
      <c r="I29" s="100">
        <f>SUM(I27:I28)</f>
        <v>334848.79490953562</v>
      </c>
      <c r="L29" s="8">
        <v>12</v>
      </c>
      <c r="M29" s="8">
        <v>6.6666666666666666E-2</v>
      </c>
    </row>
    <row r="30" spans="1:13">
      <c r="A30" s="4" t="s">
        <v>262</v>
      </c>
      <c r="I30" s="101"/>
      <c r="L30" s="8">
        <v>13</v>
      </c>
      <c r="M30" s="8">
        <v>6.6666666666666666E-2</v>
      </c>
    </row>
    <row r="31" spans="1:13">
      <c r="B31" t="s">
        <v>257</v>
      </c>
      <c r="C31" s="99">
        <f>MAX(-Financials!G51*Inputs!$M$95,0)</f>
        <v>6202.0539385670609</v>
      </c>
      <c r="D31" s="99">
        <f>MAX(-Financials!H51*Inputs!$M$95,0)</f>
        <v>18194.931611607117</v>
      </c>
      <c r="E31" s="99">
        <f>MAX(-Financials!I51*Inputs!$M$95,0)</f>
        <v>9730.8310125828448</v>
      </c>
      <c r="F31" s="99">
        <f>MAX(-Financials!J51*Inputs!$M$95,0)</f>
        <v>4533.5659219486251</v>
      </c>
      <c r="G31" s="99">
        <f>MAX(-Financials!K51*Inputs!$M$95,0)</f>
        <v>4241.8935936530679</v>
      </c>
      <c r="H31" s="99">
        <f>MAX(-Financials!L51*Inputs!$M$95,0)</f>
        <v>246.35055671137599</v>
      </c>
      <c r="I31" s="99">
        <f>SUM(C31:H31)</f>
        <v>43149.62663507009</v>
      </c>
      <c r="L31" s="8">
        <v>14</v>
      </c>
      <c r="M31" s="8">
        <v>6.6666666666666666E-2</v>
      </c>
    </row>
    <row r="32" spans="1:13">
      <c r="B32" t="s">
        <v>258</v>
      </c>
      <c r="C32" s="99">
        <f>MAX(C31*$C$79,0)</f>
        <v>5920.1705870591877</v>
      </c>
      <c r="D32" s="99">
        <f>MAX((D31*C79)*D79,0)</f>
        <v>15789.223317799338</v>
      </c>
      <c r="E32" s="99">
        <f>MAX(((E31*C79)*D79)*D79,0)</f>
        <v>7676.6533184170848</v>
      </c>
      <c r="F32" s="99">
        <f>MAX((((F31*C79)*D79)*D79)*D79,0)</f>
        <v>3251.4238749472906</v>
      </c>
      <c r="G32" s="99">
        <f>MAX(((((G31*C79)*D79)*D79)*D79)*D79,0)</f>
        <v>2765.7000862182949</v>
      </c>
      <c r="H32" s="99">
        <f>MAX((((((H31*C79)*D79)*D79)*D79)*D79)*D79,0)</f>
        <v>146.01938630632267</v>
      </c>
      <c r="I32" s="99">
        <f>SUM(C32:H32)</f>
        <v>35549.190570747523</v>
      </c>
      <c r="L32" s="8">
        <v>15</v>
      </c>
      <c r="M32" s="8">
        <v>6.6666666666666666E-2</v>
      </c>
    </row>
    <row r="33" spans="1:15" ht="17" customHeight="1">
      <c r="I33" s="100">
        <f>SUM(I31:I32)</f>
        <v>78698.817205817613</v>
      </c>
    </row>
    <row r="34" spans="1:15">
      <c r="A34" s="4" t="s">
        <v>271</v>
      </c>
      <c r="K34" s="139" t="s">
        <v>1003</v>
      </c>
    </row>
    <row r="35" spans="1:15">
      <c r="B35" t="s">
        <v>240</v>
      </c>
      <c r="E35" s="71">
        <f>Inputs!G29*Inputs!M91*Inputs!M92</f>
        <v>282544.2</v>
      </c>
      <c r="L35" t="s">
        <v>1004</v>
      </c>
      <c r="M35" s="99">
        <f>Inputs!G56*Inputs!G29</f>
        <v>357889.32</v>
      </c>
    </row>
    <row r="36" spans="1:15">
      <c r="B36" t="s">
        <v>1005</v>
      </c>
      <c r="E36" s="71">
        <f>E35*C79</f>
        <v>269702.56611000001</v>
      </c>
      <c r="L36" t="s">
        <v>1006</v>
      </c>
      <c r="M36" s="71">
        <f>E36+E41+AA58+AA59+MIN(0,Tables!C88)</f>
        <v>456335.81660642452</v>
      </c>
    </row>
    <row r="37" spans="1:15">
      <c r="B37" t="s">
        <v>1007</v>
      </c>
      <c r="E37" s="71">
        <f>Inputs!G29*Inputs!M99</f>
        <v>800541.9</v>
      </c>
      <c r="L37" t="s">
        <v>121</v>
      </c>
      <c r="M37" s="71">
        <f>Inputs!G29-Tables!M36</f>
        <v>485478.18339357548</v>
      </c>
    </row>
    <row r="38" spans="1:15">
      <c r="B38" t="s">
        <v>1008</v>
      </c>
      <c r="E38" s="71">
        <f>E37*Inputs!M104</f>
        <v>0</v>
      </c>
      <c r="L38" t="s">
        <v>1009</v>
      </c>
      <c r="M38" s="71">
        <f>M37-Inputs!H58</f>
        <v>137007.00339357549</v>
      </c>
    </row>
    <row r="39" spans="1:15">
      <c r="B39" t="s">
        <v>1010</v>
      </c>
      <c r="E39" s="71">
        <f>E38*Inputs!M94</f>
        <v>0</v>
      </c>
      <c r="L39" t="s">
        <v>1011</v>
      </c>
      <c r="M39" s="132">
        <f>-PMT(Inputs!M61,Inputs!M60,Inputs!H58)</f>
        <v>49614.456380857999</v>
      </c>
    </row>
    <row r="40" spans="1:15">
      <c r="B40" t="s">
        <v>1012</v>
      </c>
      <c r="E40" s="71">
        <f>(1-Inputs!M104)*Tables!E37</f>
        <v>800541.9</v>
      </c>
      <c r="L40" t="s">
        <v>1013</v>
      </c>
      <c r="M40" s="133"/>
    </row>
    <row r="41" spans="1:15">
      <c r="B41" t="s">
        <v>1014</v>
      </c>
      <c r="E41" s="71">
        <f>E39*C79</f>
        <v>0</v>
      </c>
    </row>
    <row r="42" spans="1:15">
      <c r="B42" t="s">
        <v>1015</v>
      </c>
      <c r="E42" s="99">
        <f>I27</f>
        <v>183385.91319904794</v>
      </c>
    </row>
    <row r="43" spans="1:15">
      <c r="B43" t="s">
        <v>1016</v>
      </c>
      <c r="E43" s="99">
        <f>I28</f>
        <v>151462.88171048768</v>
      </c>
    </row>
    <row r="44" spans="1:15">
      <c r="B44" t="s">
        <v>1017</v>
      </c>
      <c r="E44" s="99">
        <f>I31</f>
        <v>43149.62663507009</v>
      </c>
      <c r="M44" t="s">
        <v>1018</v>
      </c>
      <c r="N44" t="s">
        <v>258</v>
      </c>
      <c r="O44" t="s">
        <v>1019</v>
      </c>
    </row>
    <row r="45" spans="1:15">
      <c r="B45" t="s">
        <v>1020</v>
      </c>
      <c r="E45" s="99">
        <f>I32</f>
        <v>35549.190570747523</v>
      </c>
      <c r="L45" t="s">
        <v>240</v>
      </c>
      <c r="M45" s="104">
        <f>E35</f>
        <v>282544.2</v>
      </c>
      <c r="N45" s="104">
        <f>E36</f>
        <v>269702.56611000001</v>
      </c>
      <c r="O45" s="104">
        <f>M45-N45</f>
        <v>12841.633889999997</v>
      </c>
    </row>
    <row r="46" spans="1:15">
      <c r="L46" t="s">
        <v>1021</v>
      </c>
      <c r="M46" s="101">
        <f>S58</f>
        <v>183385.91319904794</v>
      </c>
      <c r="N46" s="101">
        <f>AA58</f>
        <v>151084.05992567696</v>
      </c>
      <c r="O46" s="104">
        <f>M46-N46</f>
        <v>32301.853273370973</v>
      </c>
    </row>
    <row r="47" spans="1:15">
      <c r="A47" s="6" t="s">
        <v>1022</v>
      </c>
      <c r="C47" s="8"/>
      <c r="D47" s="8"/>
      <c r="E47" s="8"/>
      <c r="L47" t="s">
        <v>1023</v>
      </c>
      <c r="M47" s="101">
        <f>S59</f>
        <v>43149.62663507009</v>
      </c>
      <c r="N47" s="101">
        <f>AA59</f>
        <v>35549.190570747523</v>
      </c>
      <c r="O47" s="104">
        <f>M47-N47</f>
        <v>7600.4360643225664</v>
      </c>
    </row>
    <row r="48" spans="1:15">
      <c r="B48" s="8" t="s">
        <v>1024</v>
      </c>
      <c r="C48" s="8" t="s">
        <v>1025</v>
      </c>
      <c r="D48" s="8" t="s">
        <v>1026</v>
      </c>
      <c r="E48" s="8">
        <v>1</v>
      </c>
      <c r="L48" t="s">
        <v>1027</v>
      </c>
      <c r="M48" s="101">
        <f>IF(C85="no",0,C87)</f>
        <v>0</v>
      </c>
      <c r="N48" s="101">
        <f>IF(C85="no",0,IF(Inputs!M52="Yes",0,Tables!C88))</f>
        <v>0</v>
      </c>
      <c r="O48" s="104">
        <f>M48-N48</f>
        <v>0</v>
      </c>
    </row>
    <row r="49" spans="2:27">
      <c r="B49" s="8">
        <v>0.04</v>
      </c>
      <c r="C49" s="8">
        <v>0.96150000000000002</v>
      </c>
      <c r="D49" s="8">
        <f t="shared" ref="D49:D70" si="0">((1-C49)/2)+C49</f>
        <v>0.98075000000000001</v>
      </c>
      <c r="E49" s="8">
        <f t="shared" ref="E49:E70" si="1">(B49*C49)+C49</f>
        <v>0.99996000000000007</v>
      </c>
      <c r="L49" t="s">
        <v>263</v>
      </c>
      <c r="M49" s="104">
        <f>SUM(M45:M48)</f>
        <v>509079.73983411805</v>
      </c>
      <c r="N49" s="104">
        <f>SUM(N45:N48)</f>
        <v>456335.81660642452</v>
      </c>
      <c r="O49" s="104">
        <f>SUM(O45:O48)</f>
        <v>52743.923227693536</v>
      </c>
    </row>
    <row r="50" spans="2:27">
      <c r="B50" s="8">
        <v>0.05</v>
      </c>
      <c r="C50" s="8">
        <v>0.95240000000000002</v>
      </c>
      <c r="D50" s="8">
        <f t="shared" si="0"/>
        <v>0.97619999999999996</v>
      </c>
      <c r="E50" s="8">
        <f t="shared" si="1"/>
        <v>1.0000200000000001</v>
      </c>
    </row>
    <row r="51" spans="2:27">
      <c r="B51" s="8">
        <v>0.06</v>
      </c>
      <c r="C51" s="8">
        <v>0.94340000000000002</v>
      </c>
      <c r="D51" s="8">
        <f t="shared" si="0"/>
        <v>0.97170000000000001</v>
      </c>
      <c r="E51" s="8">
        <f t="shared" si="1"/>
        <v>1.0000040000000001</v>
      </c>
    </row>
    <row r="52" spans="2:27">
      <c r="B52" s="8">
        <v>7.0000000000000007E-2</v>
      </c>
      <c r="C52" s="8">
        <v>0.93459999999999999</v>
      </c>
      <c r="D52" s="8">
        <f t="shared" si="0"/>
        <v>0.96730000000000005</v>
      </c>
      <c r="E52" s="8">
        <f t="shared" si="1"/>
        <v>1.000022</v>
      </c>
      <c r="L52" t="s">
        <v>1028</v>
      </c>
    </row>
    <row r="53" spans="2:27">
      <c r="B53" s="8">
        <v>0.08</v>
      </c>
      <c r="C53" s="8">
        <v>0.92589999999999995</v>
      </c>
      <c r="D53" s="8">
        <f t="shared" si="0"/>
        <v>0.96294999999999997</v>
      </c>
      <c r="E53" s="8">
        <f t="shared" si="1"/>
        <v>0.99997199999999997</v>
      </c>
      <c r="L53" t="s">
        <v>1029</v>
      </c>
      <c r="M53" s="101">
        <f>IF(((Inputs!G56*Inputs!G29)-(Tables!E35*0.5)&lt;0),0,(Inputs!G56*Inputs!G29)-(Tables!E35*0.5))</f>
        <v>216617.22</v>
      </c>
      <c r="N53" s="135">
        <v>408707.06</v>
      </c>
      <c r="O53" s="135">
        <v>298555.353512</v>
      </c>
      <c r="P53" s="135">
        <v>247496.030649152</v>
      </c>
      <c r="Q53" s="135">
        <v>231818.7061242754</v>
      </c>
      <c r="R53" s="135">
        <v>215957.59013328029</v>
      </c>
      <c r="S53" s="104">
        <f>SUM(M53:R53)</f>
        <v>1619151.9604187079</v>
      </c>
    </row>
    <row r="54" spans="2:27">
      <c r="B54" s="8">
        <v>0.09</v>
      </c>
      <c r="C54" s="8">
        <v>0.91739999999999999</v>
      </c>
      <c r="D54" s="8">
        <f t="shared" si="0"/>
        <v>0.9587</v>
      </c>
      <c r="E54" s="8">
        <f t="shared" si="1"/>
        <v>0.99996600000000002</v>
      </c>
      <c r="M54" t="s">
        <v>1030</v>
      </c>
      <c r="N54" t="s">
        <v>1031</v>
      </c>
      <c r="O54" t="s">
        <v>1032</v>
      </c>
      <c r="P54" t="s">
        <v>1033</v>
      </c>
      <c r="Q54" t="s">
        <v>1034</v>
      </c>
      <c r="R54" t="s">
        <v>1035</v>
      </c>
      <c r="S54" t="s">
        <v>263</v>
      </c>
    </row>
    <row r="55" spans="2:27">
      <c r="B55" s="8">
        <v>0.1</v>
      </c>
      <c r="C55" s="8">
        <v>0.90910000000000002</v>
      </c>
      <c r="D55" s="8">
        <f t="shared" si="0"/>
        <v>0.95455000000000001</v>
      </c>
      <c r="E55" s="8">
        <f t="shared" si="1"/>
        <v>1.0000100000000001</v>
      </c>
      <c r="L55" t="s">
        <v>1036</v>
      </c>
      <c r="M55" s="101">
        <f>IF(-Financials!G51&gt;0,-Financials!G51,0)</f>
        <v>77525.674232088262</v>
      </c>
      <c r="N55" s="101">
        <f>IF(-Financials!H51&gt;0,-Financials!H51,0)</f>
        <v>227436.64514508896</v>
      </c>
      <c r="O55" s="101">
        <f>IF(-Financials!I51&gt;0,-Financials!I51,0)</f>
        <v>121635.38765728555</v>
      </c>
      <c r="P55" s="101">
        <f>IF(-Financials!J51&gt;0,-Financials!J51,0)</f>
        <v>56669.574024357818</v>
      </c>
      <c r="Q55" s="101">
        <f>IF(-Financials!K51&gt;0,-Financials!K51,0)</f>
        <v>53023.669920663349</v>
      </c>
      <c r="R55" s="101">
        <f>IF(-Financials!L51&gt;0,-Financials!L51,0)</f>
        <v>3079.3819588921997</v>
      </c>
      <c r="S55" s="104">
        <f>SUM(M55:R55)</f>
        <v>539370.33293837623</v>
      </c>
    </row>
    <row r="56" spans="2:27">
      <c r="B56" s="8">
        <v>0.11</v>
      </c>
      <c r="C56" s="8">
        <v>0.90090000000000003</v>
      </c>
      <c r="D56" s="8">
        <f t="shared" si="0"/>
        <v>0.95045000000000002</v>
      </c>
      <c r="E56" s="8">
        <f t="shared" si="1"/>
        <v>0.99999900000000008</v>
      </c>
      <c r="L56" t="s">
        <v>1037</v>
      </c>
      <c r="M56" s="101">
        <f t="shared" ref="M56:R56" si="2">IF(M53&gt;M55,M55,IF(M53&lt;0,0,M53))</f>
        <v>77525.674232088262</v>
      </c>
      <c r="N56" s="101">
        <f t="shared" si="2"/>
        <v>227436.64514508896</v>
      </c>
      <c r="O56" s="101">
        <f t="shared" si="2"/>
        <v>121635.38765728555</v>
      </c>
      <c r="P56" s="101">
        <f t="shared" si="2"/>
        <v>56669.574024357818</v>
      </c>
      <c r="Q56" s="101">
        <f t="shared" si="2"/>
        <v>53023.669920663349</v>
      </c>
      <c r="R56" s="101">
        <f t="shared" si="2"/>
        <v>3079.3819588921997</v>
      </c>
      <c r="S56" s="104">
        <f>SUM(M56:R56)</f>
        <v>539370.33293837623</v>
      </c>
    </row>
    <row r="57" spans="2:27">
      <c r="B57" s="8">
        <v>0.12</v>
      </c>
      <c r="C57" s="8">
        <v>0.89290000000000003</v>
      </c>
      <c r="D57" s="8">
        <f t="shared" si="0"/>
        <v>0.94645000000000001</v>
      </c>
      <c r="E57" s="8">
        <f t="shared" si="1"/>
        <v>1.000048</v>
      </c>
      <c r="L57" t="s">
        <v>1038</v>
      </c>
      <c r="M57" s="101">
        <f t="shared" ref="M57:R57" si="3">IF((M53-M55)&lt;0,0,(M53-M55))</f>
        <v>139091.54576791174</v>
      </c>
      <c r="N57" s="101">
        <f t="shared" si="3"/>
        <v>181270.41485491104</v>
      </c>
      <c r="O57" s="101">
        <f t="shared" si="3"/>
        <v>176919.96585471445</v>
      </c>
      <c r="P57" s="101">
        <f t="shared" si="3"/>
        <v>190826.45662479417</v>
      </c>
      <c r="Q57" s="101">
        <f t="shared" si="3"/>
        <v>178795.03620361205</v>
      </c>
      <c r="R57" s="101">
        <f t="shared" si="3"/>
        <v>212878.2081743881</v>
      </c>
      <c r="S57" s="104"/>
      <c r="U57" t="s">
        <v>1030</v>
      </c>
      <c r="V57" t="s">
        <v>1031</v>
      </c>
      <c r="W57" t="s">
        <v>1032</v>
      </c>
      <c r="X57" t="s">
        <v>1033</v>
      </c>
      <c r="Y57" t="s">
        <v>1034</v>
      </c>
      <c r="Z57" t="s">
        <v>1035</v>
      </c>
      <c r="AA57" t="s">
        <v>1039</v>
      </c>
    </row>
    <row r="58" spans="2:27">
      <c r="B58" s="8">
        <v>0.13</v>
      </c>
      <c r="C58" s="8">
        <v>0.88500000000000001</v>
      </c>
      <c r="D58" s="8">
        <f t="shared" si="0"/>
        <v>0.9425</v>
      </c>
      <c r="E58" s="8">
        <f t="shared" si="1"/>
        <v>1.0000500000000001</v>
      </c>
      <c r="L58" t="s">
        <v>1040</v>
      </c>
      <c r="M58" s="104">
        <f>M56*Inputs!$M$94</f>
        <v>26358.729238910011</v>
      </c>
      <c r="N58" s="104">
        <f>N56*Inputs!$M$94</f>
        <v>77328.459349330253</v>
      </c>
      <c r="O58" s="104">
        <f>O56*Inputs!$M$94</f>
        <v>41356.03180347709</v>
      </c>
      <c r="P58" s="104">
        <f>P56*Inputs!$M$94</f>
        <v>19267.655168281661</v>
      </c>
      <c r="Q58" s="104">
        <f>Q56*Inputs!$M$94</f>
        <v>18028.047773025541</v>
      </c>
      <c r="R58" s="104">
        <f>R56*Inputs!$M$94</f>
        <v>1046.989866023348</v>
      </c>
      <c r="S58" s="104">
        <f>SUM(M58:R58)</f>
        <v>183385.91319904794</v>
      </c>
      <c r="T58" t="s">
        <v>1041</v>
      </c>
      <c r="U58" s="104">
        <f>M58*$C$79</f>
        <v>25160.72499500155</v>
      </c>
      <c r="V58" s="104">
        <f>N58*$C$79*$D$79</f>
        <v>67104.199100647194</v>
      </c>
      <c r="W58" s="104">
        <f>O58*$C$79*$D$79^2</f>
        <v>32625.776603272607</v>
      </c>
      <c r="X58" s="104">
        <f>P58*$C$79*$D$79^3</f>
        <v>13818.551468525986</v>
      </c>
      <c r="Y58" s="104">
        <f>Q58*$C$79*$D$79^4</f>
        <v>11754.225366427752</v>
      </c>
      <c r="Z58" s="104">
        <f>R58*$C$79*$D$79^5</f>
        <v>620.58239180187127</v>
      </c>
      <c r="AA58" s="104">
        <f>SUM(U58:Z58)</f>
        <v>151084.05992567696</v>
      </c>
    </row>
    <row r="59" spans="2:27">
      <c r="B59" s="8">
        <v>0.14000000000000001</v>
      </c>
      <c r="C59" s="8">
        <v>0.87719999999999998</v>
      </c>
      <c r="D59" s="8">
        <f t="shared" si="0"/>
        <v>0.93859999999999999</v>
      </c>
      <c r="E59" s="8">
        <f t="shared" si="1"/>
        <v>1.000008</v>
      </c>
      <c r="L59" t="s">
        <v>1042</v>
      </c>
      <c r="M59" s="104">
        <f>M56*Inputs!$M$95</f>
        <v>6202.0539385670609</v>
      </c>
      <c r="N59" s="104">
        <f>N56*Inputs!$M$95</f>
        <v>18194.931611607117</v>
      </c>
      <c r="O59" s="104">
        <f>O56*Inputs!$M$95</f>
        <v>9730.8310125828448</v>
      </c>
      <c r="P59" s="104">
        <f>P56*Inputs!$M$95</f>
        <v>4533.5659219486251</v>
      </c>
      <c r="Q59" s="104">
        <f>Q56*Inputs!$M$95</f>
        <v>4241.8935936530679</v>
      </c>
      <c r="R59" s="104">
        <f>R56*Inputs!$M$95</f>
        <v>246.35055671137599</v>
      </c>
      <c r="S59" s="104">
        <f>SUM(M59:R59)</f>
        <v>43149.62663507009</v>
      </c>
      <c r="T59" t="s">
        <v>1043</v>
      </c>
      <c r="U59" s="104">
        <f>M59*$C$79</f>
        <v>5920.1705870591877</v>
      </c>
      <c r="V59" s="104">
        <f>N59*$C$79*$D$79</f>
        <v>15789.223317799338</v>
      </c>
      <c r="W59" s="104">
        <f>O59*$C$79*$D$79^2</f>
        <v>7676.6533184170848</v>
      </c>
      <c r="X59" s="104">
        <f>P59*$C$79*$D$79^3</f>
        <v>3251.4238749472902</v>
      </c>
      <c r="Y59" s="104">
        <f>Q59*$C$79*$D$79^4</f>
        <v>2765.7000862182945</v>
      </c>
      <c r="Z59" s="104">
        <f>R59*$C$79*$D$79^5</f>
        <v>146.01938630632264</v>
      </c>
      <c r="AA59" s="104">
        <f>SUM(U59:Z59)</f>
        <v>35549.190570747523</v>
      </c>
    </row>
    <row r="60" spans="2:27">
      <c r="B60" s="8">
        <v>0.15</v>
      </c>
      <c r="C60" s="8">
        <v>0.86960000000000004</v>
      </c>
      <c r="D60" s="8">
        <f t="shared" si="0"/>
        <v>0.93480000000000008</v>
      </c>
      <c r="E60" s="8">
        <f t="shared" si="1"/>
        <v>1.00004</v>
      </c>
    </row>
    <row r="61" spans="2:27">
      <c r="B61" s="8">
        <v>0.16</v>
      </c>
      <c r="C61" s="8">
        <v>0.86209999999999998</v>
      </c>
      <c r="D61" s="8">
        <f t="shared" si="0"/>
        <v>0.93104999999999993</v>
      </c>
      <c r="E61" s="8">
        <f t="shared" si="1"/>
        <v>1.0000359999999999</v>
      </c>
    </row>
    <row r="62" spans="2:27">
      <c r="B62" s="8">
        <v>0.17</v>
      </c>
      <c r="C62" s="8">
        <v>0.85470000000000002</v>
      </c>
      <c r="D62" s="8">
        <f t="shared" si="0"/>
        <v>0.92735000000000001</v>
      </c>
      <c r="E62" s="8">
        <f t="shared" si="1"/>
        <v>0.99999900000000008</v>
      </c>
    </row>
    <row r="63" spans="2:27">
      <c r="B63" s="8">
        <v>0.18</v>
      </c>
      <c r="C63" s="8">
        <v>0.84750000000000003</v>
      </c>
      <c r="D63" s="8">
        <f t="shared" si="0"/>
        <v>0.92375000000000007</v>
      </c>
      <c r="E63" s="8">
        <f t="shared" si="1"/>
        <v>1.0000500000000001</v>
      </c>
    </row>
    <row r="64" spans="2:27">
      <c r="B64" s="8">
        <v>0.19</v>
      </c>
      <c r="C64" s="8">
        <v>0.84030000000000005</v>
      </c>
      <c r="D64" s="8">
        <f t="shared" si="0"/>
        <v>0.92015000000000002</v>
      </c>
      <c r="E64" s="8">
        <f t="shared" si="1"/>
        <v>0.9999570000000001</v>
      </c>
    </row>
    <row r="65" spans="1:15">
      <c r="B65" s="8">
        <v>0.2</v>
      </c>
      <c r="C65" s="8">
        <v>0.83330000000000004</v>
      </c>
      <c r="D65" s="8">
        <f t="shared" si="0"/>
        <v>0.91664999999999996</v>
      </c>
      <c r="E65" s="8">
        <f t="shared" si="1"/>
        <v>0.99996000000000007</v>
      </c>
    </row>
    <row r="66" spans="1:15">
      <c r="B66" s="8">
        <v>0.21</v>
      </c>
      <c r="C66" s="8">
        <v>0.82640000000000002</v>
      </c>
      <c r="D66" s="8">
        <f t="shared" si="0"/>
        <v>0.91320000000000001</v>
      </c>
      <c r="E66" s="8">
        <f t="shared" si="1"/>
        <v>0.99994400000000006</v>
      </c>
    </row>
    <row r="67" spans="1:15">
      <c r="B67" s="8">
        <v>0.22</v>
      </c>
      <c r="C67" s="8">
        <v>0.81969999999999998</v>
      </c>
      <c r="D67" s="8">
        <f t="shared" si="0"/>
        <v>0.90985000000000005</v>
      </c>
      <c r="E67" s="8">
        <f t="shared" si="1"/>
        <v>1.0000339999999999</v>
      </c>
    </row>
    <row r="68" spans="1:15">
      <c r="B68" s="8">
        <v>0.23</v>
      </c>
      <c r="C68" s="8">
        <v>0.81299999999999994</v>
      </c>
      <c r="D68" s="8">
        <f t="shared" si="0"/>
        <v>0.90649999999999997</v>
      </c>
      <c r="E68" s="8">
        <f t="shared" si="1"/>
        <v>0.99998999999999993</v>
      </c>
    </row>
    <row r="69" spans="1:15">
      <c r="B69" s="8">
        <v>0.24</v>
      </c>
      <c r="C69" s="8">
        <v>0.80645</v>
      </c>
      <c r="D69" s="8">
        <f t="shared" si="0"/>
        <v>0.90322499999999994</v>
      </c>
      <c r="E69" s="8">
        <f t="shared" si="1"/>
        <v>0.99999799999999994</v>
      </c>
    </row>
    <row r="70" spans="1:15">
      <c r="B70" s="8">
        <v>0.25</v>
      </c>
      <c r="C70" s="8">
        <v>0.8</v>
      </c>
      <c r="D70" s="8">
        <f t="shared" si="0"/>
        <v>0.9</v>
      </c>
      <c r="E70" s="8">
        <f t="shared" si="1"/>
        <v>1</v>
      </c>
    </row>
    <row r="72" spans="1:15">
      <c r="A72" s="6" t="s">
        <v>1044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5">
      <c r="A73" s="8">
        <v>0</v>
      </c>
      <c r="B73" s="103">
        <v>0</v>
      </c>
      <c r="C73" s="8">
        <v>1001</v>
      </c>
      <c r="D73" s="8">
        <v>2001</v>
      </c>
      <c r="E73" s="8">
        <v>3001</v>
      </c>
      <c r="F73" s="8">
        <v>4001</v>
      </c>
      <c r="G73" s="8">
        <v>5001</v>
      </c>
      <c r="H73" s="8">
        <v>6001</v>
      </c>
      <c r="I73" s="8">
        <v>7001</v>
      </c>
      <c r="J73" s="8">
        <v>8001</v>
      </c>
      <c r="K73" s="8">
        <v>9001</v>
      </c>
      <c r="L73" s="8">
        <v>10001</v>
      </c>
      <c r="M73" s="8">
        <v>11001</v>
      </c>
      <c r="N73" s="8">
        <v>12001</v>
      </c>
      <c r="O73" s="8">
        <v>13001</v>
      </c>
    </row>
    <row r="74" spans="1:15">
      <c r="A74" s="8">
        <v>500000</v>
      </c>
      <c r="B74" s="103">
        <v>500000</v>
      </c>
      <c r="C74" s="8">
        <v>1000000</v>
      </c>
      <c r="D74" s="8">
        <v>1500000</v>
      </c>
      <c r="E74" s="8">
        <v>2000000</v>
      </c>
      <c r="F74" s="8">
        <v>2500000</v>
      </c>
      <c r="G74" s="8">
        <v>3000000</v>
      </c>
      <c r="H74" s="8">
        <v>3500000</v>
      </c>
      <c r="I74" s="8">
        <v>4000000</v>
      </c>
      <c r="J74" s="8">
        <v>4500000</v>
      </c>
      <c r="K74" s="8">
        <v>5000000</v>
      </c>
      <c r="L74" s="8">
        <v>5500000</v>
      </c>
      <c r="M74" s="8">
        <v>6000000</v>
      </c>
      <c r="N74" s="8">
        <v>6500000</v>
      </c>
      <c r="O74" s="8">
        <v>7000000</v>
      </c>
    </row>
    <row r="77" spans="1:15">
      <c r="A77" s="18" t="s">
        <v>1045</v>
      </c>
      <c r="C77" s="1"/>
      <c r="D77" s="1"/>
      <c r="E77" s="1"/>
    </row>
    <row r="78" spans="1:15">
      <c r="B78" s="1" t="s">
        <v>1024</v>
      </c>
      <c r="C78" s="1" t="s">
        <v>1026</v>
      </c>
      <c r="D78" s="1" t="s">
        <v>1025</v>
      </c>
      <c r="E78" s="1"/>
    </row>
    <row r="79" spans="1:15">
      <c r="B79" s="19">
        <f>Inputs!M49</f>
        <v>0.1</v>
      </c>
      <c r="C79" s="1">
        <f>((1-D79)/2)+D79</f>
        <v>0.95455000000000001</v>
      </c>
      <c r="D79" s="1">
        <f>+G79+H79</f>
        <v>0.90910000000000002</v>
      </c>
      <c r="E79" s="1">
        <f>(B79*D79)+D79</f>
        <v>1.0000100000000001</v>
      </c>
      <c r="G79" s="135">
        <f>+IF(B79=B49,C49,IF(B79=B50,C50,IF(B79=B51,C51,IF(B79=B52,C52,IF(B79=B53,C53,IF(B79=B54,C54,IF(B79=B55,C55,IF(B79=B56,C56,IF(B79=B57,C57,IF(B79=B58,C58,IF(B79=B59,C59,IF(B79=B60,C60,0))))))))))))</f>
        <v>0.90910000000000002</v>
      </c>
      <c r="H79" s="135">
        <f>+IF(B79=B61,C61,IF(B79=B62,C62,IF(B79=B63,C63,IF(B79=B64,C64,IF(B79=B65,C65,IF(B79=B66,C66,IF(B79=B67,C67,IF(B79=B68,C68,IF(B79=B69,C69,IF(B79=B70,C70,0))))))))))</f>
        <v>0</v>
      </c>
    </row>
    <row r="81" spans="1:8">
      <c r="A81" s="18" t="s">
        <v>1046</v>
      </c>
      <c r="C81" s="1"/>
      <c r="D81" s="1"/>
      <c r="E81" s="1"/>
    </row>
    <row r="82" spans="1:8">
      <c r="B82" s="1" t="s">
        <v>1024</v>
      </c>
      <c r="C82" s="1" t="s">
        <v>1026</v>
      </c>
      <c r="D82" s="1" t="s">
        <v>1025</v>
      </c>
      <c r="E82" s="1"/>
    </row>
    <row r="83" spans="1:8">
      <c r="B83" s="19">
        <f>Inputs!G21</f>
        <v>0.1</v>
      </c>
      <c r="C83" s="1">
        <f>((1-D83)/2)+D83</f>
        <v>0.95455000000000001</v>
      </c>
      <c r="D83" s="1">
        <f>+G83+H83</f>
        <v>0.90910000000000002</v>
      </c>
      <c r="E83" s="1">
        <f>(B83*D83)+D83</f>
        <v>1.0000100000000001</v>
      </c>
      <c r="G83" s="135">
        <f>+IF(B83=B49,C49,IF(B83=B50,C50,IF(B83=B51,C51,IF(B83=B52,C52,IF(B83=B53,C53,IF(B83=B54,C54,IF(B83=B55,C55,IF(B83=B56,C56,IF(B83=B57,C57,IF(B83=B58,C58,IF(B83=B59,C59,IF(B83=B60,C60,0))))))))))))</f>
        <v>0.90910000000000002</v>
      </c>
      <c r="H83" s="135">
        <f>+IF(B83=B61,C61,IF(B83=B62,C62,IF(B83=B63,C63,IF(B83=B64,C64,IF(B83=B65,C65,IF(B83=B66,C66,IF(B83=B67,C67,IF(B83=B68,C68,IF(B83=B69,C69,IF(B83=B70,C70,0))))))))))</f>
        <v>0</v>
      </c>
    </row>
    <row r="85" spans="1:8">
      <c r="B85" t="s">
        <v>1047</v>
      </c>
      <c r="C85" t="str">
        <f>IF(Inputs!G14="HI","yes","no")</f>
        <v>no</v>
      </c>
    </row>
    <row r="86" spans="1:8">
      <c r="B86" s="102" t="s">
        <v>1048</v>
      </c>
      <c r="C86">
        <f>IF(C85="no",0,IF(Inputs!M52="Yes",Tables!C89*Inputs!M96,0))</f>
        <v>0</v>
      </c>
    </row>
    <row r="87" spans="1:8">
      <c r="B87" s="102" t="s">
        <v>1049</v>
      </c>
      <c r="C87">
        <f>IF(C85="no",0,IF(Inputs!M52="No",Tables!C89,0))</f>
        <v>0</v>
      </c>
    </row>
    <row r="88" spans="1:8">
      <c r="B88" s="102" t="s">
        <v>1050</v>
      </c>
      <c r="C88">
        <f>IF(C85="no",0,IF(Inputs!M52="Yes",Tables!C86*Tables!C79,Tables!C87*Tables!C79))</f>
        <v>0</v>
      </c>
    </row>
    <row r="89" spans="1:8">
      <c r="B89" s="102" t="s">
        <v>1051</v>
      </c>
      <c r="C89">
        <f>IF(C85="no",0,IF(Inputs!M97*Inputs!G29&lt;Tables!C90,Inputs!M97*Inputs!G29,Tables!C90))</f>
        <v>0</v>
      </c>
    </row>
    <row r="90" spans="1:8">
      <c r="B90" s="102" t="s">
        <v>1052</v>
      </c>
      <c r="C90">
        <f>+IF(Inputs!M17&lt;C73,B74,IF(Inputs!M17&lt;D73,C74,IF(Inputs!M17&lt;E73,D74,IF(Inputs!M17&lt;F73,E74,IF(Inputs!M17&lt;G73,F74,IF(Inputs!M17&lt;H73,G74,IF(Inputs!M17&lt;I73,H74,IF(Inputs!M17&lt;J73,I74,IF(Inputs!M17&lt;K73,J74,IF(Inputs!M17&lt;L73,K74,K74))))))))))</f>
        <v>500000</v>
      </c>
    </row>
    <row r="93" spans="1:8">
      <c r="B93" t="s">
        <v>14</v>
      </c>
      <c r="C93" t="s">
        <v>1053</v>
      </c>
    </row>
    <row r="94" spans="1:8">
      <c r="B94" t="s">
        <v>1054</v>
      </c>
      <c r="C94" t="s">
        <v>16</v>
      </c>
    </row>
    <row r="95" spans="1:8">
      <c r="B95" t="s">
        <v>1055</v>
      </c>
      <c r="C95" t="s">
        <v>18</v>
      </c>
    </row>
    <row r="96" spans="1:8">
      <c r="B96" t="s">
        <v>1056</v>
      </c>
      <c r="C96" t="s">
        <v>20</v>
      </c>
    </row>
    <row r="97" spans="2:3">
      <c r="B97" t="s">
        <v>1057</v>
      </c>
      <c r="C97" t="s">
        <v>23</v>
      </c>
    </row>
    <row r="98" spans="2:3">
      <c r="B98" t="s">
        <v>1058</v>
      </c>
      <c r="C98" t="s">
        <v>15</v>
      </c>
    </row>
    <row r="99" spans="2:3">
      <c r="B99" t="s">
        <v>1059</v>
      </c>
      <c r="C99" t="s">
        <v>28</v>
      </c>
    </row>
    <row r="100" spans="2:3">
      <c r="B100" t="s">
        <v>1060</v>
      </c>
      <c r="C100" t="s">
        <v>30</v>
      </c>
    </row>
    <row r="101" spans="2:3">
      <c r="B101" t="s">
        <v>1061</v>
      </c>
      <c r="C101" t="s">
        <v>33</v>
      </c>
    </row>
    <row r="102" spans="2:3">
      <c r="B102" t="s">
        <v>1062</v>
      </c>
      <c r="C102" t="s">
        <v>34</v>
      </c>
    </row>
    <row r="103" spans="2:3">
      <c r="B103" t="s">
        <v>1063</v>
      </c>
      <c r="C103" t="s">
        <v>36</v>
      </c>
    </row>
    <row r="104" spans="2:3">
      <c r="B104" t="s">
        <v>1064</v>
      </c>
      <c r="C104" t="s">
        <v>38</v>
      </c>
    </row>
    <row r="105" spans="2:3">
      <c r="B105" t="s">
        <v>1065</v>
      </c>
      <c r="C105" t="s">
        <v>41</v>
      </c>
    </row>
    <row r="106" spans="2:3">
      <c r="B106" t="s">
        <v>1066</v>
      </c>
      <c r="C106" t="s">
        <v>44</v>
      </c>
    </row>
    <row r="107" spans="2:3">
      <c r="B107" t="s">
        <v>1067</v>
      </c>
      <c r="C107" t="s">
        <v>47</v>
      </c>
    </row>
    <row r="108" spans="2:3">
      <c r="B108" t="s">
        <v>1068</v>
      </c>
      <c r="C108" t="s">
        <v>50</v>
      </c>
    </row>
    <row r="109" spans="2:3">
      <c r="B109" t="s">
        <v>1069</v>
      </c>
      <c r="C109" t="s">
        <v>53</v>
      </c>
    </row>
    <row r="110" spans="2:3">
      <c r="B110" t="s">
        <v>1070</v>
      </c>
      <c r="C110" t="s">
        <v>55</v>
      </c>
    </row>
    <row r="111" spans="2:3">
      <c r="B111" t="s">
        <v>1071</v>
      </c>
      <c r="C111" t="s">
        <v>57</v>
      </c>
    </row>
    <row r="112" spans="2:3">
      <c r="B112" t="s">
        <v>1072</v>
      </c>
      <c r="C112" t="s">
        <v>59</v>
      </c>
    </row>
    <row r="113" spans="2:3">
      <c r="B113" t="s">
        <v>1073</v>
      </c>
      <c r="C113" t="s">
        <v>62</v>
      </c>
    </row>
    <row r="114" spans="2:3">
      <c r="B114" t="s">
        <v>1074</v>
      </c>
      <c r="C114" t="s">
        <v>65</v>
      </c>
    </row>
    <row r="115" spans="2:3">
      <c r="B115" t="s">
        <v>1075</v>
      </c>
      <c r="C115" t="s">
        <v>68</v>
      </c>
    </row>
    <row r="116" spans="2:3">
      <c r="B116" t="s">
        <v>1076</v>
      </c>
      <c r="C116" t="s">
        <v>71</v>
      </c>
    </row>
    <row r="117" spans="2:3">
      <c r="B117" t="s">
        <v>1077</v>
      </c>
      <c r="C117" t="s">
        <v>74</v>
      </c>
    </row>
    <row r="118" spans="2:3">
      <c r="B118" t="s">
        <v>1078</v>
      </c>
      <c r="C118" t="s">
        <v>76</v>
      </c>
    </row>
    <row r="119" spans="2:3">
      <c r="B119" t="s">
        <v>1079</v>
      </c>
      <c r="C119" t="s">
        <v>79</v>
      </c>
    </row>
    <row r="120" spans="2:3">
      <c r="B120" t="s">
        <v>1080</v>
      </c>
      <c r="C120" t="s">
        <v>81</v>
      </c>
    </row>
    <row r="121" spans="2:3">
      <c r="B121" t="s">
        <v>1081</v>
      </c>
      <c r="C121" t="s">
        <v>82</v>
      </c>
    </row>
    <row r="122" spans="2:3">
      <c r="B122" t="s">
        <v>1082</v>
      </c>
      <c r="C122" t="s">
        <v>84</v>
      </c>
    </row>
    <row r="123" spans="2:3">
      <c r="B123" t="s">
        <v>1083</v>
      </c>
      <c r="C123" t="s">
        <v>85</v>
      </c>
    </row>
    <row r="124" spans="2:3">
      <c r="B124" t="s">
        <v>1084</v>
      </c>
      <c r="C124" t="s">
        <v>88</v>
      </c>
    </row>
    <row r="125" spans="2:3">
      <c r="B125" t="s">
        <v>1085</v>
      </c>
      <c r="C125" t="s">
        <v>92</v>
      </c>
    </row>
    <row r="126" spans="2:3">
      <c r="B126" t="s">
        <v>1086</v>
      </c>
      <c r="C126" t="s">
        <v>94</v>
      </c>
    </row>
    <row r="127" spans="2:3">
      <c r="B127" t="s">
        <v>1087</v>
      </c>
      <c r="C127" t="s">
        <v>97</v>
      </c>
    </row>
    <row r="128" spans="2:3">
      <c r="B128" t="s">
        <v>1088</v>
      </c>
      <c r="C128" t="s">
        <v>100</v>
      </c>
    </row>
    <row r="129" spans="2:3">
      <c r="B129" t="s">
        <v>1089</v>
      </c>
      <c r="C129" t="s">
        <v>102</v>
      </c>
    </row>
    <row r="130" spans="2:3">
      <c r="B130" t="s">
        <v>1090</v>
      </c>
      <c r="C130" t="s">
        <v>1091</v>
      </c>
    </row>
    <row r="131" spans="2:3">
      <c r="B131" t="s">
        <v>1092</v>
      </c>
      <c r="C131" t="s">
        <v>1093</v>
      </c>
    </row>
    <row r="132" spans="2:3">
      <c r="B132" t="s">
        <v>1094</v>
      </c>
      <c r="C132" t="s">
        <v>109</v>
      </c>
    </row>
    <row r="133" spans="2:3">
      <c r="B133" t="s">
        <v>1095</v>
      </c>
      <c r="C133" t="s">
        <v>111</v>
      </c>
    </row>
    <row r="134" spans="2:3">
      <c r="B134" t="s">
        <v>1096</v>
      </c>
      <c r="C134" t="s">
        <v>113</v>
      </c>
    </row>
    <row r="135" spans="2:3">
      <c r="B135" t="s">
        <v>1097</v>
      </c>
      <c r="C135" t="s">
        <v>118</v>
      </c>
    </row>
    <row r="136" spans="2:3">
      <c r="B136" t="s">
        <v>1098</v>
      </c>
      <c r="C136" t="s">
        <v>120</v>
      </c>
    </row>
    <row r="137" spans="2:3">
      <c r="B137" t="s">
        <v>1099</v>
      </c>
      <c r="C137" t="s">
        <v>123</v>
      </c>
    </row>
    <row r="138" spans="2:3">
      <c r="B138" t="s">
        <v>1100</v>
      </c>
      <c r="C138" t="s">
        <v>126</v>
      </c>
    </row>
    <row r="139" spans="2:3">
      <c r="B139" t="s">
        <v>1101</v>
      </c>
      <c r="C139" t="s">
        <v>129</v>
      </c>
    </row>
    <row r="140" spans="2:3">
      <c r="B140" t="s">
        <v>1102</v>
      </c>
      <c r="C140" t="s">
        <v>130</v>
      </c>
    </row>
    <row r="141" spans="2:3">
      <c r="B141" t="s">
        <v>1103</v>
      </c>
      <c r="C141" t="s">
        <v>133</v>
      </c>
    </row>
    <row r="142" spans="2:3">
      <c r="B142" t="s">
        <v>1104</v>
      </c>
      <c r="C142" t="s">
        <v>135</v>
      </c>
    </row>
    <row r="143" spans="2:3">
      <c r="B143" t="s">
        <v>1105</v>
      </c>
      <c r="C143" t="s">
        <v>137</v>
      </c>
    </row>
    <row r="144" spans="2:3">
      <c r="B144" t="s">
        <v>1106</v>
      </c>
      <c r="C144" t="s">
        <v>139</v>
      </c>
    </row>
    <row r="147" spans="1:3">
      <c r="A147" s="1" t="s">
        <v>1107</v>
      </c>
      <c r="B147" s="1"/>
    </row>
    <row r="148" spans="1:3">
      <c r="B148" s="1" t="s">
        <v>1108</v>
      </c>
      <c r="C148" s="1" t="s">
        <v>1109</v>
      </c>
    </row>
    <row r="149" spans="1:3">
      <c r="B149" s="1">
        <v>1</v>
      </c>
      <c r="C149" s="59">
        <f>IF(Inputs!$G$87+1&gt;Tables!B149,((Inputs!$M$37*Inputs!$M$17)*Inputs!$G$86),0)</f>
        <v>0</v>
      </c>
    </row>
    <row r="150" spans="1:3">
      <c r="B150" s="1">
        <v>2</v>
      </c>
      <c r="C150" s="59">
        <f>IF(Inputs!$G$87+1&gt;Tables!B150,C149-(C149*Inputs!$M$18),0)</f>
        <v>0</v>
      </c>
    </row>
    <row r="151" spans="1:3">
      <c r="B151" s="1">
        <v>3</v>
      </c>
      <c r="C151" s="59">
        <f>IF(Inputs!$G$87+1&gt;Tables!B151,C150-(C150*Inputs!$M$18),0)</f>
        <v>0</v>
      </c>
    </row>
    <row r="152" spans="1:3">
      <c r="B152" s="1">
        <v>4</v>
      </c>
      <c r="C152" s="59">
        <f>IF(Inputs!$G$87+1&gt;Tables!B152,C151-(C151*Inputs!$M$18),0)</f>
        <v>0</v>
      </c>
    </row>
    <row r="153" spans="1:3">
      <c r="B153" s="1">
        <v>5</v>
      </c>
      <c r="C153" s="59">
        <f>IF(Inputs!$G$87+1&gt;Tables!B153,C152-(C152*Inputs!$M$18),0)</f>
        <v>0</v>
      </c>
    </row>
    <row r="154" spans="1:3">
      <c r="B154" s="1">
        <v>6</v>
      </c>
      <c r="C154" s="59">
        <f>IF(Inputs!$G$87+1&gt;Tables!B154,C153-(C153*Inputs!$M$18),0)</f>
        <v>0</v>
      </c>
    </row>
    <row r="155" spans="1:3">
      <c r="B155" s="1">
        <v>7</v>
      </c>
      <c r="C155" s="59">
        <f>IF(Inputs!$G$87+1&gt;Tables!B155,C154-(C154*Inputs!$M$18),0)</f>
        <v>0</v>
      </c>
    </row>
    <row r="156" spans="1:3">
      <c r="B156" s="1">
        <v>8</v>
      </c>
      <c r="C156" s="59">
        <f>IF(Inputs!$G$87+1&gt;Tables!B156,C155-(C155*Inputs!$M$18),0)</f>
        <v>0</v>
      </c>
    </row>
    <row r="157" spans="1:3">
      <c r="B157" s="1">
        <v>9</v>
      </c>
      <c r="C157" s="59">
        <f>IF(Inputs!$G$87+1&gt;Tables!B157,C156-(C156*Inputs!$M$18),0)</f>
        <v>0</v>
      </c>
    </row>
    <row r="158" spans="1:3">
      <c r="B158" s="1">
        <v>10</v>
      </c>
      <c r="C158" s="59">
        <f>IF(Inputs!$G$87+1&gt;Tables!B158,C157-(C157*Inputs!$M$18),0)</f>
        <v>0</v>
      </c>
    </row>
    <row r="159" spans="1:3">
      <c r="B159" s="1">
        <v>11</v>
      </c>
      <c r="C159" s="59">
        <f>IF(Inputs!$G$87+1&gt;Tables!B159,C158-(C158*Inputs!$M$18),0)</f>
        <v>0</v>
      </c>
    </row>
    <row r="160" spans="1:3">
      <c r="B160" s="1">
        <v>12</v>
      </c>
      <c r="C160" s="59">
        <f>IF(Inputs!$G$87+1&gt;Tables!B160,C159-(C159*Inputs!$M$18),0)</f>
        <v>0</v>
      </c>
    </row>
    <row r="161" spans="1:3">
      <c r="B161" s="1">
        <v>13</v>
      </c>
      <c r="C161" s="59">
        <f>IF(Inputs!$G$87+1&gt;Tables!B161,C160-(C160*Inputs!$M$18),0)</f>
        <v>0</v>
      </c>
    </row>
    <row r="162" spans="1:3">
      <c r="B162" s="1">
        <v>14</v>
      </c>
      <c r="C162" s="59">
        <f>IF(Inputs!$G$87+1&gt;Tables!B162,C161-(C161*Inputs!$M$18),0)</f>
        <v>0</v>
      </c>
    </row>
    <row r="163" spans="1:3">
      <c r="B163" s="1">
        <v>15</v>
      </c>
      <c r="C163" s="59">
        <f>IF(Inputs!$G$87+1&gt;Tables!B163,C162-(C162*Inputs!$M$18),0)</f>
        <v>0</v>
      </c>
    </row>
    <row r="164" spans="1:3">
      <c r="B164" s="1">
        <v>16</v>
      </c>
      <c r="C164" s="59">
        <f>IF(Inputs!$G$87+1&gt;Tables!B164,C163-(C163*Inputs!$M$18),0)</f>
        <v>0</v>
      </c>
    </row>
    <row r="165" spans="1:3">
      <c r="B165" s="1">
        <v>17</v>
      </c>
      <c r="C165" s="59">
        <f>IF(Inputs!$G$87+1&gt;Tables!B165,C164-(C164*Inputs!$M$18),0)</f>
        <v>0</v>
      </c>
    </row>
    <row r="166" spans="1:3">
      <c r="B166" s="1">
        <v>18</v>
      </c>
      <c r="C166" s="59">
        <f>IF(Inputs!$G$87+1&gt;Tables!B166,C165-(C165*Inputs!$M$18),0)</f>
        <v>0</v>
      </c>
    </row>
    <row r="167" spans="1:3">
      <c r="B167" s="1">
        <v>19</v>
      </c>
      <c r="C167" s="59">
        <f>IF(Inputs!$G$87+1&gt;Tables!B167,C166-(C166*Inputs!$M$18),0)</f>
        <v>0</v>
      </c>
    </row>
    <row r="168" spans="1:3">
      <c r="B168" s="1">
        <v>20</v>
      </c>
      <c r="C168" s="59">
        <f>IF(Inputs!$G$87+1&gt;Tables!B168,C167-(C167*Inputs!$M$18),0)</f>
        <v>0</v>
      </c>
    </row>
    <row r="169" spans="1:3">
      <c r="B169" s="1"/>
      <c r="C169" s="59">
        <f>SUM(C149:C168)</f>
        <v>0</v>
      </c>
    </row>
    <row r="171" spans="1:3">
      <c r="A171" t="s">
        <v>1110</v>
      </c>
    </row>
    <row r="172" spans="1:3">
      <c r="B172" t="s">
        <v>1108</v>
      </c>
      <c r="C172" t="s">
        <v>1111</v>
      </c>
    </row>
    <row r="173" spans="1:3">
      <c r="B173" s="1">
        <v>1</v>
      </c>
      <c r="C173">
        <f>Inputs!G79</f>
        <v>9.9999999999999992E-2</v>
      </c>
    </row>
    <row r="174" spans="1:3">
      <c r="B174" s="1">
        <v>2</v>
      </c>
      <c r="C174">
        <f>IF(B174&gt;Inputs!$G$81,Tables!C173,(C173*(1+Inputs!$G$80)))</f>
        <v>0.10299999999999999</v>
      </c>
    </row>
    <row r="175" spans="1:3">
      <c r="B175" s="1">
        <v>3</v>
      </c>
      <c r="C175">
        <f>IF(B175&gt;Inputs!$G$81,Tables!C174,(C174*(1+Inputs!$G$80)))</f>
        <v>0.10609</v>
      </c>
    </row>
    <row r="176" spans="1:3">
      <c r="B176" s="1">
        <v>4</v>
      </c>
      <c r="C176">
        <f>IF(B176&gt;Inputs!$G$81,Tables!C175,(C175*(1+Inputs!$G$80)))</f>
        <v>0.1092727</v>
      </c>
    </row>
    <row r="177" spans="2:3">
      <c r="B177" s="1">
        <v>5</v>
      </c>
      <c r="C177">
        <f>IF(B177&gt;Inputs!$G$81,Tables!C176,(C176*(1+Inputs!$G$80)))</f>
        <v>0.11255088100000001</v>
      </c>
    </row>
    <row r="178" spans="2:3">
      <c r="B178" s="1">
        <v>6</v>
      </c>
      <c r="C178">
        <f>IF(B178&gt;Inputs!$G$81,Tables!C177,(C177*(1+Inputs!$G$80)))</f>
        <v>0.11592740743</v>
      </c>
    </row>
    <row r="179" spans="2:3">
      <c r="B179" s="1">
        <v>7</v>
      </c>
      <c r="C179">
        <f>IF(B179&gt;Inputs!$G$81,Tables!C178,(C178*(1+Inputs!$G$80)))</f>
        <v>0.11940522965290001</v>
      </c>
    </row>
    <row r="180" spans="2:3">
      <c r="B180" s="1">
        <v>8</v>
      </c>
      <c r="C180">
        <f>IF(B180&gt;Inputs!$G$81,Tables!C179,(C179*(1+Inputs!$G$80)))</f>
        <v>0.12298738654248702</v>
      </c>
    </row>
    <row r="181" spans="2:3">
      <c r="B181" s="1">
        <v>9</v>
      </c>
      <c r="C181">
        <f>IF(B181&gt;Inputs!$G$81,Tables!C180,(C180*(1+Inputs!$G$80)))</f>
        <v>0.12667700813876162</v>
      </c>
    </row>
    <row r="182" spans="2:3">
      <c r="B182" s="1">
        <v>10</v>
      </c>
      <c r="C182">
        <f>IF(B182&gt;Inputs!$G$81,Tables!C181,(C181*(1+Inputs!$G$80)))</f>
        <v>0.13047731838292448</v>
      </c>
    </row>
    <row r="183" spans="2:3">
      <c r="B183" s="1">
        <v>11</v>
      </c>
      <c r="C183">
        <f>IF(B183&gt;Inputs!$G$81,Tables!C182,(C182*(1+Inputs!$G$80)))</f>
        <v>0.13439163793441222</v>
      </c>
    </row>
    <row r="184" spans="2:3">
      <c r="B184" s="1">
        <v>12</v>
      </c>
      <c r="C184">
        <f>IF(B184&gt;Inputs!$G$81,Tables!C183,(C183*(1+Inputs!$G$80)))</f>
        <v>0.13842338707244459</v>
      </c>
    </row>
    <row r="185" spans="2:3">
      <c r="B185" s="1">
        <v>13</v>
      </c>
      <c r="C185">
        <f>IF(B185&gt;Inputs!$G$81,Tables!C184,(C184*(1+Inputs!$G$80)))</f>
        <v>0.14257608868461794</v>
      </c>
    </row>
    <row r="186" spans="2:3">
      <c r="B186" s="1">
        <v>14</v>
      </c>
      <c r="C186">
        <f>IF(B186&gt;Inputs!$G$81,Tables!C185,(C185*(1+Inputs!$G$80)))</f>
        <v>0.14685337134515647</v>
      </c>
    </row>
    <row r="187" spans="2:3">
      <c r="B187" s="1">
        <v>15</v>
      </c>
      <c r="C187">
        <f>IF(B187&gt;Inputs!$G$81,Tables!C186,(C186*(1+Inputs!$G$80)))</f>
        <v>0.15125897248551118</v>
      </c>
    </row>
    <row r="188" spans="2:3">
      <c r="B188" s="1">
        <v>16</v>
      </c>
      <c r="C188">
        <f>IF(B188&gt;Inputs!$G$81,Tables!C187,(C187*(1+Inputs!$G$80)))</f>
        <v>0.15579674166007651</v>
      </c>
    </row>
    <row r="189" spans="2:3">
      <c r="B189" s="1">
        <v>17</v>
      </c>
      <c r="C189">
        <f>IF(B189&gt;Inputs!$G$81,Tables!C188,(C188*(1+Inputs!$G$80)))</f>
        <v>0.16047064390987881</v>
      </c>
    </row>
    <row r="190" spans="2:3">
      <c r="B190" s="1">
        <v>18</v>
      </c>
      <c r="C190">
        <f>IF(B190&gt;Inputs!$G$81,Tables!C189,(C189*(1+Inputs!$G$80)))</f>
        <v>0.16528476322717517</v>
      </c>
    </row>
    <row r="191" spans="2:3">
      <c r="B191" s="1">
        <v>19</v>
      </c>
      <c r="C191">
        <f>IF(B191&gt;Inputs!$G$81,Tables!C190,(C190*(1+Inputs!$G$80)))</f>
        <v>0.17024330612399044</v>
      </c>
    </row>
    <row r="192" spans="2:3">
      <c r="B192" s="1">
        <v>20</v>
      </c>
      <c r="C192">
        <f>IF(B192&gt;Inputs!$G$81,Tables!C191,(C191*(1+Inputs!$G$80)))</f>
        <v>0.17535060530771016</v>
      </c>
    </row>
    <row r="193" spans="2:3">
      <c r="B193" s="1">
        <v>21</v>
      </c>
      <c r="C193">
        <f>IF(B193&gt;Inputs!$G$81,Tables!C192,(C192*(1+Inputs!$G$80)))</f>
        <v>0.18061112346694147</v>
      </c>
    </row>
    <row r="194" spans="2:3">
      <c r="B194" s="1">
        <v>22</v>
      </c>
      <c r="C194">
        <f>IF(B194&gt;Inputs!$G$81,Tables!C193,(C193*(1+Inputs!$G$80)))</f>
        <v>0.18602945717094971</v>
      </c>
    </row>
    <row r="195" spans="2:3">
      <c r="B195" s="1">
        <v>23</v>
      </c>
      <c r="C195">
        <f>IF(B195&gt;Inputs!$G$81,Tables!C194,(C194*(1+Inputs!$G$80)))</f>
        <v>0.1916103408860782</v>
      </c>
    </row>
    <row r="196" spans="2:3">
      <c r="B196" s="1">
        <v>24</v>
      </c>
      <c r="C196">
        <f>IF(B196&gt;Inputs!$G$81,Tables!C195,(C195*(1+Inputs!$G$80)))</f>
        <v>0.19735865111266054</v>
      </c>
    </row>
    <row r="197" spans="2:3">
      <c r="B197" s="1">
        <v>25</v>
      </c>
      <c r="C197">
        <f>IF(B197&gt;Inputs!$G$81,Tables!C196,(C196*(1+Inputs!$G$80)))</f>
        <v>0.20327941064604035</v>
      </c>
    </row>
    <row r="198" spans="2:3" s="199" customFormat="1">
      <c r="B198" s="1">
        <v>26</v>
      </c>
      <c r="C198" s="199">
        <f>IF(B198&gt;Inputs!$G$81,Tables!C197,(C197*(1+Inputs!$G$80)))</f>
        <v>0.20327941064604035</v>
      </c>
    </row>
    <row r="199" spans="2:3" s="199" customFormat="1">
      <c r="B199" s="1">
        <v>27</v>
      </c>
      <c r="C199" s="199">
        <f>IF(B199&gt;Inputs!$G$81,Tables!C198,(C198*(1+Inputs!$G$80)))</f>
        <v>0.20327941064604035</v>
      </c>
    </row>
    <row r="200" spans="2:3" s="199" customFormat="1">
      <c r="B200" s="1">
        <v>28</v>
      </c>
      <c r="C200" s="199">
        <f>IF(B200&gt;Inputs!$G$81,Tables!C199,(C199*(1+Inputs!$G$80)))</f>
        <v>0.20327941064604035</v>
      </c>
    </row>
    <row r="201" spans="2:3" s="199" customFormat="1">
      <c r="B201" s="1">
        <v>29</v>
      </c>
      <c r="C201" s="199">
        <f>IF(B201&gt;Inputs!$G$81,Tables!C200,(C200*(1+Inputs!$G$80)))</f>
        <v>0.20327941064604035</v>
      </c>
    </row>
    <row r="202" spans="2:3">
      <c r="B202">
        <v>30</v>
      </c>
      <c r="C202" s="199">
        <f>IF(B202&gt;Inputs!$G$81,Tables!C201,(C201*(1+Inputs!$G$80)))</f>
        <v>0.20327941064604035</v>
      </c>
    </row>
    <row r="204" spans="2:3">
      <c r="B204" s="198" t="s">
        <v>1112</v>
      </c>
      <c r="C204" s="101">
        <f>SUM(Financials!AL63:LY63)</f>
        <v>1770686.3922520506</v>
      </c>
    </row>
    <row r="205" spans="2:3">
      <c r="B205" s="198"/>
      <c r="C205" s="101"/>
    </row>
    <row r="206" spans="2:3">
      <c r="B206" s="4" t="s">
        <v>369</v>
      </c>
    </row>
    <row r="207" spans="2:3">
      <c r="B207" t="s">
        <v>37</v>
      </c>
      <c r="C207" s="199">
        <f>+Tariff!B16</f>
        <v>27340.338279431151</v>
      </c>
    </row>
    <row r="208" spans="2:3">
      <c r="B208" t="s">
        <v>40</v>
      </c>
      <c r="C208" s="199">
        <f>+Tariff!B17</f>
        <v>32704.877843538747</v>
      </c>
    </row>
    <row r="209" spans="2:3">
      <c r="B209" t="s">
        <v>43</v>
      </c>
      <c r="C209" s="199">
        <f>+Tariff!B18</f>
        <v>45773.526689293423</v>
      </c>
    </row>
    <row r="210" spans="2:3">
      <c r="B210" t="s">
        <v>46</v>
      </c>
      <c r="C210" s="199">
        <f>+Tariff!B19</f>
        <v>56014.137050854115</v>
      </c>
    </row>
    <row r="211" spans="2:3">
      <c r="B211" t="s">
        <v>49</v>
      </c>
      <c r="C211" s="199">
        <f>+Tariff!B20</f>
        <v>61645.620038708585</v>
      </c>
    </row>
    <row r="212" spans="2:3">
      <c r="B212" t="s">
        <v>52</v>
      </c>
      <c r="C212" s="199">
        <f>+Tariff!B21</f>
        <v>63322.139631426886</v>
      </c>
    </row>
    <row r="213" spans="2:3">
      <c r="B213" t="s">
        <v>54</v>
      </c>
      <c r="C213" s="199">
        <f>+Tariff!B22</f>
        <v>66149.819079408713</v>
      </c>
    </row>
    <row r="214" spans="2:3">
      <c r="B214" t="s">
        <v>56</v>
      </c>
      <c r="C214" s="199">
        <f>+Tariff!B23</f>
        <v>60917.315082325884</v>
      </c>
    </row>
    <row r="215" spans="2:3">
      <c r="B215" t="s">
        <v>58</v>
      </c>
      <c r="C215" s="199">
        <f>+Tariff!B24</f>
        <v>50541.976382149158</v>
      </c>
    </row>
    <row r="216" spans="2:3">
      <c r="B216" t="s">
        <v>61</v>
      </c>
      <c r="C216" s="199">
        <f>+Tariff!B25</f>
        <v>39382.771871756748</v>
      </c>
    </row>
    <row r="217" spans="2:3">
      <c r="B217" t="s">
        <v>64</v>
      </c>
      <c r="C217" s="199">
        <f>+Tariff!B26</f>
        <v>31175.652856862358</v>
      </c>
    </row>
    <row r="218" spans="2:3">
      <c r="B218" t="s">
        <v>67</v>
      </c>
      <c r="C218" s="199">
        <f>+Tariff!B27</f>
        <v>25031.8251942442</v>
      </c>
    </row>
    <row r="220" spans="2:3">
      <c r="B220" s="198" t="s">
        <v>1113</v>
      </c>
      <c r="C220" s="199">
        <f>'Sponsor Return'!E12</f>
        <v>25674.812518801999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U47"/>
  <sheetViews>
    <sheetView topLeftCell="B1" workbookViewId="0">
      <selection activeCell="G28" sqref="G28"/>
    </sheetView>
  </sheetViews>
  <sheetFormatPr baseColWidth="10" defaultColWidth="10.6640625" defaultRowHeight="15" x14ac:dyDescent="0"/>
  <cols>
    <col min="1" max="4" width="10.6640625" style="11"/>
    <col min="5" max="5" width="14.1640625" style="11" customWidth="1"/>
    <col min="6" max="6" width="10.6640625" style="11"/>
    <col min="7" max="7" width="13" style="11" customWidth="1"/>
    <col min="8" max="10" width="10.6640625" style="11"/>
    <col min="11" max="11" width="11.5" style="11" customWidth="1"/>
    <col min="12" max="12" width="12" style="11" customWidth="1"/>
    <col min="13" max="32" width="10.6640625" style="11"/>
    <col min="33" max="33" width="10.6640625" style="76"/>
  </cols>
  <sheetData>
    <row r="1" spans="1:32">
      <c r="A1" s="32"/>
    </row>
    <row r="5" spans="1:32">
      <c r="B5" s="3" t="s">
        <v>193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2" s="27" customForma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s="27" customFormat="1">
      <c r="A7" s="15"/>
      <c r="B7" s="15"/>
      <c r="C7" s="15"/>
      <c r="D7" s="16" t="s">
        <v>194</v>
      </c>
      <c r="E7" s="23">
        <f>Inputs!G28</f>
        <v>815000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s="27" customFormat="1">
      <c r="A8" s="15"/>
      <c r="B8" s="15"/>
      <c r="C8" s="15"/>
      <c r="D8" s="16" t="s">
        <v>195</v>
      </c>
      <c r="E8" s="23">
        <f>Inputs!M98</f>
        <v>800541.9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s="27" customFormat="1">
      <c r="A9" s="15"/>
      <c r="B9" s="15"/>
      <c r="C9" s="15"/>
      <c r="D9" s="16" t="s">
        <v>196</v>
      </c>
      <c r="E9" s="202">
        <v>0.01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s="27" customFormat="1">
      <c r="A10" s="15"/>
      <c r="B10" s="15"/>
      <c r="C10" s="15"/>
      <c r="D10" s="16" t="s">
        <v>197</v>
      </c>
      <c r="E10" s="38">
        <f>Inputs!M96</f>
        <v>0.25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s="27" customFormat="1">
      <c r="A11" s="15"/>
      <c r="B11" s="15"/>
      <c r="C11" s="15"/>
      <c r="D11" s="16" t="s">
        <v>198</v>
      </c>
      <c r="E11" s="23">
        <f>E10*E7</f>
        <v>203750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s="27" customFormat="1">
      <c r="A12" s="15"/>
      <c r="B12" s="15"/>
      <c r="C12" s="15"/>
      <c r="D12" s="16" t="s">
        <v>199</v>
      </c>
      <c r="E12" s="38">
        <f>Inputs!M97</f>
        <v>0.04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s="27" customForma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s="27" customForma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s="27" customForma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s="27" customForma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3" s="27" customForma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3" s="145" customFormat="1" ht="14" customHeight="1">
      <c r="A18" s="45"/>
      <c r="B18" s="45"/>
      <c r="C18" s="45"/>
      <c r="D18" s="45"/>
      <c r="E18" s="45"/>
      <c r="F18" s="146" t="s">
        <v>200</v>
      </c>
      <c r="G18" s="47">
        <v>1</v>
      </c>
      <c r="H18" s="47">
        <v>2</v>
      </c>
      <c r="I18" s="47">
        <v>3</v>
      </c>
      <c r="J18" s="47">
        <v>4</v>
      </c>
      <c r="K18" s="47">
        <v>5</v>
      </c>
      <c r="L18" s="47">
        <v>6</v>
      </c>
      <c r="M18" s="47">
        <v>7</v>
      </c>
      <c r="N18" s="47">
        <v>8</v>
      </c>
      <c r="O18" s="47">
        <v>9</v>
      </c>
      <c r="P18" s="47">
        <v>10</v>
      </c>
      <c r="Q18" s="47">
        <v>11</v>
      </c>
      <c r="R18" s="47">
        <v>12</v>
      </c>
      <c r="S18" s="47">
        <v>13</v>
      </c>
      <c r="T18" s="47">
        <v>14</v>
      </c>
      <c r="U18" s="47">
        <v>15</v>
      </c>
      <c r="V18" s="47">
        <v>16</v>
      </c>
      <c r="W18" s="47">
        <v>17</v>
      </c>
      <c r="X18" s="47">
        <v>18</v>
      </c>
      <c r="Y18" s="47">
        <v>19</v>
      </c>
      <c r="Z18" s="47">
        <v>20</v>
      </c>
      <c r="AA18" s="47">
        <v>21</v>
      </c>
      <c r="AB18" s="47">
        <v>22</v>
      </c>
      <c r="AC18" s="47">
        <v>23</v>
      </c>
      <c r="AD18" s="47">
        <v>24</v>
      </c>
      <c r="AE18" s="47">
        <v>25</v>
      </c>
      <c r="AF18" s="47">
        <v>26</v>
      </c>
      <c r="AG18" s="47">
        <v>27</v>
      </c>
      <c r="AH18" s="47">
        <v>28</v>
      </c>
      <c r="AI18" s="47">
        <v>29</v>
      </c>
      <c r="AJ18" s="47">
        <v>30</v>
      </c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  <c r="CT18" s="144"/>
      <c r="CU18" s="144"/>
      <c r="CV18" s="144"/>
      <c r="CW18" s="144"/>
      <c r="CX18" s="144"/>
      <c r="CY18" s="144"/>
      <c r="CZ18" s="144"/>
      <c r="DA18" s="144"/>
      <c r="DB18" s="144"/>
      <c r="DC18" s="144"/>
      <c r="DD18" s="144"/>
      <c r="DE18" s="144"/>
      <c r="DF18" s="144"/>
      <c r="DG18" s="144"/>
      <c r="DH18" s="144"/>
      <c r="DI18" s="144"/>
      <c r="DJ18" s="144"/>
      <c r="DK18" s="144"/>
      <c r="DL18" s="144"/>
      <c r="DM18" s="144"/>
      <c r="DN18" s="144"/>
      <c r="DO18" s="144"/>
      <c r="DP18" s="144"/>
      <c r="DQ18" s="144"/>
      <c r="DR18" s="144"/>
      <c r="DS18" s="144"/>
      <c r="DT18" s="144"/>
      <c r="DU18" s="144"/>
      <c r="DV18" s="144"/>
      <c r="DW18" s="144"/>
      <c r="DX18" s="144"/>
      <c r="DY18" s="144"/>
      <c r="DZ18" s="144"/>
      <c r="EA18" s="144"/>
      <c r="EB18" s="144"/>
      <c r="EC18" s="144"/>
      <c r="ED18" s="144"/>
      <c r="EE18" s="144"/>
      <c r="EF18" s="144"/>
      <c r="EG18" s="144"/>
      <c r="EH18" s="144"/>
      <c r="EI18" s="144"/>
      <c r="EJ18" s="144"/>
      <c r="EK18" s="144"/>
      <c r="EL18" s="144"/>
      <c r="EM18" s="144"/>
      <c r="EN18" s="144"/>
      <c r="EO18" s="144"/>
      <c r="EP18" s="144"/>
      <c r="EQ18" s="144"/>
      <c r="ER18" s="144"/>
      <c r="ES18" s="144"/>
      <c r="ET18" s="144"/>
      <c r="EU18" s="144"/>
      <c r="EV18" s="144"/>
      <c r="EW18" s="144"/>
      <c r="EX18" s="144"/>
      <c r="EY18" s="144"/>
      <c r="EZ18" s="144"/>
      <c r="FA18" s="144"/>
      <c r="FB18" s="144"/>
      <c r="FC18" s="144"/>
      <c r="FD18" s="144"/>
      <c r="FE18" s="144"/>
      <c r="FF18" s="144"/>
      <c r="FG18" s="144"/>
      <c r="FH18" s="144"/>
      <c r="FI18" s="144"/>
      <c r="FJ18" s="144"/>
      <c r="FK18" s="144"/>
      <c r="FL18" s="144"/>
      <c r="FM18" s="144"/>
      <c r="FN18" s="144"/>
      <c r="FO18" s="144"/>
      <c r="FP18" s="144"/>
      <c r="FQ18" s="144"/>
      <c r="FR18" s="144"/>
      <c r="FS18" s="144"/>
      <c r="FT18" s="144"/>
      <c r="FU18" s="144"/>
      <c r="FV18" s="144"/>
      <c r="FW18" s="144"/>
      <c r="FX18" s="144"/>
      <c r="FY18" s="144"/>
      <c r="FZ18" s="144"/>
      <c r="GA18" s="144"/>
      <c r="GB18" s="144"/>
      <c r="GC18" s="144"/>
      <c r="GD18" s="144"/>
      <c r="GE18" s="144"/>
      <c r="GF18" s="144"/>
      <c r="GG18" s="144"/>
      <c r="GH18" s="144"/>
      <c r="GI18" s="144"/>
      <c r="GJ18" s="144"/>
      <c r="GK18" s="144"/>
      <c r="GL18" s="144"/>
      <c r="GM18" s="144"/>
      <c r="GN18" s="144"/>
      <c r="GO18" s="144"/>
      <c r="GP18" s="144"/>
      <c r="GQ18" s="144"/>
      <c r="GR18" s="144"/>
      <c r="GS18" s="144"/>
      <c r="GT18" s="144"/>
      <c r="GU18" s="144"/>
      <c r="GV18" s="144"/>
      <c r="GW18" s="144"/>
      <c r="GX18" s="144"/>
      <c r="GY18" s="144"/>
      <c r="GZ18" s="144"/>
      <c r="HA18" s="144"/>
      <c r="HB18" s="144"/>
      <c r="HC18" s="144"/>
      <c r="HD18" s="144"/>
      <c r="HE18" s="144"/>
      <c r="HF18" s="144"/>
      <c r="HG18" s="144"/>
      <c r="HH18" s="144"/>
      <c r="HI18" s="144"/>
      <c r="HJ18" s="144"/>
      <c r="HK18" s="144"/>
      <c r="HL18" s="144"/>
      <c r="HM18" s="144"/>
      <c r="HN18" s="144"/>
      <c r="HO18" s="144"/>
      <c r="HP18" s="144"/>
      <c r="HQ18" s="144"/>
      <c r="HR18" s="144"/>
      <c r="HS18" s="144"/>
      <c r="HT18" s="144"/>
      <c r="HU18" s="144"/>
      <c r="HV18" s="144"/>
      <c r="HW18" s="144"/>
      <c r="HX18" s="144"/>
      <c r="HY18" s="144"/>
      <c r="HZ18" s="144"/>
      <c r="IA18" s="144"/>
      <c r="IB18" s="144"/>
      <c r="IC18" s="144"/>
      <c r="ID18" s="144"/>
      <c r="IE18" s="144"/>
      <c r="IF18" s="144"/>
      <c r="IG18" s="144"/>
      <c r="IH18" s="144"/>
      <c r="II18" s="144"/>
      <c r="IJ18" s="144"/>
      <c r="IK18" s="144"/>
      <c r="IL18" s="144"/>
      <c r="IM18" s="144"/>
      <c r="IN18" s="144"/>
      <c r="IO18" s="144"/>
      <c r="IP18" s="144"/>
      <c r="IQ18" s="144"/>
      <c r="IR18" s="144"/>
      <c r="IS18" s="144"/>
      <c r="IT18" s="144"/>
      <c r="IU18" s="144"/>
      <c r="IV18" s="144"/>
      <c r="IW18" s="144"/>
      <c r="IX18" s="144"/>
      <c r="IY18" s="144"/>
      <c r="IZ18" s="144"/>
      <c r="JA18" s="144"/>
      <c r="JB18" s="144"/>
      <c r="JC18" s="144"/>
      <c r="JD18" s="144"/>
      <c r="JE18" s="144"/>
      <c r="JF18" s="144"/>
      <c r="JG18" s="144"/>
      <c r="JH18" s="144"/>
      <c r="JI18" s="144"/>
      <c r="JJ18" s="144"/>
      <c r="JK18" s="144"/>
      <c r="JL18" s="144"/>
      <c r="JM18" s="144"/>
      <c r="JN18" s="144"/>
      <c r="JO18" s="144"/>
      <c r="JP18" s="144"/>
      <c r="JQ18" s="144"/>
      <c r="JR18" s="144"/>
      <c r="JS18" s="144"/>
      <c r="JT18" s="144"/>
      <c r="JU18" s="144"/>
      <c r="JV18" s="144"/>
      <c r="JW18" s="144"/>
      <c r="JX18" s="144"/>
      <c r="JY18" s="144"/>
      <c r="JZ18" s="144"/>
      <c r="KA18" s="144"/>
      <c r="KB18" s="144"/>
      <c r="KC18" s="144"/>
      <c r="KD18" s="144"/>
      <c r="KE18" s="144"/>
      <c r="KF18" s="144"/>
      <c r="KG18" s="144"/>
      <c r="KH18" s="144"/>
      <c r="KI18" s="144"/>
      <c r="KJ18" s="144"/>
      <c r="KK18" s="144"/>
      <c r="KL18" s="144"/>
      <c r="KM18" s="144"/>
      <c r="KN18" s="144"/>
      <c r="KO18" s="144"/>
      <c r="KP18" s="144"/>
      <c r="KQ18" s="144"/>
      <c r="KR18" s="144"/>
      <c r="KS18" s="144"/>
      <c r="KT18" s="144"/>
      <c r="KU18" s="144"/>
      <c r="KV18" s="144"/>
      <c r="KW18" s="144"/>
      <c r="KX18" s="144"/>
      <c r="KY18" s="144"/>
      <c r="KZ18" s="144"/>
      <c r="LA18" s="144"/>
      <c r="LB18" s="144"/>
      <c r="LC18" s="144"/>
      <c r="LD18" s="144"/>
      <c r="LE18" s="144"/>
      <c r="LF18" s="144"/>
      <c r="LG18" s="144"/>
      <c r="LH18" s="144"/>
      <c r="LI18" s="144"/>
      <c r="LJ18" s="144"/>
      <c r="LK18" s="144"/>
      <c r="LL18" s="144"/>
      <c r="LM18" s="144"/>
      <c r="LN18" s="144"/>
      <c r="LO18" s="144"/>
      <c r="LP18" s="144"/>
      <c r="LQ18" s="144"/>
      <c r="LR18" s="144"/>
      <c r="LS18" s="144"/>
      <c r="LT18" s="144"/>
      <c r="LU18" s="144"/>
    </row>
    <row r="19" spans="1:333">
      <c r="AF19" s="196"/>
      <c r="AG19" s="196"/>
      <c r="AH19" s="196"/>
      <c r="AI19" s="196"/>
      <c r="AJ19" s="196"/>
    </row>
    <row r="20" spans="1:333">
      <c r="AF20" s="196"/>
      <c r="AG20" s="196"/>
      <c r="AH20" s="196"/>
      <c r="AI20" s="196"/>
      <c r="AJ20" s="196"/>
    </row>
    <row r="21" spans="1:333">
      <c r="E21" s="16"/>
      <c r="F21" s="16" t="s">
        <v>191</v>
      </c>
      <c r="G21" s="147">
        <f>+Inputs!B132</f>
        <v>0.19999999999999998</v>
      </c>
      <c r="H21" s="147">
        <f>+Inputs!C132</f>
        <v>0.32</v>
      </c>
      <c r="I21" s="147">
        <f>+Inputs!D132</f>
        <v>0.19200000000000006</v>
      </c>
      <c r="J21" s="147">
        <f>+Inputs!E132</f>
        <v>0.11519999999999998</v>
      </c>
      <c r="K21" s="147">
        <f>+Inputs!F132</f>
        <v>0.11519999999999998</v>
      </c>
      <c r="L21" s="147">
        <f>+Inputs!G132</f>
        <v>5.7599999999999991E-2</v>
      </c>
      <c r="M21" s="147">
        <f>+Inputs!H132</f>
        <v>0</v>
      </c>
      <c r="N21" s="147">
        <f>+Inputs!I132</f>
        <v>0</v>
      </c>
      <c r="O21" s="147">
        <f>+Inputs!J132</f>
        <v>0</v>
      </c>
      <c r="P21" s="147">
        <f>+Inputs!K132</f>
        <v>0</v>
      </c>
      <c r="Q21" s="147">
        <f>+Inputs!L132</f>
        <v>0</v>
      </c>
      <c r="R21" s="147">
        <f>+Inputs!M132</f>
        <v>0</v>
      </c>
      <c r="S21" s="147">
        <f>+Inputs!N132</f>
        <v>0</v>
      </c>
      <c r="T21" s="147">
        <f>+Inputs!O132</f>
        <v>0</v>
      </c>
      <c r="U21" s="147">
        <f>+Inputs!P132</f>
        <v>0</v>
      </c>
      <c r="V21" s="147">
        <f>+Inputs!Q132</f>
        <v>0</v>
      </c>
      <c r="W21" s="147">
        <f>+Inputs!R132</f>
        <v>0</v>
      </c>
      <c r="X21" s="147">
        <f>+Inputs!S132</f>
        <v>0</v>
      </c>
      <c r="Y21" s="147">
        <f>+Inputs!T132</f>
        <v>0</v>
      </c>
      <c r="Z21" s="147">
        <f>+Inputs!U132</f>
        <v>0</v>
      </c>
      <c r="AA21" s="147">
        <f>+Inputs!V132</f>
        <v>0</v>
      </c>
      <c r="AB21" s="147">
        <f>+Inputs!W132</f>
        <v>0</v>
      </c>
      <c r="AC21" s="147">
        <f>+Inputs!X132</f>
        <v>0</v>
      </c>
      <c r="AD21" s="147">
        <f>+Inputs!Y132</f>
        <v>0</v>
      </c>
      <c r="AE21" s="147">
        <f>+Inputs!Z132</f>
        <v>0</v>
      </c>
      <c r="AF21" s="147">
        <f>+Inputs!AA132</f>
        <v>0</v>
      </c>
      <c r="AG21" s="147">
        <f>+Inputs!AB132</f>
        <v>0</v>
      </c>
      <c r="AH21" s="147">
        <f>+Inputs!AC132</f>
        <v>0</v>
      </c>
      <c r="AI21" s="147">
        <f>+Inputs!AD132</f>
        <v>0</v>
      </c>
      <c r="AJ21" s="147">
        <f>+Inputs!AE132</f>
        <v>0</v>
      </c>
    </row>
    <row r="22" spans="1:333">
      <c r="E22" s="16"/>
      <c r="F22" s="16" t="s">
        <v>192</v>
      </c>
      <c r="G22" s="51">
        <f>+Inputs!B133</f>
        <v>138785.53499999997</v>
      </c>
      <c r="H22" s="51">
        <f>+Inputs!C133</f>
        <v>222056.85600000006</v>
      </c>
      <c r="I22" s="51">
        <f>+Inputs!D133</f>
        <v>133234.11360000001</v>
      </c>
      <c r="J22" s="51">
        <f>+Inputs!E133</f>
        <v>79940.468160000004</v>
      </c>
      <c r="K22" s="51">
        <f>+Inputs!F133</f>
        <v>79940.468160000004</v>
      </c>
      <c r="L22" s="51">
        <f>+Inputs!G133</f>
        <v>39970.234080000002</v>
      </c>
      <c r="M22" s="51">
        <f>+Inputs!H133</f>
        <v>0</v>
      </c>
      <c r="N22" s="51">
        <f>+Inputs!I133</f>
        <v>0</v>
      </c>
      <c r="O22" s="51">
        <f>+Inputs!J133</f>
        <v>0</v>
      </c>
      <c r="P22" s="51">
        <f>+Inputs!K133</f>
        <v>0</v>
      </c>
      <c r="Q22" s="51">
        <f>+Inputs!L133</f>
        <v>0</v>
      </c>
      <c r="R22" s="51">
        <f>+Inputs!M133</f>
        <v>0</v>
      </c>
      <c r="S22" s="51">
        <f>+Inputs!N133</f>
        <v>0</v>
      </c>
      <c r="T22" s="51">
        <f>+Inputs!O133</f>
        <v>0</v>
      </c>
      <c r="U22" s="51">
        <f>+Inputs!P133</f>
        <v>0</v>
      </c>
      <c r="V22" s="51">
        <f>+Inputs!Q133</f>
        <v>0</v>
      </c>
      <c r="W22" s="51">
        <f>+Inputs!R133</f>
        <v>0</v>
      </c>
      <c r="X22" s="51">
        <f>+Inputs!S133</f>
        <v>0</v>
      </c>
      <c r="Y22" s="51">
        <f>+Inputs!T133</f>
        <v>0</v>
      </c>
      <c r="Z22" s="51">
        <f>+Inputs!U133</f>
        <v>0</v>
      </c>
      <c r="AA22" s="51">
        <f>+Inputs!V133</f>
        <v>0</v>
      </c>
      <c r="AB22" s="51">
        <f>+Inputs!W133</f>
        <v>0</v>
      </c>
      <c r="AC22" s="51">
        <f>+Inputs!X133</f>
        <v>0</v>
      </c>
      <c r="AD22" s="51">
        <f>+Inputs!Y133</f>
        <v>0</v>
      </c>
      <c r="AE22" s="51">
        <f>+Inputs!Z133</f>
        <v>0</v>
      </c>
      <c r="AF22" s="148">
        <f>+Inputs!AA133</f>
        <v>0</v>
      </c>
      <c r="AG22" s="148">
        <f>+Inputs!AB133</f>
        <v>0</v>
      </c>
      <c r="AH22" s="148">
        <f>+Inputs!AC133</f>
        <v>0</v>
      </c>
      <c r="AI22" s="148">
        <f>+Inputs!AD133</f>
        <v>0</v>
      </c>
      <c r="AJ22" s="148">
        <f>+Inputs!AE133</f>
        <v>0</v>
      </c>
    </row>
    <row r="23" spans="1:333">
      <c r="E23" s="16"/>
      <c r="F23" s="16"/>
      <c r="AF23" s="196"/>
      <c r="AG23" s="196"/>
      <c r="AH23" s="196"/>
      <c r="AI23" s="196"/>
      <c r="AJ23" s="196"/>
    </row>
    <row r="24" spans="1:333">
      <c r="E24" s="16"/>
      <c r="F24" s="16" t="s">
        <v>201</v>
      </c>
      <c r="G24" s="148">
        <f>G22</f>
        <v>138785.53499999997</v>
      </c>
      <c r="H24" s="148">
        <f>SUM(G24,H22)</f>
        <v>360842.39100000006</v>
      </c>
      <c r="I24" s="148">
        <f>SUM(H24,I22)</f>
        <v>494076.5046000001</v>
      </c>
      <c r="J24" s="148">
        <f>SUM(I24,J22)</f>
        <v>574016.97276000015</v>
      </c>
      <c r="K24" s="148">
        <f>SUM(J24,K22)</f>
        <v>653957.4409200002</v>
      </c>
      <c r="L24" s="148">
        <f>SUM(K24,L22)</f>
        <v>693927.67500000016</v>
      </c>
      <c r="AF24" s="196"/>
      <c r="AG24" s="196"/>
      <c r="AH24" s="196"/>
      <c r="AI24" s="196"/>
      <c r="AJ24" s="196"/>
    </row>
    <row r="25" spans="1:333">
      <c r="E25" s="16"/>
      <c r="F25" s="16"/>
      <c r="AF25" s="196"/>
      <c r="AG25" s="196"/>
      <c r="AH25" s="196"/>
      <c r="AI25" s="196"/>
      <c r="AJ25" s="196"/>
    </row>
    <row r="26" spans="1:333">
      <c r="E26" s="16"/>
      <c r="F26" s="16" t="s">
        <v>202</v>
      </c>
      <c r="G26" s="51">
        <f>$E$8-G24</f>
        <v>661756.36499999999</v>
      </c>
      <c r="H26" s="51">
        <f t="shared" ref="H26:AE26" si="0">ROUND((G26-H22),0)</f>
        <v>439700</v>
      </c>
      <c r="I26" s="51">
        <f t="shared" si="0"/>
        <v>306466</v>
      </c>
      <c r="J26" s="51">
        <f t="shared" si="0"/>
        <v>226526</v>
      </c>
      <c r="K26" s="51">
        <f t="shared" si="0"/>
        <v>146586</v>
      </c>
      <c r="L26" s="51">
        <f t="shared" si="0"/>
        <v>106616</v>
      </c>
      <c r="M26" s="51">
        <f t="shared" si="0"/>
        <v>106616</v>
      </c>
      <c r="N26" s="51">
        <f t="shared" si="0"/>
        <v>106616</v>
      </c>
      <c r="O26" s="51">
        <f t="shared" si="0"/>
        <v>106616</v>
      </c>
      <c r="P26" s="51">
        <f t="shared" si="0"/>
        <v>106616</v>
      </c>
      <c r="Q26" s="51">
        <f t="shared" si="0"/>
        <v>106616</v>
      </c>
      <c r="R26" s="51">
        <f t="shared" si="0"/>
        <v>106616</v>
      </c>
      <c r="S26" s="51">
        <f t="shared" si="0"/>
        <v>106616</v>
      </c>
      <c r="T26" s="51">
        <f t="shared" si="0"/>
        <v>106616</v>
      </c>
      <c r="U26" s="51">
        <f t="shared" si="0"/>
        <v>106616</v>
      </c>
      <c r="V26" s="51">
        <f t="shared" si="0"/>
        <v>106616</v>
      </c>
      <c r="W26" s="51">
        <f t="shared" si="0"/>
        <v>106616</v>
      </c>
      <c r="X26" s="51">
        <f t="shared" si="0"/>
        <v>106616</v>
      </c>
      <c r="Y26" s="51">
        <f t="shared" si="0"/>
        <v>106616</v>
      </c>
      <c r="Z26" s="51">
        <f t="shared" si="0"/>
        <v>106616</v>
      </c>
      <c r="AA26" s="51">
        <f t="shared" si="0"/>
        <v>106616</v>
      </c>
      <c r="AB26" s="51">
        <f t="shared" si="0"/>
        <v>106616</v>
      </c>
      <c r="AC26" s="51">
        <f t="shared" si="0"/>
        <v>106616</v>
      </c>
      <c r="AD26" s="51">
        <f t="shared" si="0"/>
        <v>106616</v>
      </c>
      <c r="AE26" s="51">
        <f t="shared" si="0"/>
        <v>106616</v>
      </c>
      <c r="AF26" s="148">
        <f t="shared" ref="AF26:AJ26" si="1">ROUND((AE26-AF22),0)</f>
        <v>106616</v>
      </c>
      <c r="AG26" s="148">
        <f t="shared" si="1"/>
        <v>106616</v>
      </c>
      <c r="AH26" s="148">
        <f t="shared" si="1"/>
        <v>106616</v>
      </c>
      <c r="AI26" s="148">
        <f t="shared" si="1"/>
        <v>106616</v>
      </c>
      <c r="AJ26" s="148">
        <f t="shared" si="1"/>
        <v>106616</v>
      </c>
    </row>
    <row r="27" spans="1:333">
      <c r="E27" s="16"/>
      <c r="F27" s="16"/>
      <c r="AF27" s="196"/>
      <c r="AG27" s="196"/>
      <c r="AH27" s="196"/>
      <c r="AI27" s="196"/>
      <c r="AJ27" s="196"/>
    </row>
    <row r="28" spans="1:333">
      <c r="E28" s="16"/>
      <c r="F28" s="16" t="s">
        <v>157</v>
      </c>
      <c r="G28" s="51">
        <f>MAX(G26,$E$11)*$E$9*$E$12</f>
        <v>264.70254599999998</v>
      </c>
      <c r="H28" s="51">
        <f t="shared" ref="H28:AE28" si="2">MAX(H26,$E$11)*$E$9*$E$12</f>
        <v>175.88</v>
      </c>
      <c r="I28" s="51">
        <f t="shared" si="2"/>
        <v>122.5864</v>
      </c>
      <c r="J28" s="51">
        <f t="shared" si="2"/>
        <v>90.610400000000013</v>
      </c>
      <c r="K28" s="51">
        <f t="shared" si="2"/>
        <v>81.5</v>
      </c>
      <c r="L28" s="51">
        <f t="shared" si="2"/>
        <v>81.5</v>
      </c>
      <c r="M28" s="51">
        <f t="shared" si="2"/>
        <v>81.5</v>
      </c>
      <c r="N28" s="51">
        <f t="shared" si="2"/>
        <v>81.5</v>
      </c>
      <c r="O28" s="51">
        <f t="shared" si="2"/>
        <v>81.5</v>
      </c>
      <c r="P28" s="51">
        <f t="shared" si="2"/>
        <v>81.5</v>
      </c>
      <c r="Q28" s="51">
        <f t="shared" si="2"/>
        <v>81.5</v>
      </c>
      <c r="R28" s="51">
        <f t="shared" si="2"/>
        <v>81.5</v>
      </c>
      <c r="S28" s="51">
        <f t="shared" si="2"/>
        <v>81.5</v>
      </c>
      <c r="T28" s="51">
        <f t="shared" si="2"/>
        <v>81.5</v>
      </c>
      <c r="U28" s="51">
        <f t="shared" si="2"/>
        <v>81.5</v>
      </c>
      <c r="V28" s="51">
        <f t="shared" si="2"/>
        <v>81.5</v>
      </c>
      <c r="W28" s="51">
        <f t="shared" si="2"/>
        <v>81.5</v>
      </c>
      <c r="X28" s="51">
        <f t="shared" si="2"/>
        <v>81.5</v>
      </c>
      <c r="Y28" s="51">
        <f t="shared" si="2"/>
        <v>81.5</v>
      </c>
      <c r="Z28" s="51">
        <f t="shared" si="2"/>
        <v>81.5</v>
      </c>
      <c r="AA28" s="51">
        <f t="shared" si="2"/>
        <v>81.5</v>
      </c>
      <c r="AB28" s="51">
        <f t="shared" si="2"/>
        <v>81.5</v>
      </c>
      <c r="AC28" s="51">
        <f t="shared" si="2"/>
        <v>81.5</v>
      </c>
      <c r="AD28" s="51">
        <f t="shared" si="2"/>
        <v>81.5</v>
      </c>
      <c r="AE28" s="51">
        <f t="shared" si="2"/>
        <v>81.5</v>
      </c>
      <c r="AF28" s="148">
        <f t="shared" ref="AF28:AJ28" si="3">MAX(AF26,$E$11)*$E$9*$E$12</f>
        <v>81.5</v>
      </c>
      <c r="AG28" s="148">
        <f t="shared" si="3"/>
        <v>81.5</v>
      </c>
      <c r="AH28" s="148">
        <f t="shared" si="3"/>
        <v>81.5</v>
      </c>
      <c r="AI28" s="148">
        <f t="shared" si="3"/>
        <v>81.5</v>
      </c>
      <c r="AJ28" s="148">
        <f t="shared" si="3"/>
        <v>81.5</v>
      </c>
    </row>
    <row r="29" spans="1:333">
      <c r="E29" s="16"/>
      <c r="F29" s="16"/>
    </row>
    <row r="30" spans="1:333">
      <c r="E30" s="16"/>
      <c r="F30" s="16"/>
    </row>
    <row r="31" spans="1:333">
      <c r="E31" s="16"/>
      <c r="F31" s="16"/>
    </row>
    <row r="32" spans="1:333">
      <c r="E32" s="16"/>
      <c r="F32" s="16"/>
    </row>
    <row r="33" spans="3:6">
      <c r="E33" s="16"/>
      <c r="F33" s="16"/>
    </row>
    <row r="34" spans="3:6">
      <c r="C34" s="15"/>
      <c r="E34" s="16"/>
      <c r="F34" s="16"/>
    </row>
    <row r="35" spans="3:6">
      <c r="E35" s="16"/>
      <c r="F35" s="16"/>
    </row>
    <row r="36" spans="3:6">
      <c r="E36" s="16"/>
      <c r="F36" s="16"/>
    </row>
    <row r="37" spans="3:6">
      <c r="E37" s="16"/>
      <c r="F37" s="16"/>
    </row>
    <row r="38" spans="3:6">
      <c r="E38" s="16"/>
      <c r="F38" s="16"/>
    </row>
    <row r="39" spans="3:6">
      <c r="E39" s="16"/>
      <c r="F39" s="16"/>
    </row>
    <row r="40" spans="3:6">
      <c r="E40" s="16"/>
      <c r="F40" s="16"/>
    </row>
    <row r="41" spans="3:6">
      <c r="E41" s="16"/>
      <c r="F41" s="16"/>
    </row>
    <row r="42" spans="3:6">
      <c r="E42" s="16"/>
      <c r="F42" s="16"/>
    </row>
    <row r="43" spans="3:6">
      <c r="E43" s="16"/>
      <c r="F43" s="16"/>
    </row>
    <row r="44" spans="3:6">
      <c r="E44" s="16"/>
      <c r="F44" s="16"/>
    </row>
    <row r="45" spans="3:6">
      <c r="E45" s="16"/>
      <c r="F45" s="16"/>
    </row>
    <row r="46" spans="3:6">
      <c r="E46" s="16"/>
      <c r="F46" s="16"/>
    </row>
    <row r="47" spans="3:6">
      <c r="E47" s="16"/>
      <c r="F47" s="1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98"/>
  <sheetViews>
    <sheetView topLeftCell="C43" zoomScale="125" zoomScaleNormal="125" zoomScalePageLayoutView="125" workbookViewId="0">
      <selection activeCell="I58" sqref="I58"/>
    </sheetView>
  </sheetViews>
  <sheetFormatPr baseColWidth="10" defaultColWidth="10.6640625" defaultRowHeight="15" x14ac:dyDescent="0"/>
  <cols>
    <col min="1" max="2" width="5" style="11" customWidth="1"/>
    <col min="3" max="3" width="12.6640625" style="11" customWidth="1"/>
    <col min="4" max="4" width="14" style="11" customWidth="1"/>
    <col min="5" max="5" width="11.1640625" style="11" customWidth="1"/>
    <col min="6" max="6" width="14" style="11" customWidth="1"/>
    <col min="7" max="7" width="17.6640625" style="11" customWidth="1"/>
    <col min="8" max="8" width="12.5" style="11" customWidth="1"/>
    <col min="9" max="10" width="14" style="11" customWidth="1"/>
    <col min="11" max="11" width="11.5" style="11" customWidth="1"/>
    <col min="12" max="12" width="16.1640625" style="11" customWidth="1"/>
    <col min="13" max="13" width="11.1640625" style="195" customWidth="1"/>
    <col min="14" max="14" width="10.6640625" style="195"/>
    <col min="15" max="15" width="10.6640625" style="11"/>
  </cols>
  <sheetData>
    <row r="1" spans="1:12">
      <c r="A1" s="32"/>
      <c r="B1" s="32"/>
    </row>
    <row r="2" spans="1:12">
      <c r="A2" s="32"/>
      <c r="B2" s="32"/>
    </row>
    <row r="3" spans="1:12">
      <c r="A3" s="32"/>
      <c r="B3" s="32"/>
    </row>
    <row r="4" spans="1:12">
      <c r="A4" s="32"/>
      <c r="B4" s="32"/>
    </row>
    <row r="5" spans="1:12" ht="21" customHeight="1">
      <c r="B5" s="82" t="s">
        <v>203</v>
      </c>
    </row>
    <row r="6" spans="1:12" ht="19" customHeight="1">
      <c r="B6" s="83" t="s">
        <v>204</v>
      </c>
    </row>
    <row r="7" spans="1:12" ht="19" customHeight="1">
      <c r="B7" s="83"/>
    </row>
    <row r="8" spans="1:12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C9" s="52"/>
    </row>
    <row r="10" spans="1:12">
      <c r="C10" s="52"/>
    </row>
    <row r="11" spans="1:12">
      <c r="C11" s="69" t="s">
        <v>205</v>
      </c>
      <c r="D11" s="16"/>
      <c r="E11" s="62"/>
      <c r="F11" s="16"/>
      <c r="G11" s="69" t="s">
        <v>206</v>
      </c>
      <c r="H11" s="16"/>
      <c r="J11" s="16"/>
    </row>
    <row r="12" spans="1:12">
      <c r="C12" s="85" t="s">
        <v>207</v>
      </c>
      <c r="D12" s="16"/>
      <c r="E12" s="70"/>
      <c r="F12" s="16"/>
      <c r="G12" s="85" t="s">
        <v>208</v>
      </c>
      <c r="H12" s="16"/>
      <c r="J12" s="65">
        <f>Inputs!G79</f>
        <v>9.9999999999999992E-2</v>
      </c>
    </row>
    <row r="13" spans="1:12">
      <c r="C13" s="85" t="s">
        <v>209</v>
      </c>
      <c r="D13" s="16"/>
      <c r="E13" s="70"/>
      <c r="F13" s="16"/>
      <c r="G13" s="85" t="s">
        <v>210</v>
      </c>
      <c r="H13" s="16"/>
      <c r="J13" s="200">
        <f>Inputs!G80</f>
        <v>0.03</v>
      </c>
    </row>
    <row r="14" spans="1:12">
      <c r="C14" s="85" t="s">
        <v>211</v>
      </c>
      <c r="D14" s="16"/>
      <c r="E14" s="70"/>
      <c r="F14" s="16"/>
      <c r="G14" s="111" t="s">
        <v>212</v>
      </c>
      <c r="H14" s="16"/>
      <c r="J14" s="123">
        <f>Inputs!M70</f>
        <v>25</v>
      </c>
    </row>
    <row r="15" spans="1:12">
      <c r="C15" s="85" t="s">
        <v>213</v>
      </c>
      <c r="D15" s="16"/>
      <c r="E15" s="70"/>
      <c r="F15" s="16"/>
      <c r="G15" s="69" t="s">
        <v>214</v>
      </c>
      <c r="H15" s="16"/>
      <c r="J15" s="16"/>
    </row>
    <row r="16" spans="1:12">
      <c r="C16" s="85"/>
      <c r="D16" s="16"/>
      <c r="E16" s="124"/>
      <c r="F16" s="16"/>
      <c r="G16" s="69"/>
      <c r="H16" s="16"/>
      <c r="J16" s="16"/>
    </row>
    <row r="17" spans="2:15">
      <c r="C17" s="69" t="s">
        <v>215</v>
      </c>
      <c r="D17" s="16"/>
      <c r="E17" s="62"/>
      <c r="F17" s="16"/>
      <c r="G17" s="111" t="s">
        <v>216</v>
      </c>
      <c r="H17" s="16"/>
      <c r="J17" s="89">
        <f>Inputs!G18</f>
        <v>0.11</v>
      </c>
    </row>
    <row r="18" spans="2:15">
      <c r="C18" s="85" t="s">
        <v>217</v>
      </c>
      <c r="D18" s="16"/>
      <c r="E18" s="64">
        <f>Inputs!M17</f>
        <v>500</v>
      </c>
      <c r="F18" s="16"/>
      <c r="G18" s="85" t="s">
        <v>26</v>
      </c>
      <c r="H18" s="16"/>
      <c r="J18" s="90">
        <f>Inputs!G19</f>
        <v>0.03</v>
      </c>
    </row>
    <row r="19" spans="2:15">
      <c r="C19" s="85" t="s">
        <v>218</v>
      </c>
      <c r="D19" s="16"/>
      <c r="E19" s="86">
        <f>Inputs!M37*Inputs!M17</f>
        <v>560000</v>
      </c>
      <c r="F19" s="16"/>
      <c r="G19" s="69" t="s">
        <v>219</v>
      </c>
      <c r="H19" s="16"/>
      <c r="J19" s="16"/>
    </row>
    <row r="20" spans="2:15">
      <c r="C20" s="85" t="s">
        <v>220</v>
      </c>
      <c r="D20" s="16"/>
      <c r="E20" s="87" t="str">
        <f>Inputs!M20</f>
        <v>Roof</v>
      </c>
      <c r="F20" s="16"/>
      <c r="G20" s="85" t="s">
        <v>221</v>
      </c>
      <c r="H20" s="16"/>
      <c r="J20" s="67">
        <f>I58</f>
        <v>190912.28704909951</v>
      </c>
    </row>
    <row r="21" spans="2:15">
      <c r="C21" s="85" t="s">
        <v>222</v>
      </c>
      <c r="D21" s="16"/>
      <c r="E21" s="87">
        <f>Inputs!M21</f>
        <v>0</v>
      </c>
      <c r="F21" s="16"/>
      <c r="G21" s="85" t="s">
        <v>223</v>
      </c>
      <c r="H21" s="16"/>
      <c r="J21" s="67">
        <f>AVERAGE(I28:I52)</f>
        <v>7636.4914819639807</v>
      </c>
    </row>
    <row r="22" spans="2:15">
      <c r="C22" s="16"/>
      <c r="D22" s="16"/>
      <c r="E22" s="16"/>
      <c r="F22" s="16"/>
      <c r="G22" s="85" t="s">
        <v>224</v>
      </c>
      <c r="H22" s="16"/>
      <c r="J22" s="66">
        <f>1-(J12/J17)</f>
        <v>9.0909090909090939E-2</v>
      </c>
    </row>
    <row r="23" spans="2:15">
      <c r="C23" s="16"/>
      <c r="D23" s="16"/>
      <c r="E23" s="16"/>
      <c r="F23" s="16"/>
      <c r="G23" s="85" t="s">
        <v>225</v>
      </c>
      <c r="H23" s="16"/>
      <c r="J23" s="66">
        <f>1-(G58/D58)</f>
        <v>9.0909090909090717E-2</v>
      </c>
    </row>
    <row r="24" spans="2:15">
      <c r="C24" s="16"/>
      <c r="D24" s="16"/>
      <c r="E24" s="16"/>
      <c r="F24" s="16"/>
      <c r="G24" s="62"/>
      <c r="H24" s="16"/>
      <c r="J24" s="74"/>
    </row>
    <row r="25" spans="2:15">
      <c r="B25" s="3" t="s">
        <v>226</v>
      </c>
      <c r="C25" s="3"/>
      <c r="D25" s="3"/>
      <c r="E25" s="3"/>
      <c r="F25" s="3"/>
      <c r="G25" s="84"/>
      <c r="H25" s="3"/>
      <c r="I25" s="3"/>
      <c r="J25" s="3"/>
      <c r="K25" s="3"/>
      <c r="L25" s="3"/>
    </row>
    <row r="27" spans="2:15" ht="64" customHeight="1">
      <c r="C27" s="122" t="s">
        <v>172</v>
      </c>
      <c r="D27" s="122" t="s">
        <v>227</v>
      </c>
      <c r="E27" s="122" t="s">
        <v>228</v>
      </c>
      <c r="F27" s="122" t="s">
        <v>229</v>
      </c>
      <c r="G27" s="122" t="s">
        <v>230</v>
      </c>
      <c r="H27" s="122" t="s">
        <v>231</v>
      </c>
      <c r="I27" s="122" t="s">
        <v>232</v>
      </c>
      <c r="J27" s="122" t="s">
        <v>233</v>
      </c>
      <c r="K27" s="122" t="s">
        <v>234</v>
      </c>
    </row>
    <row r="28" spans="2:15">
      <c r="C28" s="112">
        <v>1</v>
      </c>
      <c r="D28" s="113">
        <f>J17</f>
        <v>0.11</v>
      </c>
      <c r="E28" s="114">
        <f>E19</f>
        <v>560000</v>
      </c>
      <c r="F28" s="118">
        <f t="shared" ref="F28:F52" si="0">E28*D28</f>
        <v>61600</v>
      </c>
      <c r="G28" s="113">
        <f>J12</f>
        <v>9.9999999999999992E-2</v>
      </c>
      <c r="H28" s="117">
        <f t="shared" ref="H28:H52" si="1">G28*E28</f>
        <v>55999.999999999993</v>
      </c>
      <c r="I28" s="118">
        <f t="shared" ref="I28:I52" si="2">F28-H28</f>
        <v>5600.0000000000073</v>
      </c>
      <c r="J28" s="128">
        <f>I28</f>
        <v>5600.0000000000073</v>
      </c>
      <c r="K28" s="118">
        <f>(IF(C28&lt;=$J$14,1,0)*Financials!G19)+IF(C29&lt;=$J$14,1,0)*Financials!H19*Tables!$D$83+IF(C30&lt;=$J$14,1,0)*Financials!I19*Tables!$D$83^2+IF(C31&lt;=$J$14,1,0)*Financials!J19*Tables!$D$83^3+IF(C32&lt;=$J$14,1,0)*Financials!K19*Tables!$D$83^4+IF(C33&lt;=$J$14,1,0)*Financials!L19*Tables!$D$83^5+IF(C34&lt;=$J$14,1,0)*Financials!M19*Tables!$D$83^6+IF(C35&lt;=$J$14,1,0)*Financials!N19*Tables!$D$83^7+IF(C36&lt;=$J$14,1,0)*Financials!O19*Tables!$D$83^8+IF(C37&lt;=$J$14,1,0)*Financials!P19*Tables!$D$83^9+IF(C38&lt;=$J$14,1,0)*Financials!Q19*Tables!$D$83^10+IF(C39&lt;=$J$14,1,0)*Financials!R19*Tables!$D$83^11+IF(C40&lt;=$J$14,1,0)*Financials!S19*Tables!$D$83^12+IF(C41&lt;=$J$14,1,0)*Financials!T19*Tables!$D$83^13+IF(C42&lt;=$J$14,1,0)*Financials!U19*Tables!$D$83^14+IF(C43&lt;=$J$14,1,0)*Financials!V19*Tables!$D$83^15+IF(C44&lt;=$J$14,1,0)*Financials!W19*Tables!$D$83^16+IF(C45&lt;=$J$14,1,0)*Financials!X19*Tables!$D$83^17+IF(C46&lt;=$J$14,1,0)*Financials!Y19*Tables!$D$83^18+IF(C47&lt;=$J$14,1,0)*Financials!Z19*Tables!$D$83^19+IF(C48&lt;=$J$14,1,0)*Financials!AA19*Tables!$D$83^20+IF(C49&lt;=$J$14,1,0)*Financials!AB19*Tables!$D$83^21+IF(C50&lt;=$J$14,1,0)*Financials!AC19*Tables!$D$83^22+IF(C51&lt;=$J$14,1,0)*Financials!AD19*Tables!$D$83^23+IF(C52&lt;=$J$14,1,0)*Financials!AE19*Tables!$D$83^24+IF(C53&lt;=$J$14,1,0)*Financials!AF19*Tables!$D$83^25+IF(C54&lt;=$J$14,1,0)*Financials!AG19*Tables!$D$83^26+IF(C55&lt;=$J$14,1,0)*Financials!AH19*Tables!$D$83^27+IF(C56&lt;=$J$14,1,0)*Financials!AI19*Tables!$D$83^28+IF(C57&lt;=$J$14,1,0)*Financials!AJ19*Tables!$D$83^29</f>
        <v>1621818.8227650947</v>
      </c>
      <c r="L28" s="118"/>
      <c r="M28" s="196"/>
      <c r="O28" s="127"/>
    </row>
    <row r="29" spans="2:15">
      <c r="C29" s="112">
        <v>2</v>
      </c>
      <c r="D29" s="113">
        <f>IF(C29&gt;Inputs!$G$78,0,(D28*(1+$J$18)))</f>
        <v>0.1133</v>
      </c>
      <c r="E29" s="114">
        <f>IF(C29&gt;Inputs!$G$78,0,(E28*(1-Inputs!$M$18)))</f>
        <v>557200</v>
      </c>
      <c r="F29" s="118">
        <f t="shared" si="0"/>
        <v>63130.76</v>
      </c>
      <c r="G29" s="113">
        <f>IF(C29&gt;Inputs!$G$78,0,G28*(1+$J$13))</f>
        <v>0.10299999999999999</v>
      </c>
      <c r="H29" s="117">
        <f t="shared" si="1"/>
        <v>57391.6</v>
      </c>
      <c r="I29" s="118">
        <f t="shared" si="2"/>
        <v>5739.1600000000035</v>
      </c>
      <c r="J29" s="128">
        <f>IF(C29&gt;Inputs!$G$78,0,J28+I29)</f>
        <v>11339.160000000011</v>
      </c>
      <c r="K29" s="118">
        <f>(IF(C29&lt;=$J$14,1,0)*Financials!H19)+IF(C30&lt;=$J$14,1,0)*Financials!I19*Tables!$D$83+IF(C31&lt;=$J$14,1,0)*Financials!J19*Tables!$D$83^2+IF(C32&lt;=$J$14,1,0)*Financials!K19*Tables!$D$83^3+IF(C33&lt;=$J$14,1,0)*Financials!L19*Tables!$D$83^4+IF(C34&lt;=$J$14,1,0)*Financials!M19*Tables!$D$83^5+IF(C35&lt;=$J$14,1,0)*Financials!N19*Tables!$D$83^6+IF(C36&lt;=$J$14,1,0)*Financials!O19*Tables!$D$83^7+IF(C37&lt;=$J$14,1,0)*Financials!P19*Tables!$D$83^8+IF(C38&lt;=$J$14,1,0)*Financials!Q19*Tables!$D$83^9+IF(C39&lt;=$J$14,1,0)*Financials!R19*Tables!$D$83^10+IF(C40&lt;=$J$14,1,0)*Financials!S19*Tables!$D$83^11+IF(C41&lt;=$J$14,1,0)*Financials!T19*Tables!$D$83^12+IF(C42&lt;=$J$14,1,0)*Financials!U19*Tables!$D$83^13+IF(C43&lt;=$J$14,1,0)*Financials!V19*Tables!$D$83^14+IF(C44&lt;=$J$14,1,0)*Financials!W19*Tables!$D$83^15+IF(C45&lt;=$J$14,1,0)*Financials!X19*Tables!$D$83^16+IF(C46&lt;=$J$14,1,0)*Financials!Y19*Tables!$D$83^17+IF(C47&lt;=$J$14,1,0)*Financials!Z19*Tables!$D$83^18+IF(C48&lt;=$J$14,1,0)*Financials!AA19*Tables!$D$83^19+IF(C49&lt;=$J$14,1,0)*Financials!AB19*Tables!$D$83^20+IF(C50&lt;=$J$14,1,0)*Financials!AC19*Tables!$D$83^21+IF(C51&lt;=$J$14,1,0)*Financials!AD19*Tables!$D$83^22+IF(C52&lt;=$J$14,1,0)*Financials!AE19*Tables!$D$83^23+IF(C53&lt;=$J$14,1,0)*Financials!AF19*Tables!$D$83^24+IF(C54&lt;=$J$14,1,0)*Financials!AG19*Tables!$D$83^25+IF(C55&lt;=$J$14,1,0)*Financials!AH19*Tables!$D$83^26+IF(C56&lt;=$J$14,1,0)*Financials!AI19*Tables!$D$83^27+IF(C57&lt;=$J$14,1,0)*Financials!AJ19*Tables!$D$83^28</f>
        <v>686398.44105719286</v>
      </c>
      <c r="L29" s="118"/>
      <c r="M29" s="196"/>
    </row>
    <row r="30" spans="2:15">
      <c r="C30" s="112">
        <v>3</v>
      </c>
      <c r="D30" s="113">
        <f>IF(C30&gt;Inputs!$G$78,0,(D29*(1+$J$18)))</f>
        <v>0.116699</v>
      </c>
      <c r="E30" s="114">
        <f>IF(C30&gt;Inputs!$G$78,0,(E29*(1-Inputs!$M$18)))</f>
        <v>554414</v>
      </c>
      <c r="F30" s="118">
        <f t="shared" si="0"/>
        <v>64699.559386000001</v>
      </c>
      <c r="G30" s="113">
        <f>IF(C30&gt;Inputs!$G$78,0,G29*(1+$J$13))</f>
        <v>0.10609</v>
      </c>
      <c r="H30" s="117">
        <f t="shared" si="1"/>
        <v>58817.781260000003</v>
      </c>
      <c r="I30" s="118">
        <f t="shared" si="2"/>
        <v>5881.7781259999974</v>
      </c>
      <c r="J30" s="128">
        <f>IF(C30&gt;Inputs!$G$78,0,J29+I30)</f>
        <v>17220.938126000008</v>
      </c>
      <c r="K30" s="118">
        <f>(IF(C30&lt;=$J$14,1,0)*Financials!I19)+IF(C31&lt;=$J$14,1,0)*Financials!J19*Tables!$D$83+IF(C32&lt;=$J$14,1,0)*Financials!K19*Tables!$D$83^2+IF(C33&lt;=$J$14,1,0)*Financials!L19*Tables!$D$83^3+IF(C34&lt;=$J$14,1,0)*Financials!M19*Tables!$D$83^4+IF(C35&lt;=$J$14,1,0)*Financials!N19*Tables!$D$83^5+IF(C36&lt;=$J$14,1,0)*Financials!O19*Tables!$D$83^6+IF(C37&lt;=$J$14,1,0)*Financials!P19*Tables!$D$83^7+IF(C38&lt;=$J$14,1,0)*Financials!Q19*Tables!$D$83^8+IF(C39&lt;=$J$14,1,0)*Financials!R19*Tables!$D$83^9+IF(C40&lt;=$J$14,1,0)*Financials!S19*Tables!$D$83^10+IF(C41&lt;=$J$14,1,0)*Financials!T19*Tables!$D$83^11+IF(C42&lt;=$J$14,1,0)*Financials!U19*Tables!$D$83^12+IF(C43&lt;=$J$14,1,0)*Financials!V19*Tables!$D$83^13+IF(C44&lt;=$J$14,1,0)*Financials!W19*Tables!$D$83^14+IF(C45&lt;=$J$14,1,0)*Financials!X19*Tables!$D$83^15+IF(C46&lt;=$J$14,1,0)*Financials!Y19*Tables!$D$83^16+IF(C47&lt;=$J$14,1,0)*Financials!Z19*Tables!$D$83^17+IF(C48&lt;=$J$14,1,0)*Financials!AA19*Tables!$D$83^18+IF(C49&lt;=$J$14,1,0)*Financials!AB19*Tables!$D$83^19+IF(C50&lt;=$J$14,1,0)*Financials!AC19*Tables!$D$83^20+IF(C51&lt;=$J$14,1,0)*Financials!AD19*Tables!$D$83^21+IF(C52&lt;=$J$14,1,0)*Financials!AE19*Tables!$D$83^22+IF(C53&lt;=$J$14,1,0)*Financials!AF19*Tables!$D$83^23+IF(C54&lt;=$J$14,1,0)*Financials!AG19*Tables!$D$83^24+IF(C55&lt;=$J$14,1,0)*Financials!AH19*Tables!$D$83^25+IF(C56&lt;=$J$14,1,0)*Financials!AI19*Tables!$D$83^26+IF(C57&lt;=$J$14,1,0)*Financials!AJ19*Tables!$D$83^27</f>
        <v>691900.60615685093</v>
      </c>
      <c r="L30" s="118"/>
      <c r="M30" s="196"/>
    </row>
    <row r="31" spans="2:15">
      <c r="C31" s="112">
        <v>4</v>
      </c>
      <c r="D31" s="113">
        <f>IF(C31&gt;Inputs!$G$78,0,(D30*(1+$J$18)))</f>
        <v>0.12019997</v>
      </c>
      <c r="E31" s="114">
        <f>IF(C31&gt;Inputs!$G$78,0,(E30*(1-Inputs!$M$18)))</f>
        <v>551641.93000000005</v>
      </c>
      <c r="F31" s="118">
        <f t="shared" si="0"/>
        <v>66307.343436742114</v>
      </c>
      <c r="G31" s="113">
        <f>IF(C31&gt;Inputs!$G$78,0,G30*(1+$J$13))</f>
        <v>0.1092727</v>
      </c>
      <c r="H31" s="117">
        <f t="shared" si="1"/>
        <v>60279.403124311008</v>
      </c>
      <c r="I31" s="118">
        <f t="shared" si="2"/>
        <v>6027.9403124311066</v>
      </c>
      <c r="J31" s="128">
        <f>IF(C31&gt;Inputs!$G$78,0,J30+I31)</f>
        <v>23248.878438431115</v>
      </c>
      <c r="K31" s="118">
        <f>(IF(C31&lt;=$J$14,1,0)*Financials!J19)+IF(C32&lt;=$J$14,1,0)*Financials!K19*Tables!$D$83+IF(C33&lt;=$J$14,1,0)*Financials!L19*Tables!$D$83^2+IF(C34&lt;=$J$14,1,0)*Financials!M19*Tables!$D$83^3+IF(C35&lt;=$J$14,1,0)*Financials!N19*Tables!$D$83^4+IF(C36&lt;=$J$14,1,0)*Financials!O19*Tables!$D$83^5+IF(C37&lt;=$J$14,1,0)*Financials!P19*Tables!$D$83^6+IF(C38&lt;=$J$14,1,0)*Financials!Q19*Tables!$D$83^7+IF(C39&lt;=$J$14,1,0)*Financials!R19*Tables!$D$83^8+IF(C40&lt;=$J$14,1,0)*Financials!S19*Tables!$D$83^9+IF(C41&lt;=$J$14,1,0)*Financials!T19*Tables!$D$83^10+IF(C42&lt;=$J$14,1,0)*Financials!U19*Tables!$D$83^11+IF(C43&lt;=$J$14,1,0)*Financials!V19*Tables!$D$83^12+IF(C44&lt;=$J$14,1,0)*Financials!W19*Tables!$D$83^13+IF(C45&lt;=$J$14,1,0)*Financials!X19*Tables!$D$83^14+IF(C46&lt;=$J$14,1,0)*Financials!Y19*Tables!$D$83^15+IF(C47&lt;=$J$14,1,0)*Financials!Z19*Tables!$D$83^16+IF(C48&lt;=$J$14,1,0)*Financials!AA19*Tables!$D$83^17+IF(C49&lt;=$J$14,1,0)*Financials!AB19*Tables!$D$83^18+IF(C50&lt;=$J$14,1,0)*Financials!AC19*Tables!$D$83^19+IF(C51&lt;=$J$14,1,0)*Financials!AD19*Tables!$D$83^20+IF(C52&lt;=$J$14,1,0)*Financials!AE19*Tables!$D$83^21+IF(C53&lt;=$J$14,1,0)*Financials!AF19*Tables!$D$83^22+IF(C54&lt;=$J$14,1,0)*Financials!AG19*Tables!$D$83^23+IF(C55&lt;=$J$14,1,0)*Financials!AH19*Tables!$D$83^24+IF(C56&lt;=$J$14,1,0)*Financials!AI19*Tables!$D$83^25+IF(C57&lt;=$J$14,1,0)*Financials!AJ19*Tables!$D$83^26</f>
        <v>696384.14354510035</v>
      </c>
      <c r="L31" s="118"/>
      <c r="M31" s="196"/>
    </row>
    <row r="32" spans="2:15">
      <c r="C32" s="112">
        <v>5</v>
      </c>
      <c r="D32" s="113">
        <f>IF(C32&gt;Inputs!$G$78,0,(D31*(1+$J$18)))</f>
        <v>0.12380596910000001</v>
      </c>
      <c r="E32" s="114">
        <f>IF(C32&gt;Inputs!$G$78,0,(E31*(1-Inputs!$M$18)))</f>
        <v>548883.72035000008</v>
      </c>
      <c r="F32" s="118">
        <f t="shared" si="0"/>
        <v>67955.080921145156</v>
      </c>
      <c r="G32" s="113">
        <f>IF(C32&gt;Inputs!$G$78,0,G31*(1+$J$13))</f>
        <v>0.11255088100000001</v>
      </c>
      <c r="H32" s="117">
        <f t="shared" si="1"/>
        <v>61777.34629195014</v>
      </c>
      <c r="I32" s="118">
        <f t="shared" si="2"/>
        <v>6177.7346291950162</v>
      </c>
      <c r="J32" s="128">
        <f>IF(C32&gt;Inputs!$G$78,0,J31+I32)</f>
        <v>29426.613067626131</v>
      </c>
      <c r="K32" s="118">
        <f>(IF(C32&lt;=$J$14,1,0)*Financials!K19)+IF(C33&lt;=$J$14,1,0)*Financials!L19*Tables!$D$83+IF(C34&lt;=$J$14,1,0)*Financials!M19*Tables!$D$83^2+IF(C35&lt;=$J$14,1,0)*Financials!N19*Tables!$D$83^3+IF(C36&lt;=$J$14,1,0)*Financials!O19*Tables!$D$83^4+IF(C37&lt;=$J$14,1,0)*Financials!P19*Tables!$D$83^5+IF(C38&lt;=$J$14,1,0)*Financials!Q19*Tables!$D$83^6+IF(C39&lt;=$J$14,1,0)*Financials!R19*Tables!$D$83^7+IF(C40&lt;=$J$14,1,0)*Financials!S19*Tables!$D$83^8+IF(C41&lt;=$J$14,1,0)*Financials!T19*Tables!$D$83^9+IF(C42&lt;=$J$14,1,0)*Financials!U19*Tables!$D$83^10+IF(C43&lt;=$J$14,1,0)*Financials!V19*Tables!$D$83^11+IF(C44&lt;=$J$14,1,0)*Financials!W19*Tables!$D$83^12+IF(C45&lt;=$J$14,1,0)*Financials!X19*Tables!$D$83^13+IF(C46&lt;=$J$14,1,0)*Financials!Y19*Tables!$D$83^14+IF(C47&lt;=$J$14,1,0)*Financials!Z19*Tables!$D$83^15+IF(C48&lt;=$J$14,1,0)*Financials!AA19*Tables!$D$83^16+IF(C49&lt;=$J$14,1,0)*Financials!AB19*Tables!$D$83^17+IF(C50&lt;=$J$14,1,0)*Financials!AC19*Tables!$D$83^18+IF(C51&lt;=$J$14,1,0)*Financials!AD19*Tables!$D$83^19+IF(C52&lt;=$J$14,1,0)*Financials!AE19*Tables!$D$83^20+IF(C53&lt;=$J$14,1,0)*Financials!AF19*Tables!$D$83^21+IF(C54&lt;=$J$14,1,0)*Financials!AG19*Tables!$D$83^22+IF(C55&lt;=$J$14,1,0)*Financials!AH19*Tables!$D$83^23+IF(C56&lt;=$J$14,1,0)*Financials!AI19*Tables!$D$83^24+IF(C57&lt;=$J$14,1,0)*Financials!AJ19*Tables!$D$83^25</f>
        <v>699708.21738069446</v>
      </c>
      <c r="L32" s="118"/>
      <c r="M32" s="196"/>
    </row>
    <row r="33" spans="3:13">
      <c r="C33" s="112">
        <v>6</v>
      </c>
      <c r="D33" s="113">
        <f>IF(C33&gt;Inputs!$G$78,0,(D32*(1+$J$18)))</f>
        <v>0.127520148173</v>
      </c>
      <c r="E33" s="114">
        <f>IF(C33&gt;Inputs!$G$78,0,(E32*(1-Inputs!$M$18)))</f>
        <v>546139.30174825003</v>
      </c>
      <c r="F33" s="118">
        <f t="shared" si="0"/>
        <v>69643.764682035602</v>
      </c>
      <c r="G33" s="113">
        <f>IF(C33&gt;Inputs!$G$78,0,G32*(1+$J$13))</f>
        <v>0.11592740743</v>
      </c>
      <c r="H33" s="117">
        <f t="shared" si="1"/>
        <v>63312.513347305096</v>
      </c>
      <c r="I33" s="118">
        <f t="shared" si="2"/>
        <v>6331.2513347305066</v>
      </c>
      <c r="J33" s="128">
        <f>IF(C33&gt;Inputs!$G$78,0,J32+I33)</f>
        <v>35757.864402356638</v>
      </c>
      <c r="K33" s="118">
        <f>(IF(C33&lt;=$J$14,1,0)*Financials!L19)+IF(C34&lt;=$J$14,1,0)*Financials!M19*Tables!$D$83+IF(C35&lt;=$J$14,1,0)*Financials!N19*Tables!$D$83^2+IF(C36&lt;=$J$14,1,0)*Financials!O19*Tables!$D$83^3+IF(C37&lt;=$J$14,1,0)*Financials!P19*Tables!$D$83^4+IF(C38&lt;=$J$14,1,0)*Financials!Q19*Tables!$D$83^5+IF(C39&lt;=$J$14,1,0)*Financials!R19*Tables!$D$83^6+IF(C40&lt;=$J$14,1,0)*Financials!S19*Tables!$D$83^7+IF(C41&lt;=$J$14,1,0)*Financials!T19*Tables!$D$83^8+IF(C42&lt;=$J$14,1,0)*Financials!U19*Tables!$D$83^9+IF(C43&lt;=$J$14,1,0)*Financials!V19*Tables!$D$83^10+IF(C44&lt;=$J$14,1,0)*Financials!W19*Tables!$D$83^11+IF(C45&lt;=$J$14,1,0)*Financials!X19*Tables!$D$83^12+IF(C46&lt;=$J$14,1,0)*Financials!Y19*Tables!$D$83^13+IF(C47&lt;=$J$14,1,0)*Financials!Z19*Tables!$D$83^14+IF(C48&lt;=$J$14,1,0)*Financials!AA19*Tables!$D$83^15+IF(C49&lt;=$J$14,1,0)*Financials!AB19*Tables!$D$83^16+IF(C50&lt;=$J$14,1,0)*Financials!AC19*Tables!$D$83^17+IF(C51&lt;=$J$14,1,0)*Financials!AD19*Tables!$D$83^18+IF(C52&lt;=$J$14,1,0)*Financials!AE19*Tables!$D$83^19+IF(C53&lt;=$J$14,1,0)*Financials!AF19*Tables!$D$83^20+IF(C54&lt;=$J$14,1,0)*Financials!AG19*Tables!$D$83^21+IF(C55&lt;=$J$14,1,0)*Financials!AH19*Tables!$D$83^22+IF(C56&lt;=$J$14,1,0)*Financials!AI19*Tables!$D$83^23+IF(C57&lt;=$J$14,1,0)*Financials!AJ19*Tables!$D$83^24</f>
        <v>701716.94102820847</v>
      </c>
      <c r="L33" s="118"/>
      <c r="M33" s="196"/>
    </row>
    <row r="34" spans="3:13">
      <c r="C34" s="112">
        <v>7</v>
      </c>
      <c r="D34" s="113">
        <f>IF(C34&gt;Inputs!$G$78,0,(D33*(1+$J$18)))</f>
        <v>0.13134575261819001</v>
      </c>
      <c r="E34" s="114">
        <f>IF(C34&gt;Inputs!$G$78,0,(E33*(1-Inputs!$M$18)))</f>
        <v>543408.60523950879</v>
      </c>
      <c r="F34" s="118">
        <f t="shared" si="0"/>
        <v>71374.412234384188</v>
      </c>
      <c r="G34" s="113">
        <f>IF(C34&gt;Inputs!$G$78,0,G33*(1+$J$13))</f>
        <v>0.11940522965290001</v>
      </c>
      <c r="H34" s="117">
        <f t="shared" si="1"/>
        <v>64885.829303985636</v>
      </c>
      <c r="I34" s="118">
        <f t="shared" si="2"/>
        <v>6488.582930398552</v>
      </c>
      <c r="J34" s="128">
        <f>IF(C34&gt;Inputs!$G$78,0,J33+I34)</f>
        <v>42246.44733275519</v>
      </c>
      <c r="K34" s="118">
        <f>(IF(C34&lt;=$J$14,1,0)*Financials!M19)+IF(C35&lt;=$J$14,1,0)*Financials!N19*Tables!$D$83+IF(C36&lt;=$J$14,1,0)*Financials!O19*Tables!$D$83^2+IF(C37&lt;=$J$14,1,0)*Financials!P19*Tables!$D$83^3+IF(C38&lt;=$J$14,1,0)*Financials!Q19*Tables!$D$83^4+IF(C39&lt;=$J$14,1,0)*Financials!R19*Tables!$D$83^5+IF(C40&lt;=$J$14,1,0)*Financials!S19*Tables!$D$83^6+IF(C41&lt;=$J$14,1,0)*Financials!T19*Tables!$D$83^7+IF(C42&lt;=$J$14,1,0)*Financials!U19*Tables!$D$83^8+IF(C43&lt;=$J$14,1,0)*Financials!V19*Tables!$D$83^9+IF(C44&lt;=$J$14,1,0)*Financials!W19*Tables!$D$83^10+IF(C45&lt;=$J$14,1,0)*Financials!X19*Tables!$D$83^11+IF(C46&lt;=$J$14,1,0)*Financials!Y19*Tables!$D$83^12+IF(C47&lt;=$J$14,1,0)*Financials!Z19*Tables!$D$83^13+IF(C48&lt;=$J$14,1,0)*Financials!AA19*Tables!$D$83^14+IF(C49&lt;=$J$14,1,0)*Financials!AB19*Tables!$D$83^15+IF(C50&lt;=$J$14,1,0)*Financials!AC19*Tables!$D$83^16+IF(C51&lt;=$J$14,1,0)*Financials!AD19*Tables!$D$83^17+IF(C52&lt;=$J$14,1,0)*Financials!AE19*Tables!$D$83^18+IF(C53&lt;=$J$14,1,0)*Financials!AF19*Tables!$D$83^20+IF(C54&lt;=$J$14,1,0)*Financials!AG19*Tables!$D$83^20+IF(C55&lt;=$J$14,1,0)*Financials!AH19*Tables!$D$83^21+IF(C56&lt;=$J$14,1,0)*Financials!AI19*Tables!$D$83^22+IF(C57&lt;=$J$14,1,0)*Financials!AJ19*Tables!$D$83^23</f>
        <v>702237.84807051299</v>
      </c>
      <c r="L34" s="118"/>
      <c r="M34" s="196"/>
    </row>
    <row r="35" spans="3:13">
      <c r="C35" s="112">
        <v>8</v>
      </c>
      <c r="D35" s="113">
        <f>IF(C35&gt;Inputs!$G$78,0,(D34*(1+$J$18)))</f>
        <v>0.13528612519673572</v>
      </c>
      <c r="E35" s="114">
        <f>IF(C35&gt;Inputs!$G$78,0,(E34*(1-Inputs!$M$18)))</f>
        <v>540691.5622133112</v>
      </c>
      <c r="F35" s="118">
        <f t="shared" si="0"/>
        <v>73148.066378408636</v>
      </c>
      <c r="G35" s="113">
        <f>IF(C35&gt;Inputs!$G$78,0,G34*(1+$J$13))</f>
        <v>0.12298738654248702</v>
      </c>
      <c r="H35" s="117">
        <f t="shared" si="1"/>
        <v>66498.242162189679</v>
      </c>
      <c r="I35" s="118">
        <f t="shared" si="2"/>
        <v>6649.8242162189563</v>
      </c>
      <c r="J35" s="128">
        <f>IF(C35&gt;Inputs!$G$78,0,J34+I35)</f>
        <v>48896.271548974146</v>
      </c>
      <c r="K35" s="118">
        <f>(IF(C35&lt;=$J$14,1,0)*Financials!N19)+IF(C36&lt;=$J$14,1,0)*Financials!O19*Tables!$D$83+IF(C37&lt;=$J$14,1,0)*Financials!P19*Tables!$D$83^2+IF(C38&lt;=$J$14,1,0)*Financials!Q19*Tables!$D$83^3+IF(C39&lt;=$J$14,1,0)*Financials!R19*Tables!$D$83^4+IF(C40&lt;=$J$14,1,0)*Financials!S19*Tables!$D$83^5+IF(C41&lt;=$J$14,1,0)*Financials!T19*Tables!$D$83^6+IF(C42&lt;=$J$14,1,0)*Financials!U19*Tables!$D$83^7+IF(C43&lt;=$J$14,1,0)*Financials!V19*Tables!$D$83^8+IF(C44&lt;=$J$14,1,0)*Financials!W19*Tables!$D$83^9+IF(C45&lt;=$J$14,1,0)*Financials!X19*Tables!$D$83^10+IF(C46&lt;=$J$14,1,0)*Financials!Y19*Tables!$D$83^11+IF(C47&lt;=$J$14,1,0)*Financials!Z19*Tables!$D$83^12+IF(C48&lt;=$J$14,1,0)*Financials!AA19*Tables!$D$83^13+IF(C49&lt;=$J$14,1,0)*Financials!AB19*Tables!$D$83^14+IF(C50&lt;=$J$14,1,0)*Financials!AC19*Tables!$D$83^15+IF(C51&lt;=$J$14,1,0)*Financials!AD19*Tables!$D$83^16+IF(C52&lt;=$J$14,1,0)*Financials!AE19*Tables!$D$83^17+IF(C53&lt;=$J$14,1,0)*Financials!AF19*Tables!$D$83^18+IF(C54&lt;=$J$14,1,0)*Financials!AG19*Tables!$D$83^19+IF(C55&lt;=$J$14,1,0)*Financials!AH19*Tables!$D$83^20+IF(C56&lt;=$J$14,1,0)*Financials!AI19*Tables!$D$83^21+IF(C57&lt;=$J$14,1,0)*Financials!AJ19*Tables!$D$83^22</f>
        <v>701080.20984108176</v>
      </c>
      <c r="L35" s="118"/>
      <c r="M35" s="196"/>
    </row>
    <row r="36" spans="3:13">
      <c r="C36" s="112">
        <v>9</v>
      </c>
      <c r="D36" s="113">
        <f>IF(C36&gt;Inputs!$G$78,0,(D35*(1+$J$18)))</f>
        <v>0.13934470895263779</v>
      </c>
      <c r="E36" s="114">
        <f>IF(C36&gt;Inputs!$G$78,0,(E35*(1-Inputs!$M$18)))</f>
        <v>537988.10440224467</v>
      </c>
      <c r="F36" s="118">
        <f t="shared" si="0"/>
        <v>74965.795827912094</v>
      </c>
      <c r="G36" s="113">
        <f>IF(C36&gt;Inputs!$G$78,0,G35*(1+$J$13))</f>
        <v>0.12667700813876162</v>
      </c>
      <c r="H36" s="117">
        <f t="shared" si="1"/>
        <v>68150.723479920081</v>
      </c>
      <c r="I36" s="118">
        <f t="shared" si="2"/>
        <v>6815.0723479920125</v>
      </c>
      <c r="J36" s="128">
        <f>IF(C36&gt;Inputs!$G$78,0,J35+I36)</f>
        <v>55711.343896966158</v>
      </c>
      <c r="K36" s="118">
        <f>(IF(C36&lt;=$J$14,1,0)*Financials!O19)+IF(C37&lt;=$J$14,1,0)*Financials!P19*Tables!$D$83+IF(C38&lt;=$J$14,1,0)*Financials!Q19*Tables!$D$83^2+IF(C39&lt;=$J$14,1,0)*Financials!R19*Tables!$D$83^3+IF(C40&lt;=$J$14,1,0)*Financials!S19*Tables!$D$83^4+IF(C41&lt;=$J$14,1,0)*Financials!T19*Tables!$D$83^5+IF(C42&lt;=$J$14,1,0)*Financials!U19*Tables!$D$83^6+IF(C43&lt;=$J$14,1,0)*Financials!V19*Tables!$D$83^7+IF(C44&lt;=$J$14,1,0)*Financials!W19*Tables!$D$83^8+IF(C45&lt;=$J$14,1,0)*Financials!X19*Tables!$D$83^9+IF(C46&lt;=$J$14,1,0)*Financials!Y19*Tables!$D$83^10+IF(C47&lt;=$J$14,1,0)*Financials!Z19*Tables!$D$83^11+IF(C48&lt;=$J$14,1,0)*Financials!AA19*Tables!$D$83^12+IF(C49&lt;=$J$14,1,0)*Financials!AB19*Tables!$D$83^13+IF(C50&lt;=$J$14,1,0)*Financials!AC19*Tables!$D$83^14+IF(C51&lt;=$J$14,1,0)*Financials!AD19*Tables!$D$83^15+IF(C52&lt;=$J$14,1,0)*Financials!AE19*Tables!$D$83^16+IF(C53&lt;=$J$14,1,0)*Financials!AF19*Tables!$D$83^17+IF(C54&lt;=$J$14,1,0)*Financials!AG19*Tables!$D$83^18+IF(C55&lt;=$J$14,1,0)*Financials!AH19*Tables!$D$83^19+IF(C56&lt;=$J$14,1,0)*Financials!AI19*Tables!$D$83^20+IF(C57&lt;=$J$14,1,0)*Financials!AJ19*Tables!$D$83^21</f>
        <v>698033.18411494012</v>
      </c>
      <c r="L36" s="118"/>
      <c r="M36" s="196"/>
    </row>
    <row r="37" spans="3:13">
      <c r="C37" s="112">
        <v>10</v>
      </c>
      <c r="D37" s="113">
        <f>IF(C37&gt;Inputs!$G$78,0,(D36*(1+$J$18)))</f>
        <v>0.14352505022121692</v>
      </c>
      <c r="E37" s="114">
        <f>IF(C37&gt;Inputs!$G$78,0,(E36*(1-Inputs!$M$18)))</f>
        <v>535298.16388023342</v>
      </c>
      <c r="F37" s="118">
        <f t="shared" si="0"/>
        <v>76828.695854235702</v>
      </c>
      <c r="G37" s="113">
        <f>IF(C37&gt;Inputs!$G$78,0,G36*(1+$J$13))</f>
        <v>0.13047731838292448</v>
      </c>
      <c r="H37" s="117">
        <f t="shared" si="1"/>
        <v>69844.268958396104</v>
      </c>
      <c r="I37" s="118">
        <f t="shared" si="2"/>
        <v>6984.4268958395987</v>
      </c>
      <c r="J37" s="128">
        <f>IF(C37&gt;Inputs!$G$78,0,J36+I37)</f>
        <v>62695.770792805757</v>
      </c>
      <c r="K37" s="118">
        <f>(IF(C37&lt;=$J$14,1,0)*Financials!P19)+IF(C38&lt;=$J$14,1,0)*Financials!Q19*Tables!$D$83+IF(C39&lt;=$J$14,1,0)*Financials!R19*Tables!$D$83^2+IF(C40&lt;=$J$14,1,0)*Financials!S19*Tables!$D$83^3+IF(C41&lt;=$J$14,1,0)*Financials!T19*Tables!$D$83^4+IF(C42&lt;=$J$14,1,0)*Financials!U19*Tables!$D$83^5+IF(C43&lt;=$J$14,1,0)*Financials!V19*Tables!$D$83^6+IF(C44&lt;=$J$14,1,0)*Financials!W19*Tables!$D$83^7+IF(C45&lt;=$J$14,1,0)*Financials!X19*Tables!$D$83^8+IF(C46&lt;=$J$14,1,0)*Financials!Y19*Tables!$D$83^9+IF(C47&lt;=$J$14,1,0)*Financials!Z19*Tables!$D$83^10+IF(C48&lt;=$J$14,1,0)*Financials!AA19*Tables!$D$83^11+IF(C49&lt;=$J$14,1,0)*Financials!AB19*Tables!$D$83^12+IF(C50&lt;=$J$14,1,0)*Financials!AC19*Tables!$D$83^13+IF(C51&lt;=$J$14,1,0)*Financials!AD19*Tables!$D$83^14+IF(C52&lt;=$J$14,1,0)*Financials!AE19*Tables!$D$83^15+IF(C53&lt;=$J$14,1,0)*Financials!AF19*Tables!$D$83^16+IF(C54&lt;=$J$14,1,0)*Financials!AG19*Tables!$D$83^17+IF(C55&lt;=$J$14,1,0)*Financials!AH19*Tables!$D$83^18+IF(C56&lt;=$J$14,1,0)*Financials!AI19*Tables!$D$83^19+IF(C57&lt;=$J$14,1,0)*Financials!AJ19*Tables!$D$83^20</f>
        <v>692863.77806074149</v>
      </c>
      <c r="L37" s="118"/>
      <c r="M37" s="196"/>
    </row>
    <row r="38" spans="3:13">
      <c r="C38" s="112">
        <v>11</v>
      </c>
      <c r="D38" s="113">
        <f>IF(C38&gt;Inputs!$G$78,0,(D37*(1+$J$18)))</f>
        <v>0.14783080172785343</v>
      </c>
      <c r="E38" s="114">
        <f>IF(C38&gt;Inputs!$G$78,0,(E37*(1-Inputs!$M$18)))</f>
        <v>532621.6730608322</v>
      </c>
      <c r="F38" s="118">
        <f t="shared" si="0"/>
        <v>78737.888946213454</v>
      </c>
      <c r="G38" s="113">
        <f>IF(C38&gt;Inputs!$G$78,0,G37*(1+$J$13))</f>
        <v>0.13439163793441222</v>
      </c>
      <c r="H38" s="117">
        <f t="shared" si="1"/>
        <v>71579.899042012243</v>
      </c>
      <c r="I38" s="118">
        <f t="shared" si="2"/>
        <v>7157.9899042012112</v>
      </c>
      <c r="J38" s="128">
        <f>IF(C38&gt;Inputs!$G$78,0,J37+I38)</f>
        <v>69853.760697006976</v>
      </c>
      <c r="K38" s="118">
        <f>(IF(C38&lt;=$J$14,1,0)*Financials!Q19)+IF(C39&lt;=$J$14,1,0)*Financials!R19*Tables!$D$83+IF(C40&lt;=$J$14,1,0)*Financials!S19*Tables!$D$83^2+IF(C41&lt;=$J$14,1,0)*Financials!T19*Tables!$D$83^3+IF(C42&lt;=$J$14,1,0)*Financials!U19*Tables!$D$83^4+IF(C43&lt;=$J$14,1,0)*Financials!V19*Tables!$D$83^5+IF(C44&lt;=$J$14,1,0)*Financials!W19*Tables!$D$83^6+IF(C45&lt;=$J$14,1,0)*Financials!X19*Tables!$D$83^7+IF(C46&lt;=$J$14,1,0)*Financials!Y19*Tables!$D$83^8+IF(C47&lt;=$J$14,1,0)*Financials!Z19*Tables!$D$83^9+IF(C48&lt;=$J$14,1,0)*Financials!AA19*Tables!$D$83^10+IF(C49&lt;=$J$14,1,0)*Financials!AB19*Tables!$D$83^11+IF(C50&lt;=$J$14,1,0)*Financials!AC19*Tables!$D$83^12+IF(C51&lt;=$J$14,1,0)*Financials!AD19*Tables!$D$83^13+IF(C52&lt;=$J$14,1,0)*Financials!AE19*Tables!$D$83^14+IF(C53&lt;=$J$14,1,0)*Financials!AF19*Tables!$D$83^15+IF(C54&lt;=$J$14,1,0)*Financials!AG19*Tables!$D$83^16+IF(C55&lt;=$J$14,1,0)*Financials!AH19*Tables!$D$83^17+IF(C56&lt;=$J$14,1,0)*Financials!AI19*Tables!$D$83^18+IF(C57&lt;=$J$14,1,0)*Financials!AJ19*Tables!$D$83^19</f>
        <v>685314.60686651128</v>
      </c>
      <c r="L38" s="118"/>
      <c r="M38" s="196"/>
    </row>
    <row r="39" spans="3:13">
      <c r="C39" s="112">
        <v>12</v>
      </c>
      <c r="D39" s="113">
        <f>IF(C39&gt;Inputs!$G$78,0,(D38*(1+$J$18)))</f>
        <v>0.15226572577968903</v>
      </c>
      <c r="E39" s="114">
        <f>IF(C39&gt;Inputs!$G$78,0,(E38*(1-Inputs!$M$18)))</f>
        <v>529958.56469552801</v>
      </c>
      <c r="F39" s="118">
        <f t="shared" si="0"/>
        <v>80694.525486526851</v>
      </c>
      <c r="G39" s="113">
        <f>IF(C39&gt;Inputs!$G$78,0,G38*(1+$J$13))</f>
        <v>0.13842338707244459</v>
      </c>
      <c r="H39" s="117">
        <f t="shared" si="1"/>
        <v>73358.659533206242</v>
      </c>
      <c r="I39" s="118">
        <f t="shared" si="2"/>
        <v>7335.8659533206082</v>
      </c>
      <c r="J39" s="128">
        <f>IF(C39&gt;Inputs!$G$78,0,J38+I39)</f>
        <v>77189.626650327584</v>
      </c>
      <c r="K39" s="118">
        <f>(IF(C39&lt;=$J$14,1,0)*Financials!R19)+IF(C40&lt;=$J$14,1,0)*Financials!S19*Tables!$D$83+IF(C41&lt;=$J$14,1,0)*Financials!T19*Tables!$D$83^2+IF(C42&lt;=$J$14,1,0)*Financials!U19*Tables!$D$83^3+IF(C43&lt;=$J$14,1,0)*Financials!V19*Tables!$D$83^4+IF(C44&lt;=$J$14,1,0)*Financials!W19*Tables!$D$83^5+IF(C45&lt;=$J$14,1,0)*Financials!X19*Tables!$D$83^6+IF(C46&lt;=$J$14,1,0)*Financials!Y19*Tables!$D$83^7+IF(C47&lt;=$J$14,1,0)*Financials!Z19*Tables!$D$83^8+IF(C48&lt;=$J$14,1,0)*Financials!AA19*Tables!$D$83^9+IF(C49&lt;=$J$14,1,0)*Financials!AB19*Tables!$D$83^10+IF(C50&lt;=$J$14,1,0)*Financials!AC19*Tables!$D$83^11+IF(C51&lt;=$J$14,1,0)*Financials!AD19*Tables!$D$83^12+IF(C52&lt;=$J$14,1,0)*Financials!AE19*Tables!$D$83^13+IF(C53&lt;=$J$14,1,0)*Financials!AF19*Tables!$D$83^14+IF(C54&lt;=$J$14,1,0)*Financials!AG19*Tables!$D$83^15+IF(C55&lt;=$J$14,1,0)*Financials!AH19*Tables!$D$83^16+IF(C56&lt;=$J$14,1,0)*Financials!AI19*Tables!$D$83^17+IF(C57&lt;=$J$14,1,0)*Financials!AJ19*Tables!$D$83^18</f>
        <v>675101.42759267299</v>
      </c>
      <c r="L39" s="118"/>
      <c r="M39" s="196"/>
    </row>
    <row r="40" spans="3:13">
      <c r="C40" s="112">
        <v>13</v>
      </c>
      <c r="D40" s="113">
        <f>IF(C40&gt;Inputs!$G$78,0,(D39*(1+$J$18)))</f>
        <v>0.15683369755307969</v>
      </c>
      <c r="E40" s="114">
        <f>IF(C40&gt;Inputs!$G$78,0,(E39*(1-Inputs!$M$18)))</f>
        <v>527308.77187205036</v>
      </c>
      <c r="F40" s="118">
        <f t="shared" si="0"/>
        <v>82699.784444867037</v>
      </c>
      <c r="G40" s="113">
        <f>IF(C40&gt;Inputs!$G$78,0,G39*(1+$J$13))</f>
        <v>0.14257608868461794</v>
      </c>
      <c r="H40" s="117">
        <f t="shared" si="1"/>
        <v>75181.622222606413</v>
      </c>
      <c r="I40" s="118">
        <f t="shared" si="2"/>
        <v>7518.1622222606238</v>
      </c>
      <c r="J40" s="128">
        <f>IF(C40&gt;Inputs!$G$78,0,J39+I40)</f>
        <v>84707.788872588208</v>
      </c>
      <c r="K40" s="118">
        <f>(IF(C40&lt;=$J$14,1,0)*Financials!S19)+IF(C41&lt;=$J$14,1,0)*Financials!T19*Tables!$D$83+IF(C42&lt;=$J$14,1,0)*Financials!U19*Tables!$D$83^2+IF(C43&lt;=$J$14,1,0)*Financials!V19*Tables!$D$83^3+IF(C44&lt;=$J$14,1,0)*Financials!W19*Tables!$D$83^4+IF(C45&lt;=$J$14,1,0)*Financials!X19*Tables!$D$83^5+IF(C46&lt;=$J$14,1,0)*Financials!Y19*Tables!$D$83^6+IF(C47&lt;=$J$14,1,0)*Financials!Z19*Tables!$D$83^7+IF(C48&lt;=$J$14,1,0)*Financials!AA19*Tables!$D$83^8+IF(C49&lt;=$J$14,1,0)*Financials!AB19*Tables!$D$83^9+IF(C50&lt;=$J$14,1,0)*Financials!AC19*Tables!$D$83^10+IF(C51&lt;=$J$14,1,0)*Financials!AD19*Tables!$D$83^11+IF(C52&lt;=$J$14,1,0)*Financials!AE19*Tables!$D$83^12+IF(C53&lt;=$J$14,1,0)*Financials!AF19*Tables!$D$83^13+IF(C54&lt;=$J$14,1,0)*Financials!AG19*Tables!$D$83^14+IF(C55&lt;=$J$14,1,0)*Financials!AH19*Tables!$D$83^15+IF(C56&lt;=$J$14,1,0)*Financials!AI19*Tables!$D$83^16+IF(C57&lt;=$J$14,1,0)*Financials!AJ19*Tables!$D$83^17</f>
        <v>661910.42576115567</v>
      </c>
      <c r="L40" s="118"/>
      <c r="M40" s="196"/>
    </row>
    <row r="41" spans="3:13">
      <c r="C41" s="112">
        <v>14</v>
      </c>
      <c r="D41" s="113">
        <f>IF(C41&gt;Inputs!$G$78,0,(D40*(1+$J$18)))</f>
        <v>0.16153870847967208</v>
      </c>
      <c r="E41" s="114">
        <f>IF(C41&gt;Inputs!$G$78,0,(E40*(1-Inputs!$M$18)))</f>
        <v>524672.22801269009</v>
      </c>
      <c r="F41" s="118">
        <f t="shared" si="0"/>
        <v>84754.874088321987</v>
      </c>
      <c r="G41" s="113">
        <f>IF(C41&gt;Inputs!$G$78,0,G40*(1+$J$13))</f>
        <v>0.14685337134515647</v>
      </c>
      <c r="H41" s="117">
        <f t="shared" si="1"/>
        <v>77049.885534838177</v>
      </c>
      <c r="I41" s="118">
        <f t="shared" si="2"/>
        <v>7704.9885534838104</v>
      </c>
      <c r="J41" s="128">
        <f>IF(C41&gt;Inputs!$G$78,0,J40+I41)</f>
        <v>92412.777426072018</v>
      </c>
      <c r="K41" s="118">
        <f>(IF(C41&lt;=$J$14,1,0)*Financials!T19)+IF(C42&lt;=$J$14,1,0)*Financials!U19*Tables!$D$83+IF(C43&lt;=$J$14,1,0)*Financials!V19*Tables!$D$83^2+IF(C44&lt;=$J$14,1,0)*Financials!W19*Tables!$D$83^3+IF(C45&lt;=$J$14,1,0)*Financials!X19*Tables!$D$83^4+IF(C46&lt;=$J$14,1,0)*Financials!Y19*Tables!$D$83^5+IF(C47&lt;=$J$14,1,0)*Financials!Z19*Tables!$D$83^6+IF(C48&lt;=$J$14,1,0)*Financials!AA19*Tables!$D$83^7+IF(C49&lt;=$J$14,1,0)*Financials!AB19*Tables!$D$83^8+IF(C50&lt;=$J$14,1,0)*Financials!AC19*Tables!$D$83^9+IF(C51&lt;=$J$14,1,0)*Financials!AD19*Tables!$D$83^10+IF(C52&lt;=$J$14,1,0)*Financials!AE19*Tables!$D$83^11+IF(C53&lt;=$J$14,1,0)*Financials!AF19*Tables!$D$83^12+IF(C54&lt;=$J$14,1,0)*Financials!AG19*Tables!$D$83^13+IF(C55&lt;=$J$14,1,0)*Financials!AH19*Tables!$D$83^14+IF(C56&lt;=$J$14,1,0)*Financials!AI19*Tables!$D$83^15+IF(C57&lt;=$J$14,1,0)*Financials!AJ19*Tables!$D$83^16</f>
        <v>645395.22994010465</v>
      </c>
      <c r="L41" s="118"/>
      <c r="M41" s="196"/>
    </row>
    <row r="42" spans="3:13">
      <c r="C42" s="112">
        <v>15</v>
      </c>
      <c r="D42" s="113">
        <f>IF(C42&gt;Inputs!$G$78,0,(D41*(1+$J$18)))</f>
        <v>0.16638486973406225</v>
      </c>
      <c r="E42" s="114">
        <f>IF(C42&gt;Inputs!$G$78,0,(E41*(1-Inputs!$M$18)))</f>
        <v>522048.86687262665</v>
      </c>
      <c r="F42" s="118">
        <f t="shared" si="0"/>
        <v>86861.032709416788</v>
      </c>
      <c r="G42" s="113">
        <f>IF(C42&gt;Inputs!$G$78,0,G41*(1+$J$13))</f>
        <v>0.15125897248551118</v>
      </c>
      <c r="H42" s="117">
        <f t="shared" si="1"/>
        <v>78964.575190378921</v>
      </c>
      <c r="I42" s="118">
        <f t="shared" si="2"/>
        <v>7896.4575190378673</v>
      </c>
      <c r="J42" s="128">
        <f>IF(C42&gt;Inputs!$G$78,0,J41+I42)</f>
        <v>100309.23494510989</v>
      </c>
      <c r="K42" s="118">
        <f>(IF(C42&lt;=$J$14,1,0)*Financials!U19)+IF(C43&lt;=$J$14,1,0)*Financials!V19*Tables!$D$83+IF(C44&lt;=$J$14,1,0)*Financials!W19*Tables!$D$83^2+IF(C45&lt;=$J$14,1,0)*Financials!X19*Tables!$D$83^3+IF(C46&lt;=$J$14,1,0)*Financials!Y19*Tables!$D$83^4+IF(C47&lt;=$J$14,1,0)*Financials!Z19*Tables!$D$83^5+IF(C48&lt;=$J$14,1,0)*Financials!AA19*Tables!$D$83^6+IF(C49&lt;=$J$14,1,0)*Financials!AB19*Tables!$D$83^7+IF(C50&lt;=$J$14,1,0)*Financials!AC19*Tables!$D$83^8+IF(C51&lt;=$J$14,1,0)*Financials!AD19*Tables!$D$83^9+IF(C52&lt;=$J$14,1,0)*Financials!AE19*Tables!$D$83^10+IF(C53&lt;=$J$14,1,0)*Financials!AF19*Tables!$D$83^11+IF(C54&lt;=$J$14,1,0)*Financials!AG19*Tables!$D$83^12+IF(C55&lt;=$J$14,1,0)*Financials!AH19*Tables!$D$83^13+IF(C56&lt;=$J$14,1,0)*Financials!AI19*Tables!$D$83^14+IF(C57&lt;=$J$14,1,0)*Financials!AJ19*Tables!$D$83^15</f>
        <v>625173.627109522</v>
      </c>
      <c r="L42" s="118"/>
      <c r="M42" s="196"/>
    </row>
    <row r="43" spans="3:13">
      <c r="C43" s="112">
        <v>16</v>
      </c>
      <c r="D43" s="113">
        <f>IF(C43&gt;Inputs!$G$78,0,(D42*(1+$J$18)))</f>
        <v>0.17137641582608412</v>
      </c>
      <c r="E43" s="114">
        <f>IF(C43&gt;Inputs!$G$78,0,(E42*(1-Inputs!$M$18)))</f>
        <v>519438.6225382635</v>
      </c>
      <c r="F43" s="118">
        <f t="shared" si="0"/>
        <v>89019.529372245801</v>
      </c>
      <c r="G43" s="113">
        <f>IF(C43&gt;Inputs!$G$78,0,G42*(1+$J$13))</f>
        <v>0.15579674166007651</v>
      </c>
      <c r="H43" s="117">
        <f t="shared" si="1"/>
        <v>80926.844883859842</v>
      </c>
      <c r="I43" s="118">
        <f t="shared" si="2"/>
        <v>8092.6844883859594</v>
      </c>
      <c r="J43" s="128">
        <f>IF(C43&gt;Inputs!$G$78,0,J42+I43)</f>
        <v>108401.91943349584</v>
      </c>
      <c r="K43" s="118">
        <f>(IF(C43&lt;=$J$14,1,0)*Financials!V19)+IF(C44&lt;=$J$14,1,0)*Financials!W19*Tables!$D$83+IF(C45&lt;=$J$14,1,0)*Financials!X19*Tables!$D$83^2+IF(C46&lt;=$J$14,1,0)*Financials!Y19*Tables!$D$83^3+IF(C47&lt;=$J$14,1,0)*Financials!Z19*Tables!$D$83^4+IF(C48&lt;=$J$14,1,0)*Financials!AA19*Tables!$D$83^5+IF(C49&lt;=$J$14,1,0)*Financials!AB19*Tables!$D$83^6+IF(C50&lt;=$J$14,1,0)*Financials!AC19*Tables!$D$83^7+IF(C51&lt;=$J$14,1,0)*Financials!AD19*Tables!$D$83^8+IF(C52&lt;=$J$14,1,0)*Financials!AE19*Tables!$D$83^9+IF(C53&lt;=$J$14,1,0)*Financials!AF19*Tables!$D$83^10+IF(C54&lt;=$J$14,1,0)*Financials!AG19*Tables!$D$83^11+IF(C55&lt;=$J$14,1,0)*Financials!AH19*Tables!$D$83^12+IF(C56&lt;=$J$14,1,0)*Financials!AI19*Tables!$D$83^13+IF(C57&lt;=$J$14,1,0)*Financials!AJ19*Tables!$D$83^14</f>
        <v>600823.94887156878</v>
      </c>
      <c r="L43" s="118"/>
      <c r="M43" s="196"/>
    </row>
    <row r="44" spans="3:13">
      <c r="C44" s="112">
        <v>17</v>
      </c>
      <c r="D44" s="113">
        <f>IF(C44&gt;Inputs!$G$78,0,(D43*(1+$J$18)))</f>
        <v>0.17651770830086666</v>
      </c>
      <c r="E44" s="114">
        <f>IF(C44&gt;Inputs!$G$78,0,(E43*(1-Inputs!$M$18)))</f>
        <v>516841.42942557216</v>
      </c>
      <c r="F44" s="118">
        <f t="shared" si="0"/>
        <v>91231.664677146109</v>
      </c>
      <c r="G44" s="113">
        <f>IF(C44&gt;Inputs!$G$78,0,G43*(1+$J$13))</f>
        <v>0.16047064390987881</v>
      </c>
      <c r="H44" s="117">
        <f t="shared" si="1"/>
        <v>82937.876979223744</v>
      </c>
      <c r="I44" s="118">
        <f t="shared" si="2"/>
        <v>8293.7876979223656</v>
      </c>
      <c r="J44" s="128">
        <f>IF(C44&gt;Inputs!$G$78,0,J43+I44)</f>
        <v>116695.70713141821</v>
      </c>
      <c r="K44" s="118">
        <f>(IF(C44&lt;=$J$14,1,0)*Financials!W19)+IF(C45&lt;=$J$14,1,0)*Financials!X19*Tables!$D$83+IF(C46&lt;=$J$14,1,0)*Financials!Y19*Tables!$D$83^2+IF(C47&lt;=$J$14,1,0)*Financials!Z19*Tables!$D$83^3+IF(C48&lt;=$J$14,1,0)*Financials!AA19*Tables!$D$83^4+IF(C49&lt;=$J$14,1,0)*Financials!AB19*Tables!$D$83^5+IF(C50&lt;=$J$14,1,0)*Financials!AC19*Tables!$D$83^6+IF(C51&lt;=$J$14,1,0)*Financials!AD19*Tables!$D$83^7+IF(C52&lt;=$J$14,1,0)*Financials!AE19*Tables!$D$83^8+IF(C53&lt;=$J$14,1,0)*Financials!AF19*Tables!$D$83^9+IF(C54&lt;=$J$14,1,0)*Financials!AG19*Tables!$D$83^10+IF(C55&lt;=$J$14,1,0)*Financials!AH19*Tables!$D$83^11+IF(C56&lt;=$J$14,1,0)*Financials!AI19*Tables!$D$83^12+IF(C57&lt;=$J$14,1,0)*Financials!AJ19*Tables!$D$83^13</f>
        <v>571881.09557552391</v>
      </c>
      <c r="L44" s="118"/>
      <c r="M44" s="196"/>
    </row>
    <row r="45" spans="3:13">
      <c r="C45" s="112">
        <v>18</v>
      </c>
      <c r="D45" s="113">
        <f>IF(C45&gt;Inputs!$G$78,0,(D44*(1+$J$18)))</f>
        <v>0.18181323954989267</v>
      </c>
      <c r="E45" s="114">
        <f>IF(C45&gt;Inputs!$G$78,0,(E44*(1-Inputs!$M$18)))</f>
        <v>514257.22227844427</v>
      </c>
      <c r="F45" s="118">
        <f t="shared" si="0"/>
        <v>93498.771544373187</v>
      </c>
      <c r="G45" s="113">
        <f>IF(C45&gt;Inputs!$G$78,0,G44*(1+$J$13))</f>
        <v>0.16528476322717517</v>
      </c>
      <c r="H45" s="117">
        <f t="shared" si="1"/>
        <v>84998.883222157456</v>
      </c>
      <c r="I45" s="118">
        <f t="shared" si="2"/>
        <v>8499.888322215731</v>
      </c>
      <c r="J45" s="128">
        <f>IF(C45&gt;Inputs!$G$78,0,J44+I45)</f>
        <v>125195.59545363394</v>
      </c>
      <c r="K45" s="118">
        <f>(IF(C45&lt;=$J$14,1,0)*Financials!X19)+IF(C46&lt;=$J$14,1,0)*Financials!Y19*Tables!$D$83+IF(C47&lt;=$J$14,1,0)*Financials!Z19*Tables!$D$83^2+IF(C48&lt;=$J$14,1,0)*Financials!AA19*Tables!$D$83^3+IF(C49&lt;=$J$14,1,0)*Financials!AB19*Tables!$D$83^4+IF(C50&lt;=$J$14,1,0)*Financials!AC19*Tables!$D$83^5+IF(C51&lt;=$J$14,1,0)*Financials!AD19*Tables!$D$83^6+IF(C52&lt;=$J$14,1,0)*Financials!AE19*Tables!$D$83^7+IF(C53&lt;=$J$14,1,0)*Financials!AF19*Tables!$D$83^8+IF(C54&lt;=$J$14,1,0)*Financials!AG19*Tables!$D$83^9+IF(C55&lt;=$J$14,1,0)*Financials!AH19*Tables!$D$83^10+IF(C56&lt;=$J$14,1,0)*Financials!AI19*Tables!$D$83^11+IF(C57&lt;=$J$14,1,0)*Financials!AJ19*Tables!$D$83^12</f>
        <v>537832.16213430883</v>
      </c>
      <c r="L45" s="118"/>
      <c r="M45" s="196"/>
    </row>
    <row r="46" spans="3:13">
      <c r="C46" s="112">
        <v>19</v>
      </c>
      <c r="D46" s="113">
        <f>IF(C46&gt;Inputs!$G$78,0,(D45*(1+$J$18)))</f>
        <v>0.18726763673638946</v>
      </c>
      <c r="E46" s="114">
        <f>IF(C46&gt;Inputs!$G$78,0,(E45*(1-Inputs!$M$18)))</f>
        <v>511685.93616705207</v>
      </c>
      <c r="F46" s="118">
        <f t="shared" si="0"/>
        <v>95822.216017250874</v>
      </c>
      <c r="G46" s="113">
        <f>IF(C46&gt;Inputs!$G$78,0,G45*(1+$J$13))</f>
        <v>0.17024330612399044</v>
      </c>
      <c r="H46" s="117">
        <f t="shared" si="1"/>
        <v>87111.105470228082</v>
      </c>
      <c r="I46" s="118">
        <f t="shared" si="2"/>
        <v>8711.1105470227922</v>
      </c>
      <c r="J46" s="128">
        <f>IF(C46&gt;Inputs!$G$78,0,J45+I46)</f>
        <v>133906.70600065673</v>
      </c>
      <c r="K46" s="118">
        <f>(IF(C46&lt;=$J$14,1,0)*Financials!Y19)+IF(C47&lt;=$J$14,1,0)*Financials!Z19*Tables!$D$83+IF(C48&lt;=$J$14,1,0)*Financials!AA19*Tables!$D$83^2+IF(C49&lt;=$J$14,1,0)*Financials!AB19*Tables!$D$83^3+IF(C50&lt;=$J$14,1,0)*Financials!AC19*Tables!$D$83^4+IF(C51&lt;=$J$14,1,0)*Financials!AD19*Tables!$D$83^5+IF(C52&lt;=$J$14,1,0)*Financials!AE19*Tables!$D$83^6+IF(C53&lt;=$J$14,1,0)*Financials!AF19*Tables!$D$83^7+IF(C54&lt;=$J$14,1,0)*Financials!AG19*Tables!$D$83^8+IF(C55&lt;=$J$14,1,0)*Financials!AH19*Tables!$D$83^9+IF(C56&lt;=$J$14,1,0)*Financials!AI19*Tables!$D$83^10+IF(C57&lt;=$J$14,1,0)*Financials!AJ19*Tables!$D$83^11</f>
        <v>498111.62568710966</v>
      </c>
      <c r="L46" s="118"/>
      <c r="M46" s="196"/>
    </row>
    <row r="47" spans="3:13">
      <c r="C47" s="112">
        <v>20</v>
      </c>
      <c r="D47" s="113">
        <f>IF(C47&gt;Inputs!$G$78,0,(D46*(1+$J$18)))</f>
        <v>0.19288566583848116</v>
      </c>
      <c r="E47" s="114">
        <f>IF(C47&gt;Inputs!$G$78,0,(E46*(1-Inputs!$M$18)))</f>
        <v>509127.50648621679</v>
      </c>
      <c r="F47" s="118">
        <f t="shared" si="0"/>
        <v>98203.398085279565</v>
      </c>
      <c r="G47" s="113">
        <f>IF(C47&gt;Inputs!$G$78,0,G46*(1+$J$13))</f>
        <v>0.17535060530771016</v>
      </c>
      <c r="H47" s="117">
        <f t="shared" si="1"/>
        <v>89275.816441163246</v>
      </c>
      <c r="I47" s="118">
        <f t="shared" si="2"/>
        <v>8927.5816441163188</v>
      </c>
      <c r="J47" s="128">
        <f>IF(C47&gt;Inputs!$G$78,0,J46+I47)</f>
        <v>142834.28764477305</v>
      </c>
      <c r="K47" s="118">
        <f>(IF(C47&lt;=$J$14,1,0)*Financials!Z19)+IF(C48&lt;=$J$14,1,0)*Financials!AA19*Tables!$D$83+IF(C49&lt;=$J$14,1,0)*Financials!AB19*Tables!$D$83^2+IF(C50&lt;=$J$14,1,0)*Financials!AC19*Tables!$D$83^3+IF(C51&lt;=$J$14,1,0)*Financials!AD19*Tables!$D$83^4+IF(C52&lt;=$J$14,1,0)*Financials!AE19*Tables!$D$83^5+IF(C53&lt;=$J$14,1,0)*Financials!AF19*Tables!$D$83^6+IF(C54&lt;=$J$14,1,0)*Financials!AG19*Tables!$D$83^7+IF(C55&lt;=$J$14,1,0)*Financials!AH19*Tables!$D$83^8+IF(C56&lt;=$J$14,1,0)*Financials!AI19*Tables!$D$83^9+IF(C57&lt;=$J$14,1,0)*Financials!AJ19*Tables!$D$83^10</f>
        <v>452096.05127805693</v>
      </c>
      <c r="L47" s="118"/>
      <c r="M47" s="196"/>
    </row>
    <row r="48" spans="3:13">
      <c r="C48" s="112">
        <v>21</v>
      </c>
      <c r="D48" s="113">
        <f>IF(C48&gt;Inputs!$G$78,0,(D47*(1+$J$18)))</f>
        <v>0.19867223581363561</v>
      </c>
      <c r="E48" s="114">
        <f>IF(C48&gt;Inputs!$G$78,0,(E47*(1-Inputs!$M$18)))</f>
        <v>506581.86895378568</v>
      </c>
      <c r="F48" s="118">
        <f t="shared" si="0"/>
        <v>100643.75252769876</v>
      </c>
      <c r="G48" s="113">
        <f>IF(C48&gt;Inputs!$G$78,0,G47*(1+$J$13))</f>
        <v>0.18061112346694147</v>
      </c>
      <c r="H48" s="117">
        <f t="shared" si="1"/>
        <v>91494.320479726157</v>
      </c>
      <c r="I48" s="118">
        <f t="shared" si="2"/>
        <v>9149.4320479726011</v>
      </c>
      <c r="J48" s="128">
        <f>IF(C48&gt;Inputs!$G$78,0,J47+I48)</f>
        <v>151983.71969274565</v>
      </c>
      <c r="K48" s="118">
        <f>(IF(C48&lt;=$J$14,1,0)*Financials!AA19)+IF(C49&lt;=$J$14,1,0)*Financials!AB19*Tables!$D$83+IF(C50&lt;=$J$14,1,0)*Financials!AC19*Tables!$D$83^2+IF(C51&lt;=$J$14,1,0)*Financials!AD19*Tables!$D$83^3+IF(C52&lt;=$J$14,1,0)*Financials!AE19*Tables!$D$83^4+IF(C53&lt;=$J$14,1,0)*Financials!AF19*Tables!$D$83^5+IF(C54&lt;=$J$14,1,0)*Financials!AG19*Tables!$D$83^6+IF(C55&lt;=$J$14,1,0)*Financials!AH19*Tables!$D$83^7+IF(C56&lt;=$J$14,1,0)*Financials!AI19*Tables!$D$83^8+IF(C57&lt;=$J$14,1,0)*Financials!AJ19*Tables!$D$83^9</f>
        <v>399098.26733790961</v>
      </c>
      <c r="L48" s="118"/>
      <c r="M48" s="196"/>
    </row>
    <row r="49" spans="1:15">
      <c r="C49" s="112">
        <v>22</v>
      </c>
      <c r="D49" s="113">
        <f>IF(C49&gt;Inputs!$G$78,0,(D48*(1+$J$18)))</f>
        <v>0.20463240288804468</v>
      </c>
      <c r="E49" s="114">
        <f>IF(C49&gt;Inputs!$G$78,0,(E48*(1-Inputs!$M$18)))</f>
        <v>504048.95960901678</v>
      </c>
      <c r="F49" s="118">
        <f t="shared" si="0"/>
        <v>103144.74977801209</v>
      </c>
      <c r="G49" s="113">
        <f>IF(C49&gt;Inputs!$G$78,0,G48*(1+$J$13))</f>
        <v>0.18602945717094971</v>
      </c>
      <c r="H49" s="117">
        <f t="shared" si="1"/>
        <v>93767.954343647347</v>
      </c>
      <c r="I49" s="118">
        <f t="shared" si="2"/>
        <v>9376.7954343647434</v>
      </c>
      <c r="J49" s="128">
        <f>IF(C49&gt;Inputs!$G$78,0,J48+I49)</f>
        <v>161360.51512711041</v>
      </c>
      <c r="K49" s="118">
        <f>(IF(C49&lt;=$J$14,1,0)*Financials!AB19)+IF(C50&lt;=$J$14,1,0)*Financials!AC19*Tables!$D$83+IF(C51&lt;=$J$14,1,0)*Financials!AD19*Tables!$D$83^2+IF(C52&lt;=$J$14,1,0)*Financials!AE19*Tables!$D$83^3+IF(C53&lt;=$J$14,1,0)*Financials!AF19*Tables!$D$83^4+IF(C54&lt;=$J$14,1,0)*Financials!AG19*Tables!$D$83^5+IF(C55&lt;=$J$14,1,0)*Financials!AH19*Tables!$D$83^6+IF(C56&lt;=$J$14,1,0)*Financials!AI19*Tables!$D$83^7+IF(C57&lt;=$J$14,1,0)*Financials!AJ19*Tables!$D$83^8</f>
        <v>338360.95793442242</v>
      </c>
      <c r="L49" s="118"/>
      <c r="M49" s="196"/>
    </row>
    <row r="50" spans="1:15">
      <c r="C50" s="112">
        <v>23</v>
      </c>
      <c r="D50" s="113">
        <f>IF(C50&gt;Inputs!$G$78,0,(D49*(1+$J$18)))</f>
        <v>0.21077137497468604</v>
      </c>
      <c r="E50" s="114">
        <f>IF(C50&gt;Inputs!$G$78,0,(E49*(1-Inputs!$M$18)))</f>
        <v>501528.71481097169</v>
      </c>
      <c r="F50" s="118">
        <f t="shared" si="0"/>
        <v>105707.89680999568</v>
      </c>
      <c r="G50" s="113">
        <f>IF(C50&gt;Inputs!$G$78,0,G49*(1+$J$13))</f>
        <v>0.1916103408860782</v>
      </c>
      <c r="H50" s="117">
        <f t="shared" si="1"/>
        <v>96098.08800908699</v>
      </c>
      <c r="I50" s="118">
        <f t="shared" si="2"/>
        <v>9609.8088009086932</v>
      </c>
      <c r="J50" s="128">
        <f>IF(C50&gt;Inputs!$G$78,0,J49+I50)</f>
        <v>170970.32392801909</v>
      </c>
      <c r="K50" s="118">
        <f>(IF(C50&lt;=$J$14,1,0)*Financials!AC19)+IF(C51&lt;=$J$14,1,0)*Financials!AD19*Tables!$D$83+IF(C52&lt;=$J$14,1,0)*Financials!AE19*Tables!$D$83^2+IF(C53&lt;=$J$14,1,0)*Financials!AF19*Tables!$D$83^3+IF(C54&lt;=$J$14,1,0)*Financials!AG19*Tables!$D$83^4+IF(C55&lt;=$J$14,1,0)*Financials!AH19*Tables!$D$83^5+IF(C56&lt;=$J$14,1,0)*Financials!AI19*Tables!$D$83^6+IF(C57&lt;=$J$14,1,0)*Financials!AJ19*Tables!$D$83^7</f>
        <v>269049.61345371802</v>
      </c>
      <c r="L50" s="118"/>
      <c r="M50" s="196"/>
    </row>
    <row r="51" spans="1:15">
      <c r="C51" s="112">
        <v>24</v>
      </c>
      <c r="D51" s="113">
        <f>IF(C51&gt;Inputs!$G$78,0,(D50*(1+$J$18)))</f>
        <v>0.21709451622392661</v>
      </c>
      <c r="E51" s="114">
        <f>IF(C51&gt;Inputs!$G$78,0,(E50*(1-Inputs!$M$18)))</f>
        <v>499021.07123691682</v>
      </c>
      <c r="F51" s="118">
        <f t="shared" si="0"/>
        <v>108334.73804572408</v>
      </c>
      <c r="G51" s="113">
        <f>IF(C51&gt;Inputs!$G$78,0,G50*(1+$J$13))</f>
        <v>0.19735865111266054</v>
      </c>
      <c r="H51" s="117">
        <f t="shared" si="1"/>
        <v>98486.125496112785</v>
      </c>
      <c r="I51" s="118">
        <f t="shared" si="2"/>
        <v>9848.6125496112945</v>
      </c>
      <c r="J51" s="128">
        <f>IF(C51&gt;Inputs!$G$78,0,J50+I51)</f>
        <v>180818.9364776304</v>
      </c>
      <c r="K51" s="118">
        <f>(IF(C51&lt;=$J$14,1,0)*Financials!AD19)+IF(C52&lt;=$J$14,1,0)*Financials!AE19*Tables!$D$83+IF(C53&lt;=$J$14,1,0)*Financials!AF19*Tables!$D$83^2+IF(C54&lt;=$J$14,1,0)*Financials!AG19*Tables!$D$83^3+IF(C55&lt;=$J$14,1,0)*Financials!AH19*Tables!$D$83^4+IF(C56&lt;=$J$14,1,0)*Financials!AI19*Tables!$D$83^5+IF(C57&lt;=$J$14,1,0)*Financials!AJ19*Tables!$D$83^6</f>
        <v>190244.77554133866</v>
      </c>
      <c r="L51" s="118"/>
      <c r="M51" s="196"/>
    </row>
    <row r="52" spans="1:15">
      <c r="C52" s="112">
        <v>25</v>
      </c>
      <c r="D52" s="113">
        <f>IF(C52&gt;Inputs!$G$78,0,(D51*(1+$J$18)))</f>
        <v>0.22360735171064441</v>
      </c>
      <c r="E52" s="114">
        <f>IF(C52&gt;Inputs!$G$78,0,(E51*(1-Inputs!$M$18)))</f>
        <v>496525.96588073223</v>
      </c>
      <c r="F52" s="118">
        <f t="shared" si="0"/>
        <v>111026.85628616031</v>
      </c>
      <c r="G52" s="113">
        <f>IF(C52&gt;Inputs!$G$78,0,G51*(1+$J$13))</f>
        <v>0.20327941064604035</v>
      </c>
      <c r="H52" s="117">
        <f t="shared" si="1"/>
        <v>100933.50571469119</v>
      </c>
      <c r="I52" s="118">
        <f t="shared" si="2"/>
        <v>10093.350571469127</v>
      </c>
      <c r="J52" s="128">
        <f>IF(C52&gt;Inputs!$G$78,0,J51+I52)</f>
        <v>190912.28704909951</v>
      </c>
      <c r="K52" s="118">
        <f>(IF(C52&lt;=$J$14,1,0)*Financials!AE19)+IF(C53&lt;=$J$14,1,0)*Financials!AF19*Tables!$D$83+IF(C54&lt;=$J$14,1,0)*Financials!AG19*Tables!$D$83^2+IF(C55&lt;=$J$14,1,0)*Financials!AH19*Tables!$D$83^3+IF(C56&lt;=$J$14,1,0)*Financials!AI19*Tables!$D$83^4+IF(C57&lt;=$J$14,1,0)*Financials!AJ19*Tables!$D$83^5</f>
        <v>100933.50571469124</v>
      </c>
      <c r="L52" s="118"/>
      <c r="M52" s="196"/>
    </row>
    <row r="53" spans="1:15" s="199" customFormat="1">
      <c r="A53" s="196"/>
      <c r="B53" s="196"/>
      <c r="C53" s="112">
        <v>26</v>
      </c>
      <c r="D53" s="113">
        <f>IF(C53&gt;Inputs!$G$78,0,(D52*(1+$J$18)))</f>
        <v>0</v>
      </c>
      <c r="E53" s="114">
        <f>IF(C53&gt;Inputs!$G$78,0,(E52*(1-Inputs!$M$18)))</f>
        <v>0</v>
      </c>
      <c r="F53" s="118">
        <f t="shared" ref="F53:F57" si="3">E53*D53</f>
        <v>0</v>
      </c>
      <c r="G53" s="113">
        <f>IF(C53&gt;Inputs!$G$78,0,G52*(1+$J$13))</f>
        <v>0</v>
      </c>
      <c r="H53" s="117">
        <f t="shared" ref="H53:H57" si="4">G53*E53</f>
        <v>0</v>
      </c>
      <c r="I53" s="118">
        <f t="shared" ref="I53:I57" si="5">F53-H53</f>
        <v>0</v>
      </c>
      <c r="J53" s="128">
        <f>IF(C53&gt;Inputs!$G$78,0,J52+I53)</f>
        <v>0</v>
      </c>
      <c r="K53" s="118">
        <f>(IF(C53&lt;=$J$14,1,0)*Financials!AF19)+IF(C54&lt;=$J$14,1,0)*Financials!AG19*Tables!$D$83+IF(C55&lt;=$J$14,1,0)*Financials!AH19*Tables!$D$83^2+IF(C56&lt;=$J$14,1,0)*Financials!AI19*Tables!$D$83^3+IF(C57&lt;=$J$14,1,0)*Financials!AJ19*Tables!$D$83^4</f>
        <v>0</v>
      </c>
      <c r="L53" s="196"/>
      <c r="M53" s="196"/>
      <c r="N53" s="196"/>
      <c r="O53" s="196"/>
    </row>
    <row r="54" spans="1:15" s="199" customFormat="1">
      <c r="A54" s="196"/>
      <c r="B54" s="196"/>
      <c r="C54" s="112">
        <v>27</v>
      </c>
      <c r="D54" s="113">
        <f>IF(C54&gt;Inputs!$G$78,0,(D53*(1+$J$18)))</f>
        <v>0</v>
      </c>
      <c r="E54" s="114">
        <f>IF(C54&gt;Inputs!$G$78,0,(E53*(1-Inputs!$M$18)))</f>
        <v>0</v>
      </c>
      <c r="F54" s="118">
        <f t="shared" si="3"/>
        <v>0</v>
      </c>
      <c r="G54" s="113">
        <f>IF(C54&gt;Inputs!$G$78,0,G53*(1+$J$13))</f>
        <v>0</v>
      </c>
      <c r="H54" s="117">
        <f t="shared" si="4"/>
        <v>0</v>
      </c>
      <c r="I54" s="118">
        <f t="shared" si="5"/>
        <v>0</v>
      </c>
      <c r="J54" s="128">
        <f>IF(C54&gt;Inputs!$G$78,0,J53+I54)</f>
        <v>0</v>
      </c>
      <c r="K54" s="118">
        <f>(IF(C54&lt;=$J$14,1,0)*Financials!AG19)+IF(C55&lt;=$J$14,1,0)*Financials!AH19*Tables!$D$83+IF(C56&lt;=$J$14,1,0)*Financials!AI19*Tables!$D$83^2+IF(C57&lt;=$J$14,1,0)*Financials!AJ19*Tables!$D$83^3</f>
        <v>0</v>
      </c>
      <c r="L54" s="196"/>
      <c r="M54" s="196"/>
      <c r="N54" s="196"/>
      <c r="O54" s="196"/>
    </row>
    <row r="55" spans="1:15" s="199" customFormat="1">
      <c r="A55" s="196"/>
      <c r="B55" s="196"/>
      <c r="C55" s="112">
        <v>28</v>
      </c>
      <c r="D55" s="113">
        <f>IF(C55&gt;Inputs!$G$78,0,(D54*(1+$J$18)))</f>
        <v>0</v>
      </c>
      <c r="E55" s="114">
        <f>IF(C55&gt;Inputs!$G$78,0,(E54*(1-Inputs!$M$18)))</f>
        <v>0</v>
      </c>
      <c r="F55" s="118">
        <f t="shared" si="3"/>
        <v>0</v>
      </c>
      <c r="G55" s="113">
        <f>IF(C55&gt;Inputs!$G$78,0,G54*(1+$J$13))</f>
        <v>0</v>
      </c>
      <c r="H55" s="117">
        <f t="shared" si="4"/>
        <v>0</v>
      </c>
      <c r="I55" s="118">
        <f t="shared" si="5"/>
        <v>0</v>
      </c>
      <c r="J55" s="128">
        <f>IF(C55&gt;Inputs!$G$78,0,J54+I55)</f>
        <v>0</v>
      </c>
      <c r="K55" s="118">
        <f>(IF(C55&lt;=$J$14,1,0)*Financials!AH19)+IF(C56&lt;=$J$14,1,0)*Financials!AI19*Tables!$D$83+IF(C57&lt;=$J$14,1,0)*Financials!AJ19*Tables!$D$83^2</f>
        <v>0</v>
      </c>
      <c r="L55" s="196"/>
      <c r="M55" s="196"/>
      <c r="N55" s="196"/>
      <c r="O55" s="196"/>
    </row>
    <row r="56" spans="1:15" s="199" customFormat="1">
      <c r="A56" s="196"/>
      <c r="B56" s="196"/>
      <c r="C56" s="112">
        <v>29</v>
      </c>
      <c r="D56" s="113">
        <f>IF(C56&gt;Inputs!$G$78,0,(D55*(1+$J$18)))</f>
        <v>0</v>
      </c>
      <c r="E56" s="114">
        <f>IF(C56&gt;Inputs!$G$78,0,(E55*(1-Inputs!$M$18)))</f>
        <v>0</v>
      </c>
      <c r="F56" s="118">
        <f t="shared" si="3"/>
        <v>0</v>
      </c>
      <c r="G56" s="113">
        <f>IF(C56&gt;Inputs!$G$78,0,G55*(1+$J$13))</f>
        <v>0</v>
      </c>
      <c r="H56" s="117">
        <f t="shared" si="4"/>
        <v>0</v>
      </c>
      <c r="I56" s="118">
        <f t="shared" si="5"/>
        <v>0</v>
      </c>
      <c r="J56" s="128">
        <f>IF(C56&gt;Inputs!$G$78,0,J55+I56)</f>
        <v>0</v>
      </c>
      <c r="K56" s="118">
        <f>(IF(C56&lt;=$J$14,1,0)*Financials!AI19)+IF(C57&lt;=$J$14,1,0)*Financials!AJ19*Tables!$D$83</f>
        <v>0</v>
      </c>
      <c r="L56" s="196"/>
      <c r="M56" s="196"/>
      <c r="N56" s="196"/>
      <c r="O56" s="196"/>
    </row>
    <row r="57" spans="1:15" s="199" customFormat="1">
      <c r="A57" s="196"/>
      <c r="B57" s="196"/>
      <c r="C57" s="112">
        <v>30</v>
      </c>
      <c r="D57" s="113">
        <f>IF(C57&gt;Inputs!$G$78,0,(D56*(1+$J$18)))</f>
        <v>0</v>
      </c>
      <c r="E57" s="114">
        <f>IF(C57&gt;Inputs!$G$78,0,(E56*(1-Inputs!$M$18)))</f>
        <v>0</v>
      </c>
      <c r="F57" s="118">
        <f t="shared" si="3"/>
        <v>0</v>
      </c>
      <c r="G57" s="113">
        <f>IF(C57&gt;Inputs!$G$78,0,G56*(1+$J$13))</f>
        <v>0</v>
      </c>
      <c r="H57" s="117">
        <f t="shared" si="4"/>
        <v>0</v>
      </c>
      <c r="I57" s="118">
        <f t="shared" si="5"/>
        <v>0</v>
      </c>
      <c r="J57" s="128">
        <f>IF(C57&gt;Inputs!$G$78,0,J56+I57)</f>
        <v>0</v>
      </c>
      <c r="K57" s="118">
        <f>(IF(C57&lt;=$J$14,1,0)*Financials!AJ19)</f>
        <v>0</v>
      </c>
      <c r="L57" s="196"/>
      <c r="M57" s="196"/>
      <c r="N57" s="196"/>
      <c r="O57" s="196"/>
    </row>
    <row r="58" spans="1:15" ht="17" customHeight="1">
      <c r="C58" s="115" t="s">
        <v>235</v>
      </c>
      <c r="D58" s="119">
        <f>AVERAGE(D28:D57)</f>
        <v>0.13368396917995959</v>
      </c>
      <c r="E58" s="116">
        <f>SUM(E28:E57)</f>
        <v>13191332.789734248</v>
      </c>
      <c r="F58" s="120">
        <f>SUM(F28:F57)</f>
        <v>2100035.157540096</v>
      </c>
      <c r="G58" s="119">
        <f>AVERAGE(G28:G57)</f>
        <v>0.12153088107269056</v>
      </c>
      <c r="H58" s="121">
        <f>SUM(H28:H57)</f>
        <v>1909122.8704909962</v>
      </c>
      <c r="I58" s="120">
        <f>SUM(I28:I57)</f>
        <v>190912.28704909951</v>
      </c>
      <c r="J58" s="120">
        <f>SUM(J28:J57)</f>
        <v>2239696.4741356028</v>
      </c>
    </row>
    <row r="61" spans="1:15">
      <c r="B61" s="3" t="s">
        <v>236</v>
      </c>
      <c r="C61" s="3"/>
      <c r="D61" s="3"/>
      <c r="E61" s="3"/>
      <c r="F61" s="3"/>
      <c r="G61" s="84"/>
      <c r="H61" s="3"/>
      <c r="I61" s="3"/>
      <c r="J61" s="3"/>
      <c r="K61" s="3"/>
      <c r="L61" s="3"/>
    </row>
    <row r="98" spans="1:1">
      <c r="A98" s="11" t="s">
        <v>12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44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5:AF89"/>
  <sheetViews>
    <sheetView workbookViewId="0">
      <selection activeCell="H22" sqref="H22"/>
    </sheetView>
  </sheetViews>
  <sheetFormatPr baseColWidth="10" defaultColWidth="10.6640625" defaultRowHeight="15" x14ac:dyDescent="0"/>
  <cols>
    <col min="1" max="1" width="3" customWidth="1"/>
    <col min="2" max="2" width="3.6640625" style="11" customWidth="1"/>
    <col min="3" max="4" width="4.6640625" style="11" customWidth="1"/>
    <col min="5" max="5" width="12.6640625" style="11" customWidth="1"/>
    <col min="6" max="6" width="11.1640625" style="11" customWidth="1"/>
    <col min="7" max="7" width="12.5" style="11" customWidth="1"/>
    <col min="8" max="16" width="11" style="11" customWidth="1"/>
    <col min="17" max="32" width="11.1640625" style="11" customWidth="1"/>
  </cols>
  <sheetData>
    <row r="5" spans="2:32">
      <c r="B5" s="3" t="s">
        <v>237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7" spans="2:32">
      <c r="C7" s="3" t="s">
        <v>238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10" spans="2:32">
      <c r="E10" s="77" t="s">
        <v>239</v>
      </c>
      <c r="F10" s="63">
        <f>(Inputs!G29/Inputs!M17)/1000</f>
        <v>1.8836279999999999</v>
      </c>
      <c r="G10" s="16"/>
      <c r="I10" s="77" t="s">
        <v>240</v>
      </c>
      <c r="J10" s="68">
        <f>Inputs!M91</f>
        <v>0.3</v>
      </c>
      <c r="K10" s="16"/>
      <c r="M10" s="69" t="s">
        <v>241</v>
      </c>
      <c r="N10" s="16"/>
      <c r="O10" s="16"/>
      <c r="P10" s="16"/>
    </row>
    <row r="11" spans="2:32">
      <c r="E11" s="77" t="s">
        <v>242</v>
      </c>
      <c r="F11" s="65">
        <f>Inputs!G79</f>
        <v>9.9999999999999992E-2</v>
      </c>
      <c r="G11" s="16"/>
      <c r="I11" s="77" t="s">
        <v>171</v>
      </c>
      <c r="J11" s="68">
        <f>Inputs!M94</f>
        <v>0.34</v>
      </c>
      <c r="K11" s="16"/>
      <c r="L11" s="16"/>
      <c r="M11" s="16" t="s">
        <v>243</v>
      </c>
      <c r="N11" s="66">
        <f>Inputs!M51</f>
        <v>0.99</v>
      </c>
      <c r="O11" s="16"/>
      <c r="P11" s="16"/>
    </row>
    <row r="12" spans="2:32">
      <c r="E12" s="77" t="s">
        <v>244</v>
      </c>
      <c r="F12" s="66">
        <f>Inputs!G80</f>
        <v>0.03</v>
      </c>
      <c r="G12" s="16"/>
      <c r="I12" s="77" t="s">
        <v>176</v>
      </c>
      <c r="J12" s="68">
        <f>Inputs!M95</f>
        <v>0.08</v>
      </c>
      <c r="K12" s="16"/>
      <c r="L12" s="16"/>
      <c r="M12" s="16" t="s">
        <v>110</v>
      </c>
      <c r="N12" s="66">
        <f>Inputs!M58</f>
        <v>1.0000000000000009E-2</v>
      </c>
      <c r="O12" s="16"/>
      <c r="P12" s="16"/>
    </row>
    <row r="13" spans="2:32">
      <c r="E13" s="77" t="s">
        <v>245</v>
      </c>
      <c r="F13" s="64">
        <f>Inputs!M37</f>
        <v>1120</v>
      </c>
      <c r="I13" s="77" t="s">
        <v>246</v>
      </c>
      <c r="J13" s="66">
        <f>Inputs!M54</f>
        <v>0.1</v>
      </c>
      <c r="K13" s="16"/>
      <c r="L13" s="16"/>
      <c r="M13" s="16"/>
      <c r="N13" s="16"/>
      <c r="O13" s="16"/>
      <c r="P13" s="16"/>
    </row>
    <row r="14" spans="2:32">
      <c r="E14" s="32"/>
      <c r="I14" s="77" t="s">
        <v>247</v>
      </c>
      <c r="J14" s="66">
        <f>Inputs!M49</f>
        <v>0.1</v>
      </c>
      <c r="K14" s="16"/>
      <c r="M14" s="69" t="s">
        <v>248</v>
      </c>
      <c r="N14" s="16"/>
      <c r="O14" s="16"/>
      <c r="P14" s="16"/>
    </row>
    <row r="15" spans="2:32">
      <c r="E15" s="77" t="s">
        <v>249</v>
      </c>
      <c r="F15" s="67">
        <f>Financials!G34</f>
        <v>4000.0000000000005</v>
      </c>
      <c r="K15" s="16"/>
      <c r="M15" s="16" t="s">
        <v>243</v>
      </c>
      <c r="N15" s="66">
        <f>Inputs!M47</f>
        <v>0.02</v>
      </c>
      <c r="O15" s="16"/>
      <c r="P15" s="16"/>
    </row>
    <row r="16" spans="2:32">
      <c r="E16" s="77" t="s">
        <v>250</v>
      </c>
      <c r="F16" s="66">
        <f>Inputs!M81</f>
        <v>0.02</v>
      </c>
      <c r="K16" s="16"/>
      <c r="L16" s="16"/>
      <c r="M16" s="16" t="s">
        <v>110</v>
      </c>
      <c r="N16" s="66">
        <f>100%-N15</f>
        <v>0.98</v>
      </c>
      <c r="O16" s="16"/>
      <c r="P16" s="16"/>
    </row>
    <row r="17" spans="3:32">
      <c r="K17" s="16"/>
      <c r="L17" s="16"/>
      <c r="M17" s="16"/>
      <c r="N17" s="16"/>
      <c r="O17" s="16"/>
      <c r="P17" s="16"/>
    </row>
    <row r="18" spans="3:32">
      <c r="K18" s="16"/>
      <c r="L18" s="16"/>
      <c r="M18" s="16"/>
      <c r="N18" s="16"/>
      <c r="O18" s="16"/>
      <c r="P18" s="16"/>
    </row>
    <row r="19" spans="3:32">
      <c r="C19" s="3" t="s">
        <v>251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3:32">
      <c r="I20" s="126"/>
    </row>
    <row r="21" spans="3:32" ht="32" customHeight="1">
      <c r="C21" s="16"/>
      <c r="D21" s="16"/>
      <c r="F21" s="16"/>
      <c r="G21" s="16"/>
      <c r="H21" s="78" t="s">
        <v>252</v>
      </c>
      <c r="I21" s="78" t="s">
        <v>121</v>
      </c>
      <c r="L21" s="16"/>
      <c r="M21" s="16"/>
      <c r="N21" s="16"/>
      <c r="O21" s="16"/>
      <c r="P21" s="16"/>
    </row>
    <row r="22" spans="3:32">
      <c r="C22" s="16"/>
      <c r="D22" s="16"/>
      <c r="F22" s="16" t="s">
        <v>253</v>
      </c>
      <c r="G22" s="73">
        <f>Inputs!G29</f>
        <v>941814</v>
      </c>
      <c r="H22" s="134">
        <f>Tables!M36</f>
        <v>456335.81660642452</v>
      </c>
      <c r="I22" s="136">
        <f>Inputs!H57</f>
        <v>235453.5</v>
      </c>
      <c r="L22" s="16"/>
      <c r="M22" s="16"/>
      <c r="N22" s="16"/>
      <c r="O22" s="16"/>
      <c r="P22" s="16"/>
    </row>
    <row r="23" spans="3:32">
      <c r="C23" s="16"/>
      <c r="D23" s="16"/>
      <c r="F23" s="16" t="s">
        <v>254</v>
      </c>
      <c r="G23" s="75">
        <f>Inputs!M17</f>
        <v>500</v>
      </c>
      <c r="H23" s="76"/>
      <c r="I23" s="74"/>
      <c r="K23" s="16"/>
      <c r="L23" s="16"/>
      <c r="M23" s="16"/>
      <c r="N23" s="16"/>
      <c r="O23" s="16"/>
      <c r="P23" s="16"/>
    </row>
    <row r="24" spans="3:32">
      <c r="C24" s="16"/>
      <c r="D24" s="16"/>
      <c r="F24" s="16" t="s">
        <v>255</v>
      </c>
      <c r="G24" s="75">
        <f>Inputs!M36</f>
        <v>559999.99999999988</v>
      </c>
      <c r="H24" s="76"/>
      <c r="I24" s="74"/>
      <c r="J24" s="74"/>
      <c r="K24" s="16"/>
      <c r="L24" s="16"/>
      <c r="M24" s="16"/>
      <c r="N24" s="16"/>
      <c r="O24" s="16"/>
      <c r="P24" s="16"/>
    </row>
    <row r="25" spans="3:32"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3:32">
      <c r="C26" s="16"/>
      <c r="D26" s="16"/>
      <c r="E26" s="16"/>
      <c r="F26" s="16"/>
      <c r="G26" s="16"/>
      <c r="H26" s="141"/>
      <c r="I26" s="16"/>
      <c r="J26" s="16"/>
      <c r="K26" s="16"/>
      <c r="L26" s="16"/>
      <c r="M26" s="16"/>
      <c r="N26" s="16"/>
      <c r="O26" s="16"/>
      <c r="P26" s="16"/>
    </row>
    <row r="27" spans="3:32">
      <c r="C27" s="16"/>
      <c r="D27" s="69" t="s">
        <v>256</v>
      </c>
      <c r="F27" s="16"/>
      <c r="G27" s="79" t="s">
        <v>257</v>
      </c>
      <c r="H27" s="79" t="s">
        <v>258</v>
      </c>
      <c r="I27" s="79" t="s">
        <v>259</v>
      </c>
      <c r="L27" s="16"/>
      <c r="M27" s="16"/>
      <c r="N27" s="16"/>
      <c r="O27" s="16"/>
      <c r="P27" s="16"/>
    </row>
    <row r="28" spans="3:32">
      <c r="C28" s="16"/>
      <c r="D28" s="16"/>
      <c r="E28" s="16"/>
      <c r="F28" s="16" t="s">
        <v>260</v>
      </c>
      <c r="G28" s="136">
        <f>Tables!M45</f>
        <v>282544.2</v>
      </c>
      <c r="H28" s="136">
        <f>Tables!N45</f>
        <v>269702.56611000001</v>
      </c>
      <c r="I28" s="136">
        <f>Tables!O45</f>
        <v>12841.633889999997</v>
      </c>
      <c r="L28" s="16"/>
      <c r="M28" s="16"/>
      <c r="N28" s="16"/>
      <c r="O28" s="16"/>
      <c r="P28" s="16"/>
    </row>
    <row r="29" spans="3:32">
      <c r="C29" s="16"/>
      <c r="D29" s="16"/>
      <c r="E29" s="16"/>
      <c r="F29" s="16" t="s">
        <v>261</v>
      </c>
      <c r="G29" s="136">
        <f>Tables!M46</f>
        <v>183385.91319904794</v>
      </c>
      <c r="H29" s="136">
        <f>Tables!N46</f>
        <v>151084.05992567696</v>
      </c>
      <c r="I29" s="136">
        <f>Tables!O46</f>
        <v>32301.853273370973</v>
      </c>
      <c r="L29" s="16"/>
      <c r="M29" s="16"/>
      <c r="N29" s="16"/>
      <c r="O29" s="16"/>
      <c r="P29" s="16"/>
    </row>
    <row r="30" spans="3:32">
      <c r="C30" s="16"/>
      <c r="D30" s="16"/>
      <c r="E30" s="16"/>
      <c r="F30" s="16" t="s">
        <v>262</v>
      </c>
      <c r="G30" s="136">
        <f>Tables!M47</f>
        <v>43149.62663507009</v>
      </c>
      <c r="H30" s="136">
        <f>Tables!N47</f>
        <v>35549.190570747523</v>
      </c>
      <c r="I30" s="136">
        <f>Tables!O47</f>
        <v>7600.4360643225664</v>
      </c>
      <c r="L30" s="16"/>
      <c r="M30" s="16"/>
      <c r="N30" s="16"/>
      <c r="O30" s="16"/>
      <c r="P30" s="16"/>
    </row>
    <row r="31" spans="3:32" ht="17" customHeight="1">
      <c r="C31" s="16"/>
      <c r="D31" s="16"/>
      <c r="E31" s="16"/>
      <c r="F31" s="16" t="s">
        <v>263</v>
      </c>
      <c r="G31" s="81">
        <f>SUM(G28:G30)</f>
        <v>509079.73983411805</v>
      </c>
      <c r="H31" s="81">
        <f>SUM(H28:H30)</f>
        <v>456335.81660642452</v>
      </c>
      <c r="I31" s="81">
        <f>SUM(I28:I30)</f>
        <v>52743.923227693536</v>
      </c>
      <c r="J31" s="16"/>
      <c r="K31" s="16"/>
      <c r="L31" s="16"/>
      <c r="M31" s="16"/>
      <c r="N31" s="16"/>
      <c r="O31" s="16"/>
      <c r="P31" s="16"/>
    </row>
    <row r="32" spans="3:32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3:18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41"/>
    </row>
    <row r="34" spans="3:18"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41"/>
      <c r="Q34" s="16"/>
      <c r="R34" s="16"/>
    </row>
    <row r="35" spans="3:18" ht="48" customHeight="1">
      <c r="D35" s="69" t="s">
        <v>264</v>
      </c>
      <c r="F35" s="16"/>
      <c r="G35" s="16"/>
      <c r="H35" s="78" t="s">
        <v>265</v>
      </c>
      <c r="I35" s="78" t="s">
        <v>266</v>
      </c>
      <c r="J35" s="78" t="s">
        <v>267</v>
      </c>
      <c r="K35" s="78" t="s">
        <v>268</v>
      </c>
      <c r="L35" s="78" t="s">
        <v>269</v>
      </c>
      <c r="M35" s="78" t="s">
        <v>270</v>
      </c>
      <c r="N35" s="16"/>
      <c r="O35" s="16"/>
      <c r="P35" s="16"/>
      <c r="Q35" s="16"/>
      <c r="R35" s="16"/>
    </row>
    <row r="36" spans="3:18">
      <c r="F36" s="16"/>
      <c r="G36" s="16" t="s">
        <v>271</v>
      </c>
      <c r="H36" s="72">
        <f>H22</f>
        <v>456335.81660642452</v>
      </c>
      <c r="I36" s="72">
        <f>M50</f>
        <v>461270.81206705736</v>
      </c>
      <c r="J36" s="72">
        <f>I36-Tables!M36</f>
        <v>4934.9954606328392</v>
      </c>
      <c r="K36" s="72">
        <f>SUM(H63:N63)</f>
        <v>-3852.4209328753936</v>
      </c>
      <c r="L36" s="72">
        <f>O63</f>
        <v>0</v>
      </c>
      <c r="M36" s="72">
        <f>SUM(J36:L36)</f>
        <v>1082.5745277574456</v>
      </c>
      <c r="N36" s="16"/>
      <c r="O36" s="16"/>
      <c r="P36" s="16"/>
      <c r="Q36" s="16"/>
      <c r="R36" s="16"/>
    </row>
    <row r="37" spans="3:18">
      <c r="F37" s="16"/>
      <c r="G37" s="16" t="s">
        <v>110</v>
      </c>
      <c r="H37" s="72">
        <f>I22</f>
        <v>235453.5</v>
      </c>
      <c r="I37" s="72">
        <f>M53</f>
        <v>4659.3011319904826</v>
      </c>
      <c r="J37" s="72">
        <f>I31*N12</f>
        <v>527.43923227693585</v>
      </c>
      <c r="K37" s="72">
        <f>SUM(H65:AF65)</f>
        <v>1724424.4696596763</v>
      </c>
      <c r="L37" s="72">
        <f>-1*O63</f>
        <v>0</v>
      </c>
      <c r="M37" s="72">
        <f>SUM(J37:L37)</f>
        <v>1724951.9088919533</v>
      </c>
      <c r="N37" s="16"/>
      <c r="O37" s="16"/>
      <c r="P37" s="16"/>
      <c r="Q37" s="16"/>
      <c r="R37" s="16"/>
    </row>
    <row r="38" spans="3:18"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3:18">
      <c r="F39" s="16"/>
      <c r="G39" s="77" t="s">
        <v>272</v>
      </c>
      <c r="N39" s="16"/>
      <c r="O39" s="16"/>
      <c r="P39" s="16"/>
      <c r="Q39" s="16"/>
      <c r="R39" s="16"/>
    </row>
    <row r="40" spans="3:18">
      <c r="F40" s="16"/>
      <c r="G40" s="16" t="s">
        <v>273</v>
      </c>
      <c r="H40" s="79">
        <v>1</v>
      </c>
      <c r="I40" s="79">
        <v>2</v>
      </c>
      <c r="J40" s="79">
        <v>3</v>
      </c>
      <c r="K40" s="79">
        <v>4</v>
      </c>
      <c r="L40" s="79">
        <v>5</v>
      </c>
      <c r="M40" s="79">
        <v>6</v>
      </c>
      <c r="N40" s="16"/>
      <c r="O40" s="16"/>
      <c r="P40" s="16"/>
      <c r="Q40" s="16"/>
      <c r="R40" s="16"/>
    </row>
    <row r="41" spans="3:18">
      <c r="F41" s="16"/>
      <c r="G41" s="16" t="s">
        <v>274</v>
      </c>
      <c r="H41" s="72">
        <f>Tables!M45</f>
        <v>282544.2</v>
      </c>
      <c r="I41" s="72"/>
      <c r="J41" s="72"/>
      <c r="K41" s="72"/>
      <c r="L41" s="72"/>
      <c r="M41" s="72"/>
      <c r="N41" s="16"/>
      <c r="O41" s="16"/>
      <c r="P41" s="16"/>
      <c r="Q41" s="16"/>
      <c r="R41" s="16"/>
    </row>
    <row r="42" spans="3:18">
      <c r="F42" s="16"/>
      <c r="G42" s="16" t="s">
        <v>275</v>
      </c>
      <c r="H42" s="72">
        <f>Tables!C27</f>
        <v>26358.729238910011</v>
      </c>
      <c r="I42" s="72">
        <f>Tables!D27</f>
        <v>77328.459349330253</v>
      </c>
      <c r="J42" s="72">
        <f>Tables!E27</f>
        <v>41356.03180347709</v>
      </c>
      <c r="K42" s="72">
        <f>Tables!F27</f>
        <v>19267.655168281661</v>
      </c>
      <c r="L42" s="72">
        <f>Tables!G27</f>
        <v>18028.047773025541</v>
      </c>
      <c r="M42" s="72">
        <f>Tables!H27</f>
        <v>1046.989866023348</v>
      </c>
      <c r="N42" s="16"/>
      <c r="O42" s="16"/>
      <c r="P42" s="16"/>
      <c r="Q42" s="16"/>
      <c r="R42" s="16"/>
    </row>
    <row r="43" spans="3:18"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3:18">
      <c r="F44" s="16"/>
      <c r="G44" s="16" t="s">
        <v>276</v>
      </c>
      <c r="H44" s="154">
        <f t="shared" ref="H44:M44" si="0">SUM(H41,H42)</f>
        <v>308902.92923891003</v>
      </c>
      <c r="I44" s="154">
        <f t="shared" si="0"/>
        <v>77328.459349330253</v>
      </c>
      <c r="J44" s="154">
        <f t="shared" si="0"/>
        <v>41356.03180347709</v>
      </c>
      <c r="K44" s="154">
        <f t="shared" si="0"/>
        <v>19267.655168281661</v>
      </c>
      <c r="L44" s="154">
        <f t="shared" si="0"/>
        <v>18028.047773025541</v>
      </c>
      <c r="M44" s="154">
        <f t="shared" si="0"/>
        <v>1046.989866023348</v>
      </c>
      <c r="N44" s="16"/>
      <c r="O44" s="16"/>
      <c r="P44" s="16"/>
    </row>
    <row r="45" spans="3:18">
      <c r="F45" s="16"/>
      <c r="G45" s="16"/>
      <c r="H45" s="72"/>
      <c r="I45" s="72"/>
      <c r="J45" s="72"/>
      <c r="K45" s="72"/>
      <c r="L45" s="72"/>
      <c r="M45" s="72"/>
      <c r="N45" s="16"/>
      <c r="O45" s="16"/>
      <c r="P45" s="16"/>
    </row>
    <row r="46" spans="3:18"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spans="3:18">
      <c r="F47" s="16"/>
      <c r="G47" s="77" t="s">
        <v>277</v>
      </c>
      <c r="N47" s="16"/>
      <c r="O47" s="16"/>
      <c r="P47" s="16"/>
    </row>
    <row r="48" spans="3:18">
      <c r="F48" s="16"/>
      <c r="G48" s="16" t="s">
        <v>273</v>
      </c>
      <c r="H48" s="34">
        <v>1</v>
      </c>
      <c r="I48" s="34">
        <v>2</v>
      </c>
      <c r="J48" s="34">
        <v>3</v>
      </c>
      <c r="K48" s="34">
        <v>4</v>
      </c>
      <c r="L48" s="34">
        <v>5</v>
      </c>
      <c r="M48" s="34">
        <v>6</v>
      </c>
      <c r="N48" s="16"/>
      <c r="O48" s="16"/>
      <c r="P48" s="16"/>
    </row>
    <row r="49" spans="6:32">
      <c r="F49" s="16"/>
      <c r="G49" s="16" t="s">
        <v>278</v>
      </c>
      <c r="H49" s="72">
        <f t="shared" ref="H49:M49" si="1">H44*$N$11</f>
        <v>305813.89994652092</v>
      </c>
      <c r="I49" s="72">
        <f t="shared" si="1"/>
        <v>76555.174755836953</v>
      </c>
      <c r="J49" s="72">
        <f t="shared" si="1"/>
        <v>40942.471485442322</v>
      </c>
      <c r="K49" s="72">
        <f t="shared" si="1"/>
        <v>19074.978616598844</v>
      </c>
      <c r="L49" s="72">
        <f t="shared" si="1"/>
        <v>17847.767295295285</v>
      </c>
      <c r="M49" s="72">
        <f t="shared" si="1"/>
        <v>1036.5199673631146</v>
      </c>
      <c r="N49" s="142"/>
      <c r="O49" s="16"/>
      <c r="P49" s="16"/>
    </row>
    <row r="50" spans="6:32">
      <c r="F50" s="16"/>
      <c r="G50" s="16" t="s">
        <v>279</v>
      </c>
      <c r="H50" s="72">
        <f>H49</f>
        <v>305813.89994652092</v>
      </c>
      <c r="I50" s="72">
        <f>H50+I49</f>
        <v>382369.07470235787</v>
      </c>
      <c r="J50" s="72">
        <f>I50+J49</f>
        <v>423311.54618780018</v>
      </c>
      <c r="K50" s="72">
        <f>J50+K49</f>
        <v>442386.524804399</v>
      </c>
      <c r="L50" s="72">
        <f>K50+L49</f>
        <v>460234.29209969426</v>
      </c>
      <c r="M50" s="72">
        <f>L50+M49</f>
        <v>461270.81206705736</v>
      </c>
      <c r="N50" s="16"/>
      <c r="O50" s="16"/>
      <c r="P50" s="16"/>
    </row>
    <row r="51" spans="6:32">
      <c r="F51" s="16"/>
      <c r="G51" s="16"/>
      <c r="H51" s="72"/>
      <c r="I51" s="72"/>
      <c r="J51" s="72"/>
      <c r="K51" s="72"/>
      <c r="L51" s="72"/>
      <c r="M51" s="72"/>
      <c r="N51" s="16"/>
      <c r="O51" s="16"/>
      <c r="P51" s="16"/>
    </row>
    <row r="52" spans="6:32">
      <c r="F52" s="16"/>
      <c r="G52" s="16" t="s">
        <v>280</v>
      </c>
      <c r="H52" s="72">
        <f t="shared" ref="H52:M52" si="2">H44*$N$12</f>
        <v>3089.0292923891029</v>
      </c>
      <c r="I52" s="72">
        <f t="shared" si="2"/>
        <v>773.28459349330319</v>
      </c>
      <c r="J52" s="72">
        <f t="shared" si="2"/>
        <v>413.56031803477129</v>
      </c>
      <c r="K52" s="72">
        <f t="shared" si="2"/>
        <v>192.67655168281678</v>
      </c>
      <c r="L52" s="72">
        <f t="shared" si="2"/>
        <v>180.28047773025557</v>
      </c>
      <c r="M52" s="72">
        <f t="shared" si="2"/>
        <v>10.46989866023349</v>
      </c>
      <c r="N52" s="16"/>
      <c r="O52" s="16"/>
      <c r="P52" s="16"/>
    </row>
    <row r="53" spans="6:32">
      <c r="F53" s="16"/>
      <c r="G53" s="16" t="s">
        <v>281</v>
      </c>
      <c r="H53" s="72">
        <f>H52</f>
        <v>3089.0292923891029</v>
      </c>
      <c r="I53" s="72">
        <f>H53+I52</f>
        <v>3862.3138858824059</v>
      </c>
      <c r="J53" s="72">
        <f>I53+J52</f>
        <v>4275.8742039171775</v>
      </c>
      <c r="K53" s="72">
        <f>J53+K52</f>
        <v>4468.5507555999939</v>
      </c>
      <c r="L53" s="72">
        <f>K53+L52</f>
        <v>4648.8312333302492</v>
      </c>
      <c r="M53" s="72">
        <f>L53+M52</f>
        <v>4659.3011319904826</v>
      </c>
      <c r="N53" s="16"/>
      <c r="O53" s="16"/>
      <c r="P53" s="16"/>
    </row>
    <row r="54" spans="6:32">
      <c r="F54" s="16"/>
      <c r="G54" s="16"/>
      <c r="H54" s="72"/>
      <c r="I54" s="72"/>
      <c r="J54" s="72"/>
      <c r="K54" s="72"/>
      <c r="L54" s="72"/>
      <c r="M54" s="72"/>
      <c r="N54" s="16"/>
      <c r="O54" s="16"/>
      <c r="P54" s="16"/>
    </row>
    <row r="55" spans="6:32"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6:32">
      <c r="F56" s="16"/>
      <c r="G56" s="77" t="s">
        <v>268</v>
      </c>
    </row>
    <row r="57" spans="6:32">
      <c r="F57" s="16"/>
      <c r="G57" s="16" t="s">
        <v>273</v>
      </c>
      <c r="H57" s="34">
        <v>1</v>
      </c>
      <c r="I57" s="34">
        <v>2</v>
      </c>
      <c r="J57" s="34">
        <v>3</v>
      </c>
      <c r="K57" s="34">
        <v>4</v>
      </c>
      <c r="L57" s="34">
        <v>5</v>
      </c>
      <c r="M57" s="34">
        <v>6</v>
      </c>
      <c r="N57" s="34">
        <v>7</v>
      </c>
      <c r="O57" s="34">
        <v>8</v>
      </c>
      <c r="P57" s="34">
        <v>9</v>
      </c>
      <c r="Q57" s="34">
        <v>10</v>
      </c>
      <c r="R57" s="34">
        <v>11</v>
      </c>
      <c r="S57" s="34">
        <v>12</v>
      </c>
      <c r="T57" s="34">
        <v>13</v>
      </c>
      <c r="U57" s="34">
        <v>14</v>
      </c>
      <c r="V57" s="34">
        <v>15</v>
      </c>
      <c r="W57" s="34">
        <v>16</v>
      </c>
      <c r="X57" s="34">
        <v>17</v>
      </c>
      <c r="Y57" s="34">
        <v>18</v>
      </c>
      <c r="Z57" s="34">
        <v>19</v>
      </c>
      <c r="AA57" s="34">
        <v>20</v>
      </c>
      <c r="AB57" s="34">
        <v>21</v>
      </c>
      <c r="AC57" s="34">
        <v>22</v>
      </c>
      <c r="AD57" s="34">
        <v>23</v>
      </c>
      <c r="AE57" s="34">
        <v>24</v>
      </c>
      <c r="AF57" s="34">
        <v>25</v>
      </c>
    </row>
    <row r="58" spans="6:32">
      <c r="F58" s="16"/>
      <c r="G58" s="16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</row>
    <row r="59" spans="6:32">
      <c r="F59" s="16"/>
      <c r="G59" s="16" t="s">
        <v>282</v>
      </c>
      <c r="H59" s="72">
        <f>Financials!G19</f>
        <v>997814</v>
      </c>
      <c r="I59" s="72">
        <f>Financials!H19</f>
        <v>57391.599999999991</v>
      </c>
      <c r="J59" s="72">
        <f>Financials!I19</f>
        <v>58817.781260000003</v>
      </c>
      <c r="K59" s="72">
        <f>Financials!J19</f>
        <v>60279.403124310986</v>
      </c>
      <c r="L59" s="72">
        <f>Financials!K19</f>
        <v>61777.346291950133</v>
      </c>
      <c r="M59" s="72">
        <f>Financials!L19</f>
        <v>63312.513347305096</v>
      </c>
      <c r="N59" s="72">
        <f>Financials!M19</f>
        <v>64885.829303985622</v>
      </c>
      <c r="O59" s="72">
        <f>Financials!N19</f>
        <v>66498.242162189665</v>
      </c>
      <c r="P59" s="72">
        <f>Financials!O19</f>
        <v>68150.723479920081</v>
      </c>
      <c r="Q59" s="72">
        <f>Financials!P19</f>
        <v>69844.268958396089</v>
      </c>
      <c r="R59" s="72">
        <f>Financials!Q19</f>
        <v>71579.899042012272</v>
      </c>
      <c r="S59" s="72">
        <f>Financials!R19</f>
        <v>73358.659533206242</v>
      </c>
      <c r="T59" s="72">
        <f>Financials!S19</f>
        <v>75181.622222606456</v>
      </c>
      <c r="U59" s="72">
        <f>Financials!T19</f>
        <v>77049.885534838206</v>
      </c>
      <c r="V59" s="72">
        <f>Financials!U19</f>
        <v>78964.575190378935</v>
      </c>
      <c r="W59" s="72">
        <f>Financials!V19</f>
        <v>80926.844883859871</v>
      </c>
      <c r="X59" s="72">
        <f>Financials!W19</f>
        <v>82937.876979223773</v>
      </c>
      <c r="Y59" s="72">
        <f>Financials!X19</f>
        <v>84998.883222157499</v>
      </c>
      <c r="Z59" s="72">
        <f>Financials!Y19</f>
        <v>87111.105470228096</v>
      </c>
      <c r="AA59" s="72">
        <f>Financials!Z19</f>
        <v>89275.816441163275</v>
      </c>
      <c r="AB59" s="72">
        <f>Financials!AA19</f>
        <v>91494.320479726201</v>
      </c>
      <c r="AC59" s="72">
        <f>Financials!AB19</f>
        <v>93767.954343647361</v>
      </c>
      <c r="AD59" s="72">
        <f>Financials!AC19</f>
        <v>96098.088009087034</v>
      </c>
      <c r="AE59" s="72">
        <f>Financials!AD19</f>
        <v>98486.125496112843</v>
      </c>
      <c r="AF59" s="72">
        <f>Financials!AE19</f>
        <v>100933.50571469124</v>
      </c>
    </row>
    <row r="60" spans="6:32">
      <c r="F60" s="16"/>
      <c r="G60" s="16" t="s">
        <v>283</v>
      </c>
      <c r="H60" s="72">
        <f>Financials!G41-Financials!G71</f>
        <v>941743.04607124999</v>
      </c>
      <c r="I60" s="72">
        <f>Financials!H41</f>
        <v>6855.88</v>
      </c>
      <c r="J60" s="72">
        <f>Financials!I41</f>
        <v>6884.1864000000014</v>
      </c>
      <c r="K60" s="72">
        <f>Financials!J41</f>
        <v>6935.4423999999999</v>
      </c>
      <c r="L60" s="72">
        <f>Financials!K41</f>
        <v>7011.2286400000003</v>
      </c>
      <c r="M60" s="72">
        <f>Financials!L41</f>
        <v>7097.8232127999991</v>
      </c>
      <c r="N60" s="72">
        <f>Financials!M41</f>
        <v>7186.1496770559979</v>
      </c>
      <c r="O60" s="72">
        <f>Financials!N41</f>
        <v>7276.2426705971166</v>
      </c>
      <c r="P60" s="72">
        <f>Financials!O41</f>
        <v>7368.1375240090592</v>
      </c>
      <c r="Q60" s="72">
        <f>Financials!P41</f>
        <v>7461.8702744892407</v>
      </c>
      <c r="R60" s="72">
        <f>Financials!Q41</f>
        <v>7557.4776799790261</v>
      </c>
      <c r="S60" s="72">
        <f>Financials!R41</f>
        <v>7654.9972335786078</v>
      </c>
      <c r="T60" s="72">
        <f>Financials!S41</f>
        <v>7754.46717825018</v>
      </c>
      <c r="U60" s="72">
        <f>Financials!T41</f>
        <v>7855.926521815185</v>
      </c>
      <c r="V60" s="72">
        <f>Financials!U41</f>
        <v>7959.4150522514874</v>
      </c>
      <c r="W60" s="72">
        <f>Financials!V41</f>
        <v>8064.9733532965156</v>
      </c>
      <c r="X60" s="72">
        <f>Financials!W41</f>
        <v>8172.6428203624464</v>
      </c>
      <c r="Y60" s="72">
        <f>Financials!X41</f>
        <v>8282.4656767696961</v>
      </c>
      <c r="Z60" s="72">
        <f>Financials!Y41</f>
        <v>8394.484990305089</v>
      </c>
      <c r="AA60" s="72">
        <f>Financials!Z41</f>
        <v>8508.7446901111907</v>
      </c>
      <c r="AB60" s="72">
        <f>Financials!AA41</f>
        <v>8625.2895839134144</v>
      </c>
      <c r="AC60" s="72">
        <f>Financials!AB41</f>
        <v>8744.1653755916814</v>
      </c>
      <c r="AD60" s="72">
        <f>Financials!AC41</f>
        <v>8865.4186831035131</v>
      </c>
      <c r="AE60" s="72">
        <f>Financials!AD41</f>
        <v>8989.0970567655841</v>
      </c>
      <c r="AF60" s="72">
        <f>Financials!AE41</f>
        <v>9115.2489979008969</v>
      </c>
    </row>
    <row r="61" spans="6:32">
      <c r="F61" s="16"/>
      <c r="G61" s="16" t="s">
        <v>284</v>
      </c>
      <c r="H61" s="154">
        <f t="shared" ref="H61:AF61" si="3">H59-H60</f>
        <v>56070.953928750008</v>
      </c>
      <c r="I61" s="154">
        <f t="shared" si="3"/>
        <v>50535.719999999994</v>
      </c>
      <c r="J61" s="154">
        <f t="shared" si="3"/>
        <v>51933.594860000005</v>
      </c>
      <c r="K61" s="154">
        <f t="shared" si="3"/>
        <v>53343.960724310986</v>
      </c>
      <c r="L61" s="154">
        <f t="shared" si="3"/>
        <v>54766.117651950131</v>
      </c>
      <c r="M61" s="154">
        <f t="shared" si="3"/>
        <v>56214.690134505094</v>
      </c>
      <c r="N61" s="154">
        <f t="shared" si="3"/>
        <v>57699.679626929625</v>
      </c>
      <c r="O61" s="154">
        <f t="shared" si="3"/>
        <v>59221.999491592549</v>
      </c>
      <c r="P61" s="154">
        <f t="shared" si="3"/>
        <v>60782.585955911025</v>
      </c>
      <c r="Q61" s="154">
        <f t="shared" si="3"/>
        <v>62382.398683906846</v>
      </c>
      <c r="R61" s="154">
        <f t="shared" si="3"/>
        <v>64022.421362033245</v>
      </c>
      <c r="S61" s="154">
        <f t="shared" si="3"/>
        <v>65703.662299627642</v>
      </c>
      <c r="T61" s="154">
        <f t="shared" si="3"/>
        <v>67427.155044356274</v>
      </c>
      <c r="U61" s="154">
        <f t="shared" si="3"/>
        <v>69193.959013023021</v>
      </c>
      <c r="V61" s="154">
        <f t="shared" si="3"/>
        <v>71005.160138127452</v>
      </c>
      <c r="W61" s="154">
        <f t="shared" si="3"/>
        <v>72861.871530563352</v>
      </c>
      <c r="X61" s="154">
        <f t="shared" si="3"/>
        <v>74765.23415886132</v>
      </c>
      <c r="Y61" s="154">
        <f t="shared" si="3"/>
        <v>76716.417545387798</v>
      </c>
      <c r="Z61" s="154">
        <f t="shared" si="3"/>
        <v>78716.620479923004</v>
      </c>
      <c r="AA61" s="154">
        <f t="shared" si="3"/>
        <v>80767.071751052077</v>
      </c>
      <c r="AB61" s="154">
        <f t="shared" si="3"/>
        <v>82869.030895812786</v>
      </c>
      <c r="AC61" s="154">
        <f t="shared" si="3"/>
        <v>85023.788968055684</v>
      </c>
      <c r="AD61" s="154">
        <f t="shared" si="3"/>
        <v>87232.669325983516</v>
      </c>
      <c r="AE61" s="154">
        <f t="shared" si="3"/>
        <v>89497.028439347254</v>
      </c>
      <c r="AF61" s="154">
        <f t="shared" si="3"/>
        <v>91818.256716790347</v>
      </c>
    </row>
    <row r="62" spans="6:32">
      <c r="F62" s="16"/>
      <c r="G62" s="16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</row>
    <row r="63" spans="6:32">
      <c r="F63" s="16"/>
      <c r="G63" s="16" t="s">
        <v>285</v>
      </c>
      <c r="H63" s="72">
        <f>Financials!G76</f>
        <v>-3452.8876919635427</v>
      </c>
      <c r="I63" s="72">
        <f>Financials!H76</f>
        <v>-81.849731082004652</v>
      </c>
      <c r="J63" s="72">
        <f>Financials!I76</f>
        <v>-75.926966387560157</v>
      </c>
      <c r="K63" s="72">
        <f>Financials!J76</f>
        <v>-69.872469730708758</v>
      </c>
      <c r="L63" s="72">
        <f>Financials!K76</f>
        <v>-63.683669198879052</v>
      </c>
      <c r="M63" s="72">
        <f>Financials!L76</f>
        <v>-57.347274921566708</v>
      </c>
      <c r="N63" s="72">
        <f>Financials!M76</f>
        <v>-50.853129591131129</v>
      </c>
      <c r="O63" s="72">
        <f>Financials!N76</f>
        <v>0</v>
      </c>
      <c r="P63" s="72">
        <f>Financials!O76</f>
        <v>0</v>
      </c>
      <c r="Q63" s="72">
        <f>Financials!P76</f>
        <v>0</v>
      </c>
      <c r="R63" s="72">
        <f>Financials!Q76</f>
        <v>0</v>
      </c>
      <c r="S63" s="72">
        <f>Financials!R76</f>
        <v>0</v>
      </c>
      <c r="T63" s="72">
        <f>Financials!S76</f>
        <v>0</v>
      </c>
      <c r="U63" s="72">
        <f>Financials!T76</f>
        <v>0</v>
      </c>
      <c r="V63" s="72">
        <f>Financials!U76</f>
        <v>0</v>
      </c>
      <c r="W63" s="72">
        <f>Financials!V76</f>
        <v>0</v>
      </c>
      <c r="X63" s="72">
        <f>Financials!W76</f>
        <v>0</v>
      </c>
      <c r="Y63" s="72">
        <f>Financials!X76</f>
        <v>0</v>
      </c>
      <c r="Z63" s="72">
        <f>Financials!Y76</f>
        <v>0</v>
      </c>
      <c r="AA63" s="72">
        <f>Financials!Z76</f>
        <v>0</v>
      </c>
      <c r="AB63" s="72">
        <f>Financials!AA76</f>
        <v>0</v>
      </c>
      <c r="AC63" s="72">
        <f>Financials!AB76</f>
        <v>0</v>
      </c>
      <c r="AD63" s="72">
        <f>Financials!AC76</f>
        <v>0</v>
      </c>
      <c r="AE63" s="72">
        <f>Financials!AD76</f>
        <v>0</v>
      </c>
      <c r="AF63" s="72">
        <f>Financials!AE76</f>
        <v>0</v>
      </c>
    </row>
    <row r="64" spans="6:32">
      <c r="F64" s="16"/>
      <c r="G64" s="16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</row>
    <row r="65" spans="6:32">
      <c r="F65" s="16"/>
      <c r="G65" s="16" t="s">
        <v>286</v>
      </c>
      <c r="H65" s="154">
        <f t="shared" ref="H65:AF65" si="4">H61-H63</f>
        <v>59523.841620713552</v>
      </c>
      <c r="I65" s="154">
        <f t="shared" si="4"/>
        <v>50617.569731081996</v>
      </c>
      <c r="J65" s="154">
        <f t="shared" si="4"/>
        <v>52009.521826387565</v>
      </c>
      <c r="K65" s="154">
        <f t="shared" si="4"/>
        <v>53413.833194041697</v>
      </c>
      <c r="L65" s="154">
        <f t="shared" si="4"/>
        <v>54829.801321149011</v>
      </c>
      <c r="M65" s="154">
        <f t="shared" si="4"/>
        <v>56272.037409426659</v>
      </c>
      <c r="N65" s="154">
        <f t="shared" si="4"/>
        <v>57750.532756520755</v>
      </c>
      <c r="O65" s="154">
        <f t="shared" si="4"/>
        <v>59221.999491592549</v>
      </c>
      <c r="P65" s="154">
        <f t="shared" si="4"/>
        <v>60782.585955911025</v>
      </c>
      <c r="Q65" s="154">
        <f t="shared" si="4"/>
        <v>62382.398683906846</v>
      </c>
      <c r="R65" s="154">
        <f t="shared" si="4"/>
        <v>64022.421362033245</v>
      </c>
      <c r="S65" s="154">
        <f t="shared" si="4"/>
        <v>65703.662299627642</v>
      </c>
      <c r="T65" s="154">
        <f t="shared" si="4"/>
        <v>67427.155044356274</v>
      </c>
      <c r="U65" s="154">
        <f t="shared" si="4"/>
        <v>69193.959013023021</v>
      </c>
      <c r="V65" s="154">
        <f t="shared" si="4"/>
        <v>71005.160138127452</v>
      </c>
      <c r="W65" s="154">
        <f t="shared" si="4"/>
        <v>72861.871530563352</v>
      </c>
      <c r="X65" s="154">
        <f t="shared" si="4"/>
        <v>74765.23415886132</v>
      </c>
      <c r="Y65" s="154">
        <f t="shared" si="4"/>
        <v>76716.417545387798</v>
      </c>
      <c r="Z65" s="154">
        <f t="shared" si="4"/>
        <v>78716.620479923004</v>
      </c>
      <c r="AA65" s="154">
        <f t="shared" si="4"/>
        <v>80767.071751052077</v>
      </c>
      <c r="AB65" s="154">
        <f t="shared" si="4"/>
        <v>82869.030895812786</v>
      </c>
      <c r="AC65" s="154">
        <f t="shared" si="4"/>
        <v>85023.788968055684</v>
      </c>
      <c r="AD65" s="154">
        <f t="shared" si="4"/>
        <v>87232.669325983516</v>
      </c>
      <c r="AE65" s="154">
        <f t="shared" si="4"/>
        <v>89497.028439347254</v>
      </c>
      <c r="AF65" s="154">
        <f t="shared" si="4"/>
        <v>91818.256716790347</v>
      </c>
    </row>
    <row r="66" spans="6:32">
      <c r="F66" s="16"/>
      <c r="G66" s="16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</row>
    <row r="67" spans="6:32">
      <c r="F67" s="16"/>
      <c r="G67" s="16" t="s">
        <v>287</v>
      </c>
      <c r="H67" s="72">
        <f>SUM(Financials!G78:G79)</f>
        <v>25674.812518801999</v>
      </c>
      <c r="I67" s="72">
        <f>SUM(Financials!H78:H79)</f>
        <v>25674.812518801999</v>
      </c>
      <c r="J67" s="72">
        <f>SUM(Financials!I78:I79)</f>
        <v>25674.812518801991</v>
      </c>
      <c r="K67" s="72">
        <f>SUM(Financials!J78:J79)</f>
        <v>25674.812518801991</v>
      </c>
      <c r="L67" s="72">
        <f>SUM(Financials!K78:K79)</f>
        <v>25674.812518801999</v>
      </c>
      <c r="M67" s="72">
        <f>SUM(Financials!L78:L79)</f>
        <v>25674.812518801999</v>
      </c>
      <c r="N67" s="72">
        <f>SUM(Financials!M78:M79)</f>
        <v>25674.812518801999</v>
      </c>
      <c r="O67" s="72">
        <f>SUM(Financials!N78:N79)</f>
        <v>25674.812518801991</v>
      </c>
      <c r="P67" s="72">
        <f>SUM(Financials!O78:O79)</f>
        <v>25674.812518801995</v>
      </c>
      <c r="Q67" s="72">
        <f>SUM(Financials!P78:P79)</f>
        <v>25674.812518801999</v>
      </c>
      <c r="R67" s="72">
        <f>SUM(Financials!Q78:Q79)</f>
        <v>25674.812518801999</v>
      </c>
      <c r="S67" s="72">
        <f>SUM(Financials!R78:R79)</f>
        <v>25674.812518801999</v>
      </c>
      <c r="T67" s="72">
        <f>SUM(Financials!S78:S79)</f>
        <v>25674.812518801999</v>
      </c>
      <c r="U67" s="72">
        <f>SUM(Financials!T78:T79)</f>
        <v>25674.812518801999</v>
      </c>
      <c r="V67" s="72">
        <f>SUM(Financials!U78:U79)</f>
        <v>25674.812518801999</v>
      </c>
      <c r="W67" s="72">
        <f>SUM(Financials!V78:V79)</f>
        <v>25674.812518801995</v>
      </c>
      <c r="X67" s="72">
        <f>SUM(Financials!W78:W79)</f>
        <v>25674.812518801995</v>
      </c>
      <c r="Y67" s="72">
        <f>SUM(Financials!X78:X79)</f>
        <v>25674.812518802002</v>
      </c>
      <c r="Z67" s="72">
        <f>SUM(Financials!Y78:Y79)</f>
        <v>25674.812518801991</v>
      </c>
      <c r="AA67" s="72">
        <f>SUM(Financials!Z78:Z79)</f>
        <v>25674.812518801999</v>
      </c>
      <c r="AB67" s="72">
        <f>SUM(Financials!AA78:AA79)</f>
        <v>25674.812518801995</v>
      </c>
      <c r="AC67" s="72">
        <f>SUM(Financials!AB78:AB79)</f>
        <v>25674.812518801999</v>
      </c>
      <c r="AD67" s="72">
        <f>SUM(Financials!AC78:AC79)</f>
        <v>25674.812518801999</v>
      </c>
      <c r="AE67" s="72">
        <f>SUM(Financials!AD78:AD79)</f>
        <v>25674.812518801999</v>
      </c>
      <c r="AF67" s="72">
        <f>SUM(Financials!AE78:AE79)</f>
        <v>25674.812518801995</v>
      </c>
    </row>
    <row r="68" spans="6:32">
      <c r="F68" s="16"/>
      <c r="G68" s="16" t="s">
        <v>288</v>
      </c>
      <c r="H68" s="72">
        <f>H67</f>
        <v>25674.812518801999</v>
      </c>
      <c r="I68" s="72">
        <f t="shared" ref="I68:AF68" si="5">H68+I67</f>
        <v>51349.625037603997</v>
      </c>
      <c r="J68" s="72">
        <f t="shared" si="5"/>
        <v>77024.437556405988</v>
      </c>
      <c r="K68" s="72">
        <f t="shared" si="5"/>
        <v>102699.25007520798</v>
      </c>
      <c r="L68" s="72">
        <f t="shared" si="5"/>
        <v>128374.06259400997</v>
      </c>
      <c r="M68" s="72">
        <f t="shared" si="5"/>
        <v>154048.87511281198</v>
      </c>
      <c r="N68" s="72">
        <f t="shared" si="5"/>
        <v>179723.68763161398</v>
      </c>
      <c r="O68" s="72">
        <f t="shared" si="5"/>
        <v>205398.50015041599</v>
      </c>
      <c r="P68" s="72">
        <f t="shared" si="5"/>
        <v>231073.31266921799</v>
      </c>
      <c r="Q68" s="72">
        <f t="shared" si="5"/>
        <v>256748.12518802</v>
      </c>
      <c r="R68" s="72">
        <f t="shared" si="5"/>
        <v>282422.93770682201</v>
      </c>
      <c r="S68" s="72">
        <f t="shared" si="5"/>
        <v>308097.75022562401</v>
      </c>
      <c r="T68" s="72">
        <f t="shared" si="5"/>
        <v>333772.56274442602</v>
      </c>
      <c r="U68" s="72">
        <f t="shared" si="5"/>
        <v>359447.37526322802</v>
      </c>
      <c r="V68" s="72">
        <f t="shared" si="5"/>
        <v>385122.18778203003</v>
      </c>
      <c r="W68" s="72">
        <f t="shared" si="5"/>
        <v>410797.00030083203</v>
      </c>
      <c r="X68" s="72">
        <f t="shared" si="5"/>
        <v>436471.81281963404</v>
      </c>
      <c r="Y68" s="72">
        <f t="shared" si="5"/>
        <v>462146.62533843605</v>
      </c>
      <c r="Z68" s="72">
        <f t="shared" si="5"/>
        <v>487821.43785723805</v>
      </c>
      <c r="AA68" s="72">
        <f t="shared" si="5"/>
        <v>513496.25037604006</v>
      </c>
      <c r="AB68" s="72">
        <f t="shared" si="5"/>
        <v>539171.06289484201</v>
      </c>
      <c r="AC68" s="72">
        <f t="shared" si="5"/>
        <v>564845.87541364401</v>
      </c>
      <c r="AD68" s="72">
        <f t="shared" si="5"/>
        <v>590520.68793244602</v>
      </c>
      <c r="AE68" s="72">
        <f t="shared" si="5"/>
        <v>616195.50045124802</v>
      </c>
      <c r="AF68" s="72">
        <f t="shared" si="5"/>
        <v>641870.31297005003</v>
      </c>
    </row>
    <row r="69" spans="6:32">
      <c r="F69" s="16"/>
      <c r="G69" s="16" t="s">
        <v>289</v>
      </c>
      <c r="H69" s="80">
        <f t="shared" ref="H69:AF69" si="6">H68/$I$22</f>
        <v>0.10904408946480727</v>
      </c>
      <c r="I69" s="80">
        <f t="shared" si="6"/>
        <v>0.21808817892961455</v>
      </c>
      <c r="J69" s="80">
        <f t="shared" si="6"/>
        <v>0.32713226839442178</v>
      </c>
      <c r="K69" s="80">
        <f t="shared" si="6"/>
        <v>0.43617635785922904</v>
      </c>
      <c r="L69" s="80">
        <f t="shared" si="6"/>
        <v>0.54522044732403629</v>
      </c>
      <c r="M69" s="80">
        <f t="shared" si="6"/>
        <v>0.65426453678884355</v>
      </c>
      <c r="N69" s="80">
        <f t="shared" si="6"/>
        <v>0.76330862625365081</v>
      </c>
      <c r="O69" s="80">
        <f t="shared" si="6"/>
        <v>0.87235271571845818</v>
      </c>
      <c r="P69" s="80">
        <f t="shared" si="6"/>
        <v>0.98139680518326544</v>
      </c>
      <c r="Q69" s="80">
        <f t="shared" si="6"/>
        <v>1.0904408946480728</v>
      </c>
      <c r="R69" s="80">
        <f t="shared" si="6"/>
        <v>1.1994849841128801</v>
      </c>
      <c r="S69" s="80">
        <f t="shared" si="6"/>
        <v>1.3085290735776873</v>
      </c>
      <c r="T69" s="80">
        <f t="shared" si="6"/>
        <v>1.4175731630424946</v>
      </c>
      <c r="U69" s="80">
        <f t="shared" si="6"/>
        <v>1.5266172525073021</v>
      </c>
      <c r="V69" s="80">
        <f t="shared" si="6"/>
        <v>1.6356613419721093</v>
      </c>
      <c r="W69" s="80">
        <f t="shared" si="6"/>
        <v>1.7447054314369166</v>
      </c>
      <c r="X69" s="80">
        <f t="shared" si="6"/>
        <v>1.8537495209017238</v>
      </c>
      <c r="Y69" s="80">
        <f t="shared" si="6"/>
        <v>1.9627936103665311</v>
      </c>
      <c r="Z69" s="80">
        <f t="shared" si="6"/>
        <v>2.0718376998313386</v>
      </c>
      <c r="AA69" s="80">
        <f t="shared" si="6"/>
        <v>2.1808817892961456</v>
      </c>
      <c r="AB69" s="80">
        <f t="shared" si="6"/>
        <v>2.2899258787609527</v>
      </c>
      <c r="AC69" s="80">
        <f t="shared" si="6"/>
        <v>2.3989699682257601</v>
      </c>
      <c r="AD69" s="80">
        <f t="shared" si="6"/>
        <v>2.5080140576905676</v>
      </c>
      <c r="AE69" s="80">
        <f t="shared" si="6"/>
        <v>2.6170581471553747</v>
      </c>
      <c r="AF69" s="80">
        <f t="shared" si="6"/>
        <v>2.7261022366201821</v>
      </c>
    </row>
    <row r="70" spans="6:32">
      <c r="F70" s="16"/>
      <c r="G70" s="16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</row>
    <row r="71" spans="6:32">
      <c r="F71" s="16"/>
      <c r="G71" s="16" t="s">
        <v>286</v>
      </c>
      <c r="H71" s="154">
        <f t="shared" ref="H71:AF71" si="7">H65-H67</f>
        <v>33849.029101911554</v>
      </c>
      <c r="I71" s="154">
        <f t="shared" si="7"/>
        <v>24942.757212279997</v>
      </c>
      <c r="J71" s="154">
        <f t="shared" si="7"/>
        <v>26334.709307585574</v>
      </c>
      <c r="K71" s="154">
        <f t="shared" si="7"/>
        <v>27739.020675239706</v>
      </c>
      <c r="L71" s="154">
        <f t="shared" si="7"/>
        <v>29154.988802347012</v>
      </c>
      <c r="M71" s="154">
        <f t="shared" si="7"/>
        <v>30597.22489062466</v>
      </c>
      <c r="N71" s="154">
        <f t="shared" si="7"/>
        <v>32075.720237718757</v>
      </c>
      <c r="O71" s="154">
        <f t="shared" si="7"/>
        <v>33547.186972790558</v>
      </c>
      <c r="P71" s="154">
        <f t="shared" si="7"/>
        <v>35107.773437109034</v>
      </c>
      <c r="Q71" s="154">
        <f t="shared" si="7"/>
        <v>36707.586165104847</v>
      </c>
      <c r="R71" s="154">
        <f t="shared" si="7"/>
        <v>38347.608843231246</v>
      </c>
      <c r="S71" s="154">
        <f t="shared" si="7"/>
        <v>40028.849780825643</v>
      </c>
      <c r="T71" s="154">
        <f t="shared" si="7"/>
        <v>41752.342525554275</v>
      </c>
      <c r="U71" s="154">
        <f t="shared" si="7"/>
        <v>43519.146494221022</v>
      </c>
      <c r="V71" s="154">
        <f t="shared" si="7"/>
        <v>45330.347619325454</v>
      </c>
      <c r="W71" s="154">
        <f t="shared" si="7"/>
        <v>47187.059011761361</v>
      </c>
      <c r="X71" s="154">
        <f t="shared" si="7"/>
        <v>49090.421640059329</v>
      </c>
      <c r="Y71" s="154">
        <f t="shared" si="7"/>
        <v>51041.605026585792</v>
      </c>
      <c r="Z71" s="154">
        <f t="shared" si="7"/>
        <v>53041.807961121012</v>
      </c>
      <c r="AA71" s="154">
        <f t="shared" si="7"/>
        <v>55092.259232250079</v>
      </c>
      <c r="AB71" s="154">
        <f t="shared" si="7"/>
        <v>57194.218377010795</v>
      </c>
      <c r="AC71" s="154">
        <f t="shared" si="7"/>
        <v>59348.976449253685</v>
      </c>
      <c r="AD71" s="154">
        <f t="shared" si="7"/>
        <v>61557.856807181517</v>
      </c>
      <c r="AE71" s="154">
        <f t="shared" si="7"/>
        <v>63822.215920545255</v>
      </c>
      <c r="AF71" s="154">
        <f t="shared" si="7"/>
        <v>66143.444197988356</v>
      </c>
    </row>
    <row r="73" spans="6:32">
      <c r="G73" s="16" t="s">
        <v>290</v>
      </c>
      <c r="H73" s="72">
        <f>Financials!G81</f>
        <v>0</v>
      </c>
      <c r="I73" s="72">
        <f>Financials!H81</f>
        <v>0</v>
      </c>
      <c r="J73" s="72">
        <f>Financials!I81</f>
        <v>0</v>
      </c>
      <c r="K73" s="72">
        <f>Financials!J81</f>
        <v>0</v>
      </c>
      <c r="L73" s="72">
        <f>Financials!K81</f>
        <v>0</v>
      </c>
      <c r="M73" s="72">
        <f>Financials!L81</f>
        <v>0</v>
      </c>
      <c r="N73" s="72">
        <f>Financials!M81</f>
        <v>0</v>
      </c>
      <c r="O73" s="72">
        <f>Financials!N81</f>
        <v>0</v>
      </c>
      <c r="P73" s="72">
        <f>Financials!O81</f>
        <v>0</v>
      </c>
      <c r="Q73" s="72">
        <f>Financials!P81</f>
        <v>0</v>
      </c>
      <c r="R73" s="72">
        <f>Financials!Q81</f>
        <v>0</v>
      </c>
      <c r="S73" s="72">
        <f>Financials!R81</f>
        <v>0</v>
      </c>
      <c r="T73" s="72">
        <f>Financials!S81</f>
        <v>0</v>
      </c>
      <c r="U73" s="72">
        <f>Financials!T81</f>
        <v>0</v>
      </c>
      <c r="V73" s="72">
        <f>Financials!U81</f>
        <v>0</v>
      </c>
      <c r="W73" s="72">
        <f>Financials!V81</f>
        <v>0</v>
      </c>
      <c r="X73" s="72">
        <f>Financials!W81</f>
        <v>0</v>
      </c>
      <c r="Y73" s="72">
        <f>Financials!X81</f>
        <v>0</v>
      </c>
      <c r="Z73" s="72">
        <f>Financials!Y81</f>
        <v>0</v>
      </c>
      <c r="AA73" s="72">
        <f>Financials!Z81</f>
        <v>0</v>
      </c>
      <c r="AB73" s="72">
        <f>Financials!AA81</f>
        <v>0</v>
      </c>
      <c r="AC73" s="72">
        <f>Financials!AB81</f>
        <v>0</v>
      </c>
      <c r="AD73" s="72">
        <f>Financials!AC81</f>
        <v>0</v>
      </c>
      <c r="AE73" s="72">
        <f>Financials!AD81</f>
        <v>0</v>
      </c>
      <c r="AF73" s="72">
        <f>Financials!AE81</f>
        <v>0</v>
      </c>
    </row>
    <row r="74" spans="6:32">
      <c r="F74" s="16"/>
      <c r="G74" s="16" t="s">
        <v>291</v>
      </c>
      <c r="H74" s="72">
        <f>H73</f>
        <v>0</v>
      </c>
      <c r="I74" s="72">
        <f t="shared" ref="I74:AF74" si="8">H74+I73</f>
        <v>0</v>
      </c>
      <c r="J74" s="72">
        <f t="shared" si="8"/>
        <v>0</v>
      </c>
      <c r="K74" s="72">
        <f t="shared" si="8"/>
        <v>0</v>
      </c>
      <c r="L74" s="72">
        <f t="shared" si="8"/>
        <v>0</v>
      </c>
      <c r="M74" s="72">
        <f t="shared" si="8"/>
        <v>0</v>
      </c>
      <c r="N74" s="72">
        <f t="shared" si="8"/>
        <v>0</v>
      </c>
      <c r="O74" s="72">
        <f t="shared" si="8"/>
        <v>0</v>
      </c>
      <c r="P74" s="72">
        <f t="shared" si="8"/>
        <v>0</v>
      </c>
      <c r="Q74" s="72">
        <f t="shared" si="8"/>
        <v>0</v>
      </c>
      <c r="R74" s="72">
        <f t="shared" si="8"/>
        <v>0</v>
      </c>
      <c r="S74" s="72">
        <f t="shared" si="8"/>
        <v>0</v>
      </c>
      <c r="T74" s="72">
        <f t="shared" si="8"/>
        <v>0</v>
      </c>
      <c r="U74" s="72">
        <f t="shared" si="8"/>
        <v>0</v>
      </c>
      <c r="V74" s="72">
        <f t="shared" si="8"/>
        <v>0</v>
      </c>
      <c r="W74" s="72">
        <f t="shared" si="8"/>
        <v>0</v>
      </c>
      <c r="X74" s="72">
        <f t="shared" si="8"/>
        <v>0</v>
      </c>
      <c r="Y74" s="72">
        <f t="shared" si="8"/>
        <v>0</v>
      </c>
      <c r="Z74" s="72">
        <f t="shared" si="8"/>
        <v>0</v>
      </c>
      <c r="AA74" s="72">
        <f t="shared" si="8"/>
        <v>0</v>
      </c>
      <c r="AB74" s="72">
        <f t="shared" si="8"/>
        <v>0</v>
      </c>
      <c r="AC74" s="72">
        <f t="shared" si="8"/>
        <v>0</v>
      </c>
      <c r="AD74" s="72">
        <f t="shared" si="8"/>
        <v>0</v>
      </c>
      <c r="AE74" s="72">
        <f t="shared" si="8"/>
        <v>0</v>
      </c>
      <c r="AF74" s="72">
        <f t="shared" si="8"/>
        <v>0</v>
      </c>
    </row>
    <row r="75" spans="6:32">
      <c r="F75" s="16"/>
      <c r="G75" s="16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</row>
    <row r="76" spans="6:32">
      <c r="F76" s="16"/>
      <c r="G76" s="16" t="s">
        <v>286</v>
      </c>
      <c r="H76" s="154">
        <f t="shared" ref="H76:AF76" si="9">H71-H73</f>
        <v>33849.029101911554</v>
      </c>
      <c r="I76" s="154">
        <f t="shared" si="9"/>
        <v>24942.757212279997</v>
      </c>
      <c r="J76" s="154">
        <f t="shared" si="9"/>
        <v>26334.709307585574</v>
      </c>
      <c r="K76" s="154">
        <f t="shared" si="9"/>
        <v>27739.020675239706</v>
      </c>
      <c r="L76" s="154">
        <f t="shared" si="9"/>
        <v>29154.988802347012</v>
      </c>
      <c r="M76" s="154">
        <f t="shared" si="9"/>
        <v>30597.22489062466</v>
      </c>
      <c r="N76" s="154">
        <f t="shared" si="9"/>
        <v>32075.720237718757</v>
      </c>
      <c r="O76" s="154">
        <f t="shared" si="9"/>
        <v>33547.186972790558</v>
      </c>
      <c r="P76" s="154">
        <f t="shared" si="9"/>
        <v>35107.773437109034</v>
      </c>
      <c r="Q76" s="154">
        <f t="shared" si="9"/>
        <v>36707.586165104847</v>
      </c>
      <c r="R76" s="154">
        <f t="shared" si="9"/>
        <v>38347.608843231246</v>
      </c>
      <c r="S76" s="154">
        <f t="shared" si="9"/>
        <v>40028.849780825643</v>
      </c>
      <c r="T76" s="154">
        <f t="shared" si="9"/>
        <v>41752.342525554275</v>
      </c>
      <c r="U76" s="154">
        <f t="shared" si="9"/>
        <v>43519.146494221022</v>
      </c>
      <c r="V76" s="154">
        <f t="shared" si="9"/>
        <v>45330.347619325454</v>
      </c>
      <c r="W76" s="154">
        <f t="shared" si="9"/>
        <v>47187.059011761361</v>
      </c>
      <c r="X76" s="154">
        <f t="shared" si="9"/>
        <v>49090.421640059329</v>
      </c>
      <c r="Y76" s="154">
        <f t="shared" si="9"/>
        <v>51041.605026585792</v>
      </c>
      <c r="Z76" s="154">
        <f t="shared" si="9"/>
        <v>53041.807961121012</v>
      </c>
      <c r="AA76" s="154">
        <f t="shared" si="9"/>
        <v>55092.259232250079</v>
      </c>
      <c r="AB76" s="154">
        <f t="shared" si="9"/>
        <v>57194.218377010795</v>
      </c>
      <c r="AC76" s="154">
        <f t="shared" si="9"/>
        <v>59348.976449253685</v>
      </c>
      <c r="AD76" s="154">
        <f t="shared" si="9"/>
        <v>61557.856807181517</v>
      </c>
      <c r="AE76" s="154">
        <f t="shared" si="9"/>
        <v>63822.215920545255</v>
      </c>
      <c r="AF76" s="154">
        <f t="shared" si="9"/>
        <v>66143.444197988356</v>
      </c>
    </row>
    <row r="77" spans="6:32"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</row>
    <row r="78" spans="6:32">
      <c r="F78" s="16"/>
      <c r="G78" s="77" t="s">
        <v>292</v>
      </c>
      <c r="H78" s="80">
        <f>J13</f>
        <v>0.1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 spans="6:32">
      <c r="F79" s="16"/>
      <c r="G79" s="16" t="s">
        <v>273</v>
      </c>
      <c r="H79" s="34">
        <v>1</v>
      </c>
      <c r="I79" s="34">
        <v>2</v>
      </c>
      <c r="J79" s="34">
        <v>3</v>
      </c>
      <c r="K79" s="34">
        <v>4</v>
      </c>
      <c r="L79" s="34">
        <v>5</v>
      </c>
      <c r="M79" s="34">
        <v>6</v>
      </c>
      <c r="N79" s="34">
        <v>7</v>
      </c>
      <c r="O79" s="34">
        <v>8</v>
      </c>
      <c r="P79" s="34">
        <v>9</v>
      </c>
      <c r="Q79" s="34">
        <v>10</v>
      </c>
      <c r="R79" s="34">
        <v>11</v>
      </c>
      <c r="S79" s="34">
        <v>12</v>
      </c>
      <c r="T79" s="34">
        <v>13</v>
      </c>
      <c r="U79" s="34">
        <v>14</v>
      </c>
      <c r="V79" s="34">
        <v>15</v>
      </c>
      <c r="W79" s="34">
        <v>16</v>
      </c>
      <c r="X79" s="34">
        <v>17</v>
      </c>
      <c r="Y79" s="34">
        <v>18</v>
      </c>
      <c r="Z79" s="34">
        <v>19</v>
      </c>
      <c r="AA79" s="34">
        <v>20</v>
      </c>
      <c r="AB79" s="34">
        <v>21</v>
      </c>
      <c r="AC79" s="34">
        <v>22</v>
      </c>
      <c r="AD79" s="34">
        <v>23</v>
      </c>
      <c r="AE79" s="34">
        <v>24</v>
      </c>
      <c r="AF79" s="34">
        <v>25</v>
      </c>
    </row>
    <row r="80" spans="6:32">
      <c r="F80" s="16"/>
      <c r="G80" s="16" t="s">
        <v>293</v>
      </c>
      <c r="H80" s="72">
        <f>Financials!G79</f>
        <v>23444.986995351715</v>
      </c>
      <c r="I80" s="72">
        <f>Financials!H79</f>
        <v>23211.495124932342</v>
      </c>
      <c r="J80" s="72">
        <f>Financials!I79</f>
        <v>22953.553604538745</v>
      </c>
      <c r="K80" s="72">
        <f>Financials!J79</f>
        <v>22668.602236324266</v>
      </c>
      <c r="L80" s="72">
        <f>Financials!K79</f>
        <v>22353.812736272459</v>
      </c>
      <c r="M80" s="72">
        <f>Financials!L79</f>
        <v>22006.060662071908</v>
      </c>
      <c r="N80" s="72">
        <f>Financials!M79</f>
        <v>21621.894401472746</v>
      </c>
      <c r="O80" s="72">
        <f>Financials!N79</f>
        <v>21197.500913318789</v>
      </c>
      <c r="P80" s="72">
        <f>Financials!O79</f>
        <v>20728.667881218124</v>
      </c>
      <c r="Q80" s="72">
        <f>Financials!P79</f>
        <v>20210.741904208393</v>
      </c>
      <c r="R80" s="72">
        <f>Financials!Q79</f>
        <v>19638.582309438443</v>
      </c>
      <c r="S80" s="72">
        <f>Financials!R79</f>
        <v>19006.510128434165</v>
      </c>
      <c r="T80" s="72">
        <f>Financials!S79</f>
        <v>18308.25173051262</v>
      </c>
      <c r="U80" s="72">
        <f>Financials!T79</f>
        <v>17536.876553878057</v>
      </c>
      <c r="V80" s="72">
        <f>Financials!U79</f>
        <v>16684.728316350021</v>
      </c>
      <c r="W80" s="72">
        <f>Financials!V79</f>
        <v>15743.349022955728</v>
      </c>
      <c r="X80" s="72">
        <f>Financials!W79</f>
        <v>14703.395016124394</v>
      </c>
      <c r="Y80" s="72">
        <f>Financials!X79</f>
        <v>13554.544235239888</v>
      </c>
      <c r="Z80" s="72">
        <f>Financials!Y79</f>
        <v>12285.393765056628</v>
      </c>
      <c r="AA80" s="72">
        <f>Financials!Z79</f>
        <v>10883.346656095926</v>
      </c>
      <c r="AB80" s="72">
        <f>Financials!AA79</f>
        <v>9334.4868936587354</v>
      </c>
      <c r="AC80" s="72">
        <f>Financials!AB79</f>
        <v>7623.4412744603524</v>
      </c>
      <c r="AD80" s="72">
        <f>Financials!AC79</f>
        <v>5733.2268199437112</v>
      </c>
      <c r="AE80" s="72">
        <f>Financials!AD79</f>
        <v>3645.0822117727557</v>
      </c>
      <c r="AF80" s="72">
        <f>Financials!AE79</f>
        <v>1338.2815764192139</v>
      </c>
    </row>
    <row r="81" spans="3:32">
      <c r="F81" s="16"/>
      <c r="G81" s="16" t="s">
        <v>294</v>
      </c>
      <c r="H81" s="72">
        <f>Financials!G78</f>
        <v>2229.8255234502831</v>
      </c>
      <c r="I81" s="72">
        <f>Financials!H78</f>
        <v>2463.3173938696555</v>
      </c>
      <c r="J81" s="72">
        <f>Financials!I78</f>
        <v>2721.2589142632478</v>
      </c>
      <c r="K81" s="72">
        <f>Financials!J78</f>
        <v>3006.2102824777257</v>
      </c>
      <c r="L81" s="72">
        <f>Financials!K78</f>
        <v>3320.9997825295377</v>
      </c>
      <c r="M81" s="72">
        <f>Financials!L78</f>
        <v>3668.7518567300899</v>
      </c>
      <c r="N81" s="72">
        <f>Financials!M78</f>
        <v>4052.9181173292536</v>
      </c>
      <c r="O81" s="72">
        <f>Financials!N78</f>
        <v>4477.3116054832044</v>
      </c>
      <c r="P81" s="72">
        <f>Financials!O78</f>
        <v>4946.1446375838714</v>
      </c>
      <c r="Q81" s="72">
        <f>Financials!P78</f>
        <v>5464.0706145936038</v>
      </c>
      <c r="R81" s="72">
        <f>Financials!Q78</f>
        <v>6036.2302093635535</v>
      </c>
      <c r="S81" s="72">
        <f>Financials!R78</f>
        <v>6668.3023903678313</v>
      </c>
      <c r="T81" s="72">
        <f>Financials!S78</f>
        <v>7366.5607882893773</v>
      </c>
      <c r="U81" s="72">
        <f>Financials!T78</f>
        <v>8137.9359649239395</v>
      </c>
      <c r="V81" s="72">
        <f>Financials!U78</f>
        <v>8990.0842024519752</v>
      </c>
      <c r="W81" s="72">
        <f>Financials!V78</f>
        <v>9931.4634958462666</v>
      </c>
      <c r="X81" s="72">
        <f>Financials!W78</f>
        <v>10971.417502677601</v>
      </c>
      <c r="Y81" s="72">
        <f>Financials!X78</f>
        <v>12120.268283562114</v>
      </c>
      <c r="Z81" s="72">
        <f>Financials!Y78</f>
        <v>13389.418753745365</v>
      </c>
      <c r="AA81" s="72">
        <f>Financials!Z78</f>
        <v>14791.465862706074</v>
      </c>
      <c r="AB81" s="72">
        <f>Financials!AA78</f>
        <v>16340.325625143259</v>
      </c>
      <c r="AC81" s="72">
        <f>Financials!AB78</f>
        <v>18051.371244341648</v>
      </c>
      <c r="AD81" s="72">
        <f>Financials!AC78</f>
        <v>19941.585698858285</v>
      </c>
      <c r="AE81" s="72">
        <f>Financials!AD78</f>
        <v>22029.730307029244</v>
      </c>
      <c r="AF81" s="72">
        <f>Financials!AE78</f>
        <v>24336.530942382782</v>
      </c>
    </row>
    <row r="82" spans="3:32">
      <c r="F82" s="16"/>
      <c r="G82" s="16" t="s">
        <v>295</v>
      </c>
      <c r="H82" s="72">
        <f>I22-H81</f>
        <v>233223.67447654973</v>
      </c>
      <c r="I82" s="72">
        <f t="shared" ref="I82:AF82" si="10">(H82-I81)</f>
        <v>230760.35708268007</v>
      </c>
      <c r="J82" s="72">
        <f t="shared" si="10"/>
        <v>228039.09816841682</v>
      </c>
      <c r="K82" s="72">
        <f t="shared" si="10"/>
        <v>225032.8878859391</v>
      </c>
      <c r="L82" s="72">
        <f t="shared" si="10"/>
        <v>221711.88810340955</v>
      </c>
      <c r="M82" s="72">
        <f t="shared" si="10"/>
        <v>218043.13624667947</v>
      </c>
      <c r="N82" s="72">
        <f t="shared" si="10"/>
        <v>213990.21812935022</v>
      </c>
      <c r="O82" s="72">
        <f t="shared" si="10"/>
        <v>209512.90652386702</v>
      </c>
      <c r="P82" s="72">
        <f t="shared" si="10"/>
        <v>204566.76188628314</v>
      </c>
      <c r="Q82" s="72">
        <f t="shared" si="10"/>
        <v>199102.69127168955</v>
      </c>
      <c r="R82" s="72">
        <f t="shared" si="10"/>
        <v>193066.46106232598</v>
      </c>
      <c r="S82" s="72">
        <f t="shared" si="10"/>
        <v>186398.15867195814</v>
      </c>
      <c r="T82" s="72">
        <f t="shared" si="10"/>
        <v>179031.59788366876</v>
      </c>
      <c r="U82" s="72">
        <f t="shared" si="10"/>
        <v>170893.66191874482</v>
      </c>
      <c r="V82" s="72">
        <f t="shared" si="10"/>
        <v>161903.57771629284</v>
      </c>
      <c r="W82" s="72">
        <f t="shared" si="10"/>
        <v>151972.11422044659</v>
      </c>
      <c r="X82" s="72">
        <f t="shared" si="10"/>
        <v>141000.69671776899</v>
      </c>
      <c r="Y82" s="72">
        <f t="shared" si="10"/>
        <v>128880.42843420689</v>
      </c>
      <c r="Z82" s="72">
        <f t="shared" si="10"/>
        <v>115491.00968046152</v>
      </c>
      <c r="AA82" s="72">
        <f t="shared" si="10"/>
        <v>100699.54381775545</v>
      </c>
      <c r="AB82" s="72">
        <f t="shared" si="10"/>
        <v>84359.218192612185</v>
      </c>
      <c r="AC82" s="72">
        <f t="shared" si="10"/>
        <v>66307.84694827054</v>
      </c>
      <c r="AD82" s="72">
        <f t="shared" si="10"/>
        <v>46366.261249412259</v>
      </c>
      <c r="AE82" s="72">
        <f t="shared" si="10"/>
        <v>24336.530942383015</v>
      </c>
      <c r="AF82" s="72">
        <f t="shared" si="10"/>
        <v>2.3283064365386963E-10</v>
      </c>
    </row>
    <row r="83" spans="3:32">
      <c r="C83" s="16"/>
      <c r="D83" s="16"/>
      <c r="E83" s="16"/>
      <c r="F83" s="16"/>
      <c r="G83" s="16"/>
      <c r="H83" s="16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</row>
    <row r="84" spans="3:32"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3:32">
      <c r="C85" s="16"/>
      <c r="D85" s="16"/>
      <c r="E85" s="16"/>
      <c r="F85" s="16"/>
      <c r="G85" s="16"/>
      <c r="H85" s="141"/>
      <c r="I85" s="16"/>
      <c r="J85" s="16"/>
      <c r="K85" s="16"/>
      <c r="L85" s="16"/>
      <c r="M85" s="16"/>
      <c r="N85" s="16"/>
    </row>
    <row r="86" spans="3:32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3:32">
      <c r="G87" s="126"/>
    </row>
    <row r="88" spans="3:32">
      <c r="G88" s="126"/>
    </row>
    <row r="89" spans="3:32">
      <c r="G89" s="12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3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C417"/>
  <sheetViews>
    <sheetView zoomScale="90" zoomScaleNormal="90" zoomScalePageLayoutView="90" workbookViewId="0">
      <selection activeCell="AH23" sqref="AH23"/>
    </sheetView>
  </sheetViews>
  <sheetFormatPr baseColWidth="10" defaultColWidth="10.6640625" defaultRowHeight="15" x14ac:dyDescent="0"/>
  <cols>
    <col min="1" max="1" width="2" style="11" customWidth="1"/>
    <col min="2" max="2" width="3.6640625" style="11" customWidth="1"/>
    <col min="3" max="3" width="5" style="11" customWidth="1"/>
    <col min="4" max="4" width="8" style="11" customWidth="1"/>
    <col min="5" max="5" width="13.6640625" style="11" customWidth="1"/>
    <col min="6" max="6" width="9.6640625" style="11" customWidth="1"/>
    <col min="7" max="7" width="3" style="11" customWidth="1"/>
    <col min="8" max="8" width="11" style="11" customWidth="1"/>
    <col min="9" max="9" width="2.6640625" style="11" customWidth="1"/>
    <col min="10" max="10" width="10" style="11" customWidth="1"/>
    <col min="11" max="11" width="2.6640625" style="11" customWidth="1"/>
    <col min="12" max="12" width="11.1640625" style="11" customWidth="1"/>
    <col min="13" max="13" width="2.6640625" style="11" customWidth="1"/>
    <col min="14" max="14" width="2.6640625" style="30" customWidth="1"/>
    <col min="15" max="15" width="11.6640625" style="11" customWidth="1"/>
    <col min="16" max="16" width="2.6640625" style="11" customWidth="1"/>
    <col min="17" max="17" width="13" style="11" customWidth="1"/>
    <col min="18" max="18" width="2.6640625" style="11" customWidth="1"/>
    <col min="19" max="19" width="10.6640625" style="11"/>
    <col min="20" max="20" width="3.1640625" style="11" customWidth="1"/>
    <col min="21" max="21" width="10.6640625" style="11"/>
    <col min="22" max="22" width="2.6640625" style="11" customWidth="1"/>
    <col min="23" max="23" width="10.6640625" style="11"/>
    <col min="24" max="24" width="3.1640625" style="11" customWidth="1"/>
    <col min="25" max="25" width="11.1640625" style="11" customWidth="1"/>
    <col min="26" max="26" width="10.6640625" style="11"/>
    <col min="27" max="31" width="10.6640625" style="11" hidden="1"/>
    <col min="32" max="32" width="10.6640625" style="11"/>
    <col min="33" max="33" width="11.6640625" style="11" customWidth="1"/>
    <col min="34" max="148" width="12.1640625" style="11" customWidth="1"/>
    <col min="149" max="254" width="11.1640625" style="11" customWidth="1"/>
    <col min="255" max="393" width="11.6640625" style="11" customWidth="1"/>
  </cols>
  <sheetData>
    <row r="1" spans="1:25">
      <c r="A1" s="32"/>
    </row>
    <row r="5" spans="1:25">
      <c r="B5" s="3" t="s">
        <v>296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5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15" customFormat="1">
      <c r="N6" s="30"/>
    </row>
    <row r="7" spans="1:25" s="15" customFormat="1">
      <c r="D7" s="16" t="s">
        <v>297</v>
      </c>
      <c r="E7" s="93">
        <f>Inputs!H57</f>
        <v>235453.5</v>
      </c>
      <c r="N7" s="30"/>
    </row>
    <row r="8" spans="1:25" s="15" customFormat="1">
      <c r="D8" s="16" t="s">
        <v>298</v>
      </c>
      <c r="E8" s="38">
        <f>Inputs!M54</f>
        <v>0.1</v>
      </c>
      <c r="N8" s="30"/>
    </row>
    <row r="9" spans="1:25" s="15" customFormat="1">
      <c r="D9" s="16" t="s">
        <v>147</v>
      </c>
      <c r="E9" s="24">
        <f>Inputs!M55</f>
        <v>25</v>
      </c>
      <c r="N9" s="30"/>
    </row>
    <row r="10" spans="1:25" s="15" customFormat="1">
      <c r="N10" s="30"/>
    </row>
    <row r="11" spans="1:25" s="15" customFormat="1">
      <c r="N11" s="30"/>
    </row>
    <row r="12" spans="1:25" s="15" customFormat="1">
      <c r="D12" s="16" t="s">
        <v>122</v>
      </c>
      <c r="E12" s="150">
        <f>E13*12</f>
        <v>25674.812518801999</v>
      </c>
      <c r="N12" s="30"/>
    </row>
    <row r="13" spans="1:25" s="15" customFormat="1">
      <c r="D13" s="16" t="s">
        <v>299</v>
      </c>
      <c r="E13" s="150">
        <f>-PMT(E8/12,E9*12,E7)</f>
        <v>2139.5677099001664</v>
      </c>
      <c r="N13" s="30"/>
    </row>
    <row r="14" spans="1:25" s="15" customFormat="1">
      <c r="N14" s="30"/>
    </row>
    <row r="15" spans="1:25" s="15" customFormat="1">
      <c r="N15" s="30"/>
    </row>
    <row r="16" spans="1:25" s="15" customFormat="1">
      <c r="N16" s="30"/>
    </row>
    <row r="17" spans="3:393" s="15" customFormat="1">
      <c r="N17" s="30"/>
    </row>
    <row r="18" spans="3:393" s="15" customFormat="1">
      <c r="C18" s="3" t="s">
        <v>300</v>
      </c>
      <c r="D18" s="2"/>
      <c r="E18" s="2"/>
      <c r="F18" s="2"/>
      <c r="G18" s="2"/>
      <c r="H18" s="2"/>
      <c r="I18" s="2"/>
      <c r="J18" s="2"/>
      <c r="K18" s="2"/>
      <c r="L18" s="2"/>
      <c r="N18" s="30"/>
      <c r="O18" s="3" t="s">
        <v>301</v>
      </c>
      <c r="P18" s="2"/>
      <c r="Q18" s="2"/>
      <c r="R18" s="2"/>
      <c r="S18" s="2"/>
      <c r="T18" s="2"/>
      <c r="U18" s="2"/>
      <c r="V18" s="2"/>
      <c r="W18" s="2"/>
      <c r="X18" s="2"/>
      <c r="Y18" s="2"/>
      <c r="AH18" s="15" t="s">
        <v>302</v>
      </c>
    </row>
    <row r="19" spans="3:393" s="15" customFormat="1" ht="48" customHeight="1">
      <c r="C19" s="27"/>
      <c r="D19" s="39" t="s">
        <v>172</v>
      </c>
      <c r="E19" s="41" t="s">
        <v>303</v>
      </c>
      <c r="F19" s="41" t="s">
        <v>304</v>
      </c>
      <c r="G19" s="40"/>
      <c r="H19" s="41" t="s">
        <v>305</v>
      </c>
      <c r="I19" s="40"/>
      <c r="J19" s="41" t="s">
        <v>119</v>
      </c>
      <c r="K19" s="40"/>
      <c r="L19" s="41" t="s">
        <v>306</v>
      </c>
      <c r="N19" s="30"/>
      <c r="O19" s="39" t="s">
        <v>302</v>
      </c>
      <c r="P19" s="40"/>
      <c r="Q19" s="41" t="s">
        <v>303</v>
      </c>
      <c r="R19" s="41"/>
      <c r="S19" s="41" t="s">
        <v>304</v>
      </c>
      <c r="T19" s="40"/>
      <c r="U19" s="41" t="s">
        <v>305</v>
      </c>
      <c r="V19" s="40"/>
      <c r="W19" s="41" t="s">
        <v>119</v>
      </c>
      <c r="X19" s="40"/>
      <c r="Y19" s="41" t="s">
        <v>306</v>
      </c>
      <c r="AH19" s="15">
        <v>1</v>
      </c>
      <c r="AI19" s="15">
        <v>2</v>
      </c>
      <c r="AJ19" s="15">
        <v>3</v>
      </c>
      <c r="AK19" s="15">
        <v>4</v>
      </c>
      <c r="AL19" s="15">
        <v>5</v>
      </c>
      <c r="AM19" s="15">
        <v>6</v>
      </c>
      <c r="AN19" s="15">
        <v>7</v>
      </c>
      <c r="AO19" s="15">
        <v>8</v>
      </c>
      <c r="AP19" s="15">
        <v>9</v>
      </c>
      <c r="AQ19" s="15">
        <v>10</v>
      </c>
      <c r="AR19" s="15">
        <v>11</v>
      </c>
      <c r="AS19" s="15">
        <v>12</v>
      </c>
      <c r="AT19" s="15">
        <v>13</v>
      </c>
      <c r="AU19" s="15">
        <v>14</v>
      </c>
      <c r="AV19" s="15">
        <v>15</v>
      </c>
      <c r="AW19" s="15">
        <v>16</v>
      </c>
      <c r="AX19" s="15">
        <v>17</v>
      </c>
      <c r="AY19" s="15">
        <v>18</v>
      </c>
      <c r="AZ19" s="15">
        <v>19</v>
      </c>
      <c r="BA19" s="15">
        <v>20</v>
      </c>
      <c r="BB19" s="15">
        <v>21</v>
      </c>
      <c r="BC19" s="15">
        <v>22</v>
      </c>
      <c r="BD19" s="15">
        <v>23</v>
      </c>
      <c r="BE19" s="15">
        <v>24</v>
      </c>
      <c r="BF19" s="15">
        <v>25</v>
      </c>
      <c r="BG19" s="15">
        <v>26</v>
      </c>
      <c r="BH19" s="15">
        <v>27</v>
      </c>
      <c r="BI19" s="15">
        <v>28</v>
      </c>
      <c r="BJ19" s="15">
        <v>29</v>
      </c>
      <c r="BK19" s="15">
        <v>30</v>
      </c>
      <c r="BL19" s="15">
        <v>31</v>
      </c>
      <c r="BM19" s="15">
        <v>32</v>
      </c>
      <c r="BN19" s="15">
        <v>33</v>
      </c>
      <c r="BO19" s="15">
        <v>34</v>
      </c>
      <c r="BP19" s="15">
        <v>35</v>
      </c>
      <c r="BQ19" s="15">
        <v>36</v>
      </c>
      <c r="BR19" s="15">
        <v>37</v>
      </c>
      <c r="BS19" s="15">
        <v>38</v>
      </c>
      <c r="BT19" s="15">
        <v>39</v>
      </c>
      <c r="BU19" s="15">
        <v>40</v>
      </c>
      <c r="BV19" s="15">
        <v>41</v>
      </c>
      <c r="BW19" s="15">
        <v>42</v>
      </c>
      <c r="BX19" s="15">
        <v>43</v>
      </c>
      <c r="BY19" s="15">
        <v>44</v>
      </c>
      <c r="BZ19" s="15">
        <v>45</v>
      </c>
      <c r="CA19" s="15">
        <v>46</v>
      </c>
      <c r="CB19" s="15">
        <v>47</v>
      </c>
      <c r="CC19" s="15">
        <v>48</v>
      </c>
      <c r="CD19" s="15">
        <v>49</v>
      </c>
      <c r="CE19" s="15">
        <v>50</v>
      </c>
      <c r="CF19" s="15">
        <v>51</v>
      </c>
      <c r="CG19" s="15">
        <v>52</v>
      </c>
      <c r="CH19" s="15">
        <v>53</v>
      </c>
      <c r="CI19" s="15">
        <v>54</v>
      </c>
      <c r="CJ19" s="15">
        <v>55</v>
      </c>
      <c r="CK19" s="15">
        <v>56</v>
      </c>
      <c r="CL19" s="15">
        <v>57</v>
      </c>
      <c r="CM19" s="15">
        <v>58</v>
      </c>
      <c r="CN19" s="15">
        <v>59</v>
      </c>
      <c r="CO19" s="15">
        <v>60</v>
      </c>
      <c r="CP19" s="15">
        <v>61</v>
      </c>
      <c r="CQ19" s="15">
        <v>62</v>
      </c>
      <c r="CR19" s="15">
        <v>63</v>
      </c>
      <c r="CS19" s="15">
        <v>64</v>
      </c>
      <c r="CT19" s="15">
        <v>65</v>
      </c>
      <c r="CU19" s="15">
        <v>66</v>
      </c>
      <c r="CV19" s="15">
        <v>67</v>
      </c>
      <c r="CW19" s="15">
        <v>68</v>
      </c>
      <c r="CX19" s="15">
        <v>69</v>
      </c>
      <c r="CY19" s="15">
        <v>70</v>
      </c>
      <c r="CZ19" s="15">
        <v>71</v>
      </c>
      <c r="DA19" s="15">
        <v>72</v>
      </c>
      <c r="DB19" s="15">
        <v>73</v>
      </c>
      <c r="DC19" s="15">
        <v>74</v>
      </c>
      <c r="DD19" s="15">
        <v>75</v>
      </c>
      <c r="DE19" s="15">
        <v>76</v>
      </c>
      <c r="DF19" s="15">
        <v>77</v>
      </c>
      <c r="DG19" s="15">
        <v>78</v>
      </c>
      <c r="DH19" s="15">
        <v>79</v>
      </c>
      <c r="DI19" s="15">
        <v>80</v>
      </c>
      <c r="DJ19" s="15">
        <v>81</v>
      </c>
      <c r="DK19" s="15">
        <v>82</v>
      </c>
      <c r="DL19" s="15">
        <v>83</v>
      </c>
      <c r="DM19" s="15">
        <v>84</v>
      </c>
      <c r="DN19" s="15">
        <v>85</v>
      </c>
      <c r="DO19" s="15">
        <v>86</v>
      </c>
      <c r="DP19" s="15">
        <v>87</v>
      </c>
      <c r="DQ19" s="15">
        <v>88</v>
      </c>
      <c r="DR19" s="15">
        <v>89</v>
      </c>
      <c r="DS19" s="15">
        <v>90</v>
      </c>
      <c r="DT19" s="15">
        <v>91</v>
      </c>
      <c r="DU19" s="15">
        <v>92</v>
      </c>
      <c r="DV19" s="15">
        <v>93</v>
      </c>
      <c r="DW19" s="15">
        <v>94</v>
      </c>
      <c r="DX19" s="15">
        <v>95</v>
      </c>
      <c r="DY19" s="15">
        <v>96</v>
      </c>
      <c r="DZ19" s="15">
        <v>97</v>
      </c>
      <c r="EA19" s="15">
        <v>98</v>
      </c>
      <c r="EB19" s="15">
        <v>99</v>
      </c>
      <c r="EC19" s="15">
        <v>100</v>
      </c>
      <c r="ED19" s="15">
        <v>101</v>
      </c>
      <c r="EE19" s="15">
        <v>102</v>
      </c>
      <c r="EF19" s="15">
        <v>103</v>
      </c>
      <c r="EG19" s="15">
        <v>104</v>
      </c>
      <c r="EH19" s="15">
        <v>105</v>
      </c>
      <c r="EI19" s="15">
        <v>106</v>
      </c>
      <c r="EJ19" s="15">
        <v>107</v>
      </c>
      <c r="EK19" s="15">
        <v>108</v>
      </c>
      <c r="EL19" s="15">
        <v>109</v>
      </c>
      <c r="EM19" s="15">
        <v>110</v>
      </c>
      <c r="EN19" s="15">
        <v>111</v>
      </c>
      <c r="EO19" s="15">
        <v>112</v>
      </c>
      <c r="EP19" s="15">
        <v>113</v>
      </c>
      <c r="EQ19" s="15">
        <v>114</v>
      </c>
      <c r="ER19" s="15">
        <v>115</v>
      </c>
      <c r="ES19" s="15">
        <v>116</v>
      </c>
      <c r="ET19" s="15">
        <v>117</v>
      </c>
      <c r="EU19" s="15">
        <v>118</v>
      </c>
      <c r="EV19" s="15">
        <v>119</v>
      </c>
      <c r="EW19" s="15">
        <v>120</v>
      </c>
      <c r="EX19" s="15">
        <v>121</v>
      </c>
      <c r="EY19" s="15">
        <v>122</v>
      </c>
      <c r="EZ19" s="15">
        <v>123</v>
      </c>
      <c r="FA19" s="15">
        <v>124</v>
      </c>
      <c r="FB19" s="15">
        <v>125</v>
      </c>
      <c r="FC19" s="15">
        <v>126</v>
      </c>
      <c r="FD19" s="15">
        <v>127</v>
      </c>
      <c r="FE19" s="15">
        <v>128</v>
      </c>
      <c r="FF19" s="15">
        <v>129</v>
      </c>
      <c r="FG19" s="15">
        <v>130</v>
      </c>
      <c r="FH19" s="15">
        <v>131</v>
      </c>
      <c r="FI19" s="15">
        <v>132</v>
      </c>
      <c r="FJ19" s="15">
        <v>133</v>
      </c>
      <c r="FK19" s="15">
        <v>134</v>
      </c>
      <c r="FL19" s="15">
        <v>135</v>
      </c>
      <c r="FM19" s="15">
        <v>136</v>
      </c>
      <c r="FN19" s="15">
        <v>137</v>
      </c>
      <c r="FO19" s="15">
        <v>138</v>
      </c>
      <c r="FP19" s="15">
        <v>139</v>
      </c>
      <c r="FQ19" s="15">
        <v>140</v>
      </c>
      <c r="FR19" s="15">
        <v>141</v>
      </c>
      <c r="FS19" s="15">
        <v>142</v>
      </c>
      <c r="FT19" s="15">
        <v>143</v>
      </c>
      <c r="FU19" s="15">
        <v>144</v>
      </c>
      <c r="FV19" s="15">
        <v>145</v>
      </c>
      <c r="FW19" s="15">
        <v>146</v>
      </c>
      <c r="FX19" s="15">
        <v>147</v>
      </c>
      <c r="FY19" s="15">
        <v>148</v>
      </c>
      <c r="FZ19" s="15">
        <v>149</v>
      </c>
      <c r="GA19" s="15">
        <v>150</v>
      </c>
      <c r="GB19" s="15">
        <v>151</v>
      </c>
      <c r="GC19" s="15">
        <v>152</v>
      </c>
      <c r="GD19" s="15">
        <v>153</v>
      </c>
      <c r="GE19" s="15">
        <v>154</v>
      </c>
      <c r="GF19" s="15">
        <v>155</v>
      </c>
      <c r="GG19" s="15">
        <v>156</v>
      </c>
      <c r="GH19" s="15">
        <v>157</v>
      </c>
      <c r="GI19" s="15">
        <v>158</v>
      </c>
      <c r="GJ19" s="15">
        <v>159</v>
      </c>
      <c r="GK19" s="15">
        <v>160</v>
      </c>
      <c r="GL19" s="15">
        <v>161</v>
      </c>
      <c r="GM19" s="15">
        <v>162</v>
      </c>
      <c r="GN19" s="15">
        <v>163</v>
      </c>
      <c r="GO19" s="15">
        <v>164</v>
      </c>
      <c r="GP19" s="15">
        <v>165</v>
      </c>
      <c r="GQ19" s="15">
        <v>166</v>
      </c>
      <c r="GR19" s="15">
        <v>167</v>
      </c>
      <c r="GS19" s="15">
        <v>168</v>
      </c>
      <c r="GT19" s="15">
        <v>169</v>
      </c>
      <c r="GU19" s="15">
        <v>170</v>
      </c>
      <c r="GV19" s="15">
        <v>171</v>
      </c>
      <c r="GW19" s="15">
        <v>172</v>
      </c>
      <c r="GX19" s="15">
        <v>173</v>
      </c>
      <c r="GY19" s="15">
        <v>174</v>
      </c>
      <c r="GZ19" s="15">
        <v>175</v>
      </c>
      <c r="HA19" s="15">
        <v>176</v>
      </c>
      <c r="HB19" s="15">
        <v>177</v>
      </c>
      <c r="HC19" s="15">
        <v>178</v>
      </c>
      <c r="HD19" s="15">
        <v>179</v>
      </c>
      <c r="HE19" s="15">
        <v>180</v>
      </c>
      <c r="HF19" s="15">
        <v>181</v>
      </c>
      <c r="HG19" s="15">
        <v>182</v>
      </c>
      <c r="HH19" s="15">
        <v>183</v>
      </c>
      <c r="HI19" s="15">
        <v>184</v>
      </c>
      <c r="HJ19" s="15">
        <v>185</v>
      </c>
      <c r="HK19" s="15">
        <v>186</v>
      </c>
      <c r="HL19" s="15">
        <v>187</v>
      </c>
      <c r="HM19" s="15">
        <v>188</v>
      </c>
      <c r="HN19" s="15">
        <v>189</v>
      </c>
      <c r="HO19" s="15">
        <v>190</v>
      </c>
      <c r="HP19" s="15">
        <v>191</v>
      </c>
      <c r="HQ19" s="15">
        <v>192</v>
      </c>
      <c r="HR19" s="15">
        <v>193</v>
      </c>
      <c r="HS19" s="15">
        <v>194</v>
      </c>
      <c r="HT19" s="15">
        <v>195</v>
      </c>
      <c r="HU19" s="15">
        <v>196</v>
      </c>
      <c r="HV19" s="15">
        <v>197</v>
      </c>
      <c r="HW19" s="15">
        <v>198</v>
      </c>
      <c r="HX19" s="15">
        <v>199</v>
      </c>
      <c r="HY19" s="15">
        <v>200</v>
      </c>
      <c r="HZ19" s="15">
        <v>201</v>
      </c>
      <c r="IA19" s="15">
        <v>202</v>
      </c>
      <c r="IB19" s="15">
        <v>203</v>
      </c>
      <c r="IC19" s="15">
        <v>204</v>
      </c>
      <c r="ID19" s="15">
        <v>205</v>
      </c>
      <c r="IE19" s="15">
        <v>206</v>
      </c>
      <c r="IF19" s="15">
        <v>207</v>
      </c>
      <c r="IG19" s="15">
        <v>208</v>
      </c>
      <c r="IH19" s="15">
        <v>209</v>
      </c>
      <c r="II19" s="15">
        <v>210</v>
      </c>
      <c r="IJ19" s="15">
        <v>211</v>
      </c>
      <c r="IK19" s="15">
        <v>212</v>
      </c>
      <c r="IL19" s="15">
        <v>213</v>
      </c>
      <c r="IM19" s="15">
        <v>214</v>
      </c>
      <c r="IN19" s="15">
        <v>215</v>
      </c>
      <c r="IO19" s="15">
        <v>216</v>
      </c>
      <c r="IP19" s="15">
        <v>217</v>
      </c>
      <c r="IQ19" s="15">
        <v>218</v>
      </c>
      <c r="IR19" s="15">
        <v>219</v>
      </c>
      <c r="IS19" s="15">
        <v>220</v>
      </c>
      <c r="IT19" s="15">
        <v>221</v>
      </c>
      <c r="IU19" s="15">
        <v>222</v>
      </c>
      <c r="IV19" s="15">
        <v>223</v>
      </c>
      <c r="IW19" s="15">
        <v>224</v>
      </c>
      <c r="IX19" s="15">
        <v>225</v>
      </c>
      <c r="IY19" s="15">
        <v>226</v>
      </c>
      <c r="IZ19" s="15">
        <v>227</v>
      </c>
      <c r="JA19" s="15">
        <v>228</v>
      </c>
      <c r="JB19" s="15">
        <v>229</v>
      </c>
      <c r="JC19" s="15">
        <v>230</v>
      </c>
      <c r="JD19" s="15">
        <v>231</v>
      </c>
      <c r="JE19" s="15">
        <v>232</v>
      </c>
      <c r="JF19" s="15">
        <v>233</v>
      </c>
      <c r="JG19" s="15">
        <v>234</v>
      </c>
      <c r="JH19" s="15">
        <v>235</v>
      </c>
      <c r="JI19" s="15">
        <v>236</v>
      </c>
      <c r="JJ19" s="15">
        <v>237</v>
      </c>
      <c r="JK19" s="15">
        <v>238</v>
      </c>
      <c r="JL19" s="15">
        <v>239</v>
      </c>
      <c r="JM19" s="15">
        <v>240</v>
      </c>
      <c r="JN19" s="15">
        <v>241</v>
      </c>
      <c r="JO19" s="15">
        <v>242</v>
      </c>
      <c r="JP19" s="15">
        <v>243</v>
      </c>
      <c r="JQ19" s="15">
        <v>244</v>
      </c>
      <c r="JR19" s="15">
        <v>245</v>
      </c>
      <c r="JS19" s="15">
        <v>246</v>
      </c>
      <c r="JT19" s="15">
        <v>247</v>
      </c>
      <c r="JU19" s="15">
        <v>248</v>
      </c>
      <c r="JV19" s="15">
        <v>249</v>
      </c>
      <c r="JW19" s="15">
        <v>250</v>
      </c>
      <c r="JX19" s="15">
        <v>251</v>
      </c>
      <c r="JY19" s="15">
        <v>252</v>
      </c>
      <c r="JZ19" s="15">
        <v>253</v>
      </c>
      <c r="KA19" s="15">
        <v>254</v>
      </c>
      <c r="KB19" s="15">
        <v>255</v>
      </c>
      <c r="KC19" s="15">
        <v>256</v>
      </c>
      <c r="KD19" s="15">
        <v>257</v>
      </c>
      <c r="KE19" s="15">
        <v>258</v>
      </c>
      <c r="KF19" s="15">
        <v>259</v>
      </c>
      <c r="KG19" s="15">
        <v>260</v>
      </c>
      <c r="KH19" s="15">
        <v>261</v>
      </c>
      <c r="KI19" s="15">
        <v>262</v>
      </c>
      <c r="KJ19" s="15">
        <v>263</v>
      </c>
      <c r="KK19" s="15">
        <v>264</v>
      </c>
      <c r="KL19" s="15">
        <v>265</v>
      </c>
      <c r="KM19" s="15">
        <v>266</v>
      </c>
      <c r="KN19" s="15">
        <v>267</v>
      </c>
      <c r="KO19" s="15">
        <v>268</v>
      </c>
      <c r="KP19" s="15">
        <v>269</v>
      </c>
      <c r="KQ19" s="15">
        <v>270</v>
      </c>
      <c r="KR19" s="15">
        <v>271</v>
      </c>
      <c r="KS19" s="15">
        <v>272</v>
      </c>
      <c r="KT19" s="15">
        <v>273</v>
      </c>
      <c r="KU19" s="15">
        <v>274</v>
      </c>
      <c r="KV19" s="15">
        <v>275</v>
      </c>
      <c r="KW19" s="15">
        <v>276</v>
      </c>
      <c r="KX19" s="15">
        <v>277</v>
      </c>
      <c r="KY19" s="15">
        <v>278</v>
      </c>
      <c r="KZ19" s="15">
        <v>279</v>
      </c>
      <c r="LA19" s="15">
        <v>280</v>
      </c>
      <c r="LB19" s="15">
        <v>281</v>
      </c>
      <c r="LC19" s="15">
        <v>282</v>
      </c>
      <c r="LD19" s="15">
        <v>283</v>
      </c>
      <c r="LE19" s="15">
        <v>284</v>
      </c>
      <c r="LF19" s="15">
        <v>285</v>
      </c>
      <c r="LG19" s="15">
        <v>286</v>
      </c>
      <c r="LH19" s="15">
        <v>287</v>
      </c>
      <c r="LI19" s="15">
        <v>288</v>
      </c>
      <c r="LJ19" s="15">
        <v>289</v>
      </c>
      <c r="LK19" s="15">
        <v>290</v>
      </c>
      <c r="LL19" s="15">
        <v>291</v>
      </c>
      <c r="LM19" s="15">
        <v>292</v>
      </c>
      <c r="LN19" s="15">
        <v>293</v>
      </c>
      <c r="LO19" s="15">
        <v>294</v>
      </c>
      <c r="LP19" s="15">
        <v>295</v>
      </c>
      <c r="LQ19" s="15">
        <v>296</v>
      </c>
      <c r="LR19" s="15">
        <v>297</v>
      </c>
      <c r="LS19" s="15">
        <v>298</v>
      </c>
      <c r="LT19" s="15">
        <v>299</v>
      </c>
      <c r="LU19" s="15">
        <v>300</v>
      </c>
      <c r="LV19" s="15">
        <v>301</v>
      </c>
      <c r="LW19" s="15">
        <v>302</v>
      </c>
      <c r="LX19" s="15">
        <v>303</v>
      </c>
      <c r="LY19" s="15">
        <v>304</v>
      </c>
      <c r="LZ19" s="15">
        <v>305</v>
      </c>
      <c r="MA19" s="15">
        <v>306</v>
      </c>
      <c r="MB19" s="15">
        <v>307</v>
      </c>
      <c r="MC19" s="15">
        <v>308</v>
      </c>
      <c r="MD19" s="15">
        <v>309</v>
      </c>
      <c r="ME19" s="15">
        <v>310</v>
      </c>
      <c r="MF19" s="15">
        <v>311</v>
      </c>
      <c r="MG19" s="15">
        <v>312</v>
      </c>
      <c r="MH19" s="15">
        <v>313</v>
      </c>
      <c r="MI19" s="15">
        <v>314</v>
      </c>
      <c r="MJ19" s="15">
        <v>315</v>
      </c>
      <c r="MK19" s="15">
        <v>316</v>
      </c>
      <c r="ML19" s="15">
        <v>317</v>
      </c>
      <c r="MM19" s="15">
        <v>318</v>
      </c>
      <c r="MN19" s="15">
        <v>319</v>
      </c>
      <c r="MO19" s="15">
        <v>320</v>
      </c>
      <c r="MP19" s="15">
        <v>321</v>
      </c>
      <c r="MQ19" s="15">
        <v>322</v>
      </c>
      <c r="MR19" s="15">
        <v>323</v>
      </c>
      <c r="MS19" s="15">
        <v>324</v>
      </c>
      <c r="MT19" s="15">
        <v>325</v>
      </c>
      <c r="MU19" s="15">
        <v>326</v>
      </c>
      <c r="MV19" s="15">
        <v>327</v>
      </c>
      <c r="MW19" s="15">
        <v>328</v>
      </c>
      <c r="MX19" s="15">
        <v>329</v>
      </c>
      <c r="MY19" s="15">
        <v>330</v>
      </c>
      <c r="MZ19" s="15">
        <v>331</v>
      </c>
      <c r="NA19" s="15">
        <v>332</v>
      </c>
      <c r="NB19" s="15">
        <v>333</v>
      </c>
      <c r="NC19" s="15">
        <v>334</v>
      </c>
      <c r="ND19" s="15">
        <v>335</v>
      </c>
      <c r="NE19" s="15">
        <v>336</v>
      </c>
      <c r="NF19" s="15">
        <v>337</v>
      </c>
      <c r="NG19" s="15">
        <v>338</v>
      </c>
      <c r="NH19" s="15">
        <v>339</v>
      </c>
      <c r="NI19" s="15">
        <v>340</v>
      </c>
      <c r="NJ19" s="15">
        <v>341</v>
      </c>
      <c r="NK19" s="15">
        <v>342</v>
      </c>
      <c r="NL19" s="15">
        <v>343</v>
      </c>
      <c r="NM19" s="15">
        <v>344</v>
      </c>
      <c r="NN19" s="15">
        <v>345</v>
      </c>
      <c r="NO19" s="15">
        <v>346</v>
      </c>
      <c r="NP19" s="15">
        <v>347</v>
      </c>
      <c r="NQ19" s="15">
        <v>348</v>
      </c>
      <c r="NR19" s="15">
        <v>349</v>
      </c>
      <c r="NS19" s="15">
        <v>350</v>
      </c>
      <c r="NT19" s="15">
        <v>351</v>
      </c>
      <c r="NU19" s="15">
        <v>352</v>
      </c>
      <c r="NV19" s="15">
        <v>353</v>
      </c>
      <c r="NW19" s="15">
        <v>354</v>
      </c>
      <c r="NX19" s="15">
        <v>355</v>
      </c>
      <c r="NY19" s="15">
        <v>356</v>
      </c>
      <c r="NZ19" s="15">
        <v>357</v>
      </c>
      <c r="OA19" s="15">
        <v>358</v>
      </c>
      <c r="OB19" s="15">
        <v>359</v>
      </c>
      <c r="OC19" s="15">
        <v>360</v>
      </c>
    </row>
    <row r="20" spans="3:393" s="15" customFormat="1">
      <c r="D20" s="15">
        <v>1</v>
      </c>
      <c r="E20" s="151">
        <f>Q20</f>
        <v>235453.5</v>
      </c>
      <c r="F20" s="151">
        <f t="shared" ref="F20:F44" si="0">SUM(H20,J20)</f>
        <v>25674.812518801999</v>
      </c>
      <c r="H20" s="151">
        <f>+SUM(U20:U31)</f>
        <v>23444.986995351715</v>
      </c>
      <c r="J20" s="151">
        <f t="shared" ref="J20:J44" si="1">$E$12-H20</f>
        <v>2229.8255234502831</v>
      </c>
      <c r="L20" s="151">
        <f t="shared" ref="L20:L43" si="2">E20-J20</f>
        <v>233223.67447654973</v>
      </c>
      <c r="N20" s="30"/>
      <c r="O20" s="15">
        <v>1</v>
      </c>
      <c r="Q20" s="151">
        <f>E7</f>
        <v>235453.5</v>
      </c>
      <c r="R20" s="37"/>
      <c r="S20" s="151">
        <f>SUM(U20,W20)</f>
        <v>2139.5677099001664</v>
      </c>
      <c r="U20" s="151">
        <f>Q20*$E$8/12</f>
        <v>1962.1125000000002</v>
      </c>
      <c r="W20" s="151">
        <f>$E$13-U20</f>
        <v>177.45520990016621</v>
      </c>
      <c r="Y20" s="151">
        <f>Q20-W20</f>
        <v>235276.04479009984</v>
      </c>
      <c r="Z20" s="30">
        <v>1</v>
      </c>
      <c r="AF20" s="197"/>
      <c r="AG20" s="15" t="s">
        <v>307</v>
      </c>
      <c r="AH20" s="37">
        <f>E7</f>
        <v>235453.5</v>
      </c>
      <c r="AI20" s="37">
        <f t="shared" ref="AI20:CT20" si="3">IF($E$9*12&gt;=AI19,AH24,0)</f>
        <v>235276.04479009984</v>
      </c>
      <c r="AJ20" s="37">
        <f t="shared" si="3"/>
        <v>235097.11078678383</v>
      </c>
      <c r="AK20" s="37">
        <f t="shared" si="3"/>
        <v>234916.68566677353</v>
      </c>
      <c r="AL20" s="37">
        <f t="shared" si="3"/>
        <v>234734.75700409646</v>
      </c>
      <c r="AM20" s="37">
        <f t="shared" si="3"/>
        <v>234551.31226923043</v>
      </c>
      <c r="AN20" s="37">
        <f t="shared" si="3"/>
        <v>234366.33882824052</v>
      </c>
      <c r="AO20" s="37">
        <f t="shared" si="3"/>
        <v>234179.82394190904</v>
      </c>
      <c r="AP20" s="37">
        <f t="shared" si="3"/>
        <v>233991.75476485811</v>
      </c>
      <c r="AQ20" s="37">
        <f t="shared" si="3"/>
        <v>233802.1183446651</v>
      </c>
      <c r="AR20" s="37">
        <f t="shared" si="3"/>
        <v>233610.90162097049</v>
      </c>
      <c r="AS20" s="37">
        <f t="shared" si="3"/>
        <v>233418.09142457839</v>
      </c>
      <c r="AT20" s="37">
        <f t="shared" si="3"/>
        <v>233223.67447654973</v>
      </c>
      <c r="AU20" s="37">
        <f t="shared" si="3"/>
        <v>233027.63738728748</v>
      </c>
      <c r="AV20" s="37">
        <f t="shared" si="3"/>
        <v>232829.9666556147</v>
      </c>
      <c r="AW20" s="37">
        <f t="shared" si="3"/>
        <v>232630.64866784465</v>
      </c>
      <c r="AX20" s="37">
        <f t="shared" si="3"/>
        <v>232429.66969684319</v>
      </c>
      <c r="AY20" s="37">
        <f t="shared" si="3"/>
        <v>232227.01590108339</v>
      </c>
      <c r="AZ20" s="37">
        <f t="shared" si="3"/>
        <v>232022.67332369226</v>
      </c>
      <c r="BA20" s="37">
        <f t="shared" si="3"/>
        <v>231816.62789148954</v>
      </c>
      <c r="BB20" s="37">
        <f t="shared" si="3"/>
        <v>231608.86541401845</v>
      </c>
      <c r="BC20" s="37">
        <f t="shared" si="3"/>
        <v>231399.37158256845</v>
      </c>
      <c r="BD20" s="37">
        <f t="shared" si="3"/>
        <v>231188.13196918968</v>
      </c>
      <c r="BE20" s="37">
        <f t="shared" si="3"/>
        <v>230975.13202569942</v>
      </c>
      <c r="BF20" s="37">
        <f t="shared" si="3"/>
        <v>230760.35708268007</v>
      </c>
      <c r="BG20" s="37">
        <f t="shared" si="3"/>
        <v>230543.79234846891</v>
      </c>
      <c r="BH20" s="37">
        <f t="shared" si="3"/>
        <v>230325.42290813933</v>
      </c>
      <c r="BI20" s="37">
        <f t="shared" si="3"/>
        <v>230105.23372247367</v>
      </c>
      <c r="BJ20" s="37">
        <f t="shared" si="3"/>
        <v>229883.20962692745</v>
      </c>
      <c r="BK20" s="37">
        <f t="shared" si="3"/>
        <v>229659.33533058502</v>
      </c>
      <c r="BL20" s="37">
        <f t="shared" si="3"/>
        <v>229433.59541510639</v>
      </c>
      <c r="BM20" s="37">
        <f t="shared" si="3"/>
        <v>229205.97433366545</v>
      </c>
      <c r="BN20" s="37">
        <f t="shared" si="3"/>
        <v>228976.45640987917</v>
      </c>
      <c r="BO20" s="37">
        <f t="shared" si="3"/>
        <v>228745.02583672799</v>
      </c>
      <c r="BP20" s="37">
        <f t="shared" si="3"/>
        <v>228511.66667546722</v>
      </c>
      <c r="BQ20" s="37">
        <f t="shared" si="3"/>
        <v>228276.36285452929</v>
      </c>
      <c r="BR20" s="37">
        <f t="shared" si="3"/>
        <v>228039.09816841688</v>
      </c>
      <c r="BS20" s="37">
        <f t="shared" si="3"/>
        <v>227799.85627658686</v>
      </c>
      <c r="BT20" s="37">
        <f t="shared" si="3"/>
        <v>227558.6207023249</v>
      </c>
      <c r="BU20" s="37">
        <f t="shared" si="3"/>
        <v>227315.37483161077</v>
      </c>
      <c r="BV20" s="37">
        <f t="shared" si="3"/>
        <v>227070.10191197402</v>
      </c>
      <c r="BW20" s="37">
        <f t="shared" si="3"/>
        <v>226822.7850513403</v>
      </c>
      <c r="BX20" s="37">
        <f t="shared" si="3"/>
        <v>226573.40721686796</v>
      </c>
      <c r="BY20" s="37">
        <f t="shared" si="3"/>
        <v>226321.95123377503</v>
      </c>
      <c r="BZ20" s="37">
        <f t="shared" si="3"/>
        <v>226068.39978415633</v>
      </c>
      <c r="CA20" s="37">
        <f t="shared" si="3"/>
        <v>225812.73540579079</v>
      </c>
      <c r="CB20" s="37">
        <f t="shared" si="3"/>
        <v>225554.9404909389</v>
      </c>
      <c r="CC20" s="37">
        <f t="shared" si="3"/>
        <v>225294.99728512988</v>
      </c>
      <c r="CD20" s="37">
        <f t="shared" si="3"/>
        <v>225032.88788593913</v>
      </c>
      <c r="CE20" s="37">
        <f t="shared" si="3"/>
        <v>224768.59424175511</v>
      </c>
      <c r="CF20" s="37">
        <f t="shared" si="3"/>
        <v>224502.09815053624</v>
      </c>
      <c r="CG20" s="37">
        <f t="shared" si="3"/>
        <v>224233.3812585572</v>
      </c>
      <c r="CH20" s="37">
        <f t="shared" si="3"/>
        <v>223962.42505914503</v>
      </c>
      <c r="CI20" s="37">
        <f t="shared" si="3"/>
        <v>223689.21089140439</v>
      </c>
      <c r="CJ20" s="37">
        <f t="shared" si="3"/>
        <v>223413.7199389326</v>
      </c>
      <c r="CK20" s="37">
        <f t="shared" si="3"/>
        <v>223135.93322852353</v>
      </c>
      <c r="CL20" s="37">
        <f t="shared" si="3"/>
        <v>222855.83162886105</v>
      </c>
      <c r="CM20" s="37">
        <f t="shared" si="3"/>
        <v>222573.39584920139</v>
      </c>
      <c r="CN20" s="37">
        <f t="shared" si="3"/>
        <v>222288.60643804458</v>
      </c>
      <c r="CO20" s="37">
        <f t="shared" si="3"/>
        <v>222001.44378179478</v>
      </c>
      <c r="CP20" s="37">
        <f t="shared" si="3"/>
        <v>221711.88810340955</v>
      </c>
      <c r="CQ20" s="37">
        <f t="shared" si="3"/>
        <v>221419.91946103779</v>
      </c>
      <c r="CR20" s="37">
        <f t="shared" si="3"/>
        <v>221125.51774664628</v>
      </c>
      <c r="CS20" s="37">
        <f t="shared" si="3"/>
        <v>220828.66268463482</v>
      </c>
      <c r="CT20" s="37">
        <f t="shared" si="3"/>
        <v>220529.33383043995</v>
      </c>
      <c r="CU20" s="37">
        <f t="shared" ref="CU20:FF20" si="4">IF($E$9*12&gt;=CU19,CT24,0)</f>
        <v>220227.51056912678</v>
      </c>
      <c r="CV20" s="37">
        <f t="shared" si="4"/>
        <v>219923.17211396934</v>
      </c>
      <c r="CW20" s="37">
        <f t="shared" si="4"/>
        <v>219616.29750501891</v>
      </c>
      <c r="CX20" s="37">
        <f t="shared" si="4"/>
        <v>219306.86560766058</v>
      </c>
      <c r="CY20" s="37">
        <f t="shared" si="4"/>
        <v>218994.85511115758</v>
      </c>
      <c r="CZ20" s="37">
        <f t="shared" si="4"/>
        <v>218680.24452718374</v>
      </c>
      <c r="DA20" s="37">
        <f t="shared" si="4"/>
        <v>218363.01218834345</v>
      </c>
      <c r="DB20" s="37">
        <f t="shared" si="4"/>
        <v>218043.13624667947</v>
      </c>
      <c r="DC20" s="37">
        <f t="shared" si="4"/>
        <v>217720.59467216828</v>
      </c>
      <c r="DD20" s="37">
        <f t="shared" si="4"/>
        <v>217395.36525120286</v>
      </c>
      <c r="DE20" s="37">
        <f t="shared" si="4"/>
        <v>217067.42558506271</v>
      </c>
      <c r="DF20" s="37">
        <f t="shared" si="4"/>
        <v>216736.75308837139</v>
      </c>
      <c r="DG20" s="37">
        <f t="shared" si="4"/>
        <v>216403.32498754098</v>
      </c>
      <c r="DH20" s="37">
        <f t="shared" si="4"/>
        <v>216067.11831920367</v>
      </c>
      <c r="DI20" s="37">
        <f t="shared" si="4"/>
        <v>215728.10992863021</v>
      </c>
      <c r="DJ20" s="37">
        <f t="shared" si="4"/>
        <v>215386.2764681353</v>
      </c>
      <c r="DK20" s="37">
        <f t="shared" si="4"/>
        <v>215041.59439546958</v>
      </c>
      <c r="DL20" s="37">
        <f t="shared" si="4"/>
        <v>214694.03997219834</v>
      </c>
      <c r="DM20" s="37">
        <f t="shared" si="4"/>
        <v>214343.5892620665</v>
      </c>
      <c r="DN20" s="37">
        <f t="shared" si="4"/>
        <v>213990.21812935022</v>
      </c>
      <c r="DO20" s="37">
        <f t="shared" si="4"/>
        <v>213633.90223719465</v>
      </c>
      <c r="DP20" s="37">
        <f t="shared" si="4"/>
        <v>213274.61704593778</v>
      </c>
      <c r="DQ20" s="37">
        <f t="shared" si="4"/>
        <v>212912.33781142041</v>
      </c>
      <c r="DR20" s="37">
        <f t="shared" si="4"/>
        <v>212547.03958328208</v>
      </c>
      <c r="DS20" s="37">
        <f t="shared" si="4"/>
        <v>212178.6972032426</v>
      </c>
      <c r="DT20" s="37">
        <f t="shared" si="4"/>
        <v>211807.28530336946</v>
      </c>
      <c r="DU20" s="37">
        <f t="shared" si="4"/>
        <v>211432.77830433071</v>
      </c>
      <c r="DV20" s="37">
        <f t="shared" si="4"/>
        <v>211055.1504136333</v>
      </c>
      <c r="DW20" s="37">
        <f t="shared" si="4"/>
        <v>210674.37562384675</v>
      </c>
      <c r="DX20" s="37">
        <f t="shared" si="4"/>
        <v>210290.42771081196</v>
      </c>
      <c r="DY20" s="37">
        <f t="shared" si="4"/>
        <v>209903.28023183523</v>
      </c>
      <c r="DZ20" s="37">
        <f t="shared" si="4"/>
        <v>209512.90652386702</v>
      </c>
      <c r="EA20" s="37">
        <f t="shared" si="4"/>
        <v>209119.27970166574</v>
      </c>
      <c r="EB20" s="37">
        <f t="shared" si="4"/>
        <v>208722.37265594612</v>
      </c>
      <c r="EC20" s="37">
        <f t="shared" si="4"/>
        <v>208322.15805151218</v>
      </c>
      <c r="ED20" s="37">
        <f t="shared" si="4"/>
        <v>207918.6083253746</v>
      </c>
      <c r="EE20" s="37">
        <f t="shared" si="4"/>
        <v>207511.69568485257</v>
      </c>
      <c r="EF20" s="37">
        <f t="shared" si="4"/>
        <v>207101.3921056595</v>
      </c>
      <c r="EG20" s="37">
        <f t="shared" si="4"/>
        <v>206687.66932997317</v>
      </c>
      <c r="EH20" s="37">
        <f t="shared" si="4"/>
        <v>206270.49886448943</v>
      </c>
      <c r="EI20" s="37">
        <f t="shared" si="4"/>
        <v>205849.85197846001</v>
      </c>
      <c r="EJ20" s="37">
        <f t="shared" si="4"/>
        <v>205425.69970171366</v>
      </c>
      <c r="EK20" s="37">
        <f t="shared" si="4"/>
        <v>204998.01282266111</v>
      </c>
      <c r="EL20" s="37">
        <f t="shared" si="4"/>
        <v>204566.76188628312</v>
      </c>
      <c r="EM20" s="37">
        <f t="shared" si="4"/>
        <v>204131.91719210197</v>
      </c>
      <c r="EN20" s="37">
        <f t="shared" si="4"/>
        <v>203693.44879213598</v>
      </c>
      <c r="EO20" s="37">
        <f t="shared" si="4"/>
        <v>203251.32648883696</v>
      </c>
      <c r="EP20" s="37">
        <f t="shared" si="4"/>
        <v>202805.51983301045</v>
      </c>
      <c r="EQ20" s="37">
        <f t="shared" si="4"/>
        <v>202355.9981217187</v>
      </c>
      <c r="ER20" s="37">
        <f t="shared" si="4"/>
        <v>201902.73039616618</v>
      </c>
      <c r="ES20" s="37">
        <f t="shared" si="4"/>
        <v>201445.6854395674</v>
      </c>
      <c r="ET20" s="37">
        <f t="shared" si="4"/>
        <v>200984.83177499697</v>
      </c>
      <c r="EU20" s="37">
        <f t="shared" si="4"/>
        <v>200520.13766322177</v>
      </c>
      <c r="EV20" s="37">
        <f t="shared" si="4"/>
        <v>200051.57110051511</v>
      </c>
      <c r="EW20" s="37">
        <f t="shared" si="4"/>
        <v>199579.09981645257</v>
      </c>
      <c r="EX20" s="37">
        <f t="shared" si="4"/>
        <v>199102.69127168952</v>
      </c>
      <c r="EY20" s="37">
        <f t="shared" si="4"/>
        <v>198622.3126557201</v>
      </c>
      <c r="EZ20" s="37">
        <f t="shared" si="4"/>
        <v>198137.93088461761</v>
      </c>
      <c r="FA20" s="37">
        <f t="shared" si="4"/>
        <v>197649.51259875591</v>
      </c>
      <c r="FB20" s="37">
        <f t="shared" si="4"/>
        <v>197157.02416051205</v>
      </c>
      <c r="FC20" s="37">
        <f t="shared" si="4"/>
        <v>196660.43165194948</v>
      </c>
      <c r="FD20" s="37">
        <f t="shared" si="4"/>
        <v>196159.70087248221</v>
      </c>
      <c r="FE20" s="37">
        <f t="shared" si="4"/>
        <v>195654.7973365194</v>
      </c>
      <c r="FF20" s="37">
        <f t="shared" si="4"/>
        <v>195145.68627109024</v>
      </c>
      <c r="FG20" s="37">
        <f t="shared" ref="FG20:HR20" si="5">IF($E$9*12&gt;=FG19,FF24,0)</f>
        <v>194632.33261344917</v>
      </c>
      <c r="FH20" s="37">
        <f t="shared" si="5"/>
        <v>194114.70100866107</v>
      </c>
      <c r="FI20" s="37">
        <f t="shared" si="5"/>
        <v>193592.75580716642</v>
      </c>
      <c r="FJ20" s="37">
        <f t="shared" si="5"/>
        <v>193066.46106232598</v>
      </c>
      <c r="FK20" s="37">
        <f t="shared" si="5"/>
        <v>192535.7805279452</v>
      </c>
      <c r="FL20" s="37">
        <f t="shared" si="5"/>
        <v>192000.67765577792</v>
      </c>
      <c r="FM20" s="37">
        <f t="shared" si="5"/>
        <v>191461.11559300925</v>
      </c>
      <c r="FN20" s="37">
        <f t="shared" si="5"/>
        <v>190917.05717971749</v>
      </c>
      <c r="FO20" s="37">
        <f t="shared" si="5"/>
        <v>190368.46494631498</v>
      </c>
      <c r="FP20" s="37">
        <f t="shared" si="5"/>
        <v>189815.30111096744</v>
      </c>
      <c r="FQ20" s="37">
        <f t="shared" si="5"/>
        <v>189257.527576992</v>
      </c>
      <c r="FR20" s="37">
        <f t="shared" si="5"/>
        <v>188695.10593023343</v>
      </c>
      <c r="FS20" s="37">
        <f t="shared" si="5"/>
        <v>188127.99743641855</v>
      </c>
      <c r="FT20" s="37">
        <f t="shared" si="5"/>
        <v>187556.16303848854</v>
      </c>
      <c r="FU20" s="37">
        <f t="shared" si="5"/>
        <v>186979.56335390912</v>
      </c>
      <c r="FV20" s="37">
        <f t="shared" si="5"/>
        <v>186398.1586719582</v>
      </c>
      <c r="FW20" s="37">
        <f t="shared" si="5"/>
        <v>185811.90895099103</v>
      </c>
      <c r="FX20" s="37">
        <f t="shared" si="5"/>
        <v>185220.77381568245</v>
      </c>
      <c r="FY20" s="37">
        <f t="shared" si="5"/>
        <v>184624.7125542463</v>
      </c>
      <c r="FZ20" s="37">
        <f t="shared" si="5"/>
        <v>184023.68411563153</v>
      </c>
      <c r="GA20" s="37">
        <f t="shared" si="5"/>
        <v>183417.64710669496</v>
      </c>
      <c r="GB20" s="37">
        <f t="shared" si="5"/>
        <v>182806.55978935058</v>
      </c>
      <c r="GC20" s="37">
        <f t="shared" si="5"/>
        <v>182190.38007769501</v>
      </c>
      <c r="GD20" s="37">
        <f t="shared" si="5"/>
        <v>181569.06553510897</v>
      </c>
      <c r="GE20" s="37">
        <f t="shared" si="5"/>
        <v>180942.5733713347</v>
      </c>
      <c r="GF20" s="37">
        <f t="shared" si="5"/>
        <v>180310.860439529</v>
      </c>
      <c r="GG20" s="37">
        <f t="shared" si="5"/>
        <v>179673.88323329159</v>
      </c>
      <c r="GH20" s="37">
        <f t="shared" si="5"/>
        <v>179031.59788366884</v>
      </c>
      <c r="GI20" s="37">
        <f t="shared" si="5"/>
        <v>178383.96015613258</v>
      </c>
      <c r="GJ20" s="37">
        <f t="shared" si="5"/>
        <v>177730.92544753352</v>
      </c>
      <c r="GK20" s="37">
        <f t="shared" si="5"/>
        <v>177072.44878302945</v>
      </c>
      <c r="GL20" s="37">
        <f t="shared" si="5"/>
        <v>176408.48481298785</v>
      </c>
      <c r="GM20" s="37">
        <f t="shared" si="5"/>
        <v>175738.98780986259</v>
      </c>
      <c r="GN20" s="37">
        <f t="shared" si="5"/>
        <v>175063.91166504461</v>
      </c>
      <c r="GO20" s="37">
        <f t="shared" si="5"/>
        <v>174383.20988568649</v>
      </c>
      <c r="GP20" s="37">
        <f t="shared" si="5"/>
        <v>173696.83559150039</v>
      </c>
      <c r="GQ20" s="37">
        <f t="shared" si="5"/>
        <v>173004.7415115294</v>
      </c>
      <c r="GR20" s="37">
        <f t="shared" si="5"/>
        <v>172306.87998089197</v>
      </c>
      <c r="GS20" s="37">
        <f t="shared" si="5"/>
        <v>171603.20293749924</v>
      </c>
      <c r="GT20" s="37">
        <f t="shared" si="5"/>
        <v>170893.66191874491</v>
      </c>
      <c r="GU20" s="37">
        <f t="shared" si="5"/>
        <v>170178.20805816763</v>
      </c>
      <c r="GV20" s="37">
        <f t="shared" si="5"/>
        <v>169456.79208208554</v>
      </c>
      <c r="GW20" s="37">
        <f t="shared" si="5"/>
        <v>168729.36430620274</v>
      </c>
      <c r="GX20" s="37">
        <f t="shared" si="5"/>
        <v>167995.8746321876</v>
      </c>
      <c r="GY20" s="37">
        <f t="shared" si="5"/>
        <v>167256.27254422233</v>
      </c>
      <c r="GZ20" s="37">
        <f t="shared" si="5"/>
        <v>166510.50710552401</v>
      </c>
      <c r="HA20" s="37">
        <f t="shared" si="5"/>
        <v>165758.52695483653</v>
      </c>
      <c r="HB20" s="37">
        <f t="shared" si="5"/>
        <v>165000.28030289334</v>
      </c>
      <c r="HC20" s="37">
        <f t="shared" si="5"/>
        <v>164235.71492885062</v>
      </c>
      <c r="HD20" s="37">
        <f t="shared" si="5"/>
        <v>163464.77817669089</v>
      </c>
      <c r="HE20" s="37">
        <f t="shared" si="5"/>
        <v>162687.41695159647</v>
      </c>
      <c r="HF20" s="37">
        <f t="shared" si="5"/>
        <v>161903.57771629296</v>
      </c>
      <c r="HG20" s="37">
        <f t="shared" si="5"/>
        <v>161113.20648736189</v>
      </c>
      <c r="HH20" s="37">
        <f t="shared" si="5"/>
        <v>160316.24883152309</v>
      </c>
      <c r="HI20" s="37">
        <f t="shared" si="5"/>
        <v>159512.64986188561</v>
      </c>
      <c r="HJ20" s="37">
        <f t="shared" si="5"/>
        <v>158702.35423416784</v>
      </c>
      <c r="HK20" s="37">
        <f t="shared" si="5"/>
        <v>157885.30614288573</v>
      </c>
      <c r="HL20" s="37">
        <f t="shared" si="5"/>
        <v>157061.4493175096</v>
      </c>
      <c r="HM20" s="37">
        <f t="shared" si="5"/>
        <v>156230.72701858869</v>
      </c>
      <c r="HN20" s="37">
        <f t="shared" si="5"/>
        <v>155393.08203384341</v>
      </c>
      <c r="HO20" s="37">
        <f t="shared" si="5"/>
        <v>154548.45667422528</v>
      </c>
      <c r="HP20" s="37">
        <f t="shared" si="5"/>
        <v>153696.79276994366</v>
      </c>
      <c r="HQ20" s="37">
        <f t="shared" si="5"/>
        <v>152838.03166645969</v>
      </c>
      <c r="HR20" s="37">
        <f t="shared" si="5"/>
        <v>151972.11422044667</v>
      </c>
      <c r="HS20" s="37">
        <f t="shared" ref="HS20:KD20" si="6">IF($E$9*12&gt;=HS19,HR24,0)</f>
        <v>151098.9807957169</v>
      </c>
      <c r="HT20" s="37">
        <f t="shared" si="6"/>
        <v>150218.57125911437</v>
      </c>
      <c r="HU20" s="37">
        <f t="shared" si="6"/>
        <v>149330.82497637349</v>
      </c>
      <c r="HV20" s="37">
        <f t="shared" si="6"/>
        <v>148435.68080794311</v>
      </c>
      <c r="HW20" s="37">
        <f t="shared" si="6"/>
        <v>147533.07710477579</v>
      </c>
      <c r="HX20" s="37">
        <f t="shared" si="6"/>
        <v>146622.95170408208</v>
      </c>
      <c r="HY20" s="37">
        <f t="shared" si="6"/>
        <v>145705.24192504925</v>
      </c>
      <c r="HZ20" s="37">
        <f t="shared" si="6"/>
        <v>144779.88456452449</v>
      </c>
      <c r="IA20" s="37">
        <f t="shared" si="6"/>
        <v>143846.81589266204</v>
      </c>
      <c r="IB20" s="37">
        <f t="shared" si="6"/>
        <v>142905.97164853406</v>
      </c>
      <c r="IC20" s="37">
        <f t="shared" si="6"/>
        <v>141957.287035705</v>
      </c>
      <c r="ID20" s="37">
        <f t="shared" si="6"/>
        <v>141000.69671776905</v>
      </c>
      <c r="IE20" s="37">
        <f t="shared" si="6"/>
        <v>140036.13481385031</v>
      </c>
      <c r="IF20" s="37">
        <f t="shared" si="6"/>
        <v>139063.53489406555</v>
      </c>
      <c r="IG20" s="37">
        <f t="shared" si="6"/>
        <v>138082.82997494927</v>
      </c>
      <c r="IH20" s="37">
        <f t="shared" si="6"/>
        <v>137093.95251484035</v>
      </c>
      <c r="II20" s="37">
        <f t="shared" si="6"/>
        <v>136096.83440923051</v>
      </c>
      <c r="IJ20" s="37">
        <f t="shared" si="6"/>
        <v>135091.40698607394</v>
      </c>
      <c r="IK20" s="37">
        <f t="shared" si="6"/>
        <v>134077.60100105772</v>
      </c>
      <c r="IL20" s="37">
        <f t="shared" si="6"/>
        <v>133055.34663283304</v>
      </c>
      <c r="IM20" s="37">
        <f t="shared" si="6"/>
        <v>132024.57347820647</v>
      </c>
      <c r="IN20" s="37">
        <f t="shared" si="6"/>
        <v>130985.21054729135</v>
      </c>
      <c r="IO20" s="37">
        <f t="shared" si="6"/>
        <v>129937.18625861862</v>
      </c>
      <c r="IP20" s="37">
        <f t="shared" si="6"/>
        <v>128880.42843420694</v>
      </c>
      <c r="IQ20" s="37">
        <f t="shared" si="6"/>
        <v>127814.86429459184</v>
      </c>
      <c r="IR20" s="37">
        <f t="shared" si="6"/>
        <v>126740.42045381328</v>
      </c>
      <c r="IS20" s="37">
        <f t="shared" si="6"/>
        <v>125657.02291436156</v>
      </c>
      <c r="IT20" s="37">
        <f t="shared" si="6"/>
        <v>124564.59706208107</v>
      </c>
      <c r="IU20" s="37">
        <f t="shared" si="6"/>
        <v>123463.06766103159</v>
      </c>
      <c r="IV20" s="37">
        <f t="shared" si="6"/>
        <v>122352.35884830669</v>
      </c>
      <c r="IW20" s="37">
        <f t="shared" si="6"/>
        <v>121232.39412880907</v>
      </c>
      <c r="IX20" s="37">
        <f t="shared" si="6"/>
        <v>120103.09636998232</v>
      </c>
      <c r="IY20" s="37">
        <f t="shared" si="6"/>
        <v>118964.38779649868</v>
      </c>
      <c r="IZ20" s="37">
        <f t="shared" si="6"/>
        <v>117816.18998490267</v>
      </c>
      <c r="JA20" s="37">
        <f t="shared" si="6"/>
        <v>116658.42385821002</v>
      </c>
      <c r="JB20" s="37">
        <f t="shared" si="6"/>
        <v>115491.0096804616</v>
      </c>
      <c r="JC20" s="37">
        <f t="shared" si="6"/>
        <v>114313.86705123195</v>
      </c>
      <c r="JD20" s="37">
        <f t="shared" si="6"/>
        <v>113126.91490009204</v>
      </c>
      <c r="JE20" s="37">
        <f t="shared" si="6"/>
        <v>111930.07148102598</v>
      </c>
      <c r="JF20" s="37">
        <f t="shared" si="6"/>
        <v>110723.25436680103</v>
      </c>
      <c r="JG20" s="37">
        <f t="shared" si="6"/>
        <v>109506.38044329088</v>
      </c>
      <c r="JH20" s="37">
        <f t="shared" si="6"/>
        <v>108279.36590375147</v>
      </c>
      <c r="JI20" s="37">
        <f t="shared" si="6"/>
        <v>107042.12624304924</v>
      </c>
      <c r="JJ20" s="37">
        <f t="shared" si="6"/>
        <v>105794.57625184115</v>
      </c>
      <c r="JK20" s="37">
        <f t="shared" si="6"/>
        <v>104536.63001070633</v>
      </c>
      <c r="JL20" s="37">
        <f t="shared" si="6"/>
        <v>103268.20088422872</v>
      </c>
      <c r="JM20" s="37">
        <f t="shared" si="6"/>
        <v>101989.20151503045</v>
      </c>
      <c r="JN20" s="37">
        <f t="shared" si="6"/>
        <v>100699.54381775553</v>
      </c>
      <c r="JO20" s="37">
        <f t="shared" si="6"/>
        <v>99399.138973003326</v>
      </c>
      <c r="JP20" s="37">
        <f t="shared" si="6"/>
        <v>98087.897421211528</v>
      </c>
      <c r="JQ20" s="37">
        <f t="shared" si="6"/>
        <v>96765.728856488131</v>
      </c>
      <c r="JR20" s="37">
        <f t="shared" si="6"/>
        <v>95432.542220392032</v>
      </c>
      <c r="JS20" s="37">
        <f t="shared" si="6"/>
        <v>94088.245695661797</v>
      </c>
      <c r="JT20" s="37">
        <f t="shared" si="6"/>
        <v>92732.746699892145</v>
      </c>
      <c r="JU20" s="37">
        <f t="shared" si="6"/>
        <v>91365.951879157743</v>
      </c>
      <c r="JV20" s="37">
        <f t="shared" si="6"/>
        <v>89987.767101583886</v>
      </c>
      <c r="JW20" s="37">
        <f t="shared" si="6"/>
        <v>88598.097450863585</v>
      </c>
      <c r="JX20" s="37">
        <f t="shared" si="6"/>
        <v>87196.847219720614</v>
      </c>
      <c r="JY20" s="37">
        <f t="shared" si="6"/>
        <v>85783.919903318121</v>
      </c>
      <c r="JZ20" s="37">
        <f t="shared" si="6"/>
        <v>84359.218192612272</v>
      </c>
      <c r="KA20" s="37">
        <f t="shared" si="6"/>
        <v>82922.64396765054</v>
      </c>
      <c r="KB20" s="37">
        <f t="shared" si="6"/>
        <v>81474.09829081413</v>
      </c>
      <c r="KC20" s="37">
        <f t="shared" si="6"/>
        <v>80013.481400004079</v>
      </c>
      <c r="KD20" s="37">
        <f t="shared" si="6"/>
        <v>78540.692701770618</v>
      </c>
      <c r="KE20" s="37">
        <f t="shared" ref="KE20:MP20" si="7">IF($E$9*12&gt;=KE19,KD24,0)</f>
        <v>77055.630764385205</v>
      </c>
      <c r="KF20" s="37">
        <f t="shared" si="7"/>
        <v>75558.193310854913</v>
      </c>
      <c r="KG20" s="37">
        <f t="shared" si="7"/>
        <v>74048.277211878536</v>
      </c>
      <c r="KH20" s="37">
        <f t="shared" si="7"/>
        <v>72525.778478744018</v>
      </c>
      <c r="KI20" s="37">
        <f t="shared" si="7"/>
        <v>70990.592256166725</v>
      </c>
      <c r="KJ20" s="37">
        <f t="shared" si="7"/>
        <v>69442.612815067943</v>
      </c>
      <c r="KK20" s="37">
        <f t="shared" si="7"/>
        <v>67881.733545293348</v>
      </c>
      <c r="KL20" s="37">
        <f t="shared" si="7"/>
        <v>66307.846948270628</v>
      </c>
      <c r="KM20" s="37">
        <f t="shared" si="7"/>
        <v>64720.84462960605</v>
      </c>
      <c r="KN20" s="37">
        <f t="shared" si="7"/>
        <v>63120.617291619266</v>
      </c>
      <c r="KO20" s="37">
        <f t="shared" si="7"/>
        <v>61507.054725815928</v>
      </c>
      <c r="KP20" s="37">
        <f t="shared" si="7"/>
        <v>59880.045805297559</v>
      </c>
      <c r="KQ20" s="37">
        <f t="shared" si="7"/>
        <v>58239.478477108205</v>
      </c>
      <c r="KR20" s="37">
        <f t="shared" si="7"/>
        <v>56585.239754517272</v>
      </c>
      <c r="KS20" s="37">
        <f t="shared" si="7"/>
        <v>54917.21570923808</v>
      </c>
      <c r="KT20" s="37">
        <f t="shared" si="7"/>
        <v>53235.291463581561</v>
      </c>
      <c r="KU20" s="37">
        <f t="shared" si="7"/>
        <v>51539.351182544575</v>
      </c>
      <c r="KV20" s="37">
        <f t="shared" si="7"/>
        <v>49829.278065832281</v>
      </c>
      <c r="KW20" s="37">
        <f t="shared" si="7"/>
        <v>48104.954339814052</v>
      </c>
      <c r="KX20" s="37">
        <f t="shared" si="7"/>
        <v>46366.261249412339</v>
      </c>
      <c r="KY20" s="37">
        <f t="shared" si="7"/>
        <v>44613.079049923945</v>
      </c>
      <c r="KZ20" s="37">
        <f t="shared" si="7"/>
        <v>42845.286998773146</v>
      </c>
      <c r="LA20" s="37">
        <f t="shared" si="7"/>
        <v>41062.763347196087</v>
      </c>
      <c r="LB20" s="37">
        <f t="shared" si="7"/>
        <v>39265.38533185589</v>
      </c>
      <c r="LC20" s="37">
        <f t="shared" si="7"/>
        <v>37453.02916638786</v>
      </c>
      <c r="LD20" s="37">
        <f t="shared" si="7"/>
        <v>35625.570032874261</v>
      </c>
      <c r="LE20" s="37">
        <f t="shared" si="7"/>
        <v>33782.882073248045</v>
      </c>
      <c r="LF20" s="37">
        <f t="shared" si="7"/>
        <v>31924.838380624948</v>
      </c>
      <c r="LG20" s="37">
        <f t="shared" si="7"/>
        <v>30051.310990563321</v>
      </c>
      <c r="LH20" s="37">
        <f t="shared" si="7"/>
        <v>28162.170872251183</v>
      </c>
      <c r="LI20" s="37">
        <f t="shared" si="7"/>
        <v>26257.287919619775</v>
      </c>
      <c r="LJ20" s="37">
        <f t="shared" si="7"/>
        <v>24336.530942383106</v>
      </c>
      <c r="LK20" s="37">
        <f t="shared" si="7"/>
        <v>22399.767657002798</v>
      </c>
      <c r="LL20" s="37">
        <f t="shared" si="7"/>
        <v>20446.864677577654</v>
      </c>
      <c r="LM20" s="37">
        <f t="shared" si="7"/>
        <v>18477.687506657301</v>
      </c>
      <c r="LN20" s="37">
        <f t="shared" si="7"/>
        <v>16492.10052597928</v>
      </c>
      <c r="LO20" s="37">
        <f t="shared" si="7"/>
        <v>14489.966987128941</v>
      </c>
      <c r="LP20" s="37">
        <f t="shared" si="7"/>
        <v>12471.149002121516</v>
      </c>
      <c r="LQ20" s="37">
        <f t="shared" si="7"/>
        <v>10435.507533905695</v>
      </c>
      <c r="LR20" s="37">
        <f t="shared" si="7"/>
        <v>8382.9023867880751</v>
      </c>
      <c r="LS20" s="37">
        <f t="shared" si="7"/>
        <v>6313.1921967778089</v>
      </c>
      <c r="LT20" s="37">
        <f>IF($E$9*12&gt;=LT19,LS24,0)</f>
        <v>4226.2344218507915</v>
      </c>
      <c r="LU20" s="37">
        <f>IF($E$9*12&gt;=LU19,LT24,0)</f>
        <v>2121.8853321327151</v>
      </c>
      <c r="LV20" s="37">
        <f t="shared" si="7"/>
        <v>0</v>
      </c>
      <c r="LW20" s="37">
        <f t="shared" si="7"/>
        <v>0</v>
      </c>
      <c r="LX20" s="37">
        <f t="shared" si="7"/>
        <v>0</v>
      </c>
      <c r="LY20" s="37">
        <f t="shared" si="7"/>
        <v>0</v>
      </c>
      <c r="LZ20" s="37">
        <f t="shared" si="7"/>
        <v>0</v>
      </c>
      <c r="MA20" s="37">
        <f t="shared" si="7"/>
        <v>0</v>
      </c>
      <c r="MB20" s="37">
        <f t="shared" si="7"/>
        <v>0</v>
      </c>
      <c r="MC20" s="37">
        <f t="shared" si="7"/>
        <v>0</v>
      </c>
      <c r="MD20" s="37">
        <f>IF($E$9*12&gt;=MD19,MC24,0)</f>
        <v>0</v>
      </c>
      <c r="ME20" s="37">
        <f t="shared" si="7"/>
        <v>0</v>
      </c>
      <c r="MF20" s="37">
        <f t="shared" si="7"/>
        <v>0</v>
      </c>
      <c r="MG20" s="37">
        <f t="shared" si="7"/>
        <v>0</v>
      </c>
      <c r="MH20" s="37">
        <f t="shared" si="7"/>
        <v>0</v>
      </c>
      <c r="MI20" s="37">
        <f t="shared" si="7"/>
        <v>0</v>
      </c>
      <c r="MJ20" s="37">
        <f t="shared" si="7"/>
        <v>0</v>
      </c>
      <c r="MK20" s="37">
        <f t="shared" si="7"/>
        <v>0</v>
      </c>
      <c r="ML20" s="37">
        <f t="shared" si="7"/>
        <v>0</v>
      </c>
      <c r="MM20" s="37">
        <f t="shared" si="7"/>
        <v>0</v>
      </c>
      <c r="MN20" s="37">
        <f t="shared" si="7"/>
        <v>0</v>
      </c>
      <c r="MO20" s="37">
        <f t="shared" si="7"/>
        <v>0</v>
      </c>
      <c r="MP20" s="37">
        <f t="shared" si="7"/>
        <v>0</v>
      </c>
      <c r="MQ20" s="37">
        <f t="shared" ref="MQ20:OC20" si="8">IF($E$9*12&gt;=MQ19,MP24,0)</f>
        <v>0</v>
      </c>
      <c r="MR20" s="37">
        <f t="shared" si="8"/>
        <v>0</v>
      </c>
      <c r="MS20" s="37">
        <f t="shared" si="8"/>
        <v>0</v>
      </c>
      <c r="MT20" s="37">
        <f t="shared" si="8"/>
        <v>0</v>
      </c>
      <c r="MU20" s="37">
        <f t="shared" si="8"/>
        <v>0</v>
      </c>
      <c r="MV20" s="37">
        <f t="shared" si="8"/>
        <v>0</v>
      </c>
      <c r="MW20" s="37">
        <f t="shared" si="8"/>
        <v>0</v>
      </c>
      <c r="MX20" s="37">
        <f t="shared" si="8"/>
        <v>0</v>
      </c>
      <c r="MY20" s="37">
        <f t="shared" si="8"/>
        <v>0</v>
      </c>
      <c r="MZ20" s="37">
        <f t="shared" si="8"/>
        <v>0</v>
      </c>
      <c r="NA20" s="37">
        <f t="shared" si="8"/>
        <v>0</v>
      </c>
      <c r="NB20" s="37">
        <f t="shared" si="8"/>
        <v>0</v>
      </c>
      <c r="NC20" s="37">
        <f t="shared" si="8"/>
        <v>0</v>
      </c>
      <c r="ND20" s="37">
        <f t="shared" si="8"/>
        <v>0</v>
      </c>
      <c r="NE20" s="37">
        <f t="shared" si="8"/>
        <v>0</v>
      </c>
      <c r="NF20" s="37">
        <f t="shared" si="8"/>
        <v>0</v>
      </c>
      <c r="NG20" s="37">
        <f t="shared" si="8"/>
        <v>0</v>
      </c>
      <c r="NH20" s="37">
        <f t="shared" si="8"/>
        <v>0</v>
      </c>
      <c r="NI20" s="37">
        <f t="shared" si="8"/>
        <v>0</v>
      </c>
      <c r="NJ20" s="37">
        <f t="shared" si="8"/>
        <v>0</v>
      </c>
      <c r="NK20" s="37">
        <f>IF($E$9*12&gt;=NK19,NJ24,0)</f>
        <v>0</v>
      </c>
      <c r="NL20" s="37">
        <f t="shared" si="8"/>
        <v>0</v>
      </c>
      <c r="NM20" s="37">
        <f t="shared" si="8"/>
        <v>0</v>
      </c>
      <c r="NN20" s="37">
        <f t="shared" si="8"/>
        <v>0</v>
      </c>
      <c r="NO20" s="37">
        <f t="shared" si="8"/>
        <v>0</v>
      </c>
      <c r="NP20" s="37">
        <f t="shared" si="8"/>
        <v>0</v>
      </c>
      <c r="NQ20" s="37">
        <f t="shared" si="8"/>
        <v>0</v>
      </c>
      <c r="NR20" s="37">
        <f t="shared" si="8"/>
        <v>0</v>
      </c>
      <c r="NS20" s="37">
        <f t="shared" si="8"/>
        <v>0</v>
      </c>
      <c r="NT20" s="37">
        <f t="shared" si="8"/>
        <v>0</v>
      </c>
      <c r="NU20" s="37">
        <f t="shared" si="8"/>
        <v>0</v>
      </c>
      <c r="NV20" s="37">
        <f t="shared" si="8"/>
        <v>0</v>
      </c>
      <c r="NW20" s="37">
        <f t="shared" si="8"/>
        <v>0</v>
      </c>
      <c r="NX20" s="37">
        <f t="shared" si="8"/>
        <v>0</v>
      </c>
      <c r="NY20" s="37">
        <f t="shared" si="8"/>
        <v>0</v>
      </c>
      <c r="NZ20" s="37">
        <f t="shared" si="8"/>
        <v>0</v>
      </c>
      <c r="OA20" s="37">
        <f t="shared" si="8"/>
        <v>0</v>
      </c>
      <c r="OB20" s="37">
        <f t="shared" si="8"/>
        <v>0</v>
      </c>
      <c r="OC20" s="37">
        <f t="shared" si="8"/>
        <v>0</v>
      </c>
    </row>
    <row r="21" spans="3:393" s="15" customFormat="1">
      <c r="D21" s="15">
        <v>2</v>
      </c>
      <c r="E21" s="151">
        <f t="shared" ref="E21:E44" si="9">IF(D21&lt;=$E$9,L20,0)</f>
        <v>233223.67447654973</v>
      </c>
      <c r="F21" s="151">
        <f t="shared" si="0"/>
        <v>25674.812518801999</v>
      </c>
      <c r="H21" s="151">
        <f>+SUM(U32:U43)</f>
        <v>23211.495124932342</v>
      </c>
      <c r="J21" s="151">
        <f t="shared" si="1"/>
        <v>2463.3173938696564</v>
      </c>
      <c r="L21" s="151">
        <f t="shared" si="2"/>
        <v>230760.35708268007</v>
      </c>
      <c r="N21" s="30"/>
      <c r="O21" s="15">
        <v>2</v>
      </c>
      <c r="Q21" s="151">
        <f t="shared" ref="Q21:Q84" si="10">IF(O21&lt;=$E$9*12,Y20,0)</f>
        <v>235276.04479009984</v>
      </c>
      <c r="R21" s="37"/>
      <c r="S21" s="151">
        <f t="shared" ref="S21:S84" si="11">IF(O21&lt;=$E$9*12,SUM(U21,W21),0)</f>
        <v>2139.5677099001664</v>
      </c>
      <c r="U21" s="151">
        <f t="shared" ref="U21:U84" si="12">IF(O21&lt;=$E$9*12,Q21*$E$8/12,0)</f>
        <v>1960.6337065841653</v>
      </c>
      <c r="W21" s="151">
        <f t="shared" ref="W21:W84" si="13">IF(O21&lt;=$E$9*12,$E$13-U21,0)</f>
        <v>178.93400331600105</v>
      </c>
      <c r="Y21" s="151">
        <f t="shared" ref="Y21:Y84" si="14">IF(O21&lt;=$E$9*12,Q21-W21,0)</f>
        <v>235097.11078678383</v>
      </c>
      <c r="Z21" s="30">
        <v>1</v>
      </c>
      <c r="AF21" s="197"/>
      <c r="AG21" s="15" t="s">
        <v>308</v>
      </c>
      <c r="AH21" s="191">
        <f>IF(E9*12&gt;=AH19,$E$13,0)</f>
        <v>2139.5677099001664</v>
      </c>
      <c r="AI21" s="191">
        <f t="shared" ref="AI21:CT21" si="15">IF($E9*12&gt;=AI19,$E$13,0)</f>
        <v>2139.5677099001664</v>
      </c>
      <c r="AJ21" s="191">
        <f t="shared" si="15"/>
        <v>2139.5677099001664</v>
      </c>
      <c r="AK21" s="191">
        <f t="shared" si="15"/>
        <v>2139.5677099001664</v>
      </c>
      <c r="AL21" s="191">
        <f t="shared" si="15"/>
        <v>2139.5677099001664</v>
      </c>
      <c r="AM21" s="191">
        <f t="shared" si="15"/>
        <v>2139.5677099001664</v>
      </c>
      <c r="AN21" s="191">
        <f t="shared" si="15"/>
        <v>2139.5677099001664</v>
      </c>
      <c r="AO21" s="191">
        <f t="shared" si="15"/>
        <v>2139.5677099001664</v>
      </c>
      <c r="AP21" s="191">
        <f t="shared" si="15"/>
        <v>2139.5677099001664</v>
      </c>
      <c r="AQ21" s="191">
        <f t="shared" si="15"/>
        <v>2139.5677099001664</v>
      </c>
      <c r="AR21" s="191">
        <f t="shared" si="15"/>
        <v>2139.5677099001664</v>
      </c>
      <c r="AS21" s="191">
        <f t="shared" si="15"/>
        <v>2139.5677099001664</v>
      </c>
      <c r="AT21" s="191">
        <f t="shared" si="15"/>
        <v>2139.5677099001664</v>
      </c>
      <c r="AU21" s="191">
        <f t="shared" si="15"/>
        <v>2139.5677099001664</v>
      </c>
      <c r="AV21" s="191">
        <f t="shared" si="15"/>
        <v>2139.5677099001664</v>
      </c>
      <c r="AW21" s="191">
        <f t="shared" si="15"/>
        <v>2139.5677099001664</v>
      </c>
      <c r="AX21" s="191">
        <f t="shared" si="15"/>
        <v>2139.5677099001664</v>
      </c>
      <c r="AY21" s="191">
        <f t="shared" si="15"/>
        <v>2139.5677099001664</v>
      </c>
      <c r="AZ21" s="191">
        <f t="shared" si="15"/>
        <v>2139.5677099001664</v>
      </c>
      <c r="BA21" s="191">
        <f t="shared" si="15"/>
        <v>2139.5677099001664</v>
      </c>
      <c r="BB21" s="191">
        <f t="shared" si="15"/>
        <v>2139.5677099001664</v>
      </c>
      <c r="BC21" s="191">
        <f t="shared" si="15"/>
        <v>2139.5677099001664</v>
      </c>
      <c r="BD21" s="191">
        <f t="shared" si="15"/>
        <v>2139.5677099001664</v>
      </c>
      <c r="BE21" s="191">
        <f t="shared" si="15"/>
        <v>2139.5677099001664</v>
      </c>
      <c r="BF21" s="191">
        <f t="shared" si="15"/>
        <v>2139.5677099001664</v>
      </c>
      <c r="BG21" s="191">
        <f t="shared" si="15"/>
        <v>2139.5677099001664</v>
      </c>
      <c r="BH21" s="191">
        <f t="shared" si="15"/>
        <v>2139.5677099001664</v>
      </c>
      <c r="BI21" s="191">
        <f t="shared" si="15"/>
        <v>2139.5677099001664</v>
      </c>
      <c r="BJ21" s="191">
        <f t="shared" si="15"/>
        <v>2139.5677099001664</v>
      </c>
      <c r="BK21" s="191">
        <f t="shared" si="15"/>
        <v>2139.5677099001664</v>
      </c>
      <c r="BL21" s="191">
        <f t="shared" si="15"/>
        <v>2139.5677099001664</v>
      </c>
      <c r="BM21" s="191">
        <f t="shared" si="15"/>
        <v>2139.5677099001664</v>
      </c>
      <c r="BN21" s="191">
        <f t="shared" si="15"/>
        <v>2139.5677099001664</v>
      </c>
      <c r="BO21" s="191">
        <f t="shared" si="15"/>
        <v>2139.5677099001664</v>
      </c>
      <c r="BP21" s="191">
        <f t="shared" si="15"/>
        <v>2139.5677099001664</v>
      </c>
      <c r="BQ21" s="191">
        <f t="shared" si="15"/>
        <v>2139.5677099001664</v>
      </c>
      <c r="BR21" s="191">
        <f t="shared" si="15"/>
        <v>2139.5677099001664</v>
      </c>
      <c r="BS21" s="191">
        <f t="shared" si="15"/>
        <v>2139.5677099001664</v>
      </c>
      <c r="BT21" s="191">
        <f t="shared" si="15"/>
        <v>2139.5677099001664</v>
      </c>
      <c r="BU21" s="191">
        <f t="shared" si="15"/>
        <v>2139.5677099001664</v>
      </c>
      <c r="BV21" s="191">
        <f t="shared" si="15"/>
        <v>2139.5677099001664</v>
      </c>
      <c r="BW21" s="191">
        <f t="shared" si="15"/>
        <v>2139.5677099001664</v>
      </c>
      <c r="BX21" s="191">
        <f t="shared" si="15"/>
        <v>2139.5677099001664</v>
      </c>
      <c r="BY21" s="191">
        <f t="shared" si="15"/>
        <v>2139.5677099001664</v>
      </c>
      <c r="BZ21" s="191">
        <f t="shared" si="15"/>
        <v>2139.5677099001664</v>
      </c>
      <c r="CA21" s="191">
        <f t="shared" si="15"/>
        <v>2139.5677099001664</v>
      </c>
      <c r="CB21" s="191">
        <f t="shared" si="15"/>
        <v>2139.5677099001664</v>
      </c>
      <c r="CC21" s="191">
        <f t="shared" si="15"/>
        <v>2139.5677099001664</v>
      </c>
      <c r="CD21" s="191">
        <f t="shared" si="15"/>
        <v>2139.5677099001664</v>
      </c>
      <c r="CE21" s="191">
        <f t="shared" si="15"/>
        <v>2139.5677099001664</v>
      </c>
      <c r="CF21" s="191">
        <f t="shared" si="15"/>
        <v>2139.5677099001664</v>
      </c>
      <c r="CG21" s="191">
        <f t="shared" si="15"/>
        <v>2139.5677099001664</v>
      </c>
      <c r="CH21" s="191">
        <f t="shared" si="15"/>
        <v>2139.5677099001664</v>
      </c>
      <c r="CI21" s="191">
        <f t="shared" si="15"/>
        <v>2139.5677099001664</v>
      </c>
      <c r="CJ21" s="191">
        <f t="shared" si="15"/>
        <v>2139.5677099001664</v>
      </c>
      <c r="CK21" s="191">
        <f t="shared" si="15"/>
        <v>2139.5677099001664</v>
      </c>
      <c r="CL21" s="191">
        <f t="shared" si="15"/>
        <v>2139.5677099001664</v>
      </c>
      <c r="CM21" s="191">
        <f t="shared" si="15"/>
        <v>2139.5677099001664</v>
      </c>
      <c r="CN21" s="191">
        <f t="shared" si="15"/>
        <v>2139.5677099001664</v>
      </c>
      <c r="CO21" s="191">
        <f t="shared" si="15"/>
        <v>2139.5677099001664</v>
      </c>
      <c r="CP21" s="191">
        <f t="shared" si="15"/>
        <v>2139.5677099001664</v>
      </c>
      <c r="CQ21" s="191">
        <f t="shared" si="15"/>
        <v>2139.5677099001664</v>
      </c>
      <c r="CR21" s="191">
        <f t="shared" si="15"/>
        <v>2139.5677099001664</v>
      </c>
      <c r="CS21" s="191">
        <f t="shared" si="15"/>
        <v>2139.5677099001664</v>
      </c>
      <c r="CT21" s="191">
        <f t="shared" si="15"/>
        <v>2139.5677099001664</v>
      </c>
      <c r="CU21" s="191">
        <f t="shared" ref="CU21:FF21" si="16">IF($E9*12&gt;=CU19,$E$13,0)</f>
        <v>2139.5677099001664</v>
      </c>
      <c r="CV21" s="191">
        <f t="shared" si="16"/>
        <v>2139.5677099001664</v>
      </c>
      <c r="CW21" s="191">
        <f t="shared" si="16"/>
        <v>2139.5677099001664</v>
      </c>
      <c r="CX21" s="191">
        <f t="shared" si="16"/>
        <v>2139.5677099001664</v>
      </c>
      <c r="CY21" s="191">
        <f t="shared" si="16"/>
        <v>2139.5677099001664</v>
      </c>
      <c r="CZ21" s="191">
        <f t="shared" si="16"/>
        <v>2139.5677099001664</v>
      </c>
      <c r="DA21" s="191">
        <f t="shared" si="16"/>
        <v>2139.5677099001664</v>
      </c>
      <c r="DB21" s="191">
        <f t="shared" si="16"/>
        <v>2139.5677099001664</v>
      </c>
      <c r="DC21" s="191">
        <f t="shared" si="16"/>
        <v>2139.5677099001664</v>
      </c>
      <c r="DD21" s="191">
        <f t="shared" si="16"/>
        <v>2139.5677099001664</v>
      </c>
      <c r="DE21" s="191">
        <f t="shared" si="16"/>
        <v>2139.5677099001664</v>
      </c>
      <c r="DF21" s="191">
        <f t="shared" si="16"/>
        <v>2139.5677099001664</v>
      </c>
      <c r="DG21" s="191">
        <f t="shared" si="16"/>
        <v>2139.5677099001664</v>
      </c>
      <c r="DH21" s="191">
        <f t="shared" si="16"/>
        <v>2139.5677099001664</v>
      </c>
      <c r="DI21" s="191">
        <f t="shared" si="16"/>
        <v>2139.5677099001664</v>
      </c>
      <c r="DJ21" s="191">
        <f t="shared" si="16"/>
        <v>2139.5677099001664</v>
      </c>
      <c r="DK21" s="191">
        <f t="shared" si="16"/>
        <v>2139.5677099001664</v>
      </c>
      <c r="DL21" s="191">
        <f t="shared" si="16"/>
        <v>2139.5677099001664</v>
      </c>
      <c r="DM21" s="191">
        <f t="shared" si="16"/>
        <v>2139.5677099001664</v>
      </c>
      <c r="DN21" s="191">
        <f t="shared" si="16"/>
        <v>2139.5677099001664</v>
      </c>
      <c r="DO21" s="191">
        <f t="shared" si="16"/>
        <v>2139.5677099001664</v>
      </c>
      <c r="DP21" s="191">
        <f t="shared" si="16"/>
        <v>2139.5677099001664</v>
      </c>
      <c r="DQ21" s="191">
        <f t="shared" si="16"/>
        <v>2139.5677099001664</v>
      </c>
      <c r="DR21" s="191">
        <f t="shared" si="16"/>
        <v>2139.5677099001664</v>
      </c>
      <c r="DS21" s="191">
        <f t="shared" si="16"/>
        <v>2139.5677099001664</v>
      </c>
      <c r="DT21" s="191">
        <f t="shared" si="16"/>
        <v>2139.5677099001664</v>
      </c>
      <c r="DU21" s="191">
        <f t="shared" si="16"/>
        <v>2139.5677099001664</v>
      </c>
      <c r="DV21" s="191">
        <f t="shared" si="16"/>
        <v>2139.5677099001664</v>
      </c>
      <c r="DW21" s="191">
        <f t="shared" si="16"/>
        <v>2139.5677099001664</v>
      </c>
      <c r="DX21" s="191">
        <f t="shared" si="16"/>
        <v>2139.5677099001664</v>
      </c>
      <c r="DY21" s="191">
        <f t="shared" si="16"/>
        <v>2139.5677099001664</v>
      </c>
      <c r="DZ21" s="191">
        <f t="shared" si="16"/>
        <v>2139.5677099001664</v>
      </c>
      <c r="EA21" s="191">
        <f t="shared" si="16"/>
        <v>2139.5677099001664</v>
      </c>
      <c r="EB21" s="191">
        <f t="shared" si="16"/>
        <v>2139.5677099001664</v>
      </c>
      <c r="EC21" s="191">
        <f t="shared" si="16"/>
        <v>2139.5677099001664</v>
      </c>
      <c r="ED21" s="191">
        <f t="shared" si="16"/>
        <v>2139.5677099001664</v>
      </c>
      <c r="EE21" s="191">
        <f t="shared" si="16"/>
        <v>2139.5677099001664</v>
      </c>
      <c r="EF21" s="191">
        <f t="shared" si="16"/>
        <v>2139.5677099001664</v>
      </c>
      <c r="EG21" s="191">
        <f t="shared" si="16"/>
        <v>2139.5677099001664</v>
      </c>
      <c r="EH21" s="191">
        <f t="shared" si="16"/>
        <v>2139.5677099001664</v>
      </c>
      <c r="EI21" s="191">
        <f t="shared" si="16"/>
        <v>2139.5677099001664</v>
      </c>
      <c r="EJ21" s="191">
        <f t="shared" si="16"/>
        <v>2139.5677099001664</v>
      </c>
      <c r="EK21" s="191">
        <f t="shared" si="16"/>
        <v>2139.5677099001664</v>
      </c>
      <c r="EL21" s="191">
        <f t="shared" si="16"/>
        <v>2139.5677099001664</v>
      </c>
      <c r="EM21" s="191">
        <f t="shared" si="16"/>
        <v>2139.5677099001664</v>
      </c>
      <c r="EN21" s="191">
        <f t="shared" si="16"/>
        <v>2139.5677099001664</v>
      </c>
      <c r="EO21" s="191">
        <f t="shared" si="16"/>
        <v>2139.5677099001664</v>
      </c>
      <c r="EP21" s="191">
        <f t="shared" si="16"/>
        <v>2139.5677099001664</v>
      </c>
      <c r="EQ21" s="191">
        <f t="shared" si="16"/>
        <v>2139.5677099001664</v>
      </c>
      <c r="ER21" s="191">
        <f t="shared" si="16"/>
        <v>2139.5677099001664</v>
      </c>
      <c r="ES21" s="191">
        <f t="shared" si="16"/>
        <v>2139.5677099001664</v>
      </c>
      <c r="ET21" s="191">
        <f t="shared" si="16"/>
        <v>2139.5677099001664</v>
      </c>
      <c r="EU21" s="191">
        <f t="shared" si="16"/>
        <v>2139.5677099001664</v>
      </c>
      <c r="EV21" s="191">
        <f t="shared" si="16"/>
        <v>2139.5677099001664</v>
      </c>
      <c r="EW21" s="191">
        <f t="shared" si="16"/>
        <v>2139.5677099001664</v>
      </c>
      <c r="EX21" s="191">
        <f t="shared" si="16"/>
        <v>2139.5677099001664</v>
      </c>
      <c r="EY21" s="191">
        <f t="shared" si="16"/>
        <v>2139.5677099001664</v>
      </c>
      <c r="EZ21" s="191">
        <f t="shared" si="16"/>
        <v>2139.5677099001664</v>
      </c>
      <c r="FA21" s="191">
        <f t="shared" si="16"/>
        <v>2139.5677099001664</v>
      </c>
      <c r="FB21" s="191">
        <f t="shared" si="16"/>
        <v>2139.5677099001664</v>
      </c>
      <c r="FC21" s="191">
        <f t="shared" si="16"/>
        <v>2139.5677099001664</v>
      </c>
      <c r="FD21" s="191">
        <f t="shared" si="16"/>
        <v>2139.5677099001664</v>
      </c>
      <c r="FE21" s="191">
        <f t="shared" si="16"/>
        <v>2139.5677099001664</v>
      </c>
      <c r="FF21" s="191">
        <f t="shared" si="16"/>
        <v>2139.5677099001664</v>
      </c>
      <c r="FG21" s="191">
        <f t="shared" ref="FG21:HR21" si="17">IF($E9*12&gt;=FG19,$E$13,0)</f>
        <v>2139.5677099001664</v>
      </c>
      <c r="FH21" s="191">
        <f t="shared" si="17"/>
        <v>2139.5677099001664</v>
      </c>
      <c r="FI21" s="191">
        <f t="shared" si="17"/>
        <v>2139.5677099001664</v>
      </c>
      <c r="FJ21" s="191">
        <f t="shared" si="17"/>
        <v>2139.5677099001664</v>
      </c>
      <c r="FK21" s="191">
        <f t="shared" si="17"/>
        <v>2139.5677099001664</v>
      </c>
      <c r="FL21" s="191">
        <f t="shared" si="17"/>
        <v>2139.5677099001664</v>
      </c>
      <c r="FM21" s="191">
        <f t="shared" si="17"/>
        <v>2139.5677099001664</v>
      </c>
      <c r="FN21" s="191">
        <f t="shared" si="17"/>
        <v>2139.5677099001664</v>
      </c>
      <c r="FO21" s="191">
        <f t="shared" si="17"/>
        <v>2139.5677099001664</v>
      </c>
      <c r="FP21" s="191">
        <f t="shared" si="17"/>
        <v>2139.5677099001664</v>
      </c>
      <c r="FQ21" s="191">
        <f t="shared" si="17"/>
        <v>2139.5677099001664</v>
      </c>
      <c r="FR21" s="191">
        <f t="shared" si="17"/>
        <v>2139.5677099001664</v>
      </c>
      <c r="FS21" s="191">
        <f t="shared" si="17"/>
        <v>2139.5677099001664</v>
      </c>
      <c r="FT21" s="191">
        <f t="shared" si="17"/>
        <v>2139.5677099001664</v>
      </c>
      <c r="FU21" s="191">
        <f t="shared" si="17"/>
        <v>2139.5677099001664</v>
      </c>
      <c r="FV21" s="191">
        <f t="shared" si="17"/>
        <v>2139.5677099001664</v>
      </c>
      <c r="FW21" s="191">
        <f t="shared" si="17"/>
        <v>2139.5677099001664</v>
      </c>
      <c r="FX21" s="191">
        <f t="shared" si="17"/>
        <v>2139.5677099001664</v>
      </c>
      <c r="FY21" s="191">
        <f t="shared" si="17"/>
        <v>2139.5677099001664</v>
      </c>
      <c r="FZ21" s="191">
        <f t="shared" si="17"/>
        <v>2139.5677099001664</v>
      </c>
      <c r="GA21" s="191">
        <f t="shared" si="17"/>
        <v>2139.5677099001664</v>
      </c>
      <c r="GB21" s="191">
        <f t="shared" si="17"/>
        <v>2139.5677099001664</v>
      </c>
      <c r="GC21" s="191">
        <f t="shared" si="17"/>
        <v>2139.5677099001664</v>
      </c>
      <c r="GD21" s="191">
        <f t="shared" si="17"/>
        <v>2139.5677099001664</v>
      </c>
      <c r="GE21" s="191">
        <f t="shared" si="17"/>
        <v>2139.5677099001664</v>
      </c>
      <c r="GF21" s="191">
        <f t="shared" si="17"/>
        <v>2139.5677099001664</v>
      </c>
      <c r="GG21" s="191">
        <f t="shared" si="17"/>
        <v>2139.5677099001664</v>
      </c>
      <c r="GH21" s="191">
        <f t="shared" si="17"/>
        <v>2139.5677099001664</v>
      </c>
      <c r="GI21" s="191">
        <f t="shared" si="17"/>
        <v>2139.5677099001664</v>
      </c>
      <c r="GJ21" s="191">
        <f t="shared" si="17"/>
        <v>2139.5677099001664</v>
      </c>
      <c r="GK21" s="191">
        <f t="shared" si="17"/>
        <v>2139.5677099001664</v>
      </c>
      <c r="GL21" s="191">
        <f t="shared" si="17"/>
        <v>2139.5677099001664</v>
      </c>
      <c r="GM21" s="191">
        <f t="shared" si="17"/>
        <v>2139.5677099001664</v>
      </c>
      <c r="GN21" s="191">
        <f t="shared" si="17"/>
        <v>2139.5677099001664</v>
      </c>
      <c r="GO21" s="191">
        <f t="shared" si="17"/>
        <v>2139.5677099001664</v>
      </c>
      <c r="GP21" s="191">
        <f t="shared" si="17"/>
        <v>2139.5677099001664</v>
      </c>
      <c r="GQ21" s="191">
        <f t="shared" si="17"/>
        <v>2139.5677099001664</v>
      </c>
      <c r="GR21" s="191">
        <f t="shared" si="17"/>
        <v>2139.5677099001664</v>
      </c>
      <c r="GS21" s="191">
        <f t="shared" si="17"/>
        <v>2139.5677099001664</v>
      </c>
      <c r="GT21" s="191">
        <f t="shared" si="17"/>
        <v>2139.5677099001664</v>
      </c>
      <c r="GU21" s="191">
        <f t="shared" si="17"/>
        <v>2139.5677099001664</v>
      </c>
      <c r="GV21" s="191">
        <f t="shared" si="17"/>
        <v>2139.5677099001664</v>
      </c>
      <c r="GW21" s="191">
        <f t="shared" si="17"/>
        <v>2139.5677099001664</v>
      </c>
      <c r="GX21" s="191">
        <f t="shared" si="17"/>
        <v>2139.5677099001664</v>
      </c>
      <c r="GY21" s="191">
        <f t="shared" si="17"/>
        <v>2139.5677099001664</v>
      </c>
      <c r="GZ21" s="191">
        <f t="shared" si="17"/>
        <v>2139.5677099001664</v>
      </c>
      <c r="HA21" s="191">
        <f t="shared" si="17"/>
        <v>2139.5677099001664</v>
      </c>
      <c r="HB21" s="191">
        <f t="shared" si="17"/>
        <v>2139.5677099001664</v>
      </c>
      <c r="HC21" s="191">
        <f t="shared" si="17"/>
        <v>2139.5677099001664</v>
      </c>
      <c r="HD21" s="191">
        <f t="shared" si="17"/>
        <v>2139.5677099001664</v>
      </c>
      <c r="HE21" s="191">
        <f t="shared" si="17"/>
        <v>2139.5677099001664</v>
      </c>
      <c r="HF21" s="191">
        <f t="shared" si="17"/>
        <v>2139.5677099001664</v>
      </c>
      <c r="HG21" s="191">
        <f t="shared" si="17"/>
        <v>2139.5677099001664</v>
      </c>
      <c r="HH21" s="191">
        <f t="shared" si="17"/>
        <v>2139.5677099001664</v>
      </c>
      <c r="HI21" s="191">
        <f t="shared" si="17"/>
        <v>2139.5677099001664</v>
      </c>
      <c r="HJ21" s="191">
        <f t="shared" si="17"/>
        <v>2139.5677099001664</v>
      </c>
      <c r="HK21" s="191">
        <f t="shared" si="17"/>
        <v>2139.5677099001664</v>
      </c>
      <c r="HL21" s="191">
        <f t="shared" si="17"/>
        <v>2139.5677099001664</v>
      </c>
      <c r="HM21" s="191">
        <f t="shared" si="17"/>
        <v>2139.5677099001664</v>
      </c>
      <c r="HN21" s="191">
        <f t="shared" si="17"/>
        <v>2139.5677099001664</v>
      </c>
      <c r="HO21" s="191">
        <f t="shared" si="17"/>
        <v>2139.5677099001664</v>
      </c>
      <c r="HP21" s="191">
        <f t="shared" si="17"/>
        <v>2139.5677099001664</v>
      </c>
      <c r="HQ21" s="191">
        <f t="shared" si="17"/>
        <v>2139.5677099001664</v>
      </c>
      <c r="HR21" s="191">
        <f t="shared" si="17"/>
        <v>2139.5677099001664</v>
      </c>
      <c r="HS21" s="191">
        <f t="shared" ref="HS21:KD21" si="18">IF($E9*12&gt;=HS19,$E$13,0)</f>
        <v>2139.5677099001664</v>
      </c>
      <c r="HT21" s="191">
        <f t="shared" si="18"/>
        <v>2139.5677099001664</v>
      </c>
      <c r="HU21" s="191">
        <f t="shared" si="18"/>
        <v>2139.5677099001664</v>
      </c>
      <c r="HV21" s="191">
        <f t="shared" si="18"/>
        <v>2139.5677099001664</v>
      </c>
      <c r="HW21" s="191">
        <f t="shared" si="18"/>
        <v>2139.5677099001664</v>
      </c>
      <c r="HX21" s="191">
        <f t="shared" si="18"/>
        <v>2139.5677099001664</v>
      </c>
      <c r="HY21" s="191">
        <f t="shared" si="18"/>
        <v>2139.5677099001664</v>
      </c>
      <c r="HZ21" s="191">
        <f t="shared" si="18"/>
        <v>2139.5677099001664</v>
      </c>
      <c r="IA21" s="191">
        <f t="shared" si="18"/>
        <v>2139.5677099001664</v>
      </c>
      <c r="IB21" s="191">
        <f t="shared" si="18"/>
        <v>2139.5677099001664</v>
      </c>
      <c r="IC21" s="191">
        <f t="shared" si="18"/>
        <v>2139.5677099001664</v>
      </c>
      <c r="ID21" s="191">
        <f t="shared" si="18"/>
        <v>2139.5677099001664</v>
      </c>
      <c r="IE21" s="191">
        <f t="shared" si="18"/>
        <v>2139.5677099001664</v>
      </c>
      <c r="IF21" s="191">
        <f t="shared" si="18"/>
        <v>2139.5677099001664</v>
      </c>
      <c r="IG21" s="191">
        <f t="shared" si="18"/>
        <v>2139.5677099001664</v>
      </c>
      <c r="IH21" s="191">
        <f t="shared" si="18"/>
        <v>2139.5677099001664</v>
      </c>
      <c r="II21" s="191">
        <f t="shared" si="18"/>
        <v>2139.5677099001664</v>
      </c>
      <c r="IJ21" s="191">
        <f t="shared" si="18"/>
        <v>2139.5677099001664</v>
      </c>
      <c r="IK21" s="191">
        <f t="shared" si="18"/>
        <v>2139.5677099001664</v>
      </c>
      <c r="IL21" s="191">
        <f t="shared" si="18"/>
        <v>2139.5677099001664</v>
      </c>
      <c r="IM21" s="191">
        <f t="shared" si="18"/>
        <v>2139.5677099001664</v>
      </c>
      <c r="IN21" s="191">
        <f t="shared" si="18"/>
        <v>2139.5677099001664</v>
      </c>
      <c r="IO21" s="191">
        <f t="shared" si="18"/>
        <v>2139.5677099001664</v>
      </c>
      <c r="IP21" s="191">
        <f t="shared" si="18"/>
        <v>2139.5677099001664</v>
      </c>
      <c r="IQ21" s="191">
        <f t="shared" si="18"/>
        <v>2139.5677099001664</v>
      </c>
      <c r="IR21" s="191">
        <f t="shared" si="18"/>
        <v>2139.5677099001664</v>
      </c>
      <c r="IS21" s="191">
        <f t="shared" si="18"/>
        <v>2139.5677099001664</v>
      </c>
      <c r="IT21" s="191">
        <f t="shared" si="18"/>
        <v>2139.5677099001664</v>
      </c>
      <c r="IU21" s="191">
        <f t="shared" si="18"/>
        <v>2139.5677099001664</v>
      </c>
      <c r="IV21" s="191">
        <f t="shared" si="18"/>
        <v>2139.5677099001664</v>
      </c>
      <c r="IW21" s="191">
        <f t="shared" si="18"/>
        <v>2139.5677099001664</v>
      </c>
      <c r="IX21" s="191">
        <f t="shared" si="18"/>
        <v>2139.5677099001664</v>
      </c>
      <c r="IY21" s="191">
        <f t="shared" si="18"/>
        <v>2139.5677099001664</v>
      </c>
      <c r="IZ21" s="191">
        <f t="shared" si="18"/>
        <v>2139.5677099001664</v>
      </c>
      <c r="JA21" s="191">
        <f t="shared" si="18"/>
        <v>2139.5677099001664</v>
      </c>
      <c r="JB21" s="191">
        <f t="shared" si="18"/>
        <v>2139.5677099001664</v>
      </c>
      <c r="JC21" s="191">
        <f t="shared" si="18"/>
        <v>2139.5677099001664</v>
      </c>
      <c r="JD21" s="191">
        <f t="shared" si="18"/>
        <v>2139.5677099001664</v>
      </c>
      <c r="JE21" s="191">
        <f t="shared" si="18"/>
        <v>2139.5677099001664</v>
      </c>
      <c r="JF21" s="191">
        <f t="shared" si="18"/>
        <v>2139.5677099001664</v>
      </c>
      <c r="JG21" s="191">
        <f t="shared" si="18"/>
        <v>2139.5677099001664</v>
      </c>
      <c r="JH21" s="191">
        <f t="shared" si="18"/>
        <v>2139.5677099001664</v>
      </c>
      <c r="JI21" s="191">
        <f t="shared" si="18"/>
        <v>2139.5677099001664</v>
      </c>
      <c r="JJ21" s="191">
        <f t="shared" si="18"/>
        <v>2139.5677099001664</v>
      </c>
      <c r="JK21" s="191">
        <f t="shared" si="18"/>
        <v>2139.5677099001664</v>
      </c>
      <c r="JL21" s="191">
        <f t="shared" si="18"/>
        <v>2139.5677099001664</v>
      </c>
      <c r="JM21" s="191">
        <f t="shared" si="18"/>
        <v>2139.5677099001664</v>
      </c>
      <c r="JN21" s="191">
        <f t="shared" si="18"/>
        <v>2139.5677099001664</v>
      </c>
      <c r="JO21" s="191">
        <f t="shared" si="18"/>
        <v>2139.5677099001664</v>
      </c>
      <c r="JP21" s="191">
        <f t="shared" si="18"/>
        <v>2139.5677099001664</v>
      </c>
      <c r="JQ21" s="191">
        <f t="shared" si="18"/>
        <v>2139.5677099001664</v>
      </c>
      <c r="JR21" s="191">
        <f t="shared" si="18"/>
        <v>2139.5677099001664</v>
      </c>
      <c r="JS21" s="191">
        <f t="shared" si="18"/>
        <v>2139.5677099001664</v>
      </c>
      <c r="JT21" s="191">
        <f t="shared" si="18"/>
        <v>2139.5677099001664</v>
      </c>
      <c r="JU21" s="191">
        <f t="shared" si="18"/>
        <v>2139.5677099001664</v>
      </c>
      <c r="JV21" s="191">
        <f t="shared" si="18"/>
        <v>2139.5677099001664</v>
      </c>
      <c r="JW21" s="191">
        <f t="shared" si="18"/>
        <v>2139.5677099001664</v>
      </c>
      <c r="JX21" s="191">
        <f t="shared" si="18"/>
        <v>2139.5677099001664</v>
      </c>
      <c r="JY21" s="191">
        <f t="shared" si="18"/>
        <v>2139.5677099001664</v>
      </c>
      <c r="JZ21" s="191">
        <f t="shared" si="18"/>
        <v>2139.5677099001664</v>
      </c>
      <c r="KA21" s="191">
        <f t="shared" si="18"/>
        <v>2139.5677099001664</v>
      </c>
      <c r="KB21" s="191">
        <f t="shared" si="18"/>
        <v>2139.5677099001664</v>
      </c>
      <c r="KC21" s="191">
        <f t="shared" si="18"/>
        <v>2139.5677099001664</v>
      </c>
      <c r="KD21" s="191">
        <f t="shared" si="18"/>
        <v>2139.5677099001664</v>
      </c>
      <c r="KE21" s="191">
        <f t="shared" ref="KE21:MP21" si="19">IF($E9*12&gt;=KE19,$E$13,0)</f>
        <v>2139.5677099001664</v>
      </c>
      <c r="KF21" s="191">
        <f t="shared" si="19"/>
        <v>2139.5677099001664</v>
      </c>
      <c r="KG21" s="191">
        <f t="shared" si="19"/>
        <v>2139.5677099001664</v>
      </c>
      <c r="KH21" s="191">
        <f t="shared" si="19"/>
        <v>2139.5677099001664</v>
      </c>
      <c r="KI21" s="191">
        <f t="shared" si="19"/>
        <v>2139.5677099001664</v>
      </c>
      <c r="KJ21" s="191">
        <f t="shared" si="19"/>
        <v>2139.5677099001664</v>
      </c>
      <c r="KK21" s="191">
        <f t="shared" si="19"/>
        <v>2139.5677099001664</v>
      </c>
      <c r="KL21" s="191">
        <f t="shared" si="19"/>
        <v>2139.5677099001664</v>
      </c>
      <c r="KM21" s="191">
        <f t="shared" si="19"/>
        <v>2139.5677099001664</v>
      </c>
      <c r="KN21" s="191">
        <f t="shared" si="19"/>
        <v>2139.5677099001664</v>
      </c>
      <c r="KO21" s="191">
        <f t="shared" si="19"/>
        <v>2139.5677099001664</v>
      </c>
      <c r="KP21" s="191">
        <f t="shared" si="19"/>
        <v>2139.5677099001664</v>
      </c>
      <c r="KQ21" s="191">
        <f t="shared" si="19"/>
        <v>2139.5677099001664</v>
      </c>
      <c r="KR21" s="191">
        <f t="shared" si="19"/>
        <v>2139.5677099001664</v>
      </c>
      <c r="KS21" s="191">
        <f t="shared" si="19"/>
        <v>2139.5677099001664</v>
      </c>
      <c r="KT21" s="191">
        <f t="shared" si="19"/>
        <v>2139.5677099001664</v>
      </c>
      <c r="KU21" s="191">
        <f t="shared" si="19"/>
        <v>2139.5677099001664</v>
      </c>
      <c r="KV21" s="191">
        <f t="shared" si="19"/>
        <v>2139.5677099001664</v>
      </c>
      <c r="KW21" s="191">
        <f t="shared" si="19"/>
        <v>2139.5677099001664</v>
      </c>
      <c r="KX21" s="191">
        <f t="shared" si="19"/>
        <v>2139.5677099001664</v>
      </c>
      <c r="KY21" s="191">
        <f t="shared" si="19"/>
        <v>2139.5677099001664</v>
      </c>
      <c r="KZ21" s="191">
        <f t="shared" si="19"/>
        <v>2139.5677099001664</v>
      </c>
      <c r="LA21" s="191">
        <f t="shared" si="19"/>
        <v>2139.5677099001664</v>
      </c>
      <c r="LB21" s="191">
        <f t="shared" si="19"/>
        <v>2139.5677099001664</v>
      </c>
      <c r="LC21" s="191">
        <f t="shared" si="19"/>
        <v>2139.5677099001664</v>
      </c>
      <c r="LD21" s="191">
        <f t="shared" si="19"/>
        <v>2139.5677099001664</v>
      </c>
      <c r="LE21" s="191">
        <f t="shared" si="19"/>
        <v>2139.5677099001664</v>
      </c>
      <c r="LF21" s="191">
        <f t="shared" si="19"/>
        <v>2139.5677099001664</v>
      </c>
      <c r="LG21" s="191">
        <f t="shared" si="19"/>
        <v>2139.5677099001664</v>
      </c>
      <c r="LH21" s="191">
        <f t="shared" si="19"/>
        <v>2139.5677099001664</v>
      </c>
      <c r="LI21" s="191">
        <f t="shared" si="19"/>
        <v>2139.5677099001664</v>
      </c>
      <c r="LJ21" s="191">
        <f t="shared" si="19"/>
        <v>2139.5677099001664</v>
      </c>
      <c r="LK21" s="191">
        <f t="shared" si="19"/>
        <v>2139.5677099001664</v>
      </c>
      <c r="LL21" s="191">
        <f t="shared" si="19"/>
        <v>2139.5677099001664</v>
      </c>
      <c r="LM21" s="191">
        <f t="shared" si="19"/>
        <v>2139.5677099001664</v>
      </c>
      <c r="LN21" s="191">
        <f t="shared" si="19"/>
        <v>2139.5677099001664</v>
      </c>
      <c r="LO21" s="191">
        <f t="shared" si="19"/>
        <v>2139.5677099001664</v>
      </c>
      <c r="LP21" s="191">
        <f t="shared" si="19"/>
        <v>2139.5677099001664</v>
      </c>
      <c r="LQ21" s="191">
        <f t="shared" si="19"/>
        <v>2139.5677099001664</v>
      </c>
      <c r="LR21" s="191">
        <f t="shared" si="19"/>
        <v>2139.5677099001664</v>
      </c>
      <c r="LS21" s="191">
        <f t="shared" si="19"/>
        <v>2139.5677099001664</v>
      </c>
      <c r="LT21" s="191">
        <f t="shared" si="19"/>
        <v>2139.5677099001664</v>
      </c>
      <c r="LU21" s="191">
        <f t="shared" si="19"/>
        <v>2139.5677099001664</v>
      </c>
      <c r="LV21" s="191">
        <f t="shared" si="19"/>
        <v>0</v>
      </c>
      <c r="LW21" s="191">
        <f t="shared" si="19"/>
        <v>0</v>
      </c>
      <c r="LX21" s="191">
        <f t="shared" si="19"/>
        <v>0</v>
      </c>
      <c r="LY21" s="191">
        <f t="shared" si="19"/>
        <v>0</v>
      </c>
      <c r="LZ21" s="191">
        <f t="shared" si="19"/>
        <v>0</v>
      </c>
      <c r="MA21" s="191">
        <f t="shared" si="19"/>
        <v>0</v>
      </c>
      <c r="MB21" s="191">
        <f t="shared" si="19"/>
        <v>0</v>
      </c>
      <c r="MC21" s="191">
        <f t="shared" si="19"/>
        <v>0</v>
      </c>
      <c r="MD21" s="191">
        <f t="shared" si="19"/>
        <v>0</v>
      </c>
      <c r="ME21" s="191">
        <f t="shared" si="19"/>
        <v>0</v>
      </c>
      <c r="MF21" s="191">
        <f t="shared" si="19"/>
        <v>0</v>
      </c>
      <c r="MG21" s="191">
        <f t="shared" si="19"/>
        <v>0</v>
      </c>
      <c r="MH21" s="191">
        <f t="shared" si="19"/>
        <v>0</v>
      </c>
      <c r="MI21" s="191">
        <f t="shared" si="19"/>
        <v>0</v>
      </c>
      <c r="MJ21" s="191">
        <f t="shared" si="19"/>
        <v>0</v>
      </c>
      <c r="MK21" s="191">
        <f t="shared" si="19"/>
        <v>0</v>
      </c>
      <c r="ML21" s="191">
        <f t="shared" si="19"/>
        <v>0</v>
      </c>
      <c r="MM21" s="191">
        <f t="shared" si="19"/>
        <v>0</v>
      </c>
      <c r="MN21" s="191">
        <f t="shared" si="19"/>
        <v>0</v>
      </c>
      <c r="MO21" s="191">
        <f t="shared" si="19"/>
        <v>0</v>
      </c>
      <c r="MP21" s="191">
        <f t="shared" si="19"/>
        <v>0</v>
      </c>
      <c r="MQ21" s="191">
        <f t="shared" ref="MQ21:OC21" si="20">IF($E9*12&gt;=MQ19,$E$13,0)</f>
        <v>0</v>
      </c>
      <c r="MR21" s="191">
        <f t="shared" si="20"/>
        <v>0</v>
      </c>
      <c r="MS21" s="191">
        <f t="shared" si="20"/>
        <v>0</v>
      </c>
      <c r="MT21" s="191">
        <f t="shared" si="20"/>
        <v>0</v>
      </c>
      <c r="MU21" s="191">
        <f t="shared" si="20"/>
        <v>0</v>
      </c>
      <c r="MV21" s="191">
        <f t="shared" si="20"/>
        <v>0</v>
      </c>
      <c r="MW21" s="191">
        <f t="shared" si="20"/>
        <v>0</v>
      </c>
      <c r="MX21" s="191">
        <f t="shared" si="20"/>
        <v>0</v>
      </c>
      <c r="MY21" s="191">
        <f t="shared" si="20"/>
        <v>0</v>
      </c>
      <c r="MZ21" s="191">
        <f t="shared" si="20"/>
        <v>0</v>
      </c>
      <c r="NA21" s="191">
        <f t="shared" si="20"/>
        <v>0</v>
      </c>
      <c r="NB21" s="191">
        <f t="shared" si="20"/>
        <v>0</v>
      </c>
      <c r="NC21" s="191">
        <f t="shared" si="20"/>
        <v>0</v>
      </c>
      <c r="ND21" s="191">
        <f t="shared" si="20"/>
        <v>0</v>
      </c>
      <c r="NE21" s="191">
        <f t="shared" si="20"/>
        <v>0</v>
      </c>
      <c r="NF21" s="191">
        <f t="shared" si="20"/>
        <v>0</v>
      </c>
      <c r="NG21" s="191">
        <f t="shared" si="20"/>
        <v>0</v>
      </c>
      <c r="NH21" s="191">
        <f t="shared" si="20"/>
        <v>0</v>
      </c>
      <c r="NI21" s="191">
        <f t="shared" si="20"/>
        <v>0</v>
      </c>
      <c r="NJ21" s="191">
        <f t="shared" si="20"/>
        <v>0</v>
      </c>
      <c r="NK21" s="191">
        <f t="shared" si="20"/>
        <v>0</v>
      </c>
      <c r="NL21" s="191">
        <f t="shared" si="20"/>
        <v>0</v>
      </c>
      <c r="NM21" s="191">
        <f t="shared" si="20"/>
        <v>0</v>
      </c>
      <c r="NN21" s="191">
        <f t="shared" si="20"/>
        <v>0</v>
      </c>
      <c r="NO21" s="191">
        <f t="shared" si="20"/>
        <v>0</v>
      </c>
      <c r="NP21" s="191">
        <f t="shared" si="20"/>
        <v>0</v>
      </c>
      <c r="NQ21" s="191">
        <f t="shared" si="20"/>
        <v>0</v>
      </c>
      <c r="NR21" s="191">
        <f t="shared" si="20"/>
        <v>0</v>
      </c>
      <c r="NS21" s="191">
        <f t="shared" si="20"/>
        <v>0</v>
      </c>
      <c r="NT21" s="191">
        <f t="shared" si="20"/>
        <v>0</v>
      </c>
      <c r="NU21" s="191">
        <f t="shared" si="20"/>
        <v>0</v>
      </c>
      <c r="NV21" s="191">
        <f t="shared" si="20"/>
        <v>0</v>
      </c>
      <c r="NW21" s="191">
        <f t="shared" si="20"/>
        <v>0</v>
      </c>
      <c r="NX21" s="191">
        <f t="shared" si="20"/>
        <v>0</v>
      </c>
      <c r="NY21" s="191">
        <f t="shared" si="20"/>
        <v>0</v>
      </c>
      <c r="NZ21" s="191">
        <f t="shared" si="20"/>
        <v>0</v>
      </c>
      <c r="OA21" s="191">
        <f t="shared" si="20"/>
        <v>0</v>
      </c>
      <c r="OB21" s="191">
        <f t="shared" si="20"/>
        <v>0</v>
      </c>
      <c r="OC21" s="191">
        <f t="shared" si="20"/>
        <v>0</v>
      </c>
    </row>
    <row r="22" spans="3:393" s="15" customFormat="1">
      <c r="D22" s="15">
        <v>3</v>
      </c>
      <c r="E22" s="151">
        <f t="shared" si="9"/>
        <v>230760.35708268007</v>
      </c>
      <c r="F22" s="151">
        <f t="shared" si="0"/>
        <v>25674.812518801999</v>
      </c>
      <c r="H22" s="151">
        <f>+SUM(U44:U55)</f>
        <v>22953.553604538753</v>
      </c>
      <c r="J22" s="151">
        <f t="shared" si="1"/>
        <v>2721.258914263246</v>
      </c>
      <c r="L22" s="151">
        <f t="shared" si="2"/>
        <v>228039.09816841682</v>
      </c>
      <c r="N22" s="30"/>
      <c r="O22" s="15">
        <v>3</v>
      </c>
      <c r="Q22" s="151">
        <f t="shared" si="10"/>
        <v>235097.11078678383</v>
      </c>
      <c r="R22" s="37"/>
      <c r="S22" s="151">
        <f t="shared" si="11"/>
        <v>2139.5677099001664</v>
      </c>
      <c r="U22" s="151">
        <f t="shared" si="12"/>
        <v>1959.1425898898653</v>
      </c>
      <c r="W22" s="151">
        <f t="shared" si="13"/>
        <v>180.42512001030104</v>
      </c>
      <c r="Y22" s="151">
        <f t="shared" si="14"/>
        <v>234916.68566677353</v>
      </c>
      <c r="Z22" s="30">
        <v>1</v>
      </c>
      <c r="AF22" s="197"/>
      <c r="AG22" s="15" t="s">
        <v>309</v>
      </c>
      <c r="AH22" s="37">
        <f t="shared" ref="AH22:CS22" si="21">$E$8/12*AH20</f>
        <v>1962.1125</v>
      </c>
      <c r="AI22" s="37">
        <f t="shared" si="21"/>
        <v>1960.6337065841653</v>
      </c>
      <c r="AJ22" s="37">
        <f t="shared" si="21"/>
        <v>1959.1425898898651</v>
      </c>
      <c r="AK22" s="37">
        <f t="shared" si="21"/>
        <v>1957.6390472231126</v>
      </c>
      <c r="AL22" s="37">
        <f t="shared" si="21"/>
        <v>1956.1229750341372</v>
      </c>
      <c r="AM22" s="37">
        <f t="shared" si="21"/>
        <v>1954.5942689102535</v>
      </c>
      <c r="AN22" s="37">
        <f t="shared" si="21"/>
        <v>1953.0528235686709</v>
      </c>
      <c r="AO22" s="37">
        <f t="shared" si="21"/>
        <v>1951.4985328492419</v>
      </c>
      <c r="AP22" s="37">
        <f t="shared" si="21"/>
        <v>1949.9312897071509</v>
      </c>
      <c r="AQ22" s="37">
        <f t="shared" si="21"/>
        <v>1948.3509862055425</v>
      </c>
      <c r="AR22" s="37">
        <f t="shared" si="21"/>
        <v>1946.7575135080874</v>
      </c>
      <c r="AS22" s="37">
        <f t="shared" si="21"/>
        <v>1945.1507618714866</v>
      </c>
      <c r="AT22" s="37">
        <f t="shared" si="21"/>
        <v>1943.5306206379144</v>
      </c>
      <c r="AU22" s="37">
        <f t="shared" si="21"/>
        <v>1941.8969782273957</v>
      </c>
      <c r="AV22" s="37">
        <f t="shared" si="21"/>
        <v>1940.2497221301226</v>
      </c>
      <c r="AW22" s="37">
        <f t="shared" si="21"/>
        <v>1938.5887388987055</v>
      </c>
      <c r="AX22" s="37">
        <f t="shared" si="21"/>
        <v>1936.91391414036</v>
      </c>
      <c r="AY22" s="37">
        <f t="shared" si="21"/>
        <v>1935.2251325090283</v>
      </c>
      <c r="AZ22" s="37">
        <f t="shared" si="21"/>
        <v>1933.5222776974354</v>
      </c>
      <c r="BA22" s="37">
        <f t="shared" si="21"/>
        <v>1931.8052324290795</v>
      </c>
      <c r="BB22" s="37">
        <f t="shared" si="21"/>
        <v>1930.0738784501536</v>
      </c>
      <c r="BC22" s="37">
        <f t="shared" si="21"/>
        <v>1928.3280965214037</v>
      </c>
      <c r="BD22" s="37">
        <f t="shared" si="21"/>
        <v>1926.5677664099139</v>
      </c>
      <c r="BE22" s="37">
        <f t="shared" si="21"/>
        <v>1924.7927668808286</v>
      </c>
      <c r="BF22" s="37">
        <f t="shared" si="21"/>
        <v>1923.0029756890006</v>
      </c>
      <c r="BG22" s="37">
        <f t="shared" si="21"/>
        <v>1921.1982695705742</v>
      </c>
      <c r="BH22" s="37">
        <f t="shared" si="21"/>
        <v>1919.3785242344943</v>
      </c>
      <c r="BI22" s="37">
        <f t="shared" si="21"/>
        <v>1917.5436143539473</v>
      </c>
      <c r="BJ22" s="37">
        <f t="shared" si="21"/>
        <v>1915.6934135577287</v>
      </c>
      <c r="BK22" s="37">
        <f t="shared" si="21"/>
        <v>1913.8277944215417</v>
      </c>
      <c r="BL22" s="37">
        <f t="shared" si="21"/>
        <v>1911.9466284592199</v>
      </c>
      <c r="BM22" s="37">
        <f t="shared" si="21"/>
        <v>1910.0497861138788</v>
      </c>
      <c r="BN22" s="37">
        <f t="shared" si="21"/>
        <v>1908.137136748993</v>
      </c>
      <c r="BO22" s="37">
        <f t="shared" si="21"/>
        <v>1906.2085486393999</v>
      </c>
      <c r="BP22" s="37">
        <f t="shared" si="21"/>
        <v>1904.2638889622267</v>
      </c>
      <c r="BQ22" s="37">
        <f t="shared" si="21"/>
        <v>1902.303023787744</v>
      </c>
      <c r="BR22" s="37">
        <f t="shared" si="21"/>
        <v>1900.3258180701407</v>
      </c>
      <c r="BS22" s="37">
        <f t="shared" si="21"/>
        <v>1898.3321356382237</v>
      </c>
      <c r="BT22" s="37">
        <f t="shared" si="21"/>
        <v>1896.3218391860407</v>
      </c>
      <c r="BU22" s="37">
        <f t="shared" si="21"/>
        <v>1894.294790263423</v>
      </c>
      <c r="BV22" s="37">
        <f t="shared" si="21"/>
        <v>1892.2508492664501</v>
      </c>
      <c r="BW22" s="37">
        <f t="shared" si="21"/>
        <v>1890.1898754278357</v>
      </c>
      <c r="BX22" s="37">
        <f t="shared" si="21"/>
        <v>1888.111726807233</v>
      </c>
      <c r="BY22" s="37">
        <f t="shared" si="21"/>
        <v>1886.0162602814587</v>
      </c>
      <c r="BZ22" s="37">
        <f t="shared" si="21"/>
        <v>1883.903331534636</v>
      </c>
      <c r="CA22" s="37">
        <f t="shared" si="21"/>
        <v>1881.7727950482565</v>
      </c>
      <c r="CB22" s="37">
        <f t="shared" si="21"/>
        <v>1879.6245040911574</v>
      </c>
      <c r="CC22" s="37">
        <f t="shared" si="21"/>
        <v>1877.4583107094156</v>
      </c>
      <c r="CD22" s="37">
        <f t="shared" si="21"/>
        <v>1875.2740657161594</v>
      </c>
      <c r="CE22" s="37">
        <f t="shared" si="21"/>
        <v>1873.0716186812926</v>
      </c>
      <c r="CF22" s="37">
        <f t="shared" si="21"/>
        <v>1870.8508179211353</v>
      </c>
      <c r="CG22" s="37">
        <f t="shared" si="21"/>
        <v>1868.6115104879766</v>
      </c>
      <c r="CH22" s="37">
        <f t="shared" si="21"/>
        <v>1866.3535421595418</v>
      </c>
      <c r="CI22" s="37">
        <f t="shared" si="21"/>
        <v>1864.07675742837</v>
      </c>
      <c r="CJ22" s="37">
        <f t="shared" si="21"/>
        <v>1861.7809994911049</v>
      </c>
      <c r="CK22" s="37">
        <f t="shared" si="21"/>
        <v>1859.4661102376961</v>
      </c>
      <c r="CL22" s="37">
        <f t="shared" si="21"/>
        <v>1857.1319302405088</v>
      </c>
      <c r="CM22" s="37">
        <f t="shared" si="21"/>
        <v>1854.778298743345</v>
      </c>
      <c r="CN22" s="37">
        <f t="shared" si="21"/>
        <v>1852.4050536503714</v>
      </c>
      <c r="CO22" s="37">
        <f t="shared" si="21"/>
        <v>1850.0120315149563</v>
      </c>
      <c r="CP22" s="37">
        <f t="shared" si="21"/>
        <v>1847.5990675284129</v>
      </c>
      <c r="CQ22" s="37">
        <f t="shared" si="21"/>
        <v>1845.1659955086482</v>
      </c>
      <c r="CR22" s="37">
        <f t="shared" si="21"/>
        <v>1842.7126478887189</v>
      </c>
      <c r="CS22" s="37">
        <f t="shared" si="21"/>
        <v>1840.2388557052902</v>
      </c>
      <c r="CT22" s="37">
        <f t="shared" ref="CT22:FE22" si="22">$E$8/12*CT20</f>
        <v>1837.7444485869996</v>
      </c>
      <c r="CU22" s="37">
        <f t="shared" si="22"/>
        <v>1835.2292547427232</v>
      </c>
      <c r="CV22" s="37">
        <f t="shared" si="22"/>
        <v>1832.6931009497446</v>
      </c>
      <c r="CW22" s="37">
        <f t="shared" si="22"/>
        <v>1830.1358125418242</v>
      </c>
      <c r="CX22" s="37">
        <f t="shared" si="22"/>
        <v>1827.5572133971716</v>
      </c>
      <c r="CY22" s="37">
        <f t="shared" si="22"/>
        <v>1824.9571259263132</v>
      </c>
      <c r="CZ22" s="37">
        <f t="shared" si="22"/>
        <v>1822.3353710598644</v>
      </c>
      <c r="DA22" s="37">
        <f t="shared" si="22"/>
        <v>1819.6917682361955</v>
      </c>
      <c r="DB22" s="37">
        <f t="shared" si="22"/>
        <v>1817.0261353889955</v>
      </c>
      <c r="DC22" s="37">
        <f t="shared" si="22"/>
        <v>1814.3382889347356</v>
      </c>
      <c r="DD22" s="37">
        <f t="shared" si="22"/>
        <v>1811.6280437600237</v>
      </c>
      <c r="DE22" s="37">
        <f t="shared" si="22"/>
        <v>1808.8952132088559</v>
      </c>
      <c r="DF22" s="37">
        <f t="shared" si="22"/>
        <v>1806.1396090697615</v>
      </c>
      <c r="DG22" s="37">
        <f t="shared" si="22"/>
        <v>1803.3610415628416</v>
      </c>
      <c r="DH22" s="37">
        <f t="shared" si="22"/>
        <v>1800.5593193266973</v>
      </c>
      <c r="DI22" s="37">
        <f t="shared" si="22"/>
        <v>1797.7342494052516</v>
      </c>
      <c r="DJ22" s="37">
        <f t="shared" si="22"/>
        <v>1794.8856372344608</v>
      </c>
      <c r="DK22" s="37">
        <f t="shared" si="22"/>
        <v>1792.0132866289132</v>
      </c>
      <c r="DL22" s="37">
        <f t="shared" si="22"/>
        <v>1789.1169997683194</v>
      </c>
      <c r="DM22" s="37">
        <f t="shared" si="22"/>
        <v>1786.1965771838875</v>
      </c>
      <c r="DN22" s="37">
        <f t="shared" si="22"/>
        <v>1783.2518177445852</v>
      </c>
      <c r="DO22" s="37">
        <f t="shared" si="22"/>
        <v>1780.2825186432888</v>
      </c>
      <c r="DP22" s="37">
        <f t="shared" si="22"/>
        <v>1777.2884753828148</v>
      </c>
      <c r="DQ22" s="37">
        <f t="shared" si="22"/>
        <v>1774.2694817618367</v>
      </c>
      <c r="DR22" s="37">
        <f t="shared" si="22"/>
        <v>1771.225329860684</v>
      </c>
      <c r="DS22" s="37">
        <f t="shared" si="22"/>
        <v>1768.1558100270215</v>
      </c>
      <c r="DT22" s="37">
        <f t="shared" si="22"/>
        <v>1765.0607108614122</v>
      </c>
      <c r="DU22" s="37">
        <f t="shared" si="22"/>
        <v>1761.9398192027559</v>
      </c>
      <c r="DV22" s="37">
        <f t="shared" si="22"/>
        <v>1758.7929201136108</v>
      </c>
      <c r="DW22" s="37">
        <f t="shared" si="22"/>
        <v>1755.6197968653896</v>
      </c>
      <c r="DX22" s="37">
        <f t="shared" si="22"/>
        <v>1752.4202309234329</v>
      </c>
      <c r="DY22" s="37">
        <f t="shared" si="22"/>
        <v>1749.1940019319602</v>
      </c>
      <c r="DZ22" s="37">
        <f t="shared" si="22"/>
        <v>1745.9408876988919</v>
      </c>
      <c r="EA22" s="37">
        <f t="shared" si="22"/>
        <v>1742.6606641805479</v>
      </c>
      <c r="EB22" s="37">
        <f t="shared" si="22"/>
        <v>1739.3531054662176</v>
      </c>
      <c r="EC22" s="37">
        <f t="shared" si="22"/>
        <v>1736.0179837626015</v>
      </c>
      <c r="ED22" s="37">
        <f t="shared" si="22"/>
        <v>1732.6550693781217</v>
      </c>
      <c r="EE22" s="37">
        <f t="shared" si="22"/>
        <v>1729.2641307071046</v>
      </c>
      <c r="EF22" s="37">
        <f t="shared" si="22"/>
        <v>1725.8449342138292</v>
      </c>
      <c r="EG22" s="37">
        <f t="shared" si="22"/>
        <v>1722.3972444164431</v>
      </c>
      <c r="EH22" s="37">
        <f t="shared" si="22"/>
        <v>1718.9208238707452</v>
      </c>
      <c r="EI22" s="37">
        <f t="shared" si="22"/>
        <v>1715.4154331538334</v>
      </c>
      <c r="EJ22" s="37">
        <f t="shared" si="22"/>
        <v>1711.8808308476139</v>
      </c>
      <c r="EK22" s="37">
        <f t="shared" si="22"/>
        <v>1708.3167735221759</v>
      </c>
      <c r="EL22" s="37">
        <f t="shared" si="22"/>
        <v>1704.7230157190259</v>
      </c>
      <c r="EM22" s="37">
        <f t="shared" si="22"/>
        <v>1701.0993099341831</v>
      </c>
      <c r="EN22" s="37">
        <f t="shared" si="22"/>
        <v>1697.4454066011331</v>
      </c>
      <c r="EO22" s="37">
        <f t="shared" si="22"/>
        <v>1693.7610540736414</v>
      </c>
      <c r="EP22" s="37">
        <f t="shared" si="22"/>
        <v>1690.0459986084204</v>
      </c>
      <c r="EQ22" s="37">
        <f t="shared" si="22"/>
        <v>1686.2999843476557</v>
      </c>
      <c r="ER22" s="37">
        <f t="shared" si="22"/>
        <v>1682.5227533013849</v>
      </c>
      <c r="ES22" s="37">
        <f t="shared" si="22"/>
        <v>1678.7140453297284</v>
      </c>
      <c r="ET22" s="37">
        <f t="shared" si="22"/>
        <v>1674.8735981249747</v>
      </c>
      <c r="EU22" s="37">
        <f t="shared" si="22"/>
        <v>1671.0011471935147</v>
      </c>
      <c r="EV22" s="37">
        <f t="shared" si="22"/>
        <v>1667.0964258376259</v>
      </c>
      <c r="EW22" s="37">
        <f t="shared" si="22"/>
        <v>1663.1591651371048</v>
      </c>
      <c r="EX22" s="37">
        <f t="shared" si="22"/>
        <v>1659.1890939307459</v>
      </c>
      <c r="EY22" s="37">
        <f t="shared" si="22"/>
        <v>1655.1859387976674</v>
      </c>
      <c r="EZ22" s="37">
        <f t="shared" si="22"/>
        <v>1651.14942403848</v>
      </c>
      <c r="FA22" s="37">
        <f t="shared" si="22"/>
        <v>1647.0792716562992</v>
      </c>
      <c r="FB22" s="37">
        <f t="shared" si="22"/>
        <v>1642.9752013376003</v>
      </c>
      <c r="FC22" s="37">
        <f t="shared" si="22"/>
        <v>1638.8369304329124</v>
      </c>
      <c r="FD22" s="37">
        <f t="shared" si="22"/>
        <v>1634.6641739373517</v>
      </c>
      <c r="FE22" s="37">
        <f t="shared" si="22"/>
        <v>1630.4566444709951</v>
      </c>
      <c r="FF22" s="37">
        <f t="shared" ref="FF22:HQ22" si="23">$E$8/12*FF20</f>
        <v>1626.2140522590853</v>
      </c>
      <c r="FG22" s="37">
        <f t="shared" si="23"/>
        <v>1621.9361051120763</v>
      </c>
      <c r="FH22" s="37">
        <f t="shared" si="23"/>
        <v>1617.6225084055088</v>
      </c>
      <c r="FI22" s="37">
        <f t="shared" si="23"/>
        <v>1613.2729650597203</v>
      </c>
      <c r="FJ22" s="37">
        <f t="shared" si="23"/>
        <v>1608.8871755193832</v>
      </c>
      <c r="FK22" s="37">
        <f t="shared" si="23"/>
        <v>1604.4648377328767</v>
      </c>
      <c r="FL22" s="37">
        <f t="shared" si="23"/>
        <v>1600.0056471314826</v>
      </c>
      <c r="FM22" s="37">
        <f t="shared" si="23"/>
        <v>1595.5092966084103</v>
      </c>
      <c r="FN22" s="37">
        <f t="shared" si="23"/>
        <v>1590.9754764976458</v>
      </c>
      <c r="FO22" s="37">
        <f t="shared" si="23"/>
        <v>1586.4038745526248</v>
      </c>
      <c r="FP22" s="37">
        <f t="shared" si="23"/>
        <v>1581.7941759247287</v>
      </c>
      <c r="FQ22" s="37">
        <f t="shared" si="23"/>
        <v>1577.1460631416001</v>
      </c>
      <c r="FR22" s="37">
        <f t="shared" si="23"/>
        <v>1572.4592160852785</v>
      </c>
      <c r="FS22" s="37">
        <f t="shared" si="23"/>
        <v>1567.7333119701545</v>
      </c>
      <c r="FT22" s="37">
        <f t="shared" si="23"/>
        <v>1562.9680253207378</v>
      </c>
      <c r="FU22" s="37">
        <f t="shared" si="23"/>
        <v>1558.1630279492426</v>
      </c>
      <c r="FV22" s="37">
        <f t="shared" si="23"/>
        <v>1553.3179889329849</v>
      </c>
      <c r="FW22" s="37">
        <f t="shared" si="23"/>
        <v>1548.4325745915919</v>
      </c>
      <c r="FX22" s="37">
        <f t="shared" si="23"/>
        <v>1543.5064484640204</v>
      </c>
      <c r="FY22" s="37">
        <f t="shared" si="23"/>
        <v>1538.5392712853859</v>
      </c>
      <c r="FZ22" s="37">
        <f t="shared" si="23"/>
        <v>1533.530700963596</v>
      </c>
      <c r="GA22" s="37">
        <f t="shared" si="23"/>
        <v>1528.4803925557912</v>
      </c>
      <c r="GB22" s="37">
        <f t="shared" si="23"/>
        <v>1523.3879982445881</v>
      </c>
      <c r="GC22" s="37">
        <f t="shared" si="23"/>
        <v>1518.253167314125</v>
      </c>
      <c r="GD22" s="37">
        <f t="shared" si="23"/>
        <v>1513.075546125908</v>
      </c>
      <c r="GE22" s="37">
        <f t="shared" si="23"/>
        <v>1507.8547780944559</v>
      </c>
      <c r="GF22" s="37">
        <f t="shared" si="23"/>
        <v>1502.5905036627416</v>
      </c>
      <c r="GG22" s="37">
        <f t="shared" si="23"/>
        <v>1497.2823602774299</v>
      </c>
      <c r="GH22" s="37">
        <f t="shared" si="23"/>
        <v>1491.9299823639071</v>
      </c>
      <c r="GI22" s="37">
        <f t="shared" si="23"/>
        <v>1486.5330013011048</v>
      </c>
      <c r="GJ22" s="37">
        <f t="shared" si="23"/>
        <v>1481.0910453961126</v>
      </c>
      <c r="GK22" s="37">
        <f t="shared" si="23"/>
        <v>1475.6037398585788</v>
      </c>
      <c r="GL22" s="37">
        <f t="shared" si="23"/>
        <v>1470.0707067748988</v>
      </c>
      <c r="GM22" s="37">
        <f t="shared" si="23"/>
        <v>1464.4915650821883</v>
      </c>
      <c r="GN22" s="37">
        <f t="shared" si="23"/>
        <v>1458.8659305420383</v>
      </c>
      <c r="GO22" s="37">
        <f t="shared" si="23"/>
        <v>1453.193415714054</v>
      </c>
      <c r="GP22" s="37">
        <f t="shared" si="23"/>
        <v>1447.4736299291699</v>
      </c>
      <c r="GQ22" s="37">
        <f t="shared" si="23"/>
        <v>1441.7061792627451</v>
      </c>
      <c r="GR22" s="37">
        <f t="shared" si="23"/>
        <v>1435.890666507433</v>
      </c>
      <c r="GS22" s="37">
        <f t="shared" si="23"/>
        <v>1430.026691145827</v>
      </c>
      <c r="GT22" s="37">
        <f t="shared" si="23"/>
        <v>1424.1138493228743</v>
      </c>
      <c r="GU22" s="37">
        <f t="shared" si="23"/>
        <v>1418.1517338180636</v>
      </c>
      <c r="GV22" s="37">
        <f t="shared" si="23"/>
        <v>1412.1399340173793</v>
      </c>
      <c r="GW22" s="37">
        <f t="shared" si="23"/>
        <v>1406.0780358850229</v>
      </c>
      <c r="GX22" s="37">
        <f t="shared" si="23"/>
        <v>1399.9656219348967</v>
      </c>
      <c r="GY22" s="37">
        <f t="shared" si="23"/>
        <v>1393.8022712018528</v>
      </c>
      <c r="GZ22" s="37">
        <f t="shared" si="23"/>
        <v>1387.5875592127002</v>
      </c>
      <c r="HA22" s="37">
        <f t="shared" si="23"/>
        <v>1381.3210579569711</v>
      </c>
      <c r="HB22" s="37">
        <f t="shared" si="23"/>
        <v>1375.0023358574445</v>
      </c>
      <c r="HC22" s="37">
        <f t="shared" si="23"/>
        <v>1368.6309577404218</v>
      </c>
      <c r="HD22" s="37">
        <f t="shared" si="23"/>
        <v>1362.2064848057573</v>
      </c>
      <c r="HE22" s="37">
        <f t="shared" si="23"/>
        <v>1355.7284745966372</v>
      </c>
      <c r="HF22" s="37">
        <f t="shared" si="23"/>
        <v>1349.1964809691081</v>
      </c>
      <c r="HG22" s="37">
        <f t="shared" si="23"/>
        <v>1342.610054061349</v>
      </c>
      <c r="HH22" s="37">
        <f t="shared" si="23"/>
        <v>1335.9687402626923</v>
      </c>
      <c r="HI22" s="37">
        <f t="shared" si="23"/>
        <v>1329.27208218238</v>
      </c>
      <c r="HJ22" s="37">
        <f t="shared" si="23"/>
        <v>1322.5196186180654</v>
      </c>
      <c r="HK22" s="37">
        <f t="shared" si="23"/>
        <v>1315.7108845240477</v>
      </c>
      <c r="HL22" s="37">
        <f t="shared" si="23"/>
        <v>1308.8454109792467</v>
      </c>
      <c r="HM22" s="37">
        <f t="shared" si="23"/>
        <v>1301.9227251549057</v>
      </c>
      <c r="HN22" s="37">
        <f t="shared" si="23"/>
        <v>1294.9423502820284</v>
      </c>
      <c r="HO22" s="37">
        <f t="shared" si="23"/>
        <v>1287.9038056185441</v>
      </c>
      <c r="HP22" s="37">
        <f t="shared" si="23"/>
        <v>1280.8066064161972</v>
      </c>
      <c r="HQ22" s="37">
        <f t="shared" si="23"/>
        <v>1273.6502638871641</v>
      </c>
      <c r="HR22" s="37">
        <f t="shared" ref="HR22:KC22" si="24">$E$8/12*HR20</f>
        <v>1266.4342851703889</v>
      </c>
      <c r="HS22" s="37">
        <f t="shared" si="24"/>
        <v>1259.1581732976408</v>
      </c>
      <c r="HT22" s="37">
        <f t="shared" si="24"/>
        <v>1251.8214271592865</v>
      </c>
      <c r="HU22" s="37">
        <f t="shared" si="24"/>
        <v>1244.4235414697791</v>
      </c>
      <c r="HV22" s="37">
        <f t="shared" si="24"/>
        <v>1236.9640067328592</v>
      </c>
      <c r="HW22" s="37">
        <f t="shared" si="24"/>
        <v>1229.4423092064649</v>
      </c>
      <c r="HX22" s="37">
        <f t="shared" si="24"/>
        <v>1221.8579308673507</v>
      </c>
      <c r="HY22" s="37">
        <f t="shared" si="24"/>
        <v>1214.2103493754105</v>
      </c>
      <c r="HZ22" s="37">
        <f t="shared" si="24"/>
        <v>1206.4990380377039</v>
      </c>
      <c r="IA22" s="37">
        <f t="shared" si="24"/>
        <v>1198.7234657721835</v>
      </c>
      <c r="IB22" s="37">
        <f t="shared" si="24"/>
        <v>1190.8830970711172</v>
      </c>
      <c r="IC22" s="37">
        <f t="shared" si="24"/>
        <v>1182.9773919642082</v>
      </c>
      <c r="ID22" s="37">
        <f t="shared" si="24"/>
        <v>1175.0058059814087</v>
      </c>
      <c r="IE22" s="37">
        <f t="shared" si="24"/>
        <v>1166.9677901154191</v>
      </c>
      <c r="IF22" s="37">
        <f t="shared" si="24"/>
        <v>1158.8627907838795</v>
      </c>
      <c r="IG22" s="37">
        <f t="shared" si="24"/>
        <v>1150.690249791244</v>
      </c>
      <c r="IH22" s="37">
        <f t="shared" si="24"/>
        <v>1142.4496042903363</v>
      </c>
      <c r="II22" s="37">
        <f t="shared" si="24"/>
        <v>1134.1402867435875</v>
      </c>
      <c r="IJ22" s="37">
        <f t="shared" si="24"/>
        <v>1125.7617248839495</v>
      </c>
      <c r="IK22" s="37">
        <f t="shared" si="24"/>
        <v>1117.3133416754808</v>
      </c>
      <c r="IL22" s="37">
        <f t="shared" si="24"/>
        <v>1108.7945552736087</v>
      </c>
      <c r="IM22" s="37">
        <f t="shared" si="24"/>
        <v>1100.204778985054</v>
      </c>
      <c r="IN22" s="37">
        <f t="shared" si="24"/>
        <v>1091.5434212274279</v>
      </c>
      <c r="IO22" s="37">
        <f t="shared" si="24"/>
        <v>1082.8098854884884</v>
      </c>
      <c r="IP22" s="37">
        <f t="shared" si="24"/>
        <v>1074.0035702850578</v>
      </c>
      <c r="IQ22" s="37">
        <f t="shared" si="24"/>
        <v>1065.1238691215985</v>
      </c>
      <c r="IR22" s="37">
        <f t="shared" si="24"/>
        <v>1056.170170448444</v>
      </c>
      <c r="IS22" s="37">
        <f t="shared" si="24"/>
        <v>1047.1418576196797</v>
      </c>
      <c r="IT22" s="37">
        <f t="shared" si="24"/>
        <v>1038.0383088506755</v>
      </c>
      <c r="IU22" s="37">
        <f t="shared" si="24"/>
        <v>1028.8588971752631</v>
      </c>
      <c r="IV22" s="37">
        <f t="shared" si="24"/>
        <v>1019.6029904025557</v>
      </c>
      <c r="IW22" s="37">
        <f t="shared" si="24"/>
        <v>1010.2699510734089</v>
      </c>
      <c r="IX22" s="37">
        <f t="shared" si="24"/>
        <v>1000.8591364165193</v>
      </c>
      <c r="IY22" s="37">
        <f t="shared" si="24"/>
        <v>991.36989830415564</v>
      </c>
      <c r="IZ22" s="37">
        <f t="shared" si="24"/>
        <v>981.80158320752219</v>
      </c>
      <c r="JA22" s="37">
        <f t="shared" si="24"/>
        <v>972.15353215175014</v>
      </c>
      <c r="JB22" s="37">
        <f t="shared" si="24"/>
        <v>962.42508067051335</v>
      </c>
      <c r="JC22" s="37">
        <f t="shared" si="24"/>
        <v>952.61555876026625</v>
      </c>
      <c r="JD22" s="37">
        <f t="shared" si="24"/>
        <v>942.72429083410032</v>
      </c>
      <c r="JE22" s="37">
        <f t="shared" si="24"/>
        <v>932.75059567521646</v>
      </c>
      <c r="JF22" s="37">
        <f t="shared" si="24"/>
        <v>922.69378639000854</v>
      </c>
      <c r="JG22" s="37">
        <f t="shared" si="24"/>
        <v>912.55317036075735</v>
      </c>
      <c r="JH22" s="37">
        <f t="shared" si="24"/>
        <v>902.32804919792898</v>
      </c>
      <c r="JI22" s="37">
        <f t="shared" si="24"/>
        <v>892.01771869207698</v>
      </c>
      <c r="JJ22" s="37">
        <f t="shared" si="24"/>
        <v>881.62146876534291</v>
      </c>
      <c r="JK22" s="37">
        <f t="shared" si="24"/>
        <v>871.13858342255276</v>
      </c>
      <c r="JL22" s="37">
        <f t="shared" si="24"/>
        <v>860.56834070190598</v>
      </c>
      <c r="JM22" s="37">
        <f t="shared" si="24"/>
        <v>849.91001262525378</v>
      </c>
      <c r="JN22" s="37">
        <f t="shared" si="24"/>
        <v>839.16286514796275</v>
      </c>
      <c r="JO22" s="37">
        <f t="shared" si="24"/>
        <v>828.32615810836103</v>
      </c>
      <c r="JP22" s="37">
        <f t="shared" si="24"/>
        <v>817.39914517676277</v>
      </c>
      <c r="JQ22" s="37">
        <f t="shared" si="24"/>
        <v>806.3810738040678</v>
      </c>
      <c r="JR22" s="37">
        <f t="shared" si="24"/>
        <v>795.27118516993357</v>
      </c>
      <c r="JS22" s="37">
        <f t="shared" si="24"/>
        <v>784.06871413051499</v>
      </c>
      <c r="JT22" s="37">
        <f t="shared" si="24"/>
        <v>772.77288916576788</v>
      </c>
      <c r="JU22" s="37">
        <f t="shared" si="24"/>
        <v>761.38293232631452</v>
      </c>
      <c r="JV22" s="37">
        <f t="shared" si="24"/>
        <v>749.89805917986575</v>
      </c>
      <c r="JW22" s="37">
        <f t="shared" si="24"/>
        <v>738.31747875719657</v>
      </c>
      <c r="JX22" s="37">
        <f t="shared" si="24"/>
        <v>726.64039349767177</v>
      </c>
      <c r="JY22" s="37">
        <f t="shared" si="24"/>
        <v>714.86599919431762</v>
      </c>
      <c r="JZ22" s="37">
        <f t="shared" si="24"/>
        <v>702.99348493843559</v>
      </c>
      <c r="KA22" s="37">
        <f t="shared" si="24"/>
        <v>691.02203306375452</v>
      </c>
      <c r="KB22" s="37">
        <f t="shared" si="24"/>
        <v>678.95081909011776</v>
      </c>
      <c r="KC22" s="37">
        <f t="shared" si="24"/>
        <v>666.77901166670063</v>
      </c>
      <c r="KD22" s="37">
        <f t="shared" ref="KD22:MO22" si="25">$E$8/12*KD20</f>
        <v>654.50577251475511</v>
      </c>
      <c r="KE22" s="37">
        <f t="shared" si="25"/>
        <v>642.13025636987675</v>
      </c>
      <c r="KF22" s="37">
        <f t="shared" si="25"/>
        <v>629.65161092379094</v>
      </c>
      <c r="KG22" s="37">
        <f t="shared" si="25"/>
        <v>617.0689767656545</v>
      </c>
      <c r="KH22" s="37">
        <f t="shared" si="25"/>
        <v>604.38148732286686</v>
      </c>
      <c r="KI22" s="37">
        <f t="shared" si="25"/>
        <v>591.5882688013894</v>
      </c>
      <c r="KJ22" s="37">
        <f t="shared" si="25"/>
        <v>578.68844012556622</v>
      </c>
      <c r="KK22" s="37">
        <f t="shared" si="25"/>
        <v>565.68111287744455</v>
      </c>
      <c r="KL22" s="37">
        <f t="shared" si="25"/>
        <v>552.56539123558855</v>
      </c>
      <c r="KM22" s="37">
        <f t="shared" si="25"/>
        <v>539.34037191338371</v>
      </c>
      <c r="KN22" s="37">
        <f t="shared" si="25"/>
        <v>526.00514409682717</v>
      </c>
      <c r="KO22" s="37">
        <f t="shared" si="25"/>
        <v>512.55878938179944</v>
      </c>
      <c r="KP22" s="37">
        <f t="shared" si="25"/>
        <v>499.00038171081297</v>
      </c>
      <c r="KQ22" s="37">
        <f t="shared" si="25"/>
        <v>485.32898730923506</v>
      </c>
      <c r="KR22" s="37">
        <f t="shared" si="25"/>
        <v>471.54366462097727</v>
      </c>
      <c r="KS22" s="37">
        <f t="shared" si="25"/>
        <v>457.64346424365067</v>
      </c>
      <c r="KT22" s="37">
        <f t="shared" si="25"/>
        <v>443.62742886317966</v>
      </c>
      <c r="KU22" s="37">
        <f t="shared" si="25"/>
        <v>429.49459318787143</v>
      </c>
      <c r="KV22" s="37">
        <f t="shared" si="25"/>
        <v>415.24398388193566</v>
      </c>
      <c r="KW22" s="37">
        <f t="shared" si="25"/>
        <v>400.87461949845044</v>
      </c>
      <c r="KX22" s="37">
        <f t="shared" si="25"/>
        <v>386.38551041176947</v>
      </c>
      <c r="KY22" s="37">
        <f t="shared" si="25"/>
        <v>371.77565874936619</v>
      </c>
      <c r="KZ22" s="37">
        <f t="shared" si="25"/>
        <v>357.04405832310954</v>
      </c>
      <c r="LA22" s="37">
        <f t="shared" si="25"/>
        <v>342.18969455996739</v>
      </c>
      <c r="LB22" s="37">
        <f t="shared" si="25"/>
        <v>327.21154443213243</v>
      </c>
      <c r="LC22" s="37">
        <f t="shared" si="25"/>
        <v>312.10857638656552</v>
      </c>
      <c r="LD22" s="37">
        <f t="shared" si="25"/>
        <v>296.87975027395214</v>
      </c>
      <c r="LE22" s="37">
        <f t="shared" si="25"/>
        <v>281.52401727706706</v>
      </c>
      <c r="LF22" s="37">
        <f t="shared" si="25"/>
        <v>266.04031983854122</v>
      </c>
      <c r="LG22" s="37">
        <f t="shared" si="25"/>
        <v>250.42759158802767</v>
      </c>
      <c r="LH22" s="37">
        <f t="shared" si="25"/>
        <v>234.68475726875985</v>
      </c>
      <c r="LI22" s="37">
        <f t="shared" si="25"/>
        <v>218.81073266349813</v>
      </c>
      <c r="LJ22" s="37">
        <f t="shared" si="25"/>
        <v>202.80442451985923</v>
      </c>
      <c r="LK22" s="37">
        <f t="shared" si="25"/>
        <v>186.6647304750233</v>
      </c>
      <c r="LL22" s="37">
        <f t="shared" si="25"/>
        <v>170.39053897981378</v>
      </c>
      <c r="LM22" s="37">
        <f t="shared" si="25"/>
        <v>153.98072922214416</v>
      </c>
      <c r="LN22" s="37">
        <f t="shared" si="25"/>
        <v>137.43417104982734</v>
      </c>
      <c r="LO22" s="37">
        <f t="shared" si="25"/>
        <v>120.74972489274117</v>
      </c>
      <c r="LP22" s="37">
        <f t="shared" si="25"/>
        <v>103.92624168434597</v>
      </c>
      <c r="LQ22" s="37">
        <f t="shared" si="25"/>
        <v>86.962562782547451</v>
      </c>
      <c r="LR22" s="37">
        <f t="shared" si="25"/>
        <v>69.85751988990063</v>
      </c>
      <c r="LS22" s="37">
        <f t="shared" si="25"/>
        <v>52.609934973148405</v>
      </c>
      <c r="LT22" s="37">
        <f t="shared" si="25"/>
        <v>35.218620182089929</v>
      </c>
      <c r="LU22" s="37">
        <f t="shared" si="25"/>
        <v>17.682377767772625</v>
      </c>
      <c r="LV22" s="37">
        <f t="shared" si="25"/>
        <v>0</v>
      </c>
      <c r="LW22" s="37">
        <f t="shared" si="25"/>
        <v>0</v>
      </c>
      <c r="LX22" s="37">
        <f t="shared" si="25"/>
        <v>0</v>
      </c>
      <c r="LY22" s="37">
        <f t="shared" si="25"/>
        <v>0</v>
      </c>
      <c r="LZ22" s="37">
        <f t="shared" si="25"/>
        <v>0</v>
      </c>
      <c r="MA22" s="37">
        <f t="shared" si="25"/>
        <v>0</v>
      </c>
      <c r="MB22" s="37">
        <f t="shared" si="25"/>
        <v>0</v>
      </c>
      <c r="MC22" s="37">
        <f t="shared" si="25"/>
        <v>0</v>
      </c>
      <c r="MD22" s="37">
        <f t="shared" si="25"/>
        <v>0</v>
      </c>
      <c r="ME22" s="37">
        <f t="shared" si="25"/>
        <v>0</v>
      </c>
      <c r="MF22" s="37">
        <f t="shared" si="25"/>
        <v>0</v>
      </c>
      <c r="MG22" s="37">
        <f t="shared" si="25"/>
        <v>0</v>
      </c>
      <c r="MH22" s="37">
        <f t="shared" si="25"/>
        <v>0</v>
      </c>
      <c r="MI22" s="37">
        <f t="shared" si="25"/>
        <v>0</v>
      </c>
      <c r="MJ22" s="37">
        <f t="shared" si="25"/>
        <v>0</v>
      </c>
      <c r="MK22" s="37">
        <f t="shared" si="25"/>
        <v>0</v>
      </c>
      <c r="ML22" s="37">
        <f t="shared" si="25"/>
        <v>0</v>
      </c>
      <c r="MM22" s="37">
        <f t="shared" si="25"/>
        <v>0</v>
      </c>
      <c r="MN22" s="37">
        <f t="shared" si="25"/>
        <v>0</v>
      </c>
      <c r="MO22" s="37">
        <f t="shared" si="25"/>
        <v>0</v>
      </c>
      <c r="MP22" s="37">
        <f t="shared" ref="MP22:OC22" si="26">$E$8/12*MP20</f>
        <v>0</v>
      </c>
      <c r="MQ22" s="37">
        <f t="shared" si="26"/>
        <v>0</v>
      </c>
      <c r="MR22" s="37">
        <f t="shared" si="26"/>
        <v>0</v>
      </c>
      <c r="MS22" s="37">
        <f t="shared" si="26"/>
        <v>0</v>
      </c>
      <c r="MT22" s="37">
        <f t="shared" si="26"/>
        <v>0</v>
      </c>
      <c r="MU22" s="37">
        <f t="shared" si="26"/>
        <v>0</v>
      </c>
      <c r="MV22" s="37">
        <f t="shared" si="26"/>
        <v>0</v>
      </c>
      <c r="MW22" s="37">
        <f t="shared" si="26"/>
        <v>0</v>
      </c>
      <c r="MX22" s="37">
        <f t="shared" si="26"/>
        <v>0</v>
      </c>
      <c r="MY22" s="37">
        <f t="shared" si="26"/>
        <v>0</v>
      </c>
      <c r="MZ22" s="37">
        <f t="shared" si="26"/>
        <v>0</v>
      </c>
      <c r="NA22" s="37">
        <f t="shared" si="26"/>
        <v>0</v>
      </c>
      <c r="NB22" s="37">
        <f t="shared" si="26"/>
        <v>0</v>
      </c>
      <c r="NC22" s="37">
        <f t="shared" si="26"/>
        <v>0</v>
      </c>
      <c r="ND22" s="37">
        <f t="shared" si="26"/>
        <v>0</v>
      </c>
      <c r="NE22" s="37">
        <f t="shared" si="26"/>
        <v>0</v>
      </c>
      <c r="NF22" s="37">
        <f t="shared" si="26"/>
        <v>0</v>
      </c>
      <c r="NG22" s="37">
        <f t="shared" si="26"/>
        <v>0</v>
      </c>
      <c r="NH22" s="37">
        <f t="shared" si="26"/>
        <v>0</v>
      </c>
      <c r="NI22" s="37">
        <f t="shared" si="26"/>
        <v>0</v>
      </c>
      <c r="NJ22" s="37">
        <f t="shared" si="26"/>
        <v>0</v>
      </c>
      <c r="NK22" s="37">
        <f t="shared" si="26"/>
        <v>0</v>
      </c>
      <c r="NL22" s="37">
        <f t="shared" si="26"/>
        <v>0</v>
      </c>
      <c r="NM22" s="37">
        <f t="shared" si="26"/>
        <v>0</v>
      </c>
      <c r="NN22" s="37">
        <f t="shared" si="26"/>
        <v>0</v>
      </c>
      <c r="NO22" s="37">
        <f t="shared" si="26"/>
        <v>0</v>
      </c>
      <c r="NP22" s="37">
        <f t="shared" si="26"/>
        <v>0</v>
      </c>
      <c r="NQ22" s="37">
        <f t="shared" si="26"/>
        <v>0</v>
      </c>
      <c r="NR22" s="37">
        <f t="shared" si="26"/>
        <v>0</v>
      </c>
      <c r="NS22" s="37">
        <f t="shared" si="26"/>
        <v>0</v>
      </c>
      <c r="NT22" s="37">
        <f t="shared" si="26"/>
        <v>0</v>
      </c>
      <c r="NU22" s="37">
        <f t="shared" si="26"/>
        <v>0</v>
      </c>
      <c r="NV22" s="37">
        <f t="shared" si="26"/>
        <v>0</v>
      </c>
      <c r="NW22" s="37">
        <f t="shared" si="26"/>
        <v>0</v>
      </c>
      <c r="NX22" s="37">
        <f t="shared" si="26"/>
        <v>0</v>
      </c>
      <c r="NY22" s="37">
        <f t="shared" si="26"/>
        <v>0</v>
      </c>
      <c r="NZ22" s="37">
        <f t="shared" si="26"/>
        <v>0</v>
      </c>
      <c r="OA22" s="37">
        <f t="shared" si="26"/>
        <v>0</v>
      </c>
      <c r="OB22" s="37">
        <f t="shared" si="26"/>
        <v>0</v>
      </c>
      <c r="OC22" s="37">
        <f t="shared" si="26"/>
        <v>0</v>
      </c>
    </row>
    <row r="23" spans="3:393" s="15" customFormat="1">
      <c r="D23" s="15">
        <v>4</v>
      </c>
      <c r="E23" s="151">
        <f t="shared" si="9"/>
        <v>228039.09816841682</v>
      </c>
      <c r="F23" s="151">
        <f t="shared" si="0"/>
        <v>25674.812518801999</v>
      </c>
      <c r="H23" s="151">
        <f>+SUM(U56:U67)</f>
        <v>22668.60223632427</v>
      </c>
      <c r="J23" s="151">
        <f t="shared" si="1"/>
        <v>3006.2102824777285</v>
      </c>
      <c r="L23" s="151">
        <f t="shared" si="2"/>
        <v>225032.8878859391</v>
      </c>
      <c r="N23" s="30"/>
      <c r="O23" s="15">
        <v>4</v>
      </c>
      <c r="Q23" s="151">
        <f t="shared" si="10"/>
        <v>234916.68566677353</v>
      </c>
      <c r="R23" s="37"/>
      <c r="S23" s="151">
        <f t="shared" si="11"/>
        <v>2139.5677099001664</v>
      </c>
      <c r="U23" s="151">
        <f t="shared" si="12"/>
        <v>1957.639047223113</v>
      </c>
      <c r="W23" s="151">
        <f t="shared" si="13"/>
        <v>181.92866267705335</v>
      </c>
      <c r="Y23" s="151">
        <f t="shared" si="14"/>
        <v>234734.75700409646</v>
      </c>
      <c r="Z23" s="30">
        <v>1</v>
      </c>
      <c r="AF23" s="197"/>
      <c r="AG23" s="15" t="s">
        <v>310</v>
      </c>
      <c r="AH23" s="191">
        <f t="shared" ref="AH23:CS23" si="27">AH21-AH22</f>
        <v>177.45520990016644</v>
      </c>
      <c r="AI23" s="191">
        <f t="shared" si="27"/>
        <v>178.93400331600105</v>
      </c>
      <c r="AJ23" s="191">
        <f t="shared" si="27"/>
        <v>180.42512001030127</v>
      </c>
      <c r="AK23" s="191">
        <f t="shared" si="27"/>
        <v>181.92866267705381</v>
      </c>
      <c r="AL23" s="191">
        <f t="shared" si="27"/>
        <v>183.44473486602919</v>
      </c>
      <c r="AM23" s="191">
        <f t="shared" si="27"/>
        <v>184.97344098991289</v>
      </c>
      <c r="AN23" s="191">
        <f t="shared" si="27"/>
        <v>186.51488633149552</v>
      </c>
      <c r="AO23" s="191">
        <f t="shared" si="27"/>
        <v>188.06917705092451</v>
      </c>
      <c r="AP23" s="191">
        <f t="shared" si="27"/>
        <v>189.63642019301551</v>
      </c>
      <c r="AQ23" s="191">
        <f t="shared" si="27"/>
        <v>191.21672369462385</v>
      </c>
      <c r="AR23" s="191">
        <f t="shared" si="27"/>
        <v>192.81019639207898</v>
      </c>
      <c r="AS23" s="191">
        <f t="shared" si="27"/>
        <v>194.41694802867983</v>
      </c>
      <c r="AT23" s="191">
        <f t="shared" si="27"/>
        <v>196.03708926225204</v>
      </c>
      <c r="AU23" s="191">
        <f t="shared" si="27"/>
        <v>197.67073167277067</v>
      </c>
      <c r="AV23" s="191">
        <f t="shared" si="27"/>
        <v>199.31798777004383</v>
      </c>
      <c r="AW23" s="191">
        <f t="shared" si="27"/>
        <v>200.97897100146088</v>
      </c>
      <c r="AX23" s="191">
        <f t="shared" si="27"/>
        <v>202.65379575980637</v>
      </c>
      <c r="AY23" s="191">
        <f t="shared" si="27"/>
        <v>204.34257739113809</v>
      </c>
      <c r="AZ23" s="191">
        <f t="shared" si="27"/>
        <v>206.04543220273104</v>
      </c>
      <c r="BA23" s="191">
        <f t="shared" si="27"/>
        <v>207.76247747108687</v>
      </c>
      <c r="BB23" s="191">
        <f t="shared" si="27"/>
        <v>209.49383145001275</v>
      </c>
      <c r="BC23" s="191">
        <f t="shared" si="27"/>
        <v>211.23961337876267</v>
      </c>
      <c r="BD23" s="191">
        <f t="shared" si="27"/>
        <v>212.99994349025246</v>
      </c>
      <c r="BE23" s="191">
        <f t="shared" si="27"/>
        <v>214.7749430193378</v>
      </c>
      <c r="BF23" s="191">
        <f t="shared" si="27"/>
        <v>216.56473421116584</v>
      </c>
      <c r="BG23" s="191">
        <f t="shared" si="27"/>
        <v>218.36944032959218</v>
      </c>
      <c r="BH23" s="191">
        <f t="shared" si="27"/>
        <v>220.18918566567208</v>
      </c>
      <c r="BI23" s="191">
        <f t="shared" si="27"/>
        <v>222.02409554621909</v>
      </c>
      <c r="BJ23" s="191">
        <f t="shared" si="27"/>
        <v>223.87429634243767</v>
      </c>
      <c r="BK23" s="191">
        <f t="shared" si="27"/>
        <v>225.73991547862465</v>
      </c>
      <c r="BL23" s="191">
        <f t="shared" si="27"/>
        <v>227.62108144094645</v>
      </c>
      <c r="BM23" s="191">
        <f t="shared" si="27"/>
        <v>229.51792378628761</v>
      </c>
      <c r="BN23" s="191">
        <f t="shared" si="27"/>
        <v>231.43057315117335</v>
      </c>
      <c r="BO23" s="191">
        <f t="shared" si="27"/>
        <v>233.35916126076654</v>
      </c>
      <c r="BP23" s="191">
        <f t="shared" si="27"/>
        <v>235.30382093793969</v>
      </c>
      <c r="BQ23" s="191">
        <f t="shared" si="27"/>
        <v>237.2646861124224</v>
      </c>
      <c r="BR23" s="191">
        <f t="shared" si="27"/>
        <v>239.24189183002568</v>
      </c>
      <c r="BS23" s="191">
        <f t="shared" si="27"/>
        <v>241.2355742619427</v>
      </c>
      <c r="BT23" s="191">
        <f t="shared" si="27"/>
        <v>243.24587071412566</v>
      </c>
      <c r="BU23" s="191">
        <f t="shared" si="27"/>
        <v>245.27291963674338</v>
      </c>
      <c r="BV23" s="191">
        <f t="shared" si="27"/>
        <v>247.31686063371626</v>
      </c>
      <c r="BW23" s="191">
        <f t="shared" si="27"/>
        <v>249.37783447233073</v>
      </c>
      <c r="BX23" s="191">
        <f t="shared" si="27"/>
        <v>251.45598309293337</v>
      </c>
      <c r="BY23" s="191">
        <f t="shared" si="27"/>
        <v>253.55144961870769</v>
      </c>
      <c r="BZ23" s="191">
        <f t="shared" si="27"/>
        <v>255.66437836553041</v>
      </c>
      <c r="CA23" s="191">
        <f t="shared" si="27"/>
        <v>257.79491485190988</v>
      </c>
      <c r="CB23" s="191">
        <f t="shared" si="27"/>
        <v>259.94320580900899</v>
      </c>
      <c r="CC23" s="191">
        <f t="shared" si="27"/>
        <v>262.10939919075076</v>
      </c>
      <c r="CD23" s="191">
        <f t="shared" si="27"/>
        <v>264.29364418400701</v>
      </c>
      <c r="CE23" s="191">
        <f t="shared" si="27"/>
        <v>266.49609121887374</v>
      </c>
      <c r="CF23" s="191">
        <f t="shared" si="27"/>
        <v>268.71689197903106</v>
      </c>
      <c r="CG23" s="191">
        <f t="shared" si="27"/>
        <v>270.95619941218979</v>
      </c>
      <c r="CH23" s="191">
        <f t="shared" si="27"/>
        <v>273.21416774062459</v>
      </c>
      <c r="CI23" s="191">
        <f t="shared" si="27"/>
        <v>275.49095247179639</v>
      </c>
      <c r="CJ23" s="191">
        <f t="shared" si="27"/>
        <v>277.78671040906147</v>
      </c>
      <c r="CK23" s="191">
        <f t="shared" si="27"/>
        <v>280.10159966247033</v>
      </c>
      <c r="CL23" s="191">
        <f t="shared" si="27"/>
        <v>282.43577965965756</v>
      </c>
      <c r="CM23" s="191">
        <f t="shared" si="27"/>
        <v>284.78941115682142</v>
      </c>
      <c r="CN23" s="191">
        <f t="shared" si="27"/>
        <v>287.16265624979496</v>
      </c>
      <c r="CO23" s="191">
        <f t="shared" si="27"/>
        <v>289.55567838521006</v>
      </c>
      <c r="CP23" s="191">
        <f t="shared" si="27"/>
        <v>291.9686423717535</v>
      </c>
      <c r="CQ23" s="191">
        <f t="shared" si="27"/>
        <v>294.40171439151823</v>
      </c>
      <c r="CR23" s="191">
        <f t="shared" si="27"/>
        <v>296.85506201144744</v>
      </c>
      <c r="CS23" s="191">
        <f t="shared" si="27"/>
        <v>299.32885419487616</v>
      </c>
      <c r="CT23" s="191">
        <f t="shared" ref="CT23:FE23" si="28">CT21-CT22</f>
        <v>301.82326131316677</v>
      </c>
      <c r="CU23" s="191">
        <f t="shared" si="28"/>
        <v>304.33845515744315</v>
      </c>
      <c r="CV23" s="191">
        <f t="shared" si="28"/>
        <v>306.87460895042182</v>
      </c>
      <c r="CW23" s="191">
        <f t="shared" si="28"/>
        <v>309.43189735834221</v>
      </c>
      <c r="CX23" s="191">
        <f t="shared" si="28"/>
        <v>312.01049650299478</v>
      </c>
      <c r="CY23" s="191">
        <f t="shared" si="28"/>
        <v>314.61058397385318</v>
      </c>
      <c r="CZ23" s="191">
        <f t="shared" si="28"/>
        <v>317.23233884030196</v>
      </c>
      <c r="DA23" s="191">
        <f t="shared" si="28"/>
        <v>319.87594166397093</v>
      </c>
      <c r="DB23" s="191">
        <f t="shared" si="28"/>
        <v>322.54157451117089</v>
      </c>
      <c r="DC23" s="191">
        <f t="shared" si="28"/>
        <v>325.22942096543079</v>
      </c>
      <c r="DD23" s="191">
        <f t="shared" si="28"/>
        <v>327.93966614014266</v>
      </c>
      <c r="DE23" s="191">
        <f t="shared" si="28"/>
        <v>330.67249669131047</v>
      </c>
      <c r="DF23" s="191">
        <f t="shared" si="28"/>
        <v>333.4281008304049</v>
      </c>
      <c r="DG23" s="191">
        <f t="shared" si="28"/>
        <v>336.2066683373248</v>
      </c>
      <c r="DH23" s="191">
        <f t="shared" si="28"/>
        <v>339.00839057346911</v>
      </c>
      <c r="DI23" s="191">
        <f t="shared" si="28"/>
        <v>341.83346049491479</v>
      </c>
      <c r="DJ23" s="191">
        <f t="shared" si="28"/>
        <v>344.68207266570562</v>
      </c>
      <c r="DK23" s="191">
        <f t="shared" si="28"/>
        <v>347.5544232712532</v>
      </c>
      <c r="DL23" s="191">
        <f t="shared" si="28"/>
        <v>350.45071013184702</v>
      </c>
      <c r="DM23" s="191">
        <f t="shared" si="28"/>
        <v>353.37113271627891</v>
      </c>
      <c r="DN23" s="191">
        <f t="shared" si="28"/>
        <v>356.3158921555812</v>
      </c>
      <c r="DO23" s="191">
        <f t="shared" si="28"/>
        <v>359.28519125687762</v>
      </c>
      <c r="DP23" s="191">
        <f t="shared" si="28"/>
        <v>362.2792345173516</v>
      </c>
      <c r="DQ23" s="191">
        <f t="shared" si="28"/>
        <v>365.2982281383297</v>
      </c>
      <c r="DR23" s="191">
        <f t="shared" si="28"/>
        <v>368.34238003948235</v>
      </c>
      <c r="DS23" s="191">
        <f t="shared" si="28"/>
        <v>371.41189987314488</v>
      </c>
      <c r="DT23" s="191">
        <f t="shared" si="28"/>
        <v>374.5069990387542</v>
      </c>
      <c r="DU23" s="191">
        <f t="shared" si="28"/>
        <v>377.62789069741052</v>
      </c>
      <c r="DV23" s="191">
        <f t="shared" si="28"/>
        <v>380.77478978655563</v>
      </c>
      <c r="DW23" s="191">
        <f t="shared" si="28"/>
        <v>383.94791303477678</v>
      </c>
      <c r="DX23" s="191">
        <f t="shared" si="28"/>
        <v>387.14747897673351</v>
      </c>
      <c r="DY23" s="191">
        <f t="shared" si="28"/>
        <v>390.37370796820619</v>
      </c>
      <c r="DZ23" s="191">
        <f t="shared" si="28"/>
        <v>393.62682220127454</v>
      </c>
      <c r="EA23" s="191">
        <f t="shared" si="28"/>
        <v>396.90704571961851</v>
      </c>
      <c r="EB23" s="191">
        <f t="shared" si="28"/>
        <v>400.21460443394881</v>
      </c>
      <c r="EC23" s="191">
        <f t="shared" si="28"/>
        <v>403.5497261375649</v>
      </c>
      <c r="ED23" s="191">
        <f t="shared" si="28"/>
        <v>406.91264052204474</v>
      </c>
      <c r="EE23" s="191">
        <f t="shared" si="28"/>
        <v>410.30357919306175</v>
      </c>
      <c r="EF23" s="191">
        <f t="shared" si="28"/>
        <v>413.72277568633717</v>
      </c>
      <c r="EG23" s="191">
        <f t="shared" si="28"/>
        <v>417.17046548372332</v>
      </c>
      <c r="EH23" s="191">
        <f t="shared" si="28"/>
        <v>420.64688602942124</v>
      </c>
      <c r="EI23" s="191">
        <f t="shared" si="28"/>
        <v>424.15227674633297</v>
      </c>
      <c r="EJ23" s="191">
        <f t="shared" si="28"/>
        <v>427.68687905255251</v>
      </c>
      <c r="EK23" s="191">
        <f t="shared" si="28"/>
        <v>431.25093637799046</v>
      </c>
      <c r="EL23" s="191">
        <f t="shared" si="28"/>
        <v>434.84469418114054</v>
      </c>
      <c r="EM23" s="191">
        <f t="shared" si="28"/>
        <v>438.46839996598328</v>
      </c>
      <c r="EN23" s="191">
        <f t="shared" si="28"/>
        <v>442.12230329903332</v>
      </c>
      <c r="EO23" s="191">
        <f t="shared" si="28"/>
        <v>445.806655826525</v>
      </c>
      <c r="EP23" s="191">
        <f t="shared" si="28"/>
        <v>449.52171129174599</v>
      </c>
      <c r="EQ23" s="191">
        <f t="shared" si="28"/>
        <v>453.26772555251068</v>
      </c>
      <c r="ER23" s="191">
        <f t="shared" si="28"/>
        <v>457.04495659878148</v>
      </c>
      <c r="ES23" s="191">
        <f t="shared" si="28"/>
        <v>460.85366457043801</v>
      </c>
      <c r="ET23" s="191">
        <f t="shared" si="28"/>
        <v>464.69411177519169</v>
      </c>
      <c r="EU23" s="191">
        <f t="shared" si="28"/>
        <v>468.56656270665167</v>
      </c>
      <c r="EV23" s="191">
        <f t="shared" si="28"/>
        <v>472.47128406254046</v>
      </c>
      <c r="EW23" s="191">
        <f t="shared" si="28"/>
        <v>476.40854476306163</v>
      </c>
      <c r="EX23" s="191">
        <f t="shared" si="28"/>
        <v>480.37861596942048</v>
      </c>
      <c r="EY23" s="191">
        <f t="shared" si="28"/>
        <v>484.38177110249899</v>
      </c>
      <c r="EZ23" s="191">
        <f t="shared" si="28"/>
        <v>488.4182858616864</v>
      </c>
      <c r="FA23" s="191">
        <f t="shared" si="28"/>
        <v>492.48843824386722</v>
      </c>
      <c r="FB23" s="191">
        <f t="shared" si="28"/>
        <v>496.59250856256608</v>
      </c>
      <c r="FC23" s="191">
        <f t="shared" si="28"/>
        <v>500.73077946725402</v>
      </c>
      <c r="FD23" s="191">
        <f t="shared" si="28"/>
        <v>504.90353596281466</v>
      </c>
      <c r="FE23" s="191">
        <f t="shared" si="28"/>
        <v>509.11106542917128</v>
      </c>
      <c r="FF23" s="191">
        <f t="shared" ref="FF23:HQ23" si="29">FF21-FF22</f>
        <v>513.3536576410811</v>
      </c>
      <c r="FG23" s="191">
        <f t="shared" si="29"/>
        <v>517.63160478809004</v>
      </c>
      <c r="FH23" s="191">
        <f t="shared" si="29"/>
        <v>521.94520149465757</v>
      </c>
      <c r="FI23" s="191">
        <f t="shared" si="29"/>
        <v>526.29474484044613</v>
      </c>
      <c r="FJ23" s="191">
        <f t="shared" si="29"/>
        <v>530.68053438078323</v>
      </c>
      <c r="FK23" s="191">
        <f t="shared" si="29"/>
        <v>535.10287216728966</v>
      </c>
      <c r="FL23" s="191">
        <f t="shared" si="29"/>
        <v>539.56206276868375</v>
      </c>
      <c r="FM23" s="191">
        <f t="shared" si="29"/>
        <v>544.0584132917561</v>
      </c>
      <c r="FN23" s="191">
        <f t="shared" si="29"/>
        <v>548.59223340252061</v>
      </c>
      <c r="FO23" s="191">
        <f t="shared" si="29"/>
        <v>553.16383534754164</v>
      </c>
      <c r="FP23" s="191">
        <f t="shared" si="29"/>
        <v>557.77353397543766</v>
      </c>
      <c r="FQ23" s="191">
        <f t="shared" si="29"/>
        <v>562.42164675856634</v>
      </c>
      <c r="FR23" s="191">
        <f t="shared" si="29"/>
        <v>567.10849381488788</v>
      </c>
      <c r="FS23" s="191">
        <f t="shared" si="29"/>
        <v>571.83439793001185</v>
      </c>
      <c r="FT23" s="191">
        <f t="shared" si="29"/>
        <v>576.59968457942864</v>
      </c>
      <c r="FU23" s="191">
        <f t="shared" si="29"/>
        <v>581.40468195092376</v>
      </c>
      <c r="FV23" s="191">
        <f t="shared" si="29"/>
        <v>586.24972096718147</v>
      </c>
      <c r="FW23" s="191">
        <f t="shared" si="29"/>
        <v>591.13513530857449</v>
      </c>
      <c r="FX23" s="191">
        <f t="shared" si="29"/>
        <v>596.06126143614597</v>
      </c>
      <c r="FY23" s="191">
        <f t="shared" si="29"/>
        <v>601.0284386147805</v>
      </c>
      <c r="FZ23" s="191">
        <f t="shared" si="29"/>
        <v>606.03700893657037</v>
      </c>
      <c r="GA23" s="191">
        <f t="shared" si="29"/>
        <v>611.08731734437515</v>
      </c>
      <c r="GB23" s="191">
        <f t="shared" si="29"/>
        <v>616.17971165557833</v>
      </c>
      <c r="GC23" s="191">
        <f t="shared" si="29"/>
        <v>621.3145425860414</v>
      </c>
      <c r="GD23" s="191">
        <f t="shared" si="29"/>
        <v>626.49216377425842</v>
      </c>
      <c r="GE23" s="191">
        <f t="shared" si="29"/>
        <v>631.71293180571047</v>
      </c>
      <c r="GF23" s="191">
        <f t="shared" si="29"/>
        <v>636.97720623742475</v>
      </c>
      <c r="GG23" s="191">
        <f t="shared" si="29"/>
        <v>642.28534962273648</v>
      </c>
      <c r="GH23" s="191">
        <f t="shared" si="29"/>
        <v>647.63772753625926</v>
      </c>
      <c r="GI23" s="191">
        <f t="shared" si="29"/>
        <v>653.03470859906156</v>
      </c>
      <c r="GJ23" s="191">
        <f t="shared" si="29"/>
        <v>658.47666450405382</v>
      </c>
      <c r="GK23" s="191">
        <f t="shared" si="29"/>
        <v>663.96397004158757</v>
      </c>
      <c r="GL23" s="191">
        <f t="shared" si="29"/>
        <v>669.49700312526761</v>
      </c>
      <c r="GM23" s="191">
        <f t="shared" si="29"/>
        <v>675.07614481797805</v>
      </c>
      <c r="GN23" s="191">
        <f t="shared" si="29"/>
        <v>680.70177935812808</v>
      </c>
      <c r="GO23" s="191">
        <f t="shared" si="29"/>
        <v>686.37429418611237</v>
      </c>
      <c r="GP23" s="191">
        <f t="shared" si="29"/>
        <v>692.09407997099652</v>
      </c>
      <c r="GQ23" s="191">
        <f t="shared" si="29"/>
        <v>697.86153063742131</v>
      </c>
      <c r="GR23" s="191">
        <f t="shared" si="29"/>
        <v>703.67704339273337</v>
      </c>
      <c r="GS23" s="191">
        <f t="shared" si="29"/>
        <v>709.54101875433935</v>
      </c>
      <c r="GT23" s="191">
        <f t="shared" si="29"/>
        <v>715.45386057729206</v>
      </c>
      <c r="GU23" s="191">
        <f t="shared" si="29"/>
        <v>721.41597608210282</v>
      </c>
      <c r="GV23" s="191">
        <f t="shared" si="29"/>
        <v>727.42777588278705</v>
      </c>
      <c r="GW23" s="191">
        <f t="shared" si="29"/>
        <v>733.48967401514346</v>
      </c>
      <c r="GX23" s="191">
        <f t="shared" si="29"/>
        <v>739.60208796526967</v>
      </c>
      <c r="GY23" s="191">
        <f t="shared" si="29"/>
        <v>745.76543869831357</v>
      </c>
      <c r="GZ23" s="191">
        <f t="shared" si="29"/>
        <v>751.98015068746622</v>
      </c>
      <c r="HA23" s="191">
        <f t="shared" si="29"/>
        <v>758.24665194319527</v>
      </c>
      <c r="HB23" s="191">
        <f t="shared" si="29"/>
        <v>764.56537404272194</v>
      </c>
      <c r="HC23" s="191">
        <f t="shared" si="29"/>
        <v>770.93675215974463</v>
      </c>
      <c r="HD23" s="191">
        <f t="shared" si="29"/>
        <v>777.36122509440906</v>
      </c>
      <c r="HE23" s="191">
        <f t="shared" si="29"/>
        <v>783.83923530352922</v>
      </c>
      <c r="HF23" s="191">
        <f t="shared" si="29"/>
        <v>790.37122893105834</v>
      </c>
      <c r="HG23" s="191">
        <f t="shared" si="29"/>
        <v>796.95765583881735</v>
      </c>
      <c r="HH23" s="191">
        <f t="shared" si="29"/>
        <v>803.59896963747406</v>
      </c>
      <c r="HI23" s="191">
        <f t="shared" si="29"/>
        <v>810.29562771778637</v>
      </c>
      <c r="HJ23" s="191">
        <f t="shared" si="29"/>
        <v>817.04809128210104</v>
      </c>
      <c r="HK23" s="191">
        <f t="shared" si="29"/>
        <v>823.85682537611865</v>
      </c>
      <c r="HL23" s="191">
        <f t="shared" si="29"/>
        <v>830.72229892091968</v>
      </c>
      <c r="HM23" s="191">
        <f t="shared" si="29"/>
        <v>837.64498474526067</v>
      </c>
      <c r="HN23" s="191">
        <f t="shared" si="29"/>
        <v>844.62535961813796</v>
      </c>
      <c r="HO23" s="191">
        <f t="shared" si="29"/>
        <v>851.66390428162231</v>
      </c>
      <c r="HP23" s="191">
        <f t="shared" si="29"/>
        <v>858.76110348396924</v>
      </c>
      <c r="HQ23" s="191">
        <f t="shared" si="29"/>
        <v>865.91744601300229</v>
      </c>
      <c r="HR23" s="191">
        <f t="shared" ref="HR23:KC23" si="30">HR21-HR22</f>
        <v>873.13342472977752</v>
      </c>
      <c r="HS23" s="191">
        <f t="shared" si="30"/>
        <v>880.40953660252558</v>
      </c>
      <c r="HT23" s="191">
        <f t="shared" si="30"/>
        <v>887.74628274087991</v>
      </c>
      <c r="HU23" s="191">
        <f t="shared" si="30"/>
        <v>895.14416843038725</v>
      </c>
      <c r="HV23" s="191">
        <f t="shared" si="30"/>
        <v>902.60370316730723</v>
      </c>
      <c r="HW23" s="191">
        <f t="shared" si="30"/>
        <v>910.12540069370152</v>
      </c>
      <c r="HX23" s="191">
        <f t="shared" si="30"/>
        <v>917.70977903281573</v>
      </c>
      <c r="HY23" s="191">
        <f t="shared" si="30"/>
        <v>925.3573605247559</v>
      </c>
      <c r="HZ23" s="191">
        <f t="shared" si="30"/>
        <v>933.06867186246245</v>
      </c>
      <c r="IA23" s="191">
        <f t="shared" si="30"/>
        <v>940.84424412798285</v>
      </c>
      <c r="IB23" s="191">
        <f t="shared" si="30"/>
        <v>948.68461282904923</v>
      </c>
      <c r="IC23" s="191">
        <f t="shared" si="30"/>
        <v>956.59031793595818</v>
      </c>
      <c r="ID23" s="191">
        <f t="shared" si="30"/>
        <v>964.56190391875771</v>
      </c>
      <c r="IE23" s="191">
        <f t="shared" si="30"/>
        <v>972.59991978474727</v>
      </c>
      <c r="IF23" s="191">
        <f t="shared" si="30"/>
        <v>980.70491911628687</v>
      </c>
      <c r="IG23" s="191">
        <f t="shared" si="30"/>
        <v>988.87746010892238</v>
      </c>
      <c r="IH23" s="191">
        <f t="shared" si="30"/>
        <v>997.11810560983008</v>
      </c>
      <c r="II23" s="191">
        <f t="shared" si="30"/>
        <v>1005.4274231565789</v>
      </c>
      <c r="IJ23" s="191">
        <f t="shared" si="30"/>
        <v>1013.8059850162169</v>
      </c>
      <c r="IK23" s="191">
        <f t="shared" si="30"/>
        <v>1022.2543682246855</v>
      </c>
      <c r="IL23" s="191">
        <f t="shared" si="30"/>
        <v>1030.7731546265577</v>
      </c>
      <c r="IM23" s="191">
        <f t="shared" si="30"/>
        <v>1039.3629309151124</v>
      </c>
      <c r="IN23" s="191">
        <f t="shared" si="30"/>
        <v>1048.0242886727385</v>
      </c>
      <c r="IO23" s="191">
        <f t="shared" si="30"/>
        <v>1056.757824411678</v>
      </c>
      <c r="IP23" s="191">
        <f t="shared" si="30"/>
        <v>1065.5641396151086</v>
      </c>
      <c r="IQ23" s="191">
        <f t="shared" si="30"/>
        <v>1074.4438407785678</v>
      </c>
      <c r="IR23" s="191">
        <f t="shared" si="30"/>
        <v>1083.3975394517224</v>
      </c>
      <c r="IS23" s="191">
        <f t="shared" si="30"/>
        <v>1092.4258522804867</v>
      </c>
      <c r="IT23" s="191">
        <f t="shared" si="30"/>
        <v>1101.5294010494908</v>
      </c>
      <c r="IU23" s="191">
        <f t="shared" si="30"/>
        <v>1110.7088127249033</v>
      </c>
      <c r="IV23" s="191">
        <f t="shared" si="30"/>
        <v>1119.9647194976105</v>
      </c>
      <c r="IW23" s="191">
        <f t="shared" si="30"/>
        <v>1129.2977588267574</v>
      </c>
      <c r="IX23" s="191">
        <f t="shared" si="30"/>
        <v>1138.7085734836471</v>
      </c>
      <c r="IY23" s="191">
        <f t="shared" si="30"/>
        <v>1148.1978115960108</v>
      </c>
      <c r="IZ23" s="191">
        <f t="shared" si="30"/>
        <v>1157.7661266926443</v>
      </c>
      <c r="JA23" s="191">
        <f t="shared" si="30"/>
        <v>1167.4141777484163</v>
      </c>
      <c r="JB23" s="191">
        <f t="shared" si="30"/>
        <v>1177.142629229653</v>
      </c>
      <c r="JC23" s="191">
        <f t="shared" si="30"/>
        <v>1186.9521511399003</v>
      </c>
      <c r="JD23" s="191">
        <f t="shared" si="30"/>
        <v>1196.843419066066</v>
      </c>
      <c r="JE23" s="191">
        <f t="shared" si="30"/>
        <v>1206.8171142249498</v>
      </c>
      <c r="JF23" s="191">
        <f t="shared" si="30"/>
        <v>1216.873923510158</v>
      </c>
      <c r="JG23" s="191">
        <f t="shared" si="30"/>
        <v>1227.014539539409</v>
      </c>
      <c r="JH23" s="191">
        <f t="shared" si="30"/>
        <v>1237.2396607022374</v>
      </c>
      <c r="JI23" s="191">
        <f t="shared" si="30"/>
        <v>1247.5499912080895</v>
      </c>
      <c r="JJ23" s="191">
        <f t="shared" si="30"/>
        <v>1257.9462411348236</v>
      </c>
      <c r="JK23" s="191">
        <f t="shared" si="30"/>
        <v>1268.4291264776136</v>
      </c>
      <c r="JL23" s="191">
        <f t="shared" si="30"/>
        <v>1278.9993691982604</v>
      </c>
      <c r="JM23" s="191">
        <f t="shared" si="30"/>
        <v>1289.6576972749126</v>
      </c>
      <c r="JN23" s="191">
        <f t="shared" si="30"/>
        <v>1300.4048447522036</v>
      </c>
      <c r="JO23" s="191">
        <f t="shared" si="30"/>
        <v>1311.2415517918053</v>
      </c>
      <c r="JP23" s="191">
        <f t="shared" si="30"/>
        <v>1322.1685647234035</v>
      </c>
      <c r="JQ23" s="191">
        <f t="shared" si="30"/>
        <v>1333.1866360960985</v>
      </c>
      <c r="JR23" s="191">
        <f t="shared" si="30"/>
        <v>1344.2965247302327</v>
      </c>
      <c r="JS23" s="191">
        <f t="shared" si="30"/>
        <v>1355.4989957696514</v>
      </c>
      <c r="JT23" s="191">
        <f t="shared" si="30"/>
        <v>1366.7948207343984</v>
      </c>
      <c r="JU23" s="191">
        <f t="shared" si="30"/>
        <v>1378.184777573852</v>
      </c>
      <c r="JV23" s="191">
        <f t="shared" si="30"/>
        <v>1389.6696507203005</v>
      </c>
      <c r="JW23" s="191">
        <f t="shared" si="30"/>
        <v>1401.2502311429698</v>
      </c>
      <c r="JX23" s="191">
        <f t="shared" si="30"/>
        <v>1412.9273164024946</v>
      </c>
      <c r="JY23" s="191">
        <f t="shared" si="30"/>
        <v>1424.7017107058487</v>
      </c>
      <c r="JZ23" s="191">
        <f t="shared" si="30"/>
        <v>1436.5742249617308</v>
      </c>
      <c r="KA23" s="191">
        <f t="shared" si="30"/>
        <v>1448.545676836412</v>
      </c>
      <c r="KB23" s="191">
        <f t="shared" si="30"/>
        <v>1460.6168908100485</v>
      </c>
      <c r="KC23" s="191">
        <f t="shared" si="30"/>
        <v>1472.7886982334658</v>
      </c>
      <c r="KD23" s="191">
        <f t="shared" ref="KD23:MO23" si="31">KD21-KD22</f>
        <v>1485.0619373854113</v>
      </c>
      <c r="KE23" s="191">
        <f t="shared" si="31"/>
        <v>1497.4374535302895</v>
      </c>
      <c r="KF23" s="191">
        <f t="shared" si="31"/>
        <v>1509.9160989763755</v>
      </c>
      <c r="KG23" s="191">
        <f t="shared" si="31"/>
        <v>1522.4987331345119</v>
      </c>
      <c r="KH23" s="191">
        <f t="shared" si="31"/>
        <v>1535.1862225772995</v>
      </c>
      <c r="KI23" s="191">
        <f t="shared" si="31"/>
        <v>1547.979441098777</v>
      </c>
      <c r="KJ23" s="191">
        <f t="shared" si="31"/>
        <v>1560.8792697746003</v>
      </c>
      <c r="KK23" s="191">
        <f t="shared" si="31"/>
        <v>1573.8865970227218</v>
      </c>
      <c r="KL23" s="191">
        <f t="shared" si="31"/>
        <v>1587.0023186645778</v>
      </c>
      <c r="KM23" s="191">
        <f t="shared" si="31"/>
        <v>1600.2273379867827</v>
      </c>
      <c r="KN23" s="191">
        <f t="shared" si="31"/>
        <v>1613.5625658033391</v>
      </c>
      <c r="KO23" s="191">
        <f t="shared" si="31"/>
        <v>1627.0089205183669</v>
      </c>
      <c r="KP23" s="191">
        <f t="shared" si="31"/>
        <v>1640.5673281893535</v>
      </c>
      <c r="KQ23" s="191">
        <f t="shared" si="31"/>
        <v>1654.2387225909313</v>
      </c>
      <c r="KR23" s="191">
        <f t="shared" si="31"/>
        <v>1668.0240452791891</v>
      </c>
      <c r="KS23" s="191">
        <f t="shared" si="31"/>
        <v>1681.9242456565157</v>
      </c>
      <c r="KT23" s="191">
        <f t="shared" si="31"/>
        <v>1695.9402810369868</v>
      </c>
      <c r="KU23" s="191">
        <f t="shared" si="31"/>
        <v>1710.0731167122949</v>
      </c>
      <c r="KV23" s="191">
        <f t="shared" si="31"/>
        <v>1724.3237260182307</v>
      </c>
      <c r="KW23" s="191">
        <f t="shared" si="31"/>
        <v>1738.6930904017158</v>
      </c>
      <c r="KX23" s="191">
        <f t="shared" si="31"/>
        <v>1753.1821994883969</v>
      </c>
      <c r="KY23" s="191">
        <f t="shared" si="31"/>
        <v>1767.7920511508003</v>
      </c>
      <c r="KZ23" s="191">
        <f t="shared" si="31"/>
        <v>1782.5236515770569</v>
      </c>
      <c r="LA23" s="191">
        <f t="shared" si="31"/>
        <v>1797.378015340199</v>
      </c>
      <c r="LB23" s="191">
        <f t="shared" si="31"/>
        <v>1812.3561654680339</v>
      </c>
      <c r="LC23" s="191">
        <f t="shared" si="31"/>
        <v>1827.4591335136008</v>
      </c>
      <c r="LD23" s="191">
        <f t="shared" si="31"/>
        <v>1842.6879596262143</v>
      </c>
      <c r="LE23" s="191">
        <f t="shared" si="31"/>
        <v>1858.0436926230993</v>
      </c>
      <c r="LF23" s="191">
        <f t="shared" si="31"/>
        <v>1873.5273900616253</v>
      </c>
      <c r="LG23" s="191">
        <f t="shared" si="31"/>
        <v>1889.1401183121388</v>
      </c>
      <c r="LH23" s="191">
        <f t="shared" si="31"/>
        <v>1904.8829526314066</v>
      </c>
      <c r="LI23" s="191">
        <f t="shared" si="31"/>
        <v>1920.7569772366683</v>
      </c>
      <c r="LJ23" s="191">
        <f t="shared" si="31"/>
        <v>1936.7632853803073</v>
      </c>
      <c r="LK23" s="191">
        <f t="shared" si="31"/>
        <v>1952.902979425143</v>
      </c>
      <c r="LL23" s="191">
        <f t="shared" si="31"/>
        <v>1969.1771709203526</v>
      </c>
      <c r="LM23" s="191">
        <f t="shared" si="31"/>
        <v>1985.5869806780222</v>
      </c>
      <c r="LN23" s="191">
        <f t="shared" si="31"/>
        <v>2002.1335388503389</v>
      </c>
      <c r="LO23" s="191">
        <f t="shared" si="31"/>
        <v>2018.8179850074252</v>
      </c>
      <c r="LP23" s="191">
        <f t="shared" si="31"/>
        <v>2035.6414682158204</v>
      </c>
      <c r="LQ23" s="191">
        <f t="shared" si="31"/>
        <v>2052.6051471176188</v>
      </c>
      <c r="LR23" s="191">
        <f t="shared" si="31"/>
        <v>2069.7101900102657</v>
      </c>
      <c r="LS23" s="191">
        <f t="shared" si="31"/>
        <v>2086.9577749270179</v>
      </c>
      <c r="LT23" s="191">
        <f t="shared" si="31"/>
        <v>2104.3490897180764</v>
      </c>
      <c r="LU23" s="191">
        <f t="shared" si="31"/>
        <v>2121.8853321323936</v>
      </c>
      <c r="LV23" s="191">
        <f t="shared" si="31"/>
        <v>0</v>
      </c>
      <c r="LW23" s="191">
        <f t="shared" si="31"/>
        <v>0</v>
      </c>
      <c r="LX23" s="191">
        <f t="shared" si="31"/>
        <v>0</v>
      </c>
      <c r="LY23" s="191">
        <f t="shared" si="31"/>
        <v>0</v>
      </c>
      <c r="LZ23" s="191">
        <f t="shared" si="31"/>
        <v>0</v>
      </c>
      <c r="MA23" s="191">
        <f t="shared" si="31"/>
        <v>0</v>
      </c>
      <c r="MB23" s="191">
        <f t="shared" si="31"/>
        <v>0</v>
      </c>
      <c r="MC23" s="191">
        <f t="shared" si="31"/>
        <v>0</v>
      </c>
      <c r="MD23" s="191">
        <f t="shared" si="31"/>
        <v>0</v>
      </c>
      <c r="ME23" s="191">
        <f t="shared" si="31"/>
        <v>0</v>
      </c>
      <c r="MF23" s="191">
        <f t="shared" si="31"/>
        <v>0</v>
      </c>
      <c r="MG23" s="191">
        <f t="shared" si="31"/>
        <v>0</v>
      </c>
      <c r="MH23" s="191">
        <f t="shared" si="31"/>
        <v>0</v>
      </c>
      <c r="MI23" s="191">
        <f t="shared" si="31"/>
        <v>0</v>
      </c>
      <c r="MJ23" s="191">
        <f t="shared" si="31"/>
        <v>0</v>
      </c>
      <c r="MK23" s="191">
        <f t="shared" si="31"/>
        <v>0</v>
      </c>
      <c r="ML23" s="191">
        <f t="shared" si="31"/>
        <v>0</v>
      </c>
      <c r="MM23" s="191">
        <f t="shared" si="31"/>
        <v>0</v>
      </c>
      <c r="MN23" s="191">
        <f t="shared" si="31"/>
        <v>0</v>
      </c>
      <c r="MO23" s="191">
        <f t="shared" si="31"/>
        <v>0</v>
      </c>
      <c r="MP23" s="191">
        <f t="shared" ref="MP23:OC23" si="32">MP21-MP22</f>
        <v>0</v>
      </c>
      <c r="MQ23" s="191">
        <f t="shared" si="32"/>
        <v>0</v>
      </c>
      <c r="MR23" s="191">
        <f t="shared" si="32"/>
        <v>0</v>
      </c>
      <c r="MS23" s="191">
        <f t="shared" si="32"/>
        <v>0</v>
      </c>
      <c r="MT23" s="191">
        <f t="shared" si="32"/>
        <v>0</v>
      </c>
      <c r="MU23" s="191">
        <f t="shared" si="32"/>
        <v>0</v>
      </c>
      <c r="MV23" s="191">
        <f t="shared" si="32"/>
        <v>0</v>
      </c>
      <c r="MW23" s="191">
        <f t="shared" si="32"/>
        <v>0</v>
      </c>
      <c r="MX23" s="191">
        <f t="shared" si="32"/>
        <v>0</v>
      </c>
      <c r="MY23" s="191">
        <f t="shared" si="32"/>
        <v>0</v>
      </c>
      <c r="MZ23" s="191">
        <f t="shared" si="32"/>
        <v>0</v>
      </c>
      <c r="NA23" s="191">
        <f t="shared" si="32"/>
        <v>0</v>
      </c>
      <c r="NB23" s="191">
        <f t="shared" si="32"/>
        <v>0</v>
      </c>
      <c r="NC23" s="191">
        <f t="shared" si="32"/>
        <v>0</v>
      </c>
      <c r="ND23" s="191">
        <f t="shared" si="32"/>
        <v>0</v>
      </c>
      <c r="NE23" s="191">
        <f t="shared" si="32"/>
        <v>0</v>
      </c>
      <c r="NF23" s="191">
        <f t="shared" si="32"/>
        <v>0</v>
      </c>
      <c r="NG23" s="191">
        <f t="shared" si="32"/>
        <v>0</v>
      </c>
      <c r="NH23" s="191">
        <f t="shared" si="32"/>
        <v>0</v>
      </c>
      <c r="NI23" s="191">
        <f t="shared" si="32"/>
        <v>0</v>
      </c>
      <c r="NJ23" s="191">
        <f t="shared" si="32"/>
        <v>0</v>
      </c>
      <c r="NK23" s="191">
        <f t="shared" si="32"/>
        <v>0</v>
      </c>
      <c r="NL23" s="191">
        <f t="shared" si="32"/>
        <v>0</v>
      </c>
      <c r="NM23" s="191">
        <f t="shared" si="32"/>
        <v>0</v>
      </c>
      <c r="NN23" s="191">
        <f t="shared" si="32"/>
        <v>0</v>
      </c>
      <c r="NO23" s="191">
        <f t="shared" si="32"/>
        <v>0</v>
      </c>
      <c r="NP23" s="191">
        <f t="shared" si="32"/>
        <v>0</v>
      </c>
      <c r="NQ23" s="191">
        <f t="shared" si="32"/>
        <v>0</v>
      </c>
      <c r="NR23" s="191">
        <f t="shared" si="32"/>
        <v>0</v>
      </c>
      <c r="NS23" s="191">
        <f t="shared" si="32"/>
        <v>0</v>
      </c>
      <c r="NT23" s="191">
        <f t="shared" si="32"/>
        <v>0</v>
      </c>
      <c r="NU23" s="191">
        <f t="shared" si="32"/>
        <v>0</v>
      </c>
      <c r="NV23" s="191">
        <f t="shared" si="32"/>
        <v>0</v>
      </c>
      <c r="NW23" s="191">
        <f t="shared" si="32"/>
        <v>0</v>
      </c>
      <c r="NX23" s="191">
        <f t="shared" si="32"/>
        <v>0</v>
      </c>
      <c r="NY23" s="191">
        <f t="shared" si="32"/>
        <v>0</v>
      </c>
      <c r="NZ23" s="191">
        <f t="shared" si="32"/>
        <v>0</v>
      </c>
      <c r="OA23" s="191">
        <f t="shared" si="32"/>
        <v>0</v>
      </c>
      <c r="OB23" s="191">
        <f t="shared" si="32"/>
        <v>0</v>
      </c>
      <c r="OC23" s="191">
        <f t="shared" si="32"/>
        <v>0</v>
      </c>
    </row>
    <row r="24" spans="3:393" s="15" customFormat="1">
      <c r="D24" s="15">
        <v>5</v>
      </c>
      <c r="E24" s="151">
        <f t="shared" si="9"/>
        <v>225032.8878859391</v>
      </c>
      <c r="F24" s="151">
        <f t="shared" si="0"/>
        <v>25674.812518801999</v>
      </c>
      <c r="H24" s="151">
        <f>+SUM(U68:U79)</f>
        <v>22353.812736272459</v>
      </c>
      <c r="J24" s="151">
        <f t="shared" si="1"/>
        <v>3320.9997825295395</v>
      </c>
      <c r="L24" s="151">
        <f t="shared" si="2"/>
        <v>221711.88810340955</v>
      </c>
      <c r="N24" s="30"/>
      <c r="O24" s="15">
        <v>5</v>
      </c>
      <c r="Q24" s="151">
        <f t="shared" si="10"/>
        <v>234734.75700409646</v>
      </c>
      <c r="R24" s="37"/>
      <c r="S24" s="151">
        <f t="shared" si="11"/>
        <v>2139.5677099001664</v>
      </c>
      <c r="U24" s="151">
        <f t="shared" si="12"/>
        <v>1956.1229750341372</v>
      </c>
      <c r="W24" s="151">
        <f t="shared" si="13"/>
        <v>183.44473486602919</v>
      </c>
      <c r="Y24" s="151">
        <f t="shared" si="14"/>
        <v>234551.31226923043</v>
      </c>
      <c r="Z24" s="30">
        <v>1</v>
      </c>
      <c r="AF24" s="197"/>
      <c r="AG24" s="15" t="s">
        <v>311</v>
      </c>
      <c r="AH24" s="37">
        <f t="shared" ref="AH24:CS24" si="33">AH20-AH23</f>
        <v>235276.04479009984</v>
      </c>
      <c r="AI24" s="37">
        <f t="shared" si="33"/>
        <v>235097.11078678383</v>
      </c>
      <c r="AJ24" s="37">
        <f t="shared" si="33"/>
        <v>234916.68566677353</v>
      </c>
      <c r="AK24" s="37">
        <f t="shared" si="33"/>
        <v>234734.75700409646</v>
      </c>
      <c r="AL24" s="37">
        <f t="shared" si="33"/>
        <v>234551.31226923043</v>
      </c>
      <c r="AM24" s="37">
        <f t="shared" si="33"/>
        <v>234366.33882824052</v>
      </c>
      <c r="AN24" s="37">
        <f t="shared" si="33"/>
        <v>234179.82394190904</v>
      </c>
      <c r="AO24" s="37">
        <f t="shared" si="33"/>
        <v>233991.75476485811</v>
      </c>
      <c r="AP24" s="37">
        <f t="shared" si="33"/>
        <v>233802.1183446651</v>
      </c>
      <c r="AQ24" s="37">
        <f t="shared" si="33"/>
        <v>233610.90162097049</v>
      </c>
      <c r="AR24" s="37">
        <f t="shared" si="33"/>
        <v>233418.09142457839</v>
      </c>
      <c r="AS24" s="37">
        <f t="shared" si="33"/>
        <v>233223.67447654973</v>
      </c>
      <c r="AT24" s="37">
        <f t="shared" si="33"/>
        <v>233027.63738728748</v>
      </c>
      <c r="AU24" s="37">
        <f t="shared" si="33"/>
        <v>232829.9666556147</v>
      </c>
      <c r="AV24" s="37">
        <f t="shared" si="33"/>
        <v>232630.64866784465</v>
      </c>
      <c r="AW24" s="37">
        <f t="shared" si="33"/>
        <v>232429.66969684319</v>
      </c>
      <c r="AX24" s="37">
        <f t="shared" si="33"/>
        <v>232227.01590108339</v>
      </c>
      <c r="AY24" s="37">
        <f t="shared" si="33"/>
        <v>232022.67332369226</v>
      </c>
      <c r="AZ24" s="37">
        <f t="shared" si="33"/>
        <v>231816.62789148954</v>
      </c>
      <c r="BA24" s="37">
        <f t="shared" si="33"/>
        <v>231608.86541401845</v>
      </c>
      <c r="BB24" s="37">
        <f t="shared" si="33"/>
        <v>231399.37158256845</v>
      </c>
      <c r="BC24" s="37">
        <f t="shared" si="33"/>
        <v>231188.13196918968</v>
      </c>
      <c r="BD24" s="37">
        <f t="shared" si="33"/>
        <v>230975.13202569942</v>
      </c>
      <c r="BE24" s="37">
        <f t="shared" si="33"/>
        <v>230760.35708268007</v>
      </c>
      <c r="BF24" s="37">
        <f t="shared" si="33"/>
        <v>230543.79234846891</v>
      </c>
      <c r="BG24" s="37">
        <f t="shared" si="33"/>
        <v>230325.42290813933</v>
      </c>
      <c r="BH24" s="37">
        <f t="shared" si="33"/>
        <v>230105.23372247367</v>
      </c>
      <c r="BI24" s="37">
        <f t="shared" si="33"/>
        <v>229883.20962692745</v>
      </c>
      <c r="BJ24" s="37">
        <f t="shared" si="33"/>
        <v>229659.33533058502</v>
      </c>
      <c r="BK24" s="37">
        <f t="shared" si="33"/>
        <v>229433.59541510639</v>
      </c>
      <c r="BL24" s="37">
        <f t="shared" si="33"/>
        <v>229205.97433366545</v>
      </c>
      <c r="BM24" s="37">
        <f t="shared" si="33"/>
        <v>228976.45640987917</v>
      </c>
      <c r="BN24" s="37">
        <f t="shared" si="33"/>
        <v>228745.02583672799</v>
      </c>
      <c r="BO24" s="37">
        <f t="shared" si="33"/>
        <v>228511.66667546722</v>
      </c>
      <c r="BP24" s="37">
        <f t="shared" si="33"/>
        <v>228276.36285452929</v>
      </c>
      <c r="BQ24" s="37">
        <f t="shared" si="33"/>
        <v>228039.09816841688</v>
      </c>
      <c r="BR24" s="37">
        <f t="shared" si="33"/>
        <v>227799.85627658686</v>
      </c>
      <c r="BS24" s="37">
        <f t="shared" si="33"/>
        <v>227558.6207023249</v>
      </c>
      <c r="BT24" s="37">
        <f t="shared" si="33"/>
        <v>227315.37483161077</v>
      </c>
      <c r="BU24" s="37">
        <f t="shared" si="33"/>
        <v>227070.10191197402</v>
      </c>
      <c r="BV24" s="37">
        <f t="shared" si="33"/>
        <v>226822.7850513403</v>
      </c>
      <c r="BW24" s="37">
        <f t="shared" si="33"/>
        <v>226573.40721686796</v>
      </c>
      <c r="BX24" s="37">
        <f t="shared" si="33"/>
        <v>226321.95123377503</v>
      </c>
      <c r="BY24" s="37">
        <f t="shared" si="33"/>
        <v>226068.39978415633</v>
      </c>
      <c r="BZ24" s="37">
        <f t="shared" si="33"/>
        <v>225812.73540579079</v>
      </c>
      <c r="CA24" s="37">
        <f t="shared" si="33"/>
        <v>225554.9404909389</v>
      </c>
      <c r="CB24" s="37">
        <f t="shared" si="33"/>
        <v>225294.99728512988</v>
      </c>
      <c r="CC24" s="37">
        <f t="shared" si="33"/>
        <v>225032.88788593913</v>
      </c>
      <c r="CD24" s="37">
        <f t="shared" si="33"/>
        <v>224768.59424175511</v>
      </c>
      <c r="CE24" s="37">
        <f t="shared" si="33"/>
        <v>224502.09815053624</v>
      </c>
      <c r="CF24" s="37">
        <f t="shared" si="33"/>
        <v>224233.3812585572</v>
      </c>
      <c r="CG24" s="37">
        <f t="shared" si="33"/>
        <v>223962.42505914503</v>
      </c>
      <c r="CH24" s="37">
        <f t="shared" si="33"/>
        <v>223689.21089140439</v>
      </c>
      <c r="CI24" s="37">
        <f t="shared" si="33"/>
        <v>223413.7199389326</v>
      </c>
      <c r="CJ24" s="37">
        <f t="shared" si="33"/>
        <v>223135.93322852353</v>
      </c>
      <c r="CK24" s="37">
        <f t="shared" si="33"/>
        <v>222855.83162886105</v>
      </c>
      <c r="CL24" s="37">
        <f t="shared" si="33"/>
        <v>222573.39584920139</v>
      </c>
      <c r="CM24" s="37">
        <f t="shared" si="33"/>
        <v>222288.60643804458</v>
      </c>
      <c r="CN24" s="37">
        <f t="shared" si="33"/>
        <v>222001.44378179478</v>
      </c>
      <c r="CO24" s="37">
        <f t="shared" si="33"/>
        <v>221711.88810340955</v>
      </c>
      <c r="CP24" s="37">
        <f t="shared" si="33"/>
        <v>221419.91946103779</v>
      </c>
      <c r="CQ24" s="37">
        <f t="shared" si="33"/>
        <v>221125.51774664628</v>
      </c>
      <c r="CR24" s="37">
        <f t="shared" si="33"/>
        <v>220828.66268463482</v>
      </c>
      <c r="CS24" s="37">
        <f t="shared" si="33"/>
        <v>220529.33383043995</v>
      </c>
      <c r="CT24" s="37">
        <f t="shared" ref="CT24:FE24" si="34">CT20-CT23</f>
        <v>220227.51056912678</v>
      </c>
      <c r="CU24" s="37">
        <f t="shared" si="34"/>
        <v>219923.17211396934</v>
      </c>
      <c r="CV24" s="37">
        <f t="shared" si="34"/>
        <v>219616.29750501891</v>
      </c>
      <c r="CW24" s="37">
        <f t="shared" si="34"/>
        <v>219306.86560766058</v>
      </c>
      <c r="CX24" s="37">
        <f t="shared" si="34"/>
        <v>218994.85511115758</v>
      </c>
      <c r="CY24" s="37">
        <f t="shared" si="34"/>
        <v>218680.24452718374</v>
      </c>
      <c r="CZ24" s="37">
        <f t="shared" si="34"/>
        <v>218363.01218834345</v>
      </c>
      <c r="DA24" s="37">
        <f t="shared" si="34"/>
        <v>218043.13624667947</v>
      </c>
      <c r="DB24" s="37">
        <f t="shared" si="34"/>
        <v>217720.59467216828</v>
      </c>
      <c r="DC24" s="37">
        <f t="shared" si="34"/>
        <v>217395.36525120286</v>
      </c>
      <c r="DD24" s="37">
        <f t="shared" si="34"/>
        <v>217067.42558506271</v>
      </c>
      <c r="DE24" s="37">
        <f t="shared" si="34"/>
        <v>216736.75308837139</v>
      </c>
      <c r="DF24" s="37">
        <f t="shared" si="34"/>
        <v>216403.32498754098</v>
      </c>
      <c r="DG24" s="37">
        <f t="shared" si="34"/>
        <v>216067.11831920367</v>
      </c>
      <c r="DH24" s="37">
        <f t="shared" si="34"/>
        <v>215728.10992863021</v>
      </c>
      <c r="DI24" s="37">
        <f t="shared" si="34"/>
        <v>215386.2764681353</v>
      </c>
      <c r="DJ24" s="37">
        <f t="shared" si="34"/>
        <v>215041.59439546958</v>
      </c>
      <c r="DK24" s="37">
        <f t="shared" si="34"/>
        <v>214694.03997219834</v>
      </c>
      <c r="DL24" s="37">
        <f t="shared" si="34"/>
        <v>214343.5892620665</v>
      </c>
      <c r="DM24" s="37">
        <f t="shared" si="34"/>
        <v>213990.21812935022</v>
      </c>
      <c r="DN24" s="37">
        <f t="shared" si="34"/>
        <v>213633.90223719465</v>
      </c>
      <c r="DO24" s="37">
        <f t="shared" si="34"/>
        <v>213274.61704593778</v>
      </c>
      <c r="DP24" s="37">
        <f t="shared" si="34"/>
        <v>212912.33781142041</v>
      </c>
      <c r="DQ24" s="37">
        <f t="shared" si="34"/>
        <v>212547.03958328208</v>
      </c>
      <c r="DR24" s="37">
        <f t="shared" si="34"/>
        <v>212178.6972032426</v>
      </c>
      <c r="DS24" s="37">
        <f t="shared" si="34"/>
        <v>211807.28530336946</v>
      </c>
      <c r="DT24" s="37">
        <f t="shared" si="34"/>
        <v>211432.77830433071</v>
      </c>
      <c r="DU24" s="37">
        <f t="shared" si="34"/>
        <v>211055.1504136333</v>
      </c>
      <c r="DV24" s="37">
        <f t="shared" si="34"/>
        <v>210674.37562384675</v>
      </c>
      <c r="DW24" s="37">
        <f t="shared" si="34"/>
        <v>210290.42771081196</v>
      </c>
      <c r="DX24" s="37">
        <f t="shared" si="34"/>
        <v>209903.28023183523</v>
      </c>
      <c r="DY24" s="37">
        <f t="shared" si="34"/>
        <v>209512.90652386702</v>
      </c>
      <c r="DZ24" s="37">
        <f t="shared" si="34"/>
        <v>209119.27970166574</v>
      </c>
      <c r="EA24" s="37">
        <f t="shared" si="34"/>
        <v>208722.37265594612</v>
      </c>
      <c r="EB24" s="37">
        <f t="shared" si="34"/>
        <v>208322.15805151218</v>
      </c>
      <c r="EC24" s="37">
        <f t="shared" si="34"/>
        <v>207918.6083253746</v>
      </c>
      <c r="ED24" s="37">
        <f t="shared" si="34"/>
        <v>207511.69568485257</v>
      </c>
      <c r="EE24" s="37">
        <f t="shared" si="34"/>
        <v>207101.3921056595</v>
      </c>
      <c r="EF24" s="37">
        <f t="shared" si="34"/>
        <v>206687.66932997317</v>
      </c>
      <c r="EG24" s="37">
        <f t="shared" si="34"/>
        <v>206270.49886448943</v>
      </c>
      <c r="EH24" s="37">
        <f t="shared" si="34"/>
        <v>205849.85197846001</v>
      </c>
      <c r="EI24" s="37">
        <f t="shared" si="34"/>
        <v>205425.69970171366</v>
      </c>
      <c r="EJ24" s="37">
        <f t="shared" si="34"/>
        <v>204998.01282266111</v>
      </c>
      <c r="EK24" s="37">
        <f t="shared" si="34"/>
        <v>204566.76188628312</v>
      </c>
      <c r="EL24" s="37">
        <f t="shared" si="34"/>
        <v>204131.91719210197</v>
      </c>
      <c r="EM24" s="37">
        <f t="shared" si="34"/>
        <v>203693.44879213598</v>
      </c>
      <c r="EN24" s="37">
        <f t="shared" si="34"/>
        <v>203251.32648883696</v>
      </c>
      <c r="EO24" s="37">
        <f t="shared" si="34"/>
        <v>202805.51983301045</v>
      </c>
      <c r="EP24" s="37">
        <f t="shared" si="34"/>
        <v>202355.9981217187</v>
      </c>
      <c r="EQ24" s="37">
        <f t="shared" si="34"/>
        <v>201902.73039616618</v>
      </c>
      <c r="ER24" s="37">
        <f t="shared" si="34"/>
        <v>201445.6854395674</v>
      </c>
      <c r="ES24" s="37">
        <f t="shared" si="34"/>
        <v>200984.83177499697</v>
      </c>
      <c r="ET24" s="37">
        <f t="shared" si="34"/>
        <v>200520.13766322177</v>
      </c>
      <c r="EU24" s="37">
        <f t="shared" si="34"/>
        <v>200051.57110051511</v>
      </c>
      <c r="EV24" s="37">
        <f t="shared" si="34"/>
        <v>199579.09981645257</v>
      </c>
      <c r="EW24" s="37">
        <f t="shared" si="34"/>
        <v>199102.69127168952</v>
      </c>
      <c r="EX24" s="37">
        <f t="shared" si="34"/>
        <v>198622.3126557201</v>
      </c>
      <c r="EY24" s="37">
        <f t="shared" si="34"/>
        <v>198137.93088461761</v>
      </c>
      <c r="EZ24" s="37">
        <f t="shared" si="34"/>
        <v>197649.51259875591</v>
      </c>
      <c r="FA24" s="37">
        <f t="shared" si="34"/>
        <v>197157.02416051205</v>
      </c>
      <c r="FB24" s="37">
        <f t="shared" si="34"/>
        <v>196660.43165194948</v>
      </c>
      <c r="FC24" s="37">
        <f t="shared" si="34"/>
        <v>196159.70087248221</v>
      </c>
      <c r="FD24" s="37">
        <f t="shared" si="34"/>
        <v>195654.7973365194</v>
      </c>
      <c r="FE24" s="37">
        <f t="shared" si="34"/>
        <v>195145.68627109024</v>
      </c>
      <c r="FF24" s="37">
        <f t="shared" ref="FF24:HQ24" si="35">FF20-FF23</f>
        <v>194632.33261344917</v>
      </c>
      <c r="FG24" s="37">
        <f t="shared" si="35"/>
        <v>194114.70100866107</v>
      </c>
      <c r="FH24" s="37">
        <f t="shared" si="35"/>
        <v>193592.75580716642</v>
      </c>
      <c r="FI24" s="37">
        <f t="shared" si="35"/>
        <v>193066.46106232598</v>
      </c>
      <c r="FJ24" s="37">
        <f t="shared" si="35"/>
        <v>192535.7805279452</v>
      </c>
      <c r="FK24" s="37">
        <f t="shared" si="35"/>
        <v>192000.67765577792</v>
      </c>
      <c r="FL24" s="37">
        <f t="shared" si="35"/>
        <v>191461.11559300925</v>
      </c>
      <c r="FM24" s="37">
        <f t="shared" si="35"/>
        <v>190917.05717971749</v>
      </c>
      <c r="FN24" s="37">
        <f t="shared" si="35"/>
        <v>190368.46494631498</v>
      </c>
      <c r="FO24" s="37">
        <f t="shared" si="35"/>
        <v>189815.30111096744</v>
      </c>
      <c r="FP24" s="37">
        <f t="shared" si="35"/>
        <v>189257.527576992</v>
      </c>
      <c r="FQ24" s="37">
        <f t="shared" si="35"/>
        <v>188695.10593023343</v>
      </c>
      <c r="FR24" s="37">
        <f t="shared" si="35"/>
        <v>188127.99743641855</v>
      </c>
      <c r="FS24" s="37">
        <f t="shared" si="35"/>
        <v>187556.16303848854</v>
      </c>
      <c r="FT24" s="37">
        <f t="shared" si="35"/>
        <v>186979.56335390912</v>
      </c>
      <c r="FU24" s="37">
        <f t="shared" si="35"/>
        <v>186398.1586719582</v>
      </c>
      <c r="FV24" s="37">
        <f t="shared" si="35"/>
        <v>185811.90895099103</v>
      </c>
      <c r="FW24" s="37">
        <f t="shared" si="35"/>
        <v>185220.77381568245</v>
      </c>
      <c r="FX24" s="37">
        <f t="shared" si="35"/>
        <v>184624.7125542463</v>
      </c>
      <c r="FY24" s="37">
        <f t="shared" si="35"/>
        <v>184023.68411563153</v>
      </c>
      <c r="FZ24" s="37">
        <f t="shared" si="35"/>
        <v>183417.64710669496</v>
      </c>
      <c r="GA24" s="37">
        <f t="shared" si="35"/>
        <v>182806.55978935058</v>
      </c>
      <c r="GB24" s="37">
        <f t="shared" si="35"/>
        <v>182190.38007769501</v>
      </c>
      <c r="GC24" s="37">
        <f t="shared" si="35"/>
        <v>181569.06553510897</v>
      </c>
      <c r="GD24" s="37">
        <f t="shared" si="35"/>
        <v>180942.5733713347</v>
      </c>
      <c r="GE24" s="37">
        <f t="shared" si="35"/>
        <v>180310.860439529</v>
      </c>
      <c r="GF24" s="37">
        <f t="shared" si="35"/>
        <v>179673.88323329159</v>
      </c>
      <c r="GG24" s="37">
        <f t="shared" si="35"/>
        <v>179031.59788366884</v>
      </c>
      <c r="GH24" s="37">
        <f t="shared" si="35"/>
        <v>178383.96015613258</v>
      </c>
      <c r="GI24" s="37">
        <f t="shared" si="35"/>
        <v>177730.92544753352</v>
      </c>
      <c r="GJ24" s="37">
        <f t="shared" si="35"/>
        <v>177072.44878302945</v>
      </c>
      <c r="GK24" s="37">
        <f t="shared" si="35"/>
        <v>176408.48481298785</v>
      </c>
      <c r="GL24" s="37">
        <f t="shared" si="35"/>
        <v>175738.98780986259</v>
      </c>
      <c r="GM24" s="37">
        <f t="shared" si="35"/>
        <v>175063.91166504461</v>
      </c>
      <c r="GN24" s="37">
        <f t="shared" si="35"/>
        <v>174383.20988568649</v>
      </c>
      <c r="GO24" s="37">
        <f t="shared" si="35"/>
        <v>173696.83559150039</v>
      </c>
      <c r="GP24" s="37">
        <f t="shared" si="35"/>
        <v>173004.7415115294</v>
      </c>
      <c r="GQ24" s="37">
        <f t="shared" si="35"/>
        <v>172306.87998089197</v>
      </c>
      <c r="GR24" s="37">
        <f t="shared" si="35"/>
        <v>171603.20293749924</v>
      </c>
      <c r="GS24" s="37">
        <f t="shared" si="35"/>
        <v>170893.66191874491</v>
      </c>
      <c r="GT24" s="37">
        <f t="shared" si="35"/>
        <v>170178.20805816763</v>
      </c>
      <c r="GU24" s="37">
        <f t="shared" si="35"/>
        <v>169456.79208208554</v>
      </c>
      <c r="GV24" s="37">
        <f t="shared" si="35"/>
        <v>168729.36430620274</v>
      </c>
      <c r="GW24" s="37">
        <f t="shared" si="35"/>
        <v>167995.8746321876</v>
      </c>
      <c r="GX24" s="37">
        <f t="shared" si="35"/>
        <v>167256.27254422233</v>
      </c>
      <c r="GY24" s="37">
        <f t="shared" si="35"/>
        <v>166510.50710552401</v>
      </c>
      <c r="GZ24" s="37">
        <f t="shared" si="35"/>
        <v>165758.52695483653</v>
      </c>
      <c r="HA24" s="37">
        <f t="shared" si="35"/>
        <v>165000.28030289334</v>
      </c>
      <c r="HB24" s="37">
        <f t="shared" si="35"/>
        <v>164235.71492885062</v>
      </c>
      <c r="HC24" s="37">
        <f t="shared" si="35"/>
        <v>163464.77817669089</v>
      </c>
      <c r="HD24" s="37">
        <f t="shared" si="35"/>
        <v>162687.41695159647</v>
      </c>
      <c r="HE24" s="37">
        <f t="shared" si="35"/>
        <v>161903.57771629296</v>
      </c>
      <c r="HF24" s="37">
        <f t="shared" si="35"/>
        <v>161113.20648736189</v>
      </c>
      <c r="HG24" s="37">
        <f t="shared" si="35"/>
        <v>160316.24883152309</v>
      </c>
      <c r="HH24" s="37">
        <f t="shared" si="35"/>
        <v>159512.64986188561</v>
      </c>
      <c r="HI24" s="37">
        <f t="shared" si="35"/>
        <v>158702.35423416784</v>
      </c>
      <c r="HJ24" s="37">
        <f t="shared" si="35"/>
        <v>157885.30614288573</v>
      </c>
      <c r="HK24" s="37">
        <f t="shared" si="35"/>
        <v>157061.4493175096</v>
      </c>
      <c r="HL24" s="37">
        <f t="shared" si="35"/>
        <v>156230.72701858869</v>
      </c>
      <c r="HM24" s="37">
        <f t="shared" si="35"/>
        <v>155393.08203384341</v>
      </c>
      <c r="HN24" s="37">
        <f t="shared" si="35"/>
        <v>154548.45667422528</v>
      </c>
      <c r="HO24" s="37">
        <f t="shared" si="35"/>
        <v>153696.79276994366</v>
      </c>
      <c r="HP24" s="37">
        <f t="shared" si="35"/>
        <v>152838.03166645969</v>
      </c>
      <c r="HQ24" s="37">
        <f t="shared" si="35"/>
        <v>151972.11422044667</v>
      </c>
      <c r="HR24" s="37">
        <f t="shared" ref="HR24:KC24" si="36">HR20-HR23</f>
        <v>151098.9807957169</v>
      </c>
      <c r="HS24" s="37">
        <f t="shared" si="36"/>
        <v>150218.57125911437</v>
      </c>
      <c r="HT24" s="37">
        <f t="shared" si="36"/>
        <v>149330.82497637349</v>
      </c>
      <c r="HU24" s="37">
        <f t="shared" si="36"/>
        <v>148435.68080794311</v>
      </c>
      <c r="HV24" s="37">
        <f t="shared" si="36"/>
        <v>147533.07710477579</v>
      </c>
      <c r="HW24" s="37">
        <f t="shared" si="36"/>
        <v>146622.95170408208</v>
      </c>
      <c r="HX24" s="37">
        <f t="shared" si="36"/>
        <v>145705.24192504925</v>
      </c>
      <c r="HY24" s="37">
        <f t="shared" si="36"/>
        <v>144779.88456452449</v>
      </c>
      <c r="HZ24" s="37">
        <f t="shared" si="36"/>
        <v>143846.81589266204</v>
      </c>
      <c r="IA24" s="37">
        <f t="shared" si="36"/>
        <v>142905.97164853406</v>
      </c>
      <c r="IB24" s="37">
        <f t="shared" si="36"/>
        <v>141957.287035705</v>
      </c>
      <c r="IC24" s="37">
        <f t="shared" si="36"/>
        <v>141000.69671776905</v>
      </c>
      <c r="ID24" s="37">
        <f t="shared" si="36"/>
        <v>140036.13481385031</v>
      </c>
      <c r="IE24" s="37">
        <f t="shared" si="36"/>
        <v>139063.53489406555</v>
      </c>
      <c r="IF24" s="37">
        <f t="shared" si="36"/>
        <v>138082.82997494927</v>
      </c>
      <c r="IG24" s="37">
        <f t="shared" si="36"/>
        <v>137093.95251484035</v>
      </c>
      <c r="IH24" s="37">
        <f t="shared" si="36"/>
        <v>136096.83440923051</v>
      </c>
      <c r="II24" s="37">
        <f t="shared" si="36"/>
        <v>135091.40698607394</v>
      </c>
      <c r="IJ24" s="37">
        <f t="shared" si="36"/>
        <v>134077.60100105772</v>
      </c>
      <c r="IK24" s="37">
        <f t="shared" si="36"/>
        <v>133055.34663283304</v>
      </c>
      <c r="IL24" s="37">
        <f t="shared" si="36"/>
        <v>132024.57347820647</v>
      </c>
      <c r="IM24" s="37">
        <f t="shared" si="36"/>
        <v>130985.21054729135</v>
      </c>
      <c r="IN24" s="37">
        <f t="shared" si="36"/>
        <v>129937.18625861862</v>
      </c>
      <c r="IO24" s="37">
        <f t="shared" si="36"/>
        <v>128880.42843420694</v>
      </c>
      <c r="IP24" s="37">
        <f t="shared" si="36"/>
        <v>127814.86429459184</v>
      </c>
      <c r="IQ24" s="37">
        <f t="shared" si="36"/>
        <v>126740.42045381328</v>
      </c>
      <c r="IR24" s="37">
        <f t="shared" si="36"/>
        <v>125657.02291436156</v>
      </c>
      <c r="IS24" s="37">
        <f t="shared" si="36"/>
        <v>124564.59706208107</v>
      </c>
      <c r="IT24" s="37">
        <f t="shared" si="36"/>
        <v>123463.06766103159</v>
      </c>
      <c r="IU24" s="37">
        <f t="shared" si="36"/>
        <v>122352.35884830669</v>
      </c>
      <c r="IV24" s="37">
        <f t="shared" si="36"/>
        <v>121232.39412880907</v>
      </c>
      <c r="IW24" s="37">
        <f t="shared" si="36"/>
        <v>120103.09636998232</v>
      </c>
      <c r="IX24" s="37">
        <f t="shared" si="36"/>
        <v>118964.38779649868</v>
      </c>
      <c r="IY24" s="37">
        <f t="shared" si="36"/>
        <v>117816.18998490267</v>
      </c>
      <c r="IZ24" s="37">
        <f t="shared" si="36"/>
        <v>116658.42385821002</v>
      </c>
      <c r="JA24" s="37">
        <f t="shared" si="36"/>
        <v>115491.0096804616</v>
      </c>
      <c r="JB24" s="37">
        <f t="shared" si="36"/>
        <v>114313.86705123195</v>
      </c>
      <c r="JC24" s="37">
        <f t="shared" si="36"/>
        <v>113126.91490009204</v>
      </c>
      <c r="JD24" s="37">
        <f t="shared" si="36"/>
        <v>111930.07148102598</v>
      </c>
      <c r="JE24" s="37">
        <f t="shared" si="36"/>
        <v>110723.25436680103</v>
      </c>
      <c r="JF24" s="37">
        <f t="shared" si="36"/>
        <v>109506.38044329088</v>
      </c>
      <c r="JG24" s="37">
        <f t="shared" si="36"/>
        <v>108279.36590375147</v>
      </c>
      <c r="JH24" s="37">
        <f t="shared" si="36"/>
        <v>107042.12624304924</v>
      </c>
      <c r="JI24" s="37">
        <f t="shared" si="36"/>
        <v>105794.57625184115</v>
      </c>
      <c r="JJ24" s="37">
        <f t="shared" si="36"/>
        <v>104536.63001070633</v>
      </c>
      <c r="JK24" s="37">
        <f t="shared" si="36"/>
        <v>103268.20088422872</v>
      </c>
      <c r="JL24" s="37">
        <f t="shared" si="36"/>
        <v>101989.20151503045</v>
      </c>
      <c r="JM24" s="37">
        <f t="shared" si="36"/>
        <v>100699.54381775553</v>
      </c>
      <c r="JN24" s="37">
        <f t="shared" si="36"/>
        <v>99399.138973003326</v>
      </c>
      <c r="JO24" s="37">
        <f t="shared" si="36"/>
        <v>98087.897421211528</v>
      </c>
      <c r="JP24" s="37">
        <f t="shared" si="36"/>
        <v>96765.728856488131</v>
      </c>
      <c r="JQ24" s="37">
        <f t="shared" si="36"/>
        <v>95432.542220392032</v>
      </c>
      <c r="JR24" s="37">
        <f t="shared" si="36"/>
        <v>94088.245695661797</v>
      </c>
      <c r="JS24" s="37">
        <f t="shared" si="36"/>
        <v>92732.746699892145</v>
      </c>
      <c r="JT24" s="37">
        <f t="shared" si="36"/>
        <v>91365.951879157743</v>
      </c>
      <c r="JU24" s="37">
        <f t="shared" si="36"/>
        <v>89987.767101583886</v>
      </c>
      <c r="JV24" s="37">
        <f t="shared" si="36"/>
        <v>88598.097450863585</v>
      </c>
      <c r="JW24" s="37">
        <f t="shared" si="36"/>
        <v>87196.847219720614</v>
      </c>
      <c r="JX24" s="37">
        <f t="shared" si="36"/>
        <v>85783.919903318121</v>
      </c>
      <c r="JY24" s="37">
        <f t="shared" si="36"/>
        <v>84359.218192612272</v>
      </c>
      <c r="JZ24" s="37">
        <f t="shared" si="36"/>
        <v>82922.64396765054</v>
      </c>
      <c r="KA24" s="37">
        <f t="shared" si="36"/>
        <v>81474.09829081413</v>
      </c>
      <c r="KB24" s="37">
        <f t="shared" si="36"/>
        <v>80013.481400004079</v>
      </c>
      <c r="KC24" s="37">
        <f t="shared" si="36"/>
        <v>78540.692701770618</v>
      </c>
      <c r="KD24" s="37">
        <f t="shared" ref="KD24:MO24" si="37">KD20-KD23</f>
        <v>77055.630764385205</v>
      </c>
      <c r="KE24" s="37">
        <f t="shared" si="37"/>
        <v>75558.193310854913</v>
      </c>
      <c r="KF24" s="37">
        <f t="shared" si="37"/>
        <v>74048.277211878536</v>
      </c>
      <c r="KG24" s="37">
        <f t="shared" si="37"/>
        <v>72525.778478744018</v>
      </c>
      <c r="KH24" s="37">
        <f t="shared" si="37"/>
        <v>70990.592256166725</v>
      </c>
      <c r="KI24" s="37">
        <f t="shared" si="37"/>
        <v>69442.612815067943</v>
      </c>
      <c r="KJ24" s="37">
        <f t="shared" si="37"/>
        <v>67881.733545293348</v>
      </c>
      <c r="KK24" s="37">
        <f t="shared" si="37"/>
        <v>66307.846948270628</v>
      </c>
      <c r="KL24" s="37">
        <f t="shared" si="37"/>
        <v>64720.84462960605</v>
      </c>
      <c r="KM24" s="37">
        <f t="shared" si="37"/>
        <v>63120.617291619266</v>
      </c>
      <c r="KN24" s="37">
        <f t="shared" si="37"/>
        <v>61507.054725815928</v>
      </c>
      <c r="KO24" s="37">
        <f t="shared" si="37"/>
        <v>59880.045805297559</v>
      </c>
      <c r="KP24" s="37">
        <f t="shared" si="37"/>
        <v>58239.478477108205</v>
      </c>
      <c r="KQ24" s="37">
        <f t="shared" si="37"/>
        <v>56585.239754517272</v>
      </c>
      <c r="KR24" s="37">
        <f t="shared" si="37"/>
        <v>54917.21570923808</v>
      </c>
      <c r="KS24" s="37">
        <f t="shared" si="37"/>
        <v>53235.291463581561</v>
      </c>
      <c r="KT24" s="37">
        <f t="shared" si="37"/>
        <v>51539.351182544575</v>
      </c>
      <c r="KU24" s="37">
        <f t="shared" si="37"/>
        <v>49829.278065832281</v>
      </c>
      <c r="KV24" s="37">
        <f t="shared" si="37"/>
        <v>48104.954339814052</v>
      </c>
      <c r="KW24" s="37">
        <f t="shared" si="37"/>
        <v>46366.261249412339</v>
      </c>
      <c r="KX24" s="37">
        <f t="shared" si="37"/>
        <v>44613.079049923945</v>
      </c>
      <c r="KY24" s="37">
        <f t="shared" si="37"/>
        <v>42845.286998773146</v>
      </c>
      <c r="KZ24" s="37">
        <f t="shared" si="37"/>
        <v>41062.763347196087</v>
      </c>
      <c r="LA24" s="37">
        <f t="shared" si="37"/>
        <v>39265.38533185589</v>
      </c>
      <c r="LB24" s="37">
        <f t="shared" si="37"/>
        <v>37453.02916638786</v>
      </c>
      <c r="LC24" s="37">
        <f t="shared" si="37"/>
        <v>35625.570032874261</v>
      </c>
      <c r="LD24" s="37">
        <f t="shared" si="37"/>
        <v>33782.882073248045</v>
      </c>
      <c r="LE24" s="37">
        <f t="shared" si="37"/>
        <v>31924.838380624948</v>
      </c>
      <c r="LF24" s="37">
        <f t="shared" si="37"/>
        <v>30051.310990563321</v>
      </c>
      <c r="LG24" s="37">
        <f t="shared" si="37"/>
        <v>28162.170872251183</v>
      </c>
      <c r="LH24" s="37">
        <f t="shared" si="37"/>
        <v>26257.287919619775</v>
      </c>
      <c r="LI24" s="37">
        <f t="shared" si="37"/>
        <v>24336.530942383106</v>
      </c>
      <c r="LJ24" s="37">
        <f t="shared" si="37"/>
        <v>22399.767657002798</v>
      </c>
      <c r="LK24" s="37">
        <f t="shared" si="37"/>
        <v>20446.864677577654</v>
      </c>
      <c r="LL24" s="37">
        <f t="shared" si="37"/>
        <v>18477.687506657301</v>
      </c>
      <c r="LM24" s="37">
        <f t="shared" si="37"/>
        <v>16492.10052597928</v>
      </c>
      <c r="LN24" s="37">
        <f t="shared" si="37"/>
        <v>14489.966987128941</v>
      </c>
      <c r="LO24" s="37">
        <f t="shared" si="37"/>
        <v>12471.149002121516</v>
      </c>
      <c r="LP24" s="37">
        <f t="shared" si="37"/>
        <v>10435.507533905695</v>
      </c>
      <c r="LQ24" s="37">
        <f t="shared" si="37"/>
        <v>8382.9023867880751</v>
      </c>
      <c r="LR24" s="37">
        <f t="shared" si="37"/>
        <v>6313.1921967778089</v>
      </c>
      <c r="LS24" s="37">
        <f t="shared" si="37"/>
        <v>4226.2344218507915</v>
      </c>
      <c r="LT24" s="37">
        <f t="shared" si="37"/>
        <v>2121.8853321327151</v>
      </c>
      <c r="LU24" s="37">
        <f t="shared" si="37"/>
        <v>3.2150637707673013E-10</v>
      </c>
      <c r="LV24" s="37">
        <f t="shared" si="37"/>
        <v>0</v>
      </c>
      <c r="LW24" s="37">
        <f t="shared" si="37"/>
        <v>0</v>
      </c>
      <c r="LX24" s="37">
        <f t="shared" si="37"/>
        <v>0</v>
      </c>
      <c r="LY24" s="37">
        <f t="shared" si="37"/>
        <v>0</v>
      </c>
      <c r="LZ24" s="37">
        <f t="shared" si="37"/>
        <v>0</v>
      </c>
      <c r="MA24" s="37">
        <f t="shared" si="37"/>
        <v>0</v>
      </c>
      <c r="MB24" s="37">
        <f t="shared" si="37"/>
        <v>0</v>
      </c>
      <c r="MC24" s="37">
        <f t="shared" si="37"/>
        <v>0</v>
      </c>
      <c r="MD24" s="37">
        <f t="shared" si="37"/>
        <v>0</v>
      </c>
      <c r="ME24" s="37">
        <f t="shared" si="37"/>
        <v>0</v>
      </c>
      <c r="MF24" s="37">
        <f t="shared" si="37"/>
        <v>0</v>
      </c>
      <c r="MG24" s="37">
        <f t="shared" si="37"/>
        <v>0</v>
      </c>
      <c r="MH24" s="37">
        <f t="shared" si="37"/>
        <v>0</v>
      </c>
      <c r="MI24" s="37">
        <f t="shared" si="37"/>
        <v>0</v>
      </c>
      <c r="MJ24" s="37">
        <f t="shared" si="37"/>
        <v>0</v>
      </c>
      <c r="MK24" s="37">
        <f t="shared" si="37"/>
        <v>0</v>
      </c>
      <c r="ML24" s="37">
        <f t="shared" si="37"/>
        <v>0</v>
      </c>
      <c r="MM24" s="37">
        <f t="shared" si="37"/>
        <v>0</v>
      </c>
      <c r="MN24" s="37">
        <f t="shared" si="37"/>
        <v>0</v>
      </c>
      <c r="MO24" s="37">
        <f t="shared" si="37"/>
        <v>0</v>
      </c>
      <c r="MP24" s="37">
        <f t="shared" ref="MP24:OC24" si="38">MP20-MP23</f>
        <v>0</v>
      </c>
      <c r="MQ24" s="37">
        <f t="shared" si="38"/>
        <v>0</v>
      </c>
      <c r="MR24" s="37">
        <f t="shared" si="38"/>
        <v>0</v>
      </c>
      <c r="MS24" s="37">
        <f t="shared" si="38"/>
        <v>0</v>
      </c>
      <c r="MT24" s="37">
        <f t="shared" si="38"/>
        <v>0</v>
      </c>
      <c r="MU24" s="37">
        <f t="shared" si="38"/>
        <v>0</v>
      </c>
      <c r="MV24" s="37">
        <f t="shared" si="38"/>
        <v>0</v>
      </c>
      <c r="MW24" s="37">
        <f t="shared" si="38"/>
        <v>0</v>
      </c>
      <c r="MX24" s="37">
        <f t="shared" si="38"/>
        <v>0</v>
      </c>
      <c r="MY24" s="37">
        <f t="shared" si="38"/>
        <v>0</v>
      </c>
      <c r="MZ24" s="37">
        <f t="shared" si="38"/>
        <v>0</v>
      </c>
      <c r="NA24" s="37">
        <f t="shared" si="38"/>
        <v>0</v>
      </c>
      <c r="NB24" s="37">
        <f t="shared" si="38"/>
        <v>0</v>
      </c>
      <c r="NC24" s="37">
        <f t="shared" si="38"/>
        <v>0</v>
      </c>
      <c r="ND24" s="37">
        <f t="shared" si="38"/>
        <v>0</v>
      </c>
      <c r="NE24" s="37">
        <f t="shared" si="38"/>
        <v>0</v>
      </c>
      <c r="NF24" s="37">
        <f t="shared" si="38"/>
        <v>0</v>
      </c>
      <c r="NG24" s="37">
        <f t="shared" si="38"/>
        <v>0</v>
      </c>
      <c r="NH24" s="37">
        <f t="shared" si="38"/>
        <v>0</v>
      </c>
      <c r="NI24" s="37">
        <f t="shared" si="38"/>
        <v>0</v>
      </c>
      <c r="NJ24" s="37">
        <f t="shared" si="38"/>
        <v>0</v>
      </c>
      <c r="NK24" s="37">
        <f t="shared" si="38"/>
        <v>0</v>
      </c>
      <c r="NL24" s="37">
        <f t="shared" si="38"/>
        <v>0</v>
      </c>
      <c r="NM24" s="37">
        <f t="shared" si="38"/>
        <v>0</v>
      </c>
      <c r="NN24" s="37">
        <f t="shared" si="38"/>
        <v>0</v>
      </c>
      <c r="NO24" s="37">
        <f t="shared" si="38"/>
        <v>0</v>
      </c>
      <c r="NP24" s="37">
        <f t="shared" si="38"/>
        <v>0</v>
      </c>
      <c r="NQ24" s="37">
        <f t="shared" si="38"/>
        <v>0</v>
      </c>
      <c r="NR24" s="37">
        <f t="shared" si="38"/>
        <v>0</v>
      </c>
      <c r="NS24" s="37">
        <f t="shared" si="38"/>
        <v>0</v>
      </c>
      <c r="NT24" s="37">
        <f t="shared" si="38"/>
        <v>0</v>
      </c>
      <c r="NU24" s="37">
        <f t="shared" si="38"/>
        <v>0</v>
      </c>
      <c r="NV24" s="37">
        <f t="shared" si="38"/>
        <v>0</v>
      </c>
      <c r="NW24" s="37">
        <f t="shared" si="38"/>
        <v>0</v>
      </c>
      <c r="NX24" s="37">
        <f t="shared" si="38"/>
        <v>0</v>
      </c>
      <c r="NY24" s="37">
        <f t="shared" si="38"/>
        <v>0</v>
      </c>
      <c r="NZ24" s="37">
        <f t="shared" si="38"/>
        <v>0</v>
      </c>
      <c r="OA24" s="37">
        <f t="shared" si="38"/>
        <v>0</v>
      </c>
      <c r="OB24" s="37">
        <f t="shared" si="38"/>
        <v>0</v>
      </c>
      <c r="OC24" s="37">
        <f t="shared" si="38"/>
        <v>0</v>
      </c>
    </row>
    <row r="25" spans="3:393" s="15" customFormat="1">
      <c r="D25" s="15">
        <v>6</v>
      </c>
      <c r="E25" s="151">
        <f t="shared" si="9"/>
        <v>221711.88810340955</v>
      </c>
      <c r="F25" s="151">
        <f t="shared" si="0"/>
        <v>25674.812518801999</v>
      </c>
      <c r="H25" s="151">
        <f>+SUM(U80:U91)</f>
        <v>22006.060662071908</v>
      </c>
      <c r="J25" s="151">
        <f t="shared" si="1"/>
        <v>3668.7518567300904</v>
      </c>
      <c r="L25" s="151">
        <f t="shared" si="2"/>
        <v>218043.13624667947</v>
      </c>
      <c r="N25" s="30"/>
      <c r="O25" s="15">
        <v>6</v>
      </c>
      <c r="Q25" s="151">
        <f t="shared" si="10"/>
        <v>234551.31226923043</v>
      </c>
      <c r="R25" s="37"/>
      <c r="S25" s="151">
        <f t="shared" si="11"/>
        <v>2139.5677099001664</v>
      </c>
      <c r="U25" s="151">
        <f t="shared" si="12"/>
        <v>1954.5942689102537</v>
      </c>
      <c r="W25" s="151">
        <f t="shared" si="13"/>
        <v>184.97344098991266</v>
      </c>
      <c r="Y25" s="151">
        <f t="shared" si="14"/>
        <v>234366.33882824052</v>
      </c>
      <c r="Z25" s="30">
        <v>1</v>
      </c>
      <c r="AF25" s="197"/>
    </row>
    <row r="26" spans="3:393" s="15" customFormat="1">
      <c r="D26" s="15">
        <v>7</v>
      </c>
      <c r="E26" s="151">
        <f t="shared" si="9"/>
        <v>218043.13624667947</v>
      </c>
      <c r="F26" s="151">
        <f t="shared" si="0"/>
        <v>25674.812518801999</v>
      </c>
      <c r="H26" s="151">
        <f>+SUM(U92:U103)</f>
        <v>21621.894401472749</v>
      </c>
      <c r="J26" s="151">
        <f t="shared" si="1"/>
        <v>4052.9181173292491</v>
      </c>
      <c r="L26" s="151">
        <f t="shared" si="2"/>
        <v>213990.21812935022</v>
      </c>
      <c r="N26" s="30"/>
      <c r="O26" s="15">
        <v>7</v>
      </c>
      <c r="Q26" s="151">
        <f t="shared" si="10"/>
        <v>234366.33882824052</v>
      </c>
      <c r="R26" s="37"/>
      <c r="S26" s="151">
        <f t="shared" si="11"/>
        <v>2139.5677099001664</v>
      </c>
      <c r="U26" s="151">
        <f t="shared" si="12"/>
        <v>1953.0528235686713</v>
      </c>
      <c r="W26" s="151">
        <f t="shared" si="13"/>
        <v>186.51488633149506</v>
      </c>
      <c r="Y26" s="151">
        <f t="shared" si="14"/>
        <v>234179.82394190904</v>
      </c>
      <c r="Z26" s="30">
        <v>1</v>
      </c>
      <c r="AF26" s="197"/>
    </row>
    <row r="27" spans="3:393" s="15" customFormat="1">
      <c r="D27" s="15">
        <v>8</v>
      </c>
      <c r="E27" s="151">
        <f t="shared" si="9"/>
        <v>213990.21812935022</v>
      </c>
      <c r="F27" s="151">
        <f t="shared" si="0"/>
        <v>25674.812518801999</v>
      </c>
      <c r="H27" s="151">
        <f>+SUM(U104:U115)</f>
        <v>21197.500913318789</v>
      </c>
      <c r="J27" s="151">
        <f t="shared" si="1"/>
        <v>4477.3116054832099</v>
      </c>
      <c r="L27" s="151">
        <f t="shared" si="2"/>
        <v>209512.90652386702</v>
      </c>
      <c r="N27" s="30"/>
      <c r="O27" s="15">
        <v>8</v>
      </c>
      <c r="Q27" s="151">
        <f t="shared" si="10"/>
        <v>234179.82394190904</v>
      </c>
      <c r="R27" s="37"/>
      <c r="S27" s="151">
        <f t="shared" si="11"/>
        <v>2139.5677099001664</v>
      </c>
      <c r="U27" s="151">
        <f t="shared" si="12"/>
        <v>1951.4985328492421</v>
      </c>
      <c r="W27" s="151">
        <f t="shared" si="13"/>
        <v>188.06917705092428</v>
      </c>
      <c r="Y27" s="151">
        <f t="shared" si="14"/>
        <v>233991.75476485811</v>
      </c>
      <c r="Z27" s="30">
        <v>1</v>
      </c>
      <c r="AF27" s="197"/>
    </row>
    <row r="28" spans="3:393" s="15" customFormat="1">
      <c r="D28" s="15">
        <v>9</v>
      </c>
      <c r="E28" s="151">
        <f t="shared" si="9"/>
        <v>209512.90652386702</v>
      </c>
      <c r="F28" s="151">
        <f t="shared" si="0"/>
        <v>25674.812518801999</v>
      </c>
      <c r="H28" s="151">
        <f>+SUM(U116:U127)</f>
        <v>20728.667881218127</v>
      </c>
      <c r="J28" s="151">
        <f t="shared" si="1"/>
        <v>4946.1446375838714</v>
      </c>
      <c r="L28" s="151">
        <f t="shared" si="2"/>
        <v>204566.76188628314</v>
      </c>
      <c r="N28" s="30"/>
      <c r="O28" s="15">
        <v>9</v>
      </c>
      <c r="Q28" s="151">
        <f t="shared" si="10"/>
        <v>233991.75476485811</v>
      </c>
      <c r="R28" s="37"/>
      <c r="S28" s="151">
        <f t="shared" si="11"/>
        <v>2139.5677099001664</v>
      </c>
      <c r="U28" s="151">
        <f t="shared" si="12"/>
        <v>1949.9312897071511</v>
      </c>
      <c r="W28" s="151">
        <f t="shared" si="13"/>
        <v>189.63642019301528</v>
      </c>
      <c r="Y28" s="151">
        <f t="shared" si="14"/>
        <v>233802.1183446651</v>
      </c>
      <c r="Z28" s="30">
        <v>1</v>
      </c>
      <c r="AF28" s="197"/>
    </row>
    <row r="29" spans="3:393" s="15" customFormat="1">
      <c r="D29" s="15">
        <v>10</v>
      </c>
      <c r="E29" s="151">
        <f t="shared" si="9"/>
        <v>204566.76188628314</v>
      </c>
      <c r="F29" s="151">
        <f t="shared" si="0"/>
        <v>25674.812518801999</v>
      </c>
      <c r="H29" s="151">
        <f>+SUM(U128:U139)</f>
        <v>20210.741904208397</v>
      </c>
      <c r="J29" s="151">
        <f t="shared" si="1"/>
        <v>5464.0706145936019</v>
      </c>
      <c r="L29" s="151">
        <f t="shared" si="2"/>
        <v>199102.69127168955</v>
      </c>
      <c r="N29" s="30"/>
      <c r="O29" s="15">
        <v>10</v>
      </c>
      <c r="Q29" s="151">
        <f t="shared" si="10"/>
        <v>233802.1183446651</v>
      </c>
      <c r="R29" s="37"/>
      <c r="S29" s="151">
        <f t="shared" si="11"/>
        <v>2139.5677099001664</v>
      </c>
      <c r="U29" s="151">
        <f t="shared" si="12"/>
        <v>1948.3509862055425</v>
      </c>
      <c r="W29" s="151">
        <f t="shared" si="13"/>
        <v>191.21672369462385</v>
      </c>
      <c r="Y29" s="151">
        <f t="shared" si="14"/>
        <v>233610.90162097049</v>
      </c>
      <c r="Z29" s="30">
        <v>1</v>
      </c>
      <c r="AF29" s="197"/>
    </row>
    <row r="30" spans="3:393" s="15" customFormat="1">
      <c r="D30" s="15">
        <v>11</v>
      </c>
      <c r="E30" s="151">
        <f t="shared" si="9"/>
        <v>199102.69127168955</v>
      </c>
      <c r="F30" s="151">
        <f t="shared" si="0"/>
        <v>25674.812518801999</v>
      </c>
      <c r="H30" s="151">
        <f>+SUM(U140:U151)</f>
        <v>19638.582309438443</v>
      </c>
      <c r="J30" s="151">
        <f t="shared" si="1"/>
        <v>6036.2302093635553</v>
      </c>
      <c r="L30" s="151">
        <f t="shared" si="2"/>
        <v>193066.46106232598</v>
      </c>
      <c r="N30" s="30"/>
      <c r="O30" s="15">
        <v>11</v>
      </c>
      <c r="Q30" s="151">
        <f t="shared" si="10"/>
        <v>233610.90162097049</v>
      </c>
      <c r="R30" s="37"/>
      <c r="S30" s="151">
        <f t="shared" si="11"/>
        <v>2139.5677099001664</v>
      </c>
      <c r="U30" s="151">
        <f t="shared" si="12"/>
        <v>1946.7575135080876</v>
      </c>
      <c r="W30" s="151">
        <f t="shared" si="13"/>
        <v>192.81019639207875</v>
      </c>
      <c r="Y30" s="151">
        <f t="shared" si="14"/>
        <v>233418.09142457839</v>
      </c>
      <c r="Z30" s="30">
        <v>1</v>
      </c>
      <c r="AF30" s="197"/>
    </row>
    <row r="31" spans="3:393" s="15" customFormat="1">
      <c r="D31" s="15">
        <v>12</v>
      </c>
      <c r="E31" s="151">
        <f t="shared" si="9"/>
        <v>193066.46106232598</v>
      </c>
      <c r="F31" s="151">
        <f t="shared" si="0"/>
        <v>25674.812518801999</v>
      </c>
      <c r="H31" s="151">
        <f>+SUM(U152:U163)</f>
        <v>19006.510128434165</v>
      </c>
      <c r="J31" s="151">
        <f t="shared" si="1"/>
        <v>6668.3023903678331</v>
      </c>
      <c r="L31" s="151">
        <f t="shared" si="2"/>
        <v>186398.15867195814</v>
      </c>
      <c r="N31" s="30"/>
      <c r="O31" s="15">
        <v>12</v>
      </c>
      <c r="Q31" s="151">
        <f t="shared" si="10"/>
        <v>233418.09142457839</v>
      </c>
      <c r="R31" s="37"/>
      <c r="S31" s="151">
        <f t="shared" si="11"/>
        <v>2139.5677099001664</v>
      </c>
      <c r="U31" s="151">
        <f t="shared" si="12"/>
        <v>1945.1507618714868</v>
      </c>
      <c r="W31" s="151">
        <f t="shared" si="13"/>
        <v>194.4169480286796</v>
      </c>
      <c r="Y31" s="151">
        <f t="shared" si="14"/>
        <v>233223.67447654973</v>
      </c>
      <c r="Z31" s="30">
        <v>1</v>
      </c>
      <c r="AF31" s="197"/>
    </row>
    <row r="32" spans="3:393" s="15" customFormat="1">
      <c r="D32" s="15">
        <v>13</v>
      </c>
      <c r="E32" s="151">
        <f t="shared" si="9"/>
        <v>186398.15867195814</v>
      </c>
      <c r="F32" s="151">
        <f t="shared" si="0"/>
        <v>25674.812518801999</v>
      </c>
      <c r="H32" s="151">
        <f>+SUM(U164:U175)</f>
        <v>18308.25173051262</v>
      </c>
      <c r="J32" s="151">
        <f t="shared" si="1"/>
        <v>7366.5607882893783</v>
      </c>
      <c r="L32" s="151">
        <f t="shared" si="2"/>
        <v>179031.59788366876</v>
      </c>
      <c r="N32" s="30"/>
      <c r="O32" s="15">
        <v>13</v>
      </c>
      <c r="Q32" s="151">
        <f t="shared" si="10"/>
        <v>233223.67447654973</v>
      </c>
      <c r="R32" s="37"/>
      <c r="S32" s="151">
        <f t="shared" si="11"/>
        <v>2139.5677099001664</v>
      </c>
      <c r="U32" s="151">
        <f t="shared" si="12"/>
        <v>1943.5306206379146</v>
      </c>
      <c r="W32" s="151">
        <f t="shared" si="13"/>
        <v>196.03708926225181</v>
      </c>
      <c r="Y32" s="151">
        <f t="shared" si="14"/>
        <v>233027.63738728748</v>
      </c>
      <c r="Z32" s="30">
        <v>2</v>
      </c>
      <c r="AF32" s="197"/>
    </row>
    <row r="33" spans="4:32" s="15" customFormat="1">
      <c r="D33" s="15">
        <v>14</v>
      </c>
      <c r="E33" s="151">
        <f t="shared" si="9"/>
        <v>179031.59788366876</v>
      </c>
      <c r="F33" s="151">
        <f t="shared" si="0"/>
        <v>25674.812518801999</v>
      </c>
      <c r="H33" s="151">
        <f>+SUM(U176:U187)</f>
        <v>17536.876553878057</v>
      </c>
      <c r="J33" s="151">
        <f t="shared" si="1"/>
        <v>8137.9359649239414</v>
      </c>
      <c r="L33" s="151">
        <f t="shared" si="2"/>
        <v>170893.66191874482</v>
      </c>
      <c r="N33" s="30"/>
      <c r="O33" s="15">
        <v>14</v>
      </c>
      <c r="Q33" s="151">
        <f t="shared" si="10"/>
        <v>233027.63738728748</v>
      </c>
      <c r="R33" s="37"/>
      <c r="S33" s="151">
        <f t="shared" si="11"/>
        <v>2139.5677099001664</v>
      </c>
      <c r="U33" s="151">
        <f t="shared" si="12"/>
        <v>1941.8969782273959</v>
      </c>
      <c r="W33" s="151">
        <f t="shared" si="13"/>
        <v>197.67073167277044</v>
      </c>
      <c r="Y33" s="151">
        <f t="shared" si="14"/>
        <v>232829.9666556147</v>
      </c>
      <c r="Z33" s="30">
        <v>2</v>
      </c>
      <c r="AF33" s="197"/>
    </row>
    <row r="34" spans="4:32" s="15" customFormat="1">
      <c r="D34" s="15">
        <v>15</v>
      </c>
      <c r="E34" s="151">
        <f t="shared" si="9"/>
        <v>170893.66191874482</v>
      </c>
      <c r="F34" s="151">
        <f t="shared" si="0"/>
        <v>25674.812518801999</v>
      </c>
      <c r="H34" s="151">
        <f>+SUM(U188:U199)</f>
        <v>16684.728316350021</v>
      </c>
      <c r="J34" s="151">
        <f t="shared" si="1"/>
        <v>8990.084202451977</v>
      </c>
      <c r="L34" s="151">
        <f t="shared" si="2"/>
        <v>161903.57771629284</v>
      </c>
      <c r="N34" s="30"/>
      <c r="O34" s="15">
        <v>15</v>
      </c>
      <c r="Q34" s="151">
        <f t="shared" si="10"/>
        <v>232829.9666556147</v>
      </c>
      <c r="R34" s="37"/>
      <c r="S34" s="151">
        <f t="shared" si="11"/>
        <v>2139.5677099001664</v>
      </c>
      <c r="U34" s="151">
        <f t="shared" si="12"/>
        <v>1940.2497221301226</v>
      </c>
      <c r="W34" s="151">
        <f t="shared" si="13"/>
        <v>199.31798777004383</v>
      </c>
      <c r="Y34" s="151">
        <f t="shared" si="14"/>
        <v>232630.64866784465</v>
      </c>
      <c r="Z34" s="30">
        <v>2</v>
      </c>
      <c r="AF34" s="197"/>
    </row>
    <row r="35" spans="4:32" s="15" customFormat="1">
      <c r="D35" s="15">
        <v>16</v>
      </c>
      <c r="E35" s="151">
        <f t="shared" si="9"/>
        <v>161903.57771629284</v>
      </c>
      <c r="F35" s="151">
        <f t="shared" si="0"/>
        <v>25674.812518801999</v>
      </c>
      <c r="H35" s="151">
        <f>+SUM(U200:U211)</f>
        <v>15743.349022955732</v>
      </c>
      <c r="J35" s="151">
        <f t="shared" si="1"/>
        <v>9931.4634958462666</v>
      </c>
      <c r="L35" s="151">
        <f t="shared" si="2"/>
        <v>151972.11422044659</v>
      </c>
      <c r="N35" s="30"/>
      <c r="O35" s="15">
        <v>16</v>
      </c>
      <c r="Q35" s="151">
        <f t="shared" si="10"/>
        <v>232630.64866784465</v>
      </c>
      <c r="R35" s="37"/>
      <c r="S35" s="151">
        <f t="shared" si="11"/>
        <v>2139.5677099001664</v>
      </c>
      <c r="U35" s="151">
        <f t="shared" si="12"/>
        <v>1938.5887388987055</v>
      </c>
      <c r="W35" s="151">
        <f t="shared" si="13"/>
        <v>200.97897100146088</v>
      </c>
      <c r="Y35" s="151">
        <f t="shared" si="14"/>
        <v>232429.66969684319</v>
      </c>
      <c r="Z35" s="30">
        <v>2</v>
      </c>
      <c r="AF35" s="197"/>
    </row>
    <row r="36" spans="4:32" s="15" customFormat="1">
      <c r="D36" s="15">
        <v>17</v>
      </c>
      <c r="E36" s="151">
        <f t="shared" si="9"/>
        <v>151972.11422044659</v>
      </c>
      <c r="F36" s="151">
        <f t="shared" si="0"/>
        <v>25674.812518801999</v>
      </c>
      <c r="H36" s="151">
        <f>+SUM(U212:U223)</f>
        <v>14703.395016124397</v>
      </c>
      <c r="J36" s="151">
        <f t="shared" si="1"/>
        <v>10971.417502677601</v>
      </c>
      <c r="L36" s="151">
        <f t="shared" si="2"/>
        <v>141000.69671776899</v>
      </c>
      <c r="N36" s="30"/>
      <c r="O36" s="15">
        <v>17</v>
      </c>
      <c r="Q36" s="151">
        <f t="shared" si="10"/>
        <v>232429.66969684319</v>
      </c>
      <c r="R36" s="37"/>
      <c r="S36" s="151">
        <f t="shared" si="11"/>
        <v>2139.5677099001664</v>
      </c>
      <c r="U36" s="151">
        <f t="shared" si="12"/>
        <v>1936.91391414036</v>
      </c>
      <c r="W36" s="151">
        <f t="shared" si="13"/>
        <v>202.65379575980637</v>
      </c>
      <c r="Y36" s="151">
        <f t="shared" si="14"/>
        <v>232227.01590108339</v>
      </c>
      <c r="Z36" s="30">
        <v>2</v>
      </c>
      <c r="AF36" s="197"/>
    </row>
    <row r="37" spans="4:32" s="15" customFormat="1">
      <c r="D37" s="15">
        <v>18</v>
      </c>
      <c r="E37" s="151">
        <f t="shared" si="9"/>
        <v>141000.69671776899</v>
      </c>
      <c r="F37" s="151">
        <f t="shared" si="0"/>
        <v>25674.812518801999</v>
      </c>
      <c r="H37" s="151">
        <f>+SUM(U224:U235)</f>
        <v>13554.544235239897</v>
      </c>
      <c r="J37" s="151">
        <f t="shared" si="1"/>
        <v>12120.268283562102</v>
      </c>
      <c r="L37" s="151">
        <f t="shared" si="2"/>
        <v>128880.4284342069</v>
      </c>
      <c r="N37" s="30"/>
      <c r="O37" s="15">
        <v>18</v>
      </c>
      <c r="Q37" s="151">
        <f t="shared" si="10"/>
        <v>232227.01590108339</v>
      </c>
      <c r="R37" s="37"/>
      <c r="S37" s="151">
        <f t="shared" si="11"/>
        <v>2139.5677099001664</v>
      </c>
      <c r="U37" s="151">
        <f t="shared" si="12"/>
        <v>1935.2251325090283</v>
      </c>
      <c r="W37" s="151">
        <f t="shared" si="13"/>
        <v>204.34257739113809</v>
      </c>
      <c r="Y37" s="151">
        <f t="shared" si="14"/>
        <v>232022.67332369226</v>
      </c>
      <c r="Z37" s="30">
        <v>2</v>
      </c>
      <c r="AF37" s="197"/>
    </row>
    <row r="38" spans="4:32" s="15" customFormat="1">
      <c r="D38" s="15">
        <v>19</v>
      </c>
      <c r="E38" s="151">
        <f t="shared" si="9"/>
        <v>128880.4284342069</v>
      </c>
      <c r="F38" s="151">
        <f t="shared" si="0"/>
        <v>25674.812518801999</v>
      </c>
      <c r="H38" s="151">
        <f>+SUM(U236:U247)</f>
        <v>12285.39376505664</v>
      </c>
      <c r="J38" s="151">
        <f t="shared" si="1"/>
        <v>13389.418753745358</v>
      </c>
      <c r="L38" s="151">
        <f t="shared" si="2"/>
        <v>115491.00968046155</v>
      </c>
      <c r="N38" s="30"/>
      <c r="O38" s="15">
        <v>19</v>
      </c>
      <c r="Q38" s="151">
        <f t="shared" si="10"/>
        <v>232022.67332369226</v>
      </c>
      <c r="R38" s="37"/>
      <c r="S38" s="151">
        <f t="shared" si="11"/>
        <v>2139.5677099001664</v>
      </c>
      <c r="U38" s="151">
        <f t="shared" si="12"/>
        <v>1933.5222776974358</v>
      </c>
      <c r="W38" s="151">
        <f t="shared" si="13"/>
        <v>206.04543220273058</v>
      </c>
      <c r="Y38" s="151">
        <f t="shared" si="14"/>
        <v>231816.62789148954</v>
      </c>
      <c r="Z38" s="30">
        <v>2</v>
      </c>
      <c r="AF38" s="197"/>
    </row>
    <row r="39" spans="4:32" s="15" customFormat="1">
      <c r="D39" s="15">
        <v>20</v>
      </c>
      <c r="E39" s="151">
        <f t="shared" si="9"/>
        <v>115491.00968046155</v>
      </c>
      <c r="F39" s="151">
        <f t="shared" si="0"/>
        <v>25674.812518801999</v>
      </c>
      <c r="H39" s="151">
        <f>+SUM(U248:U259)</f>
        <v>10883.346656095933</v>
      </c>
      <c r="J39" s="151">
        <f t="shared" si="1"/>
        <v>14791.465862706065</v>
      </c>
      <c r="L39" s="151">
        <f t="shared" si="2"/>
        <v>100699.54381775548</v>
      </c>
      <c r="N39" s="30"/>
      <c r="O39" s="15">
        <v>20</v>
      </c>
      <c r="Q39" s="151">
        <f t="shared" si="10"/>
        <v>231816.62789148954</v>
      </c>
      <c r="R39" s="37"/>
      <c r="S39" s="151">
        <f t="shared" si="11"/>
        <v>2139.5677099001664</v>
      </c>
      <c r="U39" s="151">
        <f t="shared" si="12"/>
        <v>1931.8052324290795</v>
      </c>
      <c r="W39" s="151">
        <f t="shared" si="13"/>
        <v>207.76247747108687</v>
      </c>
      <c r="Y39" s="151">
        <f t="shared" si="14"/>
        <v>231608.86541401845</v>
      </c>
      <c r="Z39" s="30">
        <v>2</v>
      </c>
      <c r="AF39" s="197"/>
    </row>
    <row r="40" spans="4:32" s="15" customFormat="1">
      <c r="D40" s="15">
        <v>21</v>
      </c>
      <c r="E40" s="151">
        <f t="shared" si="9"/>
        <v>100699.54381775548</v>
      </c>
      <c r="F40" s="151">
        <f t="shared" si="0"/>
        <v>25674.812518801999</v>
      </c>
      <c r="H40" s="151">
        <f>+SUM(U260:U271)</f>
        <v>9334.4868936587482</v>
      </c>
      <c r="J40" s="151">
        <f t="shared" si="1"/>
        <v>16340.32562514325</v>
      </c>
      <c r="L40" s="151">
        <f t="shared" si="2"/>
        <v>84359.218192612228</v>
      </c>
      <c r="N40" s="30"/>
      <c r="O40" s="15">
        <v>21</v>
      </c>
      <c r="Q40" s="151">
        <f t="shared" si="10"/>
        <v>231608.86541401845</v>
      </c>
      <c r="R40" s="37"/>
      <c r="S40" s="151">
        <f t="shared" si="11"/>
        <v>2139.5677099001664</v>
      </c>
      <c r="U40" s="151">
        <f t="shared" si="12"/>
        <v>1930.0738784501539</v>
      </c>
      <c r="W40" s="151">
        <f t="shared" si="13"/>
        <v>209.49383145001252</v>
      </c>
      <c r="Y40" s="151">
        <f t="shared" si="14"/>
        <v>231399.37158256845</v>
      </c>
      <c r="Z40" s="30">
        <v>2</v>
      </c>
      <c r="AF40" s="197"/>
    </row>
    <row r="41" spans="4:32" s="15" customFormat="1">
      <c r="D41" s="15">
        <v>22</v>
      </c>
      <c r="E41" s="151">
        <f t="shared" si="9"/>
        <v>84359.218192612228</v>
      </c>
      <c r="F41" s="151">
        <f t="shared" si="0"/>
        <v>25674.812518801999</v>
      </c>
      <c r="H41" s="151">
        <f>+SUM(U272:U283)</f>
        <v>7623.4412744603651</v>
      </c>
      <c r="J41" s="151">
        <f t="shared" si="1"/>
        <v>18051.371244341633</v>
      </c>
      <c r="L41" s="151">
        <f t="shared" si="2"/>
        <v>66307.846948270599</v>
      </c>
      <c r="N41" s="30"/>
      <c r="O41" s="15">
        <v>22</v>
      </c>
      <c r="Q41" s="151">
        <f t="shared" si="10"/>
        <v>231399.37158256845</v>
      </c>
      <c r="R41" s="37"/>
      <c r="S41" s="151">
        <f t="shared" si="11"/>
        <v>2139.5677099001664</v>
      </c>
      <c r="U41" s="151">
        <f t="shared" si="12"/>
        <v>1928.3280965214037</v>
      </c>
      <c r="W41" s="151">
        <f t="shared" si="13"/>
        <v>211.23961337876267</v>
      </c>
      <c r="Y41" s="151">
        <f t="shared" si="14"/>
        <v>231188.13196918968</v>
      </c>
      <c r="Z41" s="30">
        <v>2</v>
      </c>
      <c r="AF41" s="197"/>
    </row>
    <row r="42" spans="4:32" s="15" customFormat="1">
      <c r="D42" s="15">
        <v>23</v>
      </c>
      <c r="E42" s="151">
        <f t="shared" si="9"/>
        <v>66307.846948270599</v>
      </c>
      <c r="F42" s="151">
        <f t="shared" si="0"/>
        <v>25674.812518801999</v>
      </c>
      <c r="H42" s="151">
        <f>+SUM(U284:U295)</f>
        <v>5733.2268199437267</v>
      </c>
      <c r="J42" s="151">
        <f t="shared" si="1"/>
        <v>19941.585698858271</v>
      </c>
      <c r="L42" s="151">
        <f t="shared" si="2"/>
        <v>46366.261249412331</v>
      </c>
      <c r="N42" s="30"/>
      <c r="O42" s="15">
        <v>23</v>
      </c>
      <c r="Q42" s="151">
        <f t="shared" si="10"/>
        <v>231188.13196918968</v>
      </c>
      <c r="R42" s="37"/>
      <c r="S42" s="151">
        <f t="shared" si="11"/>
        <v>2139.5677099001664</v>
      </c>
      <c r="U42" s="151">
        <f t="shared" si="12"/>
        <v>1926.5677664099142</v>
      </c>
      <c r="W42" s="151">
        <f t="shared" si="13"/>
        <v>212.99994349025224</v>
      </c>
      <c r="Y42" s="151">
        <f t="shared" si="14"/>
        <v>230975.13202569942</v>
      </c>
      <c r="Z42" s="30">
        <v>2</v>
      </c>
      <c r="AF42" s="197"/>
    </row>
    <row r="43" spans="4:32" s="15" customFormat="1">
      <c r="D43" s="15">
        <v>24</v>
      </c>
      <c r="E43" s="151">
        <f t="shared" si="9"/>
        <v>46366.261249412331</v>
      </c>
      <c r="F43" s="151">
        <f t="shared" si="0"/>
        <v>25674.812518801999</v>
      </c>
      <c r="H43" s="151">
        <f>+SUM(U296:U307)</f>
        <v>3645.0822117727712</v>
      </c>
      <c r="J43" s="151">
        <f t="shared" si="1"/>
        <v>22029.730307029226</v>
      </c>
      <c r="L43" s="151">
        <f t="shared" si="2"/>
        <v>24336.530942383106</v>
      </c>
      <c r="N43" s="30"/>
      <c r="O43" s="15">
        <v>24</v>
      </c>
      <c r="Q43" s="151">
        <f t="shared" si="10"/>
        <v>230975.13202569942</v>
      </c>
      <c r="R43" s="37"/>
      <c r="S43" s="151">
        <f t="shared" si="11"/>
        <v>2139.5677099001664</v>
      </c>
      <c r="U43" s="151">
        <f t="shared" si="12"/>
        <v>1924.7927668808286</v>
      </c>
      <c r="W43" s="151">
        <f t="shared" si="13"/>
        <v>214.7749430193378</v>
      </c>
      <c r="Y43" s="151">
        <f t="shared" si="14"/>
        <v>230760.35708268007</v>
      </c>
      <c r="Z43" s="30">
        <v>2</v>
      </c>
      <c r="AF43" s="197"/>
    </row>
    <row r="44" spans="4:32" s="15" customFormat="1">
      <c r="D44" s="15">
        <v>25</v>
      </c>
      <c r="E44" s="151">
        <f t="shared" si="9"/>
        <v>24336.530942383106</v>
      </c>
      <c r="F44" s="151">
        <f t="shared" si="0"/>
        <v>25674.812518801999</v>
      </c>
      <c r="H44" s="151">
        <f>+SUM(U308:U319)</f>
        <v>1338.281576419231</v>
      </c>
      <c r="J44" s="151">
        <f t="shared" si="1"/>
        <v>24336.530942382768</v>
      </c>
      <c r="L44" s="151">
        <f>E44-J44</f>
        <v>3.383320290595293E-10</v>
      </c>
      <c r="N44" s="30"/>
      <c r="O44" s="15">
        <v>25</v>
      </c>
      <c r="Q44" s="151">
        <f t="shared" si="10"/>
        <v>230760.35708268007</v>
      </c>
      <c r="R44" s="37"/>
      <c r="S44" s="151">
        <f t="shared" si="11"/>
        <v>2139.5677099001664</v>
      </c>
      <c r="U44" s="151">
        <f t="shared" si="12"/>
        <v>1923.0029756890008</v>
      </c>
      <c r="W44" s="151">
        <f t="shared" si="13"/>
        <v>216.56473421116561</v>
      </c>
      <c r="Y44" s="151">
        <f t="shared" si="14"/>
        <v>230543.79234846891</v>
      </c>
      <c r="Z44" s="30">
        <v>3</v>
      </c>
      <c r="AF44" s="197"/>
    </row>
    <row r="45" spans="4:32" s="15" customFormat="1">
      <c r="D45" s="191">
        <v>26</v>
      </c>
      <c r="E45" s="151">
        <f t="shared" ref="E45:E49" si="39">IF(D45&lt;=$E$9,L44,0)</f>
        <v>0</v>
      </c>
      <c r="F45" s="151">
        <f t="shared" ref="F45:F49" si="40">SUM(H45,J45)</f>
        <v>25674.812518801999</v>
      </c>
      <c r="G45" s="191"/>
      <c r="H45" s="151">
        <f t="shared" ref="H45:H49" si="41">+SUM(U309:U320)</f>
        <v>1135.47715189937</v>
      </c>
      <c r="I45" s="191"/>
      <c r="J45" s="151">
        <f t="shared" ref="J45:J49" si="42">$E$12-H45</f>
        <v>24539.335366902629</v>
      </c>
      <c r="K45" s="191"/>
      <c r="L45" s="151">
        <f t="shared" ref="L45:L49" si="43">E45-J45</f>
        <v>-24539.335366902629</v>
      </c>
      <c r="N45" s="30"/>
      <c r="O45" s="15">
        <v>26</v>
      </c>
      <c r="Q45" s="151">
        <f t="shared" si="10"/>
        <v>230543.79234846891</v>
      </c>
      <c r="R45" s="37"/>
      <c r="S45" s="151">
        <f t="shared" si="11"/>
        <v>2139.5677099001664</v>
      </c>
      <c r="U45" s="151">
        <f t="shared" si="12"/>
        <v>1921.1982695705744</v>
      </c>
      <c r="W45" s="151">
        <f t="shared" si="13"/>
        <v>218.36944032959195</v>
      </c>
      <c r="Y45" s="151">
        <f t="shared" si="14"/>
        <v>230325.42290813933</v>
      </c>
      <c r="Z45" s="30">
        <v>3</v>
      </c>
    </row>
    <row r="46" spans="4:32" s="15" customFormat="1">
      <c r="D46" s="191">
        <v>27</v>
      </c>
      <c r="E46" s="151">
        <f t="shared" si="39"/>
        <v>0</v>
      </c>
      <c r="F46" s="151">
        <f t="shared" si="40"/>
        <v>25674.812518801999</v>
      </c>
      <c r="G46" s="191"/>
      <c r="H46" s="151">
        <f t="shared" si="41"/>
        <v>948.81242142434553</v>
      </c>
      <c r="I46" s="191"/>
      <c r="J46" s="151">
        <f t="shared" si="42"/>
        <v>24726.000097377651</v>
      </c>
      <c r="K46" s="191"/>
      <c r="L46" s="151">
        <f t="shared" si="43"/>
        <v>-24726.000097377651</v>
      </c>
      <c r="N46" s="30"/>
      <c r="O46" s="15">
        <v>27</v>
      </c>
      <c r="Q46" s="151">
        <f t="shared" si="10"/>
        <v>230325.42290813933</v>
      </c>
      <c r="R46" s="37"/>
      <c r="S46" s="151">
        <f t="shared" si="11"/>
        <v>2139.5677099001664</v>
      </c>
      <c r="U46" s="151">
        <f t="shared" si="12"/>
        <v>1919.3785242344945</v>
      </c>
      <c r="W46" s="151">
        <f t="shared" si="13"/>
        <v>220.18918566567186</v>
      </c>
      <c r="Y46" s="151">
        <f t="shared" si="14"/>
        <v>230105.23372247367</v>
      </c>
      <c r="Z46" s="30">
        <v>3</v>
      </c>
    </row>
    <row r="47" spans="4:32" s="15" customFormat="1">
      <c r="D47" s="191">
        <v>28</v>
      </c>
      <c r="E47" s="151">
        <f t="shared" si="39"/>
        <v>0</v>
      </c>
      <c r="F47" s="151">
        <f t="shared" si="40"/>
        <v>25674.812518801999</v>
      </c>
      <c r="G47" s="191"/>
      <c r="H47" s="151">
        <f t="shared" si="41"/>
        <v>778.42188244453041</v>
      </c>
      <c r="I47" s="191"/>
      <c r="J47" s="151">
        <f t="shared" si="42"/>
        <v>24896.390636357468</v>
      </c>
      <c r="K47" s="191"/>
      <c r="L47" s="151">
        <f t="shared" si="43"/>
        <v>-24896.390636357468</v>
      </c>
      <c r="N47" s="30"/>
      <c r="O47" s="15">
        <v>28</v>
      </c>
      <c r="Q47" s="151">
        <f t="shared" si="10"/>
        <v>230105.23372247367</v>
      </c>
      <c r="R47" s="37"/>
      <c r="S47" s="151">
        <f t="shared" si="11"/>
        <v>2139.5677099001664</v>
      </c>
      <c r="U47" s="151">
        <f t="shared" si="12"/>
        <v>1917.5436143539473</v>
      </c>
      <c r="W47" s="151">
        <f t="shared" si="13"/>
        <v>222.02409554621909</v>
      </c>
      <c r="Y47" s="151">
        <f t="shared" si="14"/>
        <v>229883.20962692745</v>
      </c>
      <c r="Z47" s="30">
        <v>3</v>
      </c>
    </row>
    <row r="48" spans="4:32" s="15" customFormat="1">
      <c r="D48" s="191">
        <v>29</v>
      </c>
      <c r="E48" s="151">
        <f t="shared" si="39"/>
        <v>0</v>
      </c>
      <c r="F48" s="151">
        <f t="shared" si="40"/>
        <v>25674.812518801999</v>
      </c>
      <c r="G48" s="191"/>
      <c r="H48" s="151">
        <f t="shared" si="41"/>
        <v>624.44115322238474</v>
      </c>
      <c r="I48" s="191"/>
      <c r="J48" s="151">
        <f t="shared" si="42"/>
        <v>25050.371365579613</v>
      </c>
      <c r="K48" s="191"/>
      <c r="L48" s="151">
        <f t="shared" si="43"/>
        <v>-25050.371365579613</v>
      </c>
      <c r="N48" s="30"/>
      <c r="O48" s="15">
        <v>29</v>
      </c>
      <c r="Q48" s="151">
        <f t="shared" si="10"/>
        <v>229883.20962692745</v>
      </c>
      <c r="R48" s="37"/>
      <c r="S48" s="151">
        <f t="shared" si="11"/>
        <v>2139.5677099001664</v>
      </c>
      <c r="U48" s="151">
        <f t="shared" si="12"/>
        <v>1915.6934135577287</v>
      </c>
      <c r="W48" s="151">
        <f t="shared" si="13"/>
        <v>223.87429634243767</v>
      </c>
      <c r="Y48" s="151">
        <f t="shared" si="14"/>
        <v>229659.33533058502</v>
      </c>
      <c r="Z48" s="30">
        <v>3</v>
      </c>
    </row>
    <row r="49" spans="4:32" s="15" customFormat="1">
      <c r="D49" s="191">
        <v>30</v>
      </c>
      <c r="E49" s="151">
        <f t="shared" si="39"/>
        <v>0</v>
      </c>
      <c r="F49" s="151">
        <f t="shared" si="40"/>
        <v>25674.812518801999</v>
      </c>
      <c r="G49" s="191"/>
      <c r="H49" s="151">
        <f t="shared" si="41"/>
        <v>487.00698217255609</v>
      </c>
      <c r="I49" s="191"/>
      <c r="J49" s="151">
        <f t="shared" si="42"/>
        <v>25187.805536629443</v>
      </c>
      <c r="K49" s="191"/>
      <c r="L49" s="151">
        <f t="shared" si="43"/>
        <v>-25187.805536629443</v>
      </c>
      <c r="N49" s="30"/>
      <c r="O49" s="15">
        <v>30</v>
      </c>
      <c r="Q49" s="151">
        <f t="shared" si="10"/>
        <v>229659.33533058502</v>
      </c>
      <c r="R49" s="37"/>
      <c r="S49" s="151">
        <f t="shared" si="11"/>
        <v>2139.5677099001664</v>
      </c>
      <c r="U49" s="151">
        <f t="shared" si="12"/>
        <v>1913.8277944215417</v>
      </c>
      <c r="W49" s="151">
        <f t="shared" si="13"/>
        <v>225.73991547862465</v>
      </c>
      <c r="Y49" s="151">
        <f t="shared" si="14"/>
        <v>229433.59541510639</v>
      </c>
      <c r="Z49" s="30">
        <v>3</v>
      </c>
    </row>
    <row r="50" spans="4:32" s="15" customFormat="1">
      <c r="N50" s="30"/>
      <c r="O50" s="15">
        <v>31</v>
      </c>
      <c r="Q50" s="151">
        <f t="shared" si="10"/>
        <v>229433.59541510639</v>
      </c>
      <c r="R50" s="37"/>
      <c r="S50" s="151">
        <f t="shared" si="11"/>
        <v>2139.5677099001664</v>
      </c>
      <c r="U50" s="151">
        <f t="shared" si="12"/>
        <v>1911.9466284592199</v>
      </c>
      <c r="W50" s="151">
        <f t="shared" si="13"/>
        <v>227.62108144094645</v>
      </c>
      <c r="Y50" s="151">
        <f t="shared" si="14"/>
        <v>229205.97433366545</v>
      </c>
      <c r="Z50" s="30">
        <v>3</v>
      </c>
    </row>
    <row r="51" spans="4:32" s="15" customFormat="1">
      <c r="N51" s="30"/>
      <c r="O51" s="15">
        <v>32</v>
      </c>
      <c r="Q51" s="151">
        <f t="shared" si="10"/>
        <v>229205.97433366545</v>
      </c>
      <c r="R51" s="37"/>
      <c r="S51" s="151">
        <f t="shared" si="11"/>
        <v>2139.5677099001664</v>
      </c>
      <c r="U51" s="151">
        <f t="shared" si="12"/>
        <v>1910.049786113879</v>
      </c>
      <c r="W51" s="151">
        <f t="shared" si="13"/>
        <v>229.51792378628738</v>
      </c>
      <c r="Y51" s="151">
        <f t="shared" si="14"/>
        <v>228976.45640987917</v>
      </c>
      <c r="Z51" s="30">
        <v>3</v>
      </c>
    </row>
    <row r="52" spans="4:32" s="15" customFormat="1">
      <c r="N52" s="30"/>
      <c r="O52" s="15">
        <v>33</v>
      </c>
      <c r="Q52" s="151">
        <f t="shared" si="10"/>
        <v>228976.45640987917</v>
      </c>
      <c r="R52" s="37"/>
      <c r="S52" s="151">
        <f t="shared" si="11"/>
        <v>2139.5677099001664</v>
      </c>
      <c r="U52" s="151">
        <f t="shared" si="12"/>
        <v>1908.137136748993</v>
      </c>
      <c r="W52" s="151">
        <f t="shared" si="13"/>
        <v>231.43057315117335</v>
      </c>
      <c r="Y52" s="151">
        <f t="shared" si="14"/>
        <v>228745.02583672799</v>
      </c>
      <c r="Z52" s="30">
        <v>3</v>
      </c>
    </row>
    <row r="53" spans="4:32" s="15" customFormat="1">
      <c r="N53" s="30"/>
      <c r="O53" s="15">
        <v>34</v>
      </c>
      <c r="Q53" s="151">
        <f t="shared" si="10"/>
        <v>228745.02583672799</v>
      </c>
      <c r="R53" s="37"/>
      <c r="S53" s="151">
        <f t="shared" si="11"/>
        <v>2139.5677099001664</v>
      </c>
      <c r="U53" s="151">
        <f t="shared" si="12"/>
        <v>1906.2085486394001</v>
      </c>
      <c r="W53" s="151">
        <f t="shared" si="13"/>
        <v>233.35916126076631</v>
      </c>
      <c r="Y53" s="151">
        <f t="shared" si="14"/>
        <v>228511.66667546722</v>
      </c>
      <c r="Z53" s="30">
        <v>3</v>
      </c>
    </row>
    <row r="54" spans="4:32" s="15" customFormat="1">
      <c r="N54" s="30"/>
      <c r="O54" s="15">
        <v>35</v>
      </c>
      <c r="Q54" s="151">
        <f t="shared" si="10"/>
        <v>228511.66667546722</v>
      </c>
      <c r="R54" s="37"/>
      <c r="S54" s="151">
        <f t="shared" si="11"/>
        <v>2139.5677099001664</v>
      </c>
      <c r="U54" s="151">
        <f t="shared" si="12"/>
        <v>1904.2638889622269</v>
      </c>
      <c r="W54" s="151">
        <f t="shared" si="13"/>
        <v>235.30382093793946</v>
      </c>
      <c r="Y54" s="151">
        <f t="shared" si="14"/>
        <v>228276.36285452929</v>
      </c>
      <c r="Z54" s="30">
        <v>3</v>
      </c>
    </row>
    <row r="55" spans="4:32" s="15" customFormat="1">
      <c r="N55" s="30"/>
      <c r="O55" s="15">
        <v>36</v>
      </c>
      <c r="Q55" s="151">
        <f t="shared" si="10"/>
        <v>228276.36285452929</v>
      </c>
      <c r="R55" s="37"/>
      <c r="S55" s="151">
        <f t="shared" si="11"/>
        <v>2139.5677099001664</v>
      </c>
      <c r="U55" s="151">
        <f t="shared" si="12"/>
        <v>1902.303023787744</v>
      </c>
      <c r="W55" s="151">
        <f t="shared" si="13"/>
        <v>237.2646861124224</v>
      </c>
      <c r="Y55" s="151">
        <f t="shared" si="14"/>
        <v>228039.09816841688</v>
      </c>
      <c r="Z55" s="30">
        <v>3</v>
      </c>
    </row>
    <row r="56" spans="4:32" s="15" customFormat="1">
      <c r="N56" s="30"/>
      <c r="O56" s="15">
        <v>37</v>
      </c>
      <c r="Q56" s="151">
        <f t="shared" si="10"/>
        <v>228039.09816841688</v>
      </c>
      <c r="R56" s="37"/>
      <c r="S56" s="151">
        <f t="shared" si="11"/>
        <v>2139.5677099001664</v>
      </c>
      <c r="U56" s="151">
        <f t="shared" si="12"/>
        <v>1900.3258180701407</v>
      </c>
      <c r="W56" s="151">
        <f t="shared" si="13"/>
        <v>239.24189183002568</v>
      </c>
      <c r="Y56" s="151">
        <f t="shared" si="14"/>
        <v>227799.85627658686</v>
      </c>
      <c r="Z56" s="30">
        <v>4</v>
      </c>
      <c r="AF56" s="151"/>
    </row>
    <row r="57" spans="4:32" s="15" customFormat="1">
      <c r="N57" s="30"/>
      <c r="O57" s="15">
        <v>38</v>
      </c>
      <c r="Q57" s="151">
        <f t="shared" si="10"/>
        <v>227799.85627658686</v>
      </c>
      <c r="R57" s="37"/>
      <c r="S57" s="151">
        <f t="shared" si="11"/>
        <v>2139.5677099001664</v>
      </c>
      <c r="U57" s="151">
        <f t="shared" si="12"/>
        <v>1898.3321356382239</v>
      </c>
      <c r="W57" s="151">
        <f t="shared" si="13"/>
        <v>241.23557426194247</v>
      </c>
      <c r="Y57" s="151">
        <f t="shared" si="14"/>
        <v>227558.6207023249</v>
      </c>
      <c r="Z57" s="30">
        <v>4</v>
      </c>
    </row>
    <row r="58" spans="4:32" s="15" customFormat="1">
      <c r="N58" s="30"/>
      <c r="O58" s="15">
        <v>39</v>
      </c>
      <c r="Q58" s="151">
        <f t="shared" si="10"/>
        <v>227558.6207023249</v>
      </c>
      <c r="R58" s="37"/>
      <c r="S58" s="151">
        <f t="shared" si="11"/>
        <v>2139.5677099001664</v>
      </c>
      <c r="U58" s="151">
        <f t="shared" si="12"/>
        <v>1896.321839186041</v>
      </c>
      <c r="W58" s="151">
        <f t="shared" si="13"/>
        <v>243.24587071412543</v>
      </c>
      <c r="Y58" s="151">
        <f t="shared" si="14"/>
        <v>227315.37483161077</v>
      </c>
      <c r="Z58" s="30">
        <v>4</v>
      </c>
    </row>
    <row r="59" spans="4:32" s="15" customFormat="1">
      <c r="N59" s="30"/>
      <c r="O59" s="15">
        <v>40</v>
      </c>
      <c r="Q59" s="151">
        <f t="shared" si="10"/>
        <v>227315.37483161077</v>
      </c>
      <c r="R59" s="37"/>
      <c r="S59" s="151">
        <f t="shared" si="11"/>
        <v>2139.5677099001664</v>
      </c>
      <c r="U59" s="151">
        <f t="shared" si="12"/>
        <v>1894.2947902634232</v>
      </c>
      <c r="W59" s="151">
        <f t="shared" si="13"/>
        <v>245.27291963674315</v>
      </c>
      <c r="Y59" s="151">
        <f t="shared" si="14"/>
        <v>227070.10191197402</v>
      </c>
      <c r="Z59" s="30">
        <v>4</v>
      </c>
    </row>
    <row r="60" spans="4:32" s="15" customFormat="1">
      <c r="N60" s="30"/>
      <c r="O60" s="15">
        <v>41</v>
      </c>
      <c r="Q60" s="151">
        <f t="shared" si="10"/>
        <v>227070.10191197402</v>
      </c>
      <c r="R60" s="37"/>
      <c r="S60" s="151">
        <f t="shared" si="11"/>
        <v>2139.5677099001664</v>
      </c>
      <c r="U60" s="151">
        <f t="shared" si="12"/>
        <v>1892.2508492664504</v>
      </c>
      <c r="W60" s="151">
        <f t="shared" si="13"/>
        <v>247.31686063371603</v>
      </c>
      <c r="Y60" s="151">
        <f t="shared" si="14"/>
        <v>226822.7850513403</v>
      </c>
      <c r="Z60" s="30">
        <v>4</v>
      </c>
    </row>
    <row r="61" spans="4:32" s="15" customFormat="1">
      <c r="N61" s="30"/>
      <c r="O61" s="15">
        <v>42</v>
      </c>
      <c r="Q61" s="151">
        <f t="shared" si="10"/>
        <v>226822.7850513403</v>
      </c>
      <c r="R61" s="37"/>
      <c r="S61" s="151">
        <f t="shared" si="11"/>
        <v>2139.5677099001664</v>
      </c>
      <c r="U61" s="151">
        <f t="shared" si="12"/>
        <v>1890.1898754278361</v>
      </c>
      <c r="W61" s="151">
        <f t="shared" si="13"/>
        <v>249.37783447233028</v>
      </c>
      <c r="Y61" s="151">
        <f t="shared" si="14"/>
        <v>226573.40721686796</v>
      </c>
      <c r="Z61" s="30">
        <v>4</v>
      </c>
    </row>
    <row r="62" spans="4:32" s="15" customFormat="1">
      <c r="N62" s="30"/>
      <c r="O62" s="15">
        <v>43</v>
      </c>
      <c r="Q62" s="151">
        <f t="shared" si="10"/>
        <v>226573.40721686796</v>
      </c>
      <c r="R62" s="37"/>
      <c r="S62" s="151">
        <f t="shared" si="11"/>
        <v>2139.5677099001664</v>
      </c>
      <c r="U62" s="151">
        <f t="shared" si="12"/>
        <v>1888.111726807233</v>
      </c>
      <c r="W62" s="151">
        <f t="shared" si="13"/>
        <v>251.45598309293337</v>
      </c>
      <c r="Y62" s="151">
        <f t="shared" si="14"/>
        <v>226321.95123377503</v>
      </c>
      <c r="Z62" s="30">
        <v>4</v>
      </c>
    </row>
    <row r="63" spans="4:32" s="15" customFormat="1">
      <c r="N63" s="30"/>
      <c r="O63" s="15">
        <v>44</v>
      </c>
      <c r="Q63" s="151">
        <f t="shared" si="10"/>
        <v>226321.95123377503</v>
      </c>
      <c r="R63" s="37"/>
      <c r="S63" s="151">
        <f t="shared" si="11"/>
        <v>2139.5677099001664</v>
      </c>
      <c r="U63" s="151">
        <f t="shared" si="12"/>
        <v>1886.0162602814587</v>
      </c>
      <c r="W63" s="151">
        <f t="shared" si="13"/>
        <v>253.55144961870769</v>
      </c>
      <c r="Y63" s="151">
        <f t="shared" si="14"/>
        <v>226068.39978415633</v>
      </c>
      <c r="Z63" s="30">
        <v>4</v>
      </c>
    </row>
    <row r="64" spans="4:32" s="15" customFormat="1">
      <c r="N64" s="30"/>
      <c r="O64" s="15">
        <v>45</v>
      </c>
      <c r="Q64" s="151">
        <f t="shared" si="10"/>
        <v>226068.39978415633</v>
      </c>
      <c r="R64" s="37"/>
      <c r="S64" s="151">
        <f t="shared" si="11"/>
        <v>2139.5677099001664</v>
      </c>
      <c r="U64" s="151">
        <f t="shared" si="12"/>
        <v>1883.9033315346362</v>
      </c>
      <c r="W64" s="151">
        <f t="shared" si="13"/>
        <v>255.66437836553018</v>
      </c>
      <c r="Y64" s="151">
        <f t="shared" si="14"/>
        <v>225812.73540579079</v>
      </c>
      <c r="Z64" s="30">
        <v>4</v>
      </c>
    </row>
    <row r="65" spans="14:32" s="15" customFormat="1">
      <c r="N65" s="30"/>
      <c r="O65" s="15">
        <v>46</v>
      </c>
      <c r="Q65" s="151">
        <f t="shared" si="10"/>
        <v>225812.73540579079</v>
      </c>
      <c r="R65" s="37"/>
      <c r="S65" s="151">
        <f t="shared" si="11"/>
        <v>2139.5677099001664</v>
      </c>
      <c r="U65" s="151">
        <f t="shared" si="12"/>
        <v>1881.7727950482567</v>
      </c>
      <c r="W65" s="151">
        <f t="shared" si="13"/>
        <v>257.79491485190965</v>
      </c>
      <c r="Y65" s="151">
        <f t="shared" si="14"/>
        <v>225554.9404909389</v>
      </c>
      <c r="Z65" s="30">
        <v>4</v>
      </c>
    </row>
    <row r="66" spans="14:32" s="15" customFormat="1">
      <c r="N66" s="30"/>
      <c r="O66" s="15">
        <v>47</v>
      </c>
      <c r="Q66" s="151">
        <f t="shared" si="10"/>
        <v>225554.9404909389</v>
      </c>
      <c r="R66" s="37"/>
      <c r="S66" s="151">
        <f t="shared" si="11"/>
        <v>2139.5677099001664</v>
      </c>
      <c r="U66" s="151">
        <f t="shared" si="12"/>
        <v>1879.6245040911574</v>
      </c>
      <c r="W66" s="151">
        <f t="shared" si="13"/>
        <v>259.94320580900899</v>
      </c>
      <c r="Y66" s="151">
        <f t="shared" si="14"/>
        <v>225294.99728512988</v>
      </c>
      <c r="Z66" s="30">
        <v>4</v>
      </c>
    </row>
    <row r="67" spans="14:32" s="15" customFormat="1">
      <c r="N67" s="30"/>
      <c r="O67" s="15">
        <v>48</v>
      </c>
      <c r="Q67" s="151">
        <f t="shared" si="10"/>
        <v>225294.99728512988</v>
      </c>
      <c r="R67" s="37"/>
      <c r="S67" s="151">
        <f t="shared" si="11"/>
        <v>2139.5677099001664</v>
      </c>
      <c r="U67" s="151">
        <f t="shared" si="12"/>
        <v>1877.4583107094159</v>
      </c>
      <c r="W67" s="151">
        <f t="shared" si="13"/>
        <v>262.10939919075054</v>
      </c>
      <c r="Y67" s="151">
        <f t="shared" si="14"/>
        <v>225032.88788593913</v>
      </c>
      <c r="Z67" s="30">
        <v>4</v>
      </c>
    </row>
    <row r="68" spans="14:32" s="15" customFormat="1">
      <c r="N68" s="30"/>
      <c r="O68" s="15">
        <v>49</v>
      </c>
      <c r="Q68" s="151">
        <f t="shared" si="10"/>
        <v>225032.88788593913</v>
      </c>
      <c r="R68" s="37"/>
      <c r="S68" s="151">
        <f t="shared" si="11"/>
        <v>2139.5677099001664</v>
      </c>
      <c r="U68" s="151">
        <f t="shared" si="12"/>
        <v>1875.2740657161594</v>
      </c>
      <c r="W68" s="151">
        <f t="shared" si="13"/>
        <v>264.29364418400701</v>
      </c>
      <c r="Y68" s="151">
        <f t="shared" si="14"/>
        <v>224768.59424175511</v>
      </c>
      <c r="Z68" s="30">
        <v>5</v>
      </c>
      <c r="AF68" s="151"/>
    </row>
    <row r="69" spans="14:32" s="15" customFormat="1">
      <c r="N69" s="30"/>
      <c r="O69" s="15">
        <v>50</v>
      </c>
      <c r="Q69" s="151">
        <f t="shared" si="10"/>
        <v>224768.59424175511</v>
      </c>
      <c r="R69" s="37"/>
      <c r="S69" s="151">
        <f t="shared" si="11"/>
        <v>2139.5677099001664</v>
      </c>
      <c r="U69" s="151">
        <f t="shared" si="12"/>
        <v>1873.0716186812926</v>
      </c>
      <c r="W69" s="151">
        <f t="shared" si="13"/>
        <v>266.49609121887374</v>
      </c>
      <c r="Y69" s="151">
        <f t="shared" si="14"/>
        <v>224502.09815053624</v>
      </c>
      <c r="Z69" s="30">
        <v>5</v>
      </c>
    </row>
    <row r="70" spans="14:32" s="15" customFormat="1">
      <c r="N70" s="30"/>
      <c r="O70" s="15">
        <v>51</v>
      </c>
      <c r="Q70" s="151">
        <f t="shared" si="10"/>
        <v>224502.09815053624</v>
      </c>
      <c r="R70" s="37"/>
      <c r="S70" s="151">
        <f t="shared" si="11"/>
        <v>2139.5677099001664</v>
      </c>
      <c r="U70" s="151">
        <f t="shared" si="12"/>
        <v>1870.8508179211356</v>
      </c>
      <c r="W70" s="151">
        <f t="shared" si="13"/>
        <v>268.71689197903083</v>
      </c>
      <c r="Y70" s="151">
        <f t="shared" si="14"/>
        <v>224233.3812585572</v>
      </c>
      <c r="Z70" s="30">
        <v>5</v>
      </c>
    </row>
    <row r="71" spans="14:32" s="15" customFormat="1">
      <c r="N71" s="30"/>
      <c r="O71" s="15">
        <v>52</v>
      </c>
      <c r="Q71" s="151">
        <f t="shared" si="10"/>
        <v>224233.3812585572</v>
      </c>
      <c r="R71" s="37"/>
      <c r="S71" s="151">
        <f t="shared" si="11"/>
        <v>2139.5677099001664</v>
      </c>
      <c r="U71" s="151">
        <f t="shared" si="12"/>
        <v>1868.6115104879766</v>
      </c>
      <c r="W71" s="151">
        <f t="shared" si="13"/>
        <v>270.95619941218979</v>
      </c>
      <c r="Y71" s="151">
        <f t="shared" si="14"/>
        <v>223962.42505914503</v>
      </c>
      <c r="Z71" s="30">
        <v>5</v>
      </c>
    </row>
    <row r="72" spans="14:32" s="15" customFormat="1">
      <c r="N72" s="30"/>
      <c r="O72" s="15">
        <v>53</v>
      </c>
      <c r="Q72" s="151">
        <f t="shared" si="10"/>
        <v>223962.42505914503</v>
      </c>
      <c r="R72" s="37"/>
      <c r="S72" s="151">
        <f t="shared" si="11"/>
        <v>2139.5677099001664</v>
      </c>
      <c r="U72" s="151">
        <f t="shared" si="12"/>
        <v>1866.3535421595418</v>
      </c>
      <c r="W72" s="151">
        <f t="shared" si="13"/>
        <v>273.21416774062459</v>
      </c>
      <c r="Y72" s="151">
        <f t="shared" si="14"/>
        <v>223689.21089140439</v>
      </c>
      <c r="Z72" s="30">
        <v>5</v>
      </c>
    </row>
    <row r="73" spans="14:32" s="15" customFormat="1">
      <c r="N73" s="30"/>
      <c r="O73" s="15">
        <v>54</v>
      </c>
      <c r="Q73" s="151">
        <f t="shared" si="10"/>
        <v>223689.21089140439</v>
      </c>
      <c r="R73" s="37"/>
      <c r="S73" s="151">
        <f t="shared" si="11"/>
        <v>2139.5677099001664</v>
      </c>
      <c r="U73" s="151">
        <f t="shared" si="12"/>
        <v>1864.07675742837</v>
      </c>
      <c r="W73" s="151">
        <f t="shared" si="13"/>
        <v>275.49095247179639</v>
      </c>
      <c r="Y73" s="151">
        <f t="shared" si="14"/>
        <v>223413.7199389326</v>
      </c>
      <c r="Z73" s="30">
        <v>5</v>
      </c>
    </row>
    <row r="74" spans="14:32" s="15" customFormat="1">
      <c r="N74" s="30"/>
      <c r="O74" s="15">
        <v>55</v>
      </c>
      <c r="Q74" s="151">
        <f t="shared" si="10"/>
        <v>223413.7199389326</v>
      </c>
      <c r="R74" s="37"/>
      <c r="S74" s="151">
        <f t="shared" si="11"/>
        <v>2139.5677099001664</v>
      </c>
      <c r="U74" s="151">
        <f t="shared" si="12"/>
        <v>1861.7809994911051</v>
      </c>
      <c r="W74" s="151">
        <f t="shared" si="13"/>
        <v>277.78671040906124</v>
      </c>
      <c r="Y74" s="151">
        <f t="shared" si="14"/>
        <v>223135.93322852353</v>
      </c>
      <c r="Z74" s="30">
        <v>5</v>
      </c>
    </row>
    <row r="75" spans="14:32" s="15" customFormat="1">
      <c r="N75" s="30"/>
      <c r="O75" s="15">
        <v>56</v>
      </c>
      <c r="Q75" s="151">
        <f t="shared" si="10"/>
        <v>223135.93322852353</v>
      </c>
      <c r="R75" s="37"/>
      <c r="S75" s="151">
        <f t="shared" si="11"/>
        <v>2139.5677099001664</v>
      </c>
      <c r="U75" s="151">
        <f t="shared" si="12"/>
        <v>1859.4661102376961</v>
      </c>
      <c r="W75" s="151">
        <f t="shared" si="13"/>
        <v>280.10159966247033</v>
      </c>
      <c r="Y75" s="151">
        <f t="shared" si="14"/>
        <v>222855.83162886105</v>
      </c>
      <c r="Z75" s="30">
        <v>5</v>
      </c>
    </row>
    <row r="76" spans="14:32" s="15" customFormat="1">
      <c r="N76" s="30"/>
      <c r="O76" s="15">
        <v>57</v>
      </c>
      <c r="Q76" s="151">
        <f t="shared" si="10"/>
        <v>222855.83162886105</v>
      </c>
      <c r="R76" s="37"/>
      <c r="S76" s="151">
        <f t="shared" si="11"/>
        <v>2139.5677099001664</v>
      </c>
      <c r="U76" s="151">
        <f t="shared" si="12"/>
        <v>1857.1319302405088</v>
      </c>
      <c r="W76" s="151">
        <f t="shared" si="13"/>
        <v>282.43577965965756</v>
      </c>
      <c r="Y76" s="151">
        <f t="shared" si="14"/>
        <v>222573.39584920139</v>
      </c>
      <c r="Z76" s="30">
        <v>5</v>
      </c>
    </row>
    <row r="77" spans="14:32" s="15" customFormat="1">
      <c r="N77" s="30"/>
      <c r="O77" s="15">
        <v>58</v>
      </c>
      <c r="Q77" s="151">
        <f t="shared" si="10"/>
        <v>222573.39584920139</v>
      </c>
      <c r="R77" s="37"/>
      <c r="S77" s="151">
        <f t="shared" si="11"/>
        <v>2139.5677099001664</v>
      </c>
      <c r="U77" s="151">
        <f t="shared" si="12"/>
        <v>1854.778298743345</v>
      </c>
      <c r="W77" s="151">
        <f t="shared" si="13"/>
        <v>284.78941115682142</v>
      </c>
      <c r="Y77" s="151">
        <f t="shared" si="14"/>
        <v>222288.60643804458</v>
      </c>
      <c r="Z77" s="30">
        <v>5</v>
      </c>
    </row>
    <row r="78" spans="14:32" s="15" customFormat="1">
      <c r="N78" s="30"/>
      <c r="O78" s="15">
        <v>59</v>
      </c>
      <c r="Q78" s="151">
        <f t="shared" si="10"/>
        <v>222288.60643804458</v>
      </c>
      <c r="R78" s="37"/>
      <c r="S78" s="151">
        <f t="shared" si="11"/>
        <v>2139.5677099001664</v>
      </c>
      <c r="U78" s="151">
        <f t="shared" si="12"/>
        <v>1852.4050536503717</v>
      </c>
      <c r="W78" s="151">
        <f t="shared" si="13"/>
        <v>287.16265624979474</v>
      </c>
      <c r="Y78" s="151">
        <f t="shared" si="14"/>
        <v>222001.44378179478</v>
      </c>
      <c r="Z78" s="30">
        <v>5</v>
      </c>
    </row>
    <row r="79" spans="14:32" s="15" customFormat="1">
      <c r="N79" s="30"/>
      <c r="O79" s="15">
        <v>60</v>
      </c>
      <c r="Q79" s="151">
        <f t="shared" si="10"/>
        <v>222001.44378179478</v>
      </c>
      <c r="R79" s="37"/>
      <c r="S79" s="151">
        <f t="shared" si="11"/>
        <v>2139.5677099001664</v>
      </c>
      <c r="U79" s="151">
        <f t="shared" si="12"/>
        <v>1850.0120315149568</v>
      </c>
      <c r="W79" s="151">
        <f t="shared" si="13"/>
        <v>289.5556783852096</v>
      </c>
      <c r="Y79" s="151">
        <f t="shared" si="14"/>
        <v>221711.88810340955</v>
      </c>
      <c r="Z79" s="30">
        <v>5</v>
      </c>
    </row>
    <row r="80" spans="14:32" s="15" customFormat="1">
      <c r="N80" s="30"/>
      <c r="O80" s="15">
        <v>61</v>
      </c>
      <c r="Q80" s="151">
        <f t="shared" si="10"/>
        <v>221711.88810340955</v>
      </c>
      <c r="R80" s="37"/>
      <c r="S80" s="151">
        <f t="shared" si="11"/>
        <v>2139.5677099001664</v>
      </c>
      <c r="U80" s="151">
        <f t="shared" si="12"/>
        <v>1847.5990675284131</v>
      </c>
      <c r="W80" s="151">
        <f t="shared" si="13"/>
        <v>291.96864237175328</v>
      </c>
      <c r="Y80" s="151">
        <f t="shared" si="14"/>
        <v>221419.91946103779</v>
      </c>
      <c r="Z80" s="30">
        <v>6</v>
      </c>
      <c r="AF80" s="151"/>
    </row>
    <row r="81" spans="14:26" s="15" customFormat="1">
      <c r="N81" s="30"/>
      <c r="O81" s="15">
        <v>62</v>
      </c>
      <c r="Q81" s="151">
        <f t="shared" si="10"/>
        <v>221419.91946103779</v>
      </c>
      <c r="R81" s="37"/>
      <c r="S81" s="151">
        <f t="shared" si="11"/>
        <v>2139.5677099001664</v>
      </c>
      <c r="U81" s="151">
        <f t="shared" si="12"/>
        <v>1845.1659955086482</v>
      </c>
      <c r="W81" s="151">
        <f t="shared" si="13"/>
        <v>294.40171439151823</v>
      </c>
      <c r="Y81" s="151">
        <f t="shared" si="14"/>
        <v>221125.51774664628</v>
      </c>
      <c r="Z81" s="30">
        <v>6</v>
      </c>
    </row>
    <row r="82" spans="14:26" s="15" customFormat="1">
      <c r="N82" s="30"/>
      <c r="O82" s="15">
        <v>63</v>
      </c>
      <c r="Q82" s="151">
        <f t="shared" si="10"/>
        <v>221125.51774664628</v>
      </c>
      <c r="R82" s="37"/>
      <c r="S82" s="151">
        <f t="shared" si="11"/>
        <v>2139.5677099001664</v>
      </c>
      <c r="U82" s="151">
        <f t="shared" si="12"/>
        <v>1842.7126478887192</v>
      </c>
      <c r="W82" s="151">
        <f t="shared" si="13"/>
        <v>296.85506201144722</v>
      </c>
      <c r="Y82" s="151">
        <f t="shared" si="14"/>
        <v>220828.66268463482</v>
      </c>
      <c r="Z82" s="30">
        <v>6</v>
      </c>
    </row>
    <row r="83" spans="14:26" s="15" customFormat="1">
      <c r="N83" s="30"/>
      <c r="O83" s="15">
        <v>64</v>
      </c>
      <c r="Q83" s="151">
        <f t="shared" si="10"/>
        <v>220828.66268463482</v>
      </c>
      <c r="R83" s="37"/>
      <c r="S83" s="151">
        <f t="shared" si="11"/>
        <v>2139.5677099001664</v>
      </c>
      <c r="U83" s="151">
        <f t="shared" si="12"/>
        <v>1840.2388557052902</v>
      </c>
      <c r="W83" s="151">
        <f t="shared" si="13"/>
        <v>299.32885419487616</v>
      </c>
      <c r="Y83" s="151">
        <f t="shared" si="14"/>
        <v>220529.33383043995</v>
      </c>
      <c r="Z83" s="30">
        <v>6</v>
      </c>
    </row>
    <row r="84" spans="14:26" s="15" customFormat="1">
      <c r="N84" s="30"/>
      <c r="O84" s="15">
        <v>65</v>
      </c>
      <c r="Q84" s="151">
        <f t="shared" si="10"/>
        <v>220529.33383043995</v>
      </c>
      <c r="R84" s="37"/>
      <c r="S84" s="151">
        <f t="shared" si="11"/>
        <v>2139.5677099001664</v>
      </c>
      <c r="U84" s="151">
        <f t="shared" si="12"/>
        <v>1837.7444485869999</v>
      </c>
      <c r="W84" s="151">
        <f t="shared" si="13"/>
        <v>301.82326131316654</v>
      </c>
      <c r="Y84" s="151">
        <f t="shared" si="14"/>
        <v>220227.51056912678</v>
      </c>
      <c r="Z84" s="30">
        <v>6</v>
      </c>
    </row>
    <row r="85" spans="14:26" s="15" customFormat="1">
      <c r="N85" s="30"/>
      <c r="O85" s="15">
        <v>66</v>
      </c>
      <c r="Q85" s="151">
        <f t="shared" ref="Q85:Q148" si="44">IF(O85&lt;=$E$9*12,Y84,0)</f>
        <v>220227.51056912678</v>
      </c>
      <c r="R85" s="37"/>
      <c r="S85" s="151">
        <f t="shared" ref="S85:S148" si="45">IF(O85&lt;=$E$9*12,SUM(U85,W85),0)</f>
        <v>2139.5677099001664</v>
      </c>
      <c r="U85" s="151">
        <f t="shared" ref="U85:U148" si="46">IF(O85&lt;=$E$9*12,Q85*$E$8/12,0)</f>
        <v>1835.2292547427232</v>
      </c>
      <c r="W85" s="151">
        <f t="shared" ref="W85:W148" si="47">IF(O85&lt;=$E$9*12,$E$13-U85,0)</f>
        <v>304.33845515744315</v>
      </c>
      <c r="Y85" s="151">
        <f t="shared" ref="Y85:Y148" si="48">IF(O85&lt;=$E$9*12,Q85-W85,0)</f>
        <v>219923.17211396934</v>
      </c>
      <c r="Z85" s="30">
        <v>6</v>
      </c>
    </row>
    <row r="86" spans="14:26" s="15" customFormat="1">
      <c r="N86" s="30"/>
      <c r="O86" s="15">
        <v>67</v>
      </c>
      <c r="Q86" s="151">
        <f t="shared" si="44"/>
        <v>219923.17211396934</v>
      </c>
      <c r="R86" s="37"/>
      <c r="S86" s="151">
        <f t="shared" si="45"/>
        <v>2139.5677099001664</v>
      </c>
      <c r="U86" s="151">
        <f t="shared" si="46"/>
        <v>1832.6931009497446</v>
      </c>
      <c r="W86" s="151">
        <f t="shared" si="47"/>
        <v>306.87460895042182</v>
      </c>
      <c r="Y86" s="151">
        <f t="shared" si="48"/>
        <v>219616.29750501891</v>
      </c>
      <c r="Z86" s="30">
        <v>6</v>
      </c>
    </row>
    <row r="87" spans="14:26" s="15" customFormat="1">
      <c r="N87" s="30"/>
      <c r="O87" s="15">
        <v>68</v>
      </c>
      <c r="Q87" s="151">
        <f t="shared" si="44"/>
        <v>219616.29750501891</v>
      </c>
      <c r="R87" s="37"/>
      <c r="S87" s="151">
        <f t="shared" si="45"/>
        <v>2139.5677099001664</v>
      </c>
      <c r="U87" s="151">
        <f t="shared" si="46"/>
        <v>1830.1358125418244</v>
      </c>
      <c r="W87" s="151">
        <f t="shared" si="47"/>
        <v>309.43189735834198</v>
      </c>
      <c r="Y87" s="151">
        <f t="shared" si="48"/>
        <v>219306.86560766058</v>
      </c>
      <c r="Z87" s="30">
        <v>6</v>
      </c>
    </row>
    <row r="88" spans="14:26" s="15" customFormat="1">
      <c r="N88" s="30"/>
      <c r="O88" s="15">
        <v>69</v>
      </c>
      <c r="Q88" s="151">
        <f t="shared" si="44"/>
        <v>219306.86560766058</v>
      </c>
      <c r="R88" s="37"/>
      <c r="S88" s="151">
        <f t="shared" si="45"/>
        <v>2139.5677099001664</v>
      </c>
      <c r="U88" s="151">
        <f t="shared" si="46"/>
        <v>1827.5572133971716</v>
      </c>
      <c r="W88" s="151">
        <f t="shared" si="47"/>
        <v>312.01049650299478</v>
      </c>
      <c r="Y88" s="151">
        <f t="shared" si="48"/>
        <v>218994.85511115758</v>
      </c>
      <c r="Z88" s="30">
        <v>6</v>
      </c>
    </row>
    <row r="89" spans="14:26" s="15" customFormat="1">
      <c r="N89" s="30"/>
      <c r="O89" s="15">
        <v>70</v>
      </c>
      <c r="Q89" s="151">
        <f t="shared" si="44"/>
        <v>218994.85511115758</v>
      </c>
      <c r="R89" s="37"/>
      <c r="S89" s="151">
        <f t="shared" si="45"/>
        <v>2139.5677099001664</v>
      </c>
      <c r="U89" s="151">
        <f t="shared" si="46"/>
        <v>1824.9571259263132</v>
      </c>
      <c r="W89" s="151">
        <f t="shared" si="47"/>
        <v>314.61058397385318</v>
      </c>
      <c r="Y89" s="151">
        <f t="shared" si="48"/>
        <v>218680.24452718374</v>
      </c>
      <c r="Z89" s="30">
        <v>6</v>
      </c>
    </row>
    <row r="90" spans="14:26" s="15" customFormat="1">
      <c r="N90" s="30"/>
      <c r="O90" s="15">
        <v>71</v>
      </c>
      <c r="Q90" s="151">
        <f t="shared" si="44"/>
        <v>218680.24452718374</v>
      </c>
      <c r="R90" s="37"/>
      <c r="S90" s="151">
        <f t="shared" si="45"/>
        <v>2139.5677099001664</v>
      </c>
      <c r="U90" s="151">
        <f t="shared" si="46"/>
        <v>1822.3353710598647</v>
      </c>
      <c r="W90" s="151">
        <f t="shared" si="47"/>
        <v>317.23233884030174</v>
      </c>
      <c r="Y90" s="151">
        <f t="shared" si="48"/>
        <v>218363.01218834345</v>
      </c>
      <c r="Z90" s="30">
        <v>6</v>
      </c>
    </row>
    <row r="91" spans="14:26" s="15" customFormat="1">
      <c r="N91" s="30"/>
      <c r="O91" s="15">
        <v>72</v>
      </c>
      <c r="Q91" s="151">
        <f t="shared" si="44"/>
        <v>218363.01218834345</v>
      </c>
      <c r="R91" s="37"/>
      <c r="S91" s="151">
        <f t="shared" si="45"/>
        <v>2139.5677099001664</v>
      </c>
      <c r="U91" s="151">
        <f t="shared" si="46"/>
        <v>1819.6917682361955</v>
      </c>
      <c r="W91" s="151">
        <f t="shared" si="47"/>
        <v>319.87594166397093</v>
      </c>
      <c r="Y91" s="151">
        <f t="shared" si="48"/>
        <v>218043.13624667947</v>
      </c>
      <c r="Z91" s="30">
        <v>6</v>
      </c>
    </row>
    <row r="92" spans="14:26" s="15" customFormat="1">
      <c r="N92" s="30"/>
      <c r="O92" s="15">
        <v>73</v>
      </c>
      <c r="Q92" s="151">
        <f t="shared" si="44"/>
        <v>218043.13624667947</v>
      </c>
      <c r="R92" s="37"/>
      <c r="S92" s="151">
        <f t="shared" si="45"/>
        <v>2139.5677099001664</v>
      </c>
      <c r="U92" s="151">
        <f t="shared" si="46"/>
        <v>1817.0261353889957</v>
      </c>
      <c r="W92" s="151">
        <f t="shared" si="47"/>
        <v>322.54157451117067</v>
      </c>
      <c r="Y92" s="151">
        <f t="shared" si="48"/>
        <v>217720.59467216828</v>
      </c>
      <c r="Z92" s="30">
        <v>7</v>
      </c>
    </row>
    <row r="93" spans="14:26" s="15" customFormat="1">
      <c r="N93" s="30"/>
      <c r="O93" s="15">
        <v>74</v>
      </c>
      <c r="Q93" s="151">
        <f t="shared" si="44"/>
        <v>217720.59467216828</v>
      </c>
      <c r="R93" s="37"/>
      <c r="S93" s="151">
        <f t="shared" si="45"/>
        <v>2139.5677099001664</v>
      </c>
      <c r="U93" s="151">
        <f t="shared" si="46"/>
        <v>1814.3382889347358</v>
      </c>
      <c r="W93" s="151">
        <f t="shared" si="47"/>
        <v>325.22942096543056</v>
      </c>
      <c r="Y93" s="151">
        <f t="shared" si="48"/>
        <v>217395.36525120286</v>
      </c>
      <c r="Z93" s="30">
        <v>7</v>
      </c>
    </row>
    <row r="94" spans="14:26" s="15" customFormat="1">
      <c r="N94" s="30"/>
      <c r="O94" s="15">
        <v>75</v>
      </c>
      <c r="Q94" s="151">
        <f t="shared" si="44"/>
        <v>217395.36525120286</v>
      </c>
      <c r="R94" s="37"/>
      <c r="S94" s="151">
        <f t="shared" si="45"/>
        <v>2139.5677099001664</v>
      </c>
      <c r="U94" s="151">
        <f t="shared" si="46"/>
        <v>1811.6280437600242</v>
      </c>
      <c r="W94" s="151">
        <f t="shared" si="47"/>
        <v>327.93966614014221</v>
      </c>
      <c r="Y94" s="151">
        <f t="shared" si="48"/>
        <v>217067.42558506271</v>
      </c>
      <c r="Z94" s="30">
        <v>7</v>
      </c>
    </row>
    <row r="95" spans="14:26" s="15" customFormat="1">
      <c r="N95" s="30"/>
      <c r="O95" s="15">
        <v>76</v>
      </c>
      <c r="Q95" s="151">
        <f t="shared" si="44"/>
        <v>217067.42558506271</v>
      </c>
      <c r="R95" s="37"/>
      <c r="S95" s="151">
        <f t="shared" si="45"/>
        <v>2139.5677099001664</v>
      </c>
      <c r="U95" s="151">
        <f t="shared" si="46"/>
        <v>1808.8952132088561</v>
      </c>
      <c r="W95" s="151">
        <f t="shared" si="47"/>
        <v>330.67249669131024</v>
      </c>
      <c r="Y95" s="151">
        <f t="shared" si="48"/>
        <v>216736.75308837139</v>
      </c>
      <c r="Z95" s="30">
        <v>7</v>
      </c>
    </row>
    <row r="96" spans="14:26" s="15" customFormat="1">
      <c r="N96" s="30"/>
      <c r="O96" s="15">
        <v>77</v>
      </c>
      <c r="Q96" s="151">
        <f t="shared" si="44"/>
        <v>216736.75308837139</v>
      </c>
      <c r="R96" s="37"/>
      <c r="S96" s="151">
        <f t="shared" si="45"/>
        <v>2139.5677099001664</v>
      </c>
      <c r="U96" s="151">
        <f t="shared" si="46"/>
        <v>1806.1396090697617</v>
      </c>
      <c r="W96" s="151">
        <f t="shared" si="47"/>
        <v>333.42810083040467</v>
      </c>
      <c r="Y96" s="151">
        <f t="shared" si="48"/>
        <v>216403.32498754098</v>
      </c>
      <c r="Z96" s="30">
        <v>7</v>
      </c>
    </row>
    <row r="97" spans="14:26" s="15" customFormat="1">
      <c r="N97" s="30"/>
      <c r="O97" s="15">
        <v>78</v>
      </c>
      <c r="Q97" s="151">
        <f t="shared" si="44"/>
        <v>216403.32498754098</v>
      </c>
      <c r="R97" s="37"/>
      <c r="S97" s="151">
        <f t="shared" si="45"/>
        <v>2139.5677099001664</v>
      </c>
      <c r="U97" s="151">
        <f t="shared" si="46"/>
        <v>1803.3610415628416</v>
      </c>
      <c r="W97" s="151">
        <f t="shared" si="47"/>
        <v>336.2066683373248</v>
      </c>
      <c r="Y97" s="151">
        <f t="shared" si="48"/>
        <v>216067.11831920367</v>
      </c>
      <c r="Z97" s="30">
        <v>7</v>
      </c>
    </row>
    <row r="98" spans="14:26" s="15" customFormat="1">
      <c r="N98" s="30"/>
      <c r="O98" s="15">
        <v>79</v>
      </c>
      <c r="Q98" s="151">
        <f t="shared" si="44"/>
        <v>216067.11831920367</v>
      </c>
      <c r="R98" s="37"/>
      <c r="S98" s="151">
        <f t="shared" si="45"/>
        <v>2139.5677099001664</v>
      </c>
      <c r="U98" s="151">
        <f t="shared" si="46"/>
        <v>1800.5593193266975</v>
      </c>
      <c r="W98" s="151">
        <f t="shared" si="47"/>
        <v>339.00839057346889</v>
      </c>
      <c r="Y98" s="151">
        <f t="shared" si="48"/>
        <v>215728.10992863021</v>
      </c>
      <c r="Z98" s="30">
        <v>7</v>
      </c>
    </row>
    <row r="99" spans="14:26" s="15" customFormat="1">
      <c r="N99" s="30"/>
      <c r="O99" s="15">
        <v>80</v>
      </c>
      <c r="Q99" s="151">
        <f t="shared" si="44"/>
        <v>215728.10992863021</v>
      </c>
      <c r="R99" s="37"/>
      <c r="S99" s="151">
        <f t="shared" si="45"/>
        <v>2139.5677099001664</v>
      </c>
      <c r="U99" s="151">
        <f t="shared" si="46"/>
        <v>1797.7342494052518</v>
      </c>
      <c r="W99" s="151">
        <f t="shared" si="47"/>
        <v>341.83346049491456</v>
      </c>
      <c r="Y99" s="151">
        <f t="shared" si="48"/>
        <v>215386.2764681353</v>
      </c>
      <c r="Z99" s="30">
        <v>7</v>
      </c>
    </row>
    <row r="100" spans="14:26" s="15" customFormat="1">
      <c r="N100" s="30"/>
      <c r="O100" s="15">
        <v>81</v>
      </c>
      <c r="Q100" s="151">
        <f t="shared" si="44"/>
        <v>215386.2764681353</v>
      </c>
      <c r="R100" s="37"/>
      <c r="S100" s="151">
        <f t="shared" si="45"/>
        <v>2139.5677099001664</v>
      </c>
      <c r="U100" s="151">
        <f t="shared" si="46"/>
        <v>1794.885637234461</v>
      </c>
      <c r="W100" s="151">
        <f t="shared" si="47"/>
        <v>344.68207266570539</v>
      </c>
      <c r="Y100" s="151">
        <f t="shared" si="48"/>
        <v>215041.59439546958</v>
      </c>
      <c r="Z100" s="30">
        <v>7</v>
      </c>
    </row>
    <row r="101" spans="14:26" s="15" customFormat="1">
      <c r="N101" s="30"/>
      <c r="O101" s="15">
        <v>82</v>
      </c>
      <c r="Q101" s="151">
        <f t="shared" si="44"/>
        <v>215041.59439546958</v>
      </c>
      <c r="R101" s="37"/>
      <c r="S101" s="151">
        <f t="shared" si="45"/>
        <v>2139.5677099001664</v>
      </c>
      <c r="U101" s="151">
        <f t="shared" si="46"/>
        <v>1792.0132866289132</v>
      </c>
      <c r="W101" s="151">
        <f t="shared" si="47"/>
        <v>347.5544232712532</v>
      </c>
      <c r="Y101" s="151">
        <f t="shared" si="48"/>
        <v>214694.03997219834</v>
      </c>
      <c r="Z101" s="30">
        <v>7</v>
      </c>
    </row>
    <row r="102" spans="14:26" s="15" customFormat="1">
      <c r="N102" s="30"/>
      <c r="O102" s="15">
        <v>83</v>
      </c>
      <c r="Q102" s="151">
        <f t="shared" si="44"/>
        <v>214694.03997219834</v>
      </c>
      <c r="R102" s="37"/>
      <c r="S102" s="151">
        <f t="shared" si="45"/>
        <v>2139.5677099001664</v>
      </c>
      <c r="U102" s="151">
        <f t="shared" si="46"/>
        <v>1789.1169997683198</v>
      </c>
      <c r="W102" s="151">
        <f t="shared" si="47"/>
        <v>350.45071013184656</v>
      </c>
      <c r="Y102" s="151">
        <f t="shared" si="48"/>
        <v>214343.5892620665</v>
      </c>
      <c r="Z102" s="30">
        <v>7</v>
      </c>
    </row>
    <row r="103" spans="14:26" s="15" customFormat="1">
      <c r="N103" s="30"/>
      <c r="O103" s="15">
        <v>84</v>
      </c>
      <c r="Q103" s="151">
        <f t="shared" si="44"/>
        <v>214343.5892620665</v>
      </c>
      <c r="R103" s="37"/>
      <c r="S103" s="151">
        <f t="shared" si="45"/>
        <v>2139.5677099001664</v>
      </c>
      <c r="U103" s="151">
        <f t="shared" si="46"/>
        <v>1786.1965771838877</v>
      </c>
      <c r="W103" s="151">
        <f t="shared" si="47"/>
        <v>353.37113271627868</v>
      </c>
      <c r="Y103" s="151">
        <f t="shared" si="48"/>
        <v>213990.21812935022</v>
      </c>
      <c r="Z103" s="30">
        <v>7</v>
      </c>
    </row>
    <row r="104" spans="14:26" s="15" customFormat="1">
      <c r="N104" s="30"/>
      <c r="O104" s="15">
        <v>85</v>
      </c>
      <c r="Q104" s="151">
        <f t="shared" si="44"/>
        <v>213990.21812935022</v>
      </c>
      <c r="R104" s="37"/>
      <c r="S104" s="151">
        <f t="shared" si="45"/>
        <v>2139.5677099001664</v>
      </c>
      <c r="U104" s="151">
        <f t="shared" si="46"/>
        <v>1783.2518177445854</v>
      </c>
      <c r="W104" s="151">
        <f t="shared" si="47"/>
        <v>356.31589215558097</v>
      </c>
      <c r="Y104" s="151">
        <f t="shared" si="48"/>
        <v>213633.90223719465</v>
      </c>
      <c r="Z104" s="30">
        <v>8</v>
      </c>
    </row>
    <row r="105" spans="14:26" s="15" customFormat="1">
      <c r="N105" s="30"/>
      <c r="O105" s="15">
        <v>86</v>
      </c>
      <c r="Q105" s="151">
        <f t="shared" si="44"/>
        <v>213633.90223719465</v>
      </c>
      <c r="R105" s="37"/>
      <c r="S105" s="151">
        <f t="shared" si="45"/>
        <v>2139.5677099001664</v>
      </c>
      <c r="U105" s="151">
        <f t="shared" si="46"/>
        <v>1780.282518643289</v>
      </c>
      <c r="W105" s="151">
        <f t="shared" si="47"/>
        <v>359.2851912568774</v>
      </c>
      <c r="Y105" s="151">
        <f t="shared" si="48"/>
        <v>213274.61704593778</v>
      </c>
      <c r="Z105" s="30">
        <v>8</v>
      </c>
    </row>
    <row r="106" spans="14:26" s="15" customFormat="1">
      <c r="N106" s="30"/>
      <c r="O106" s="15">
        <v>87</v>
      </c>
      <c r="Q106" s="151">
        <f t="shared" si="44"/>
        <v>213274.61704593778</v>
      </c>
      <c r="R106" s="37"/>
      <c r="S106" s="151">
        <f t="shared" si="45"/>
        <v>2139.5677099001664</v>
      </c>
      <c r="U106" s="151">
        <f t="shared" si="46"/>
        <v>1777.2884753828148</v>
      </c>
      <c r="W106" s="151">
        <f t="shared" si="47"/>
        <v>362.2792345173516</v>
      </c>
      <c r="Y106" s="151">
        <f t="shared" si="48"/>
        <v>212912.33781142041</v>
      </c>
      <c r="Z106" s="30">
        <v>8</v>
      </c>
    </row>
    <row r="107" spans="14:26" s="15" customFormat="1">
      <c r="N107" s="30"/>
      <c r="O107" s="15">
        <v>88</v>
      </c>
      <c r="Q107" s="151">
        <f t="shared" si="44"/>
        <v>212912.33781142041</v>
      </c>
      <c r="R107" s="37"/>
      <c r="S107" s="151">
        <f t="shared" si="45"/>
        <v>2139.5677099001664</v>
      </c>
      <c r="U107" s="151">
        <f t="shared" si="46"/>
        <v>1774.2694817618369</v>
      </c>
      <c r="W107" s="151">
        <f t="shared" si="47"/>
        <v>365.29822813832948</v>
      </c>
      <c r="Y107" s="151">
        <f t="shared" si="48"/>
        <v>212547.03958328208</v>
      </c>
      <c r="Z107" s="30">
        <v>8</v>
      </c>
    </row>
    <row r="108" spans="14:26" s="15" customFormat="1">
      <c r="N108" s="30"/>
      <c r="O108" s="15">
        <v>89</v>
      </c>
      <c r="Q108" s="151">
        <f t="shared" si="44"/>
        <v>212547.03958328208</v>
      </c>
      <c r="R108" s="37"/>
      <c r="S108" s="151">
        <f t="shared" si="45"/>
        <v>2139.5677099001664</v>
      </c>
      <c r="U108" s="151">
        <f t="shared" si="46"/>
        <v>1771.225329860684</v>
      </c>
      <c r="W108" s="151">
        <f t="shared" si="47"/>
        <v>368.34238003948235</v>
      </c>
      <c r="Y108" s="151">
        <f t="shared" si="48"/>
        <v>212178.6972032426</v>
      </c>
      <c r="Z108" s="30">
        <v>8</v>
      </c>
    </row>
    <row r="109" spans="14:26" s="15" customFormat="1">
      <c r="N109" s="30"/>
      <c r="O109" s="15">
        <v>90</v>
      </c>
      <c r="Q109" s="151">
        <f t="shared" si="44"/>
        <v>212178.6972032426</v>
      </c>
      <c r="R109" s="37"/>
      <c r="S109" s="151">
        <f t="shared" si="45"/>
        <v>2139.5677099001664</v>
      </c>
      <c r="U109" s="151">
        <f t="shared" si="46"/>
        <v>1768.155810027022</v>
      </c>
      <c r="W109" s="151">
        <f t="shared" si="47"/>
        <v>371.41189987314442</v>
      </c>
      <c r="Y109" s="151">
        <f t="shared" si="48"/>
        <v>211807.28530336946</v>
      </c>
      <c r="Z109" s="30">
        <v>8</v>
      </c>
    </row>
    <row r="110" spans="14:26" s="15" customFormat="1">
      <c r="N110" s="30"/>
      <c r="O110" s="15">
        <v>91</v>
      </c>
      <c r="Q110" s="151">
        <f t="shared" si="44"/>
        <v>211807.28530336946</v>
      </c>
      <c r="R110" s="37"/>
      <c r="S110" s="151">
        <f t="shared" si="45"/>
        <v>2139.5677099001664</v>
      </c>
      <c r="U110" s="151">
        <f t="shared" si="46"/>
        <v>1765.0607108614122</v>
      </c>
      <c r="W110" s="151">
        <f t="shared" si="47"/>
        <v>374.5069990387542</v>
      </c>
      <c r="Y110" s="151">
        <f t="shared" si="48"/>
        <v>211432.77830433071</v>
      </c>
      <c r="Z110" s="30">
        <v>8</v>
      </c>
    </row>
    <row r="111" spans="14:26" s="15" customFormat="1">
      <c r="N111" s="30"/>
      <c r="O111" s="15">
        <v>92</v>
      </c>
      <c r="Q111" s="151">
        <f t="shared" si="44"/>
        <v>211432.77830433071</v>
      </c>
      <c r="R111" s="37"/>
      <c r="S111" s="151">
        <f t="shared" si="45"/>
        <v>2139.5677099001664</v>
      </c>
      <c r="U111" s="151">
        <f t="shared" si="46"/>
        <v>1761.9398192027559</v>
      </c>
      <c r="W111" s="151">
        <f t="shared" si="47"/>
        <v>377.62789069741052</v>
      </c>
      <c r="Y111" s="151">
        <f t="shared" si="48"/>
        <v>211055.1504136333</v>
      </c>
      <c r="Z111" s="30">
        <v>8</v>
      </c>
    </row>
    <row r="112" spans="14:26" s="15" customFormat="1">
      <c r="N112" s="30"/>
      <c r="O112" s="15">
        <v>93</v>
      </c>
      <c r="Q112" s="151">
        <f t="shared" si="44"/>
        <v>211055.1504136333</v>
      </c>
      <c r="R112" s="37"/>
      <c r="S112" s="151">
        <f t="shared" si="45"/>
        <v>2139.5677099001664</v>
      </c>
      <c r="U112" s="151">
        <f t="shared" si="46"/>
        <v>1758.792920113611</v>
      </c>
      <c r="W112" s="151">
        <f t="shared" si="47"/>
        <v>380.7747897865554</v>
      </c>
      <c r="Y112" s="151">
        <f t="shared" si="48"/>
        <v>210674.37562384675</v>
      </c>
      <c r="Z112" s="30">
        <v>8</v>
      </c>
    </row>
    <row r="113" spans="14:26" s="15" customFormat="1">
      <c r="N113" s="30"/>
      <c r="O113" s="15">
        <v>94</v>
      </c>
      <c r="Q113" s="151">
        <f t="shared" si="44"/>
        <v>210674.37562384675</v>
      </c>
      <c r="R113" s="37"/>
      <c r="S113" s="151">
        <f t="shared" si="45"/>
        <v>2139.5677099001664</v>
      </c>
      <c r="U113" s="151">
        <f t="shared" si="46"/>
        <v>1755.6197968653896</v>
      </c>
      <c r="W113" s="151">
        <f t="shared" si="47"/>
        <v>383.94791303477678</v>
      </c>
      <c r="Y113" s="151">
        <f t="shared" si="48"/>
        <v>210290.42771081196</v>
      </c>
      <c r="Z113" s="30">
        <v>8</v>
      </c>
    </row>
    <row r="114" spans="14:26" s="15" customFormat="1">
      <c r="N114" s="30"/>
      <c r="O114" s="15">
        <v>95</v>
      </c>
      <c r="Q114" s="151">
        <f t="shared" si="44"/>
        <v>210290.42771081196</v>
      </c>
      <c r="R114" s="37"/>
      <c r="S114" s="151">
        <f t="shared" si="45"/>
        <v>2139.5677099001664</v>
      </c>
      <c r="U114" s="151">
        <f t="shared" si="46"/>
        <v>1752.4202309234331</v>
      </c>
      <c r="W114" s="151">
        <f t="shared" si="47"/>
        <v>387.14747897673328</v>
      </c>
      <c r="Y114" s="151">
        <f t="shared" si="48"/>
        <v>209903.28023183523</v>
      </c>
      <c r="Z114" s="30">
        <v>8</v>
      </c>
    </row>
    <row r="115" spans="14:26" s="15" customFormat="1">
      <c r="N115" s="30"/>
      <c r="O115" s="15">
        <v>96</v>
      </c>
      <c r="Q115" s="151">
        <f t="shared" si="44"/>
        <v>209903.28023183523</v>
      </c>
      <c r="R115" s="37"/>
      <c r="S115" s="151">
        <f t="shared" si="45"/>
        <v>2139.5677099001664</v>
      </c>
      <c r="U115" s="151">
        <f t="shared" si="46"/>
        <v>1749.1940019319602</v>
      </c>
      <c r="W115" s="151">
        <f t="shared" si="47"/>
        <v>390.37370796820619</v>
      </c>
      <c r="Y115" s="151">
        <f t="shared" si="48"/>
        <v>209512.90652386702</v>
      </c>
      <c r="Z115" s="30">
        <v>8</v>
      </c>
    </row>
    <row r="116" spans="14:26" s="15" customFormat="1">
      <c r="N116" s="30"/>
      <c r="O116" s="15">
        <v>97</v>
      </c>
      <c r="Q116" s="151">
        <f t="shared" si="44"/>
        <v>209512.90652386702</v>
      </c>
      <c r="R116" s="37"/>
      <c r="S116" s="151">
        <f t="shared" si="45"/>
        <v>2139.5677099001664</v>
      </c>
      <c r="U116" s="151">
        <f t="shared" si="46"/>
        <v>1745.9408876988919</v>
      </c>
      <c r="W116" s="151">
        <f t="shared" si="47"/>
        <v>393.62682220127454</v>
      </c>
      <c r="Y116" s="151">
        <f t="shared" si="48"/>
        <v>209119.27970166574</v>
      </c>
      <c r="Z116" s="30">
        <v>9</v>
      </c>
    </row>
    <row r="117" spans="14:26" s="15" customFormat="1">
      <c r="N117" s="30"/>
      <c r="O117" s="15">
        <v>98</v>
      </c>
      <c r="Q117" s="151">
        <f t="shared" si="44"/>
        <v>209119.27970166574</v>
      </c>
      <c r="R117" s="37"/>
      <c r="S117" s="151">
        <f t="shared" si="45"/>
        <v>2139.5677099001664</v>
      </c>
      <c r="U117" s="151">
        <f t="shared" si="46"/>
        <v>1742.6606641805481</v>
      </c>
      <c r="W117" s="151">
        <f t="shared" si="47"/>
        <v>396.90704571961828</v>
      </c>
      <c r="Y117" s="151">
        <f t="shared" si="48"/>
        <v>208722.37265594612</v>
      </c>
      <c r="Z117" s="30">
        <v>9</v>
      </c>
    </row>
    <row r="118" spans="14:26" s="15" customFormat="1">
      <c r="N118" s="30"/>
      <c r="O118" s="15">
        <v>99</v>
      </c>
      <c r="Q118" s="151">
        <f t="shared" si="44"/>
        <v>208722.37265594612</v>
      </c>
      <c r="R118" s="37"/>
      <c r="S118" s="151">
        <f t="shared" si="45"/>
        <v>2139.5677099001664</v>
      </c>
      <c r="U118" s="151">
        <f t="shared" si="46"/>
        <v>1739.3531054662178</v>
      </c>
      <c r="W118" s="151">
        <f t="shared" si="47"/>
        <v>400.21460443394858</v>
      </c>
      <c r="Y118" s="151">
        <f t="shared" si="48"/>
        <v>208322.15805151218</v>
      </c>
      <c r="Z118" s="30">
        <v>9</v>
      </c>
    </row>
    <row r="119" spans="14:26" s="15" customFormat="1">
      <c r="N119" s="30"/>
      <c r="O119" s="15">
        <v>100</v>
      </c>
      <c r="Q119" s="151">
        <f t="shared" si="44"/>
        <v>208322.15805151218</v>
      </c>
      <c r="R119" s="37"/>
      <c r="S119" s="151">
        <f t="shared" si="45"/>
        <v>2139.5677099001664</v>
      </c>
      <c r="U119" s="151">
        <f t="shared" si="46"/>
        <v>1736.0179837626017</v>
      </c>
      <c r="W119" s="151">
        <f t="shared" si="47"/>
        <v>403.54972613756468</v>
      </c>
      <c r="Y119" s="151">
        <f t="shared" si="48"/>
        <v>207918.6083253746</v>
      </c>
      <c r="Z119" s="30">
        <v>9</v>
      </c>
    </row>
    <row r="120" spans="14:26" s="15" customFormat="1">
      <c r="N120" s="30"/>
      <c r="O120" s="15">
        <v>101</v>
      </c>
      <c r="Q120" s="151">
        <f t="shared" si="44"/>
        <v>207918.6083253746</v>
      </c>
      <c r="R120" s="37"/>
      <c r="S120" s="151">
        <f t="shared" si="45"/>
        <v>2139.5677099001664</v>
      </c>
      <c r="U120" s="151">
        <f t="shared" si="46"/>
        <v>1732.6550693781219</v>
      </c>
      <c r="W120" s="151">
        <f t="shared" si="47"/>
        <v>406.91264052204451</v>
      </c>
      <c r="Y120" s="151">
        <f t="shared" si="48"/>
        <v>207511.69568485257</v>
      </c>
      <c r="Z120" s="30">
        <v>9</v>
      </c>
    </row>
    <row r="121" spans="14:26" s="15" customFormat="1">
      <c r="N121" s="30"/>
      <c r="O121" s="15">
        <v>102</v>
      </c>
      <c r="Q121" s="151">
        <f t="shared" si="44"/>
        <v>207511.69568485257</v>
      </c>
      <c r="R121" s="37"/>
      <c r="S121" s="151">
        <f t="shared" si="45"/>
        <v>2139.5677099001664</v>
      </c>
      <c r="U121" s="151">
        <f t="shared" si="46"/>
        <v>1729.2641307071051</v>
      </c>
      <c r="W121" s="151">
        <f t="shared" si="47"/>
        <v>410.3035791930613</v>
      </c>
      <c r="Y121" s="151">
        <f t="shared" si="48"/>
        <v>207101.3921056595</v>
      </c>
      <c r="Z121" s="30">
        <v>9</v>
      </c>
    </row>
    <row r="122" spans="14:26" s="15" customFormat="1">
      <c r="N122" s="30"/>
      <c r="O122" s="15">
        <v>103</v>
      </c>
      <c r="Q122" s="151">
        <f t="shared" si="44"/>
        <v>207101.3921056595</v>
      </c>
      <c r="R122" s="37"/>
      <c r="S122" s="151">
        <f t="shared" si="45"/>
        <v>2139.5677099001664</v>
      </c>
      <c r="U122" s="151">
        <f t="shared" si="46"/>
        <v>1725.8449342138292</v>
      </c>
      <c r="W122" s="151">
        <f t="shared" si="47"/>
        <v>413.72277568633717</v>
      </c>
      <c r="Y122" s="151">
        <f t="shared" si="48"/>
        <v>206687.66932997317</v>
      </c>
      <c r="Z122" s="30">
        <v>9</v>
      </c>
    </row>
    <row r="123" spans="14:26" s="15" customFormat="1">
      <c r="N123" s="30"/>
      <c r="O123" s="15">
        <v>104</v>
      </c>
      <c r="Q123" s="151">
        <f t="shared" si="44"/>
        <v>206687.66932997317</v>
      </c>
      <c r="R123" s="37"/>
      <c r="S123" s="151">
        <f t="shared" si="45"/>
        <v>2139.5677099001664</v>
      </c>
      <c r="U123" s="151">
        <f t="shared" si="46"/>
        <v>1722.3972444164431</v>
      </c>
      <c r="W123" s="151">
        <f t="shared" si="47"/>
        <v>417.17046548372332</v>
      </c>
      <c r="Y123" s="151">
        <f t="shared" si="48"/>
        <v>206270.49886448943</v>
      </c>
      <c r="Z123" s="30">
        <v>9</v>
      </c>
    </row>
    <row r="124" spans="14:26" s="15" customFormat="1">
      <c r="N124" s="30"/>
      <c r="O124" s="15">
        <v>105</v>
      </c>
      <c r="Q124" s="151">
        <f t="shared" si="44"/>
        <v>206270.49886448943</v>
      </c>
      <c r="R124" s="37"/>
      <c r="S124" s="151">
        <f t="shared" si="45"/>
        <v>2139.5677099001664</v>
      </c>
      <c r="U124" s="151">
        <f t="shared" si="46"/>
        <v>1718.9208238707454</v>
      </c>
      <c r="W124" s="151">
        <f t="shared" si="47"/>
        <v>420.64688602942101</v>
      </c>
      <c r="Y124" s="151">
        <f t="shared" si="48"/>
        <v>205849.85197846001</v>
      </c>
      <c r="Z124" s="30">
        <v>9</v>
      </c>
    </row>
    <row r="125" spans="14:26" s="15" customFormat="1">
      <c r="N125" s="30"/>
      <c r="O125" s="15">
        <v>106</v>
      </c>
      <c r="Q125" s="151">
        <f t="shared" si="44"/>
        <v>205849.85197846001</v>
      </c>
      <c r="R125" s="37"/>
      <c r="S125" s="151">
        <f t="shared" si="45"/>
        <v>2139.5677099001664</v>
      </c>
      <c r="U125" s="151">
        <f t="shared" si="46"/>
        <v>1715.4154331538336</v>
      </c>
      <c r="W125" s="151">
        <f t="shared" si="47"/>
        <v>424.15227674633275</v>
      </c>
      <c r="Y125" s="151">
        <f t="shared" si="48"/>
        <v>205425.69970171366</v>
      </c>
      <c r="Z125" s="30">
        <v>9</v>
      </c>
    </row>
    <row r="126" spans="14:26" s="15" customFormat="1">
      <c r="N126" s="30"/>
      <c r="O126" s="15">
        <v>107</v>
      </c>
      <c r="Q126" s="151">
        <f t="shared" si="44"/>
        <v>205425.69970171366</v>
      </c>
      <c r="R126" s="37"/>
      <c r="S126" s="151">
        <f t="shared" si="45"/>
        <v>2139.5677099001664</v>
      </c>
      <c r="U126" s="151">
        <f t="shared" si="46"/>
        <v>1711.8808308476139</v>
      </c>
      <c r="W126" s="151">
        <f t="shared" si="47"/>
        <v>427.68687905255251</v>
      </c>
      <c r="Y126" s="151">
        <f t="shared" si="48"/>
        <v>204998.01282266111</v>
      </c>
      <c r="Z126" s="30">
        <v>9</v>
      </c>
    </row>
    <row r="127" spans="14:26" s="15" customFormat="1">
      <c r="N127" s="30"/>
      <c r="O127" s="15">
        <v>108</v>
      </c>
      <c r="Q127" s="151">
        <f t="shared" si="44"/>
        <v>204998.01282266111</v>
      </c>
      <c r="R127" s="37"/>
      <c r="S127" s="151">
        <f t="shared" si="45"/>
        <v>2139.5677099001664</v>
      </c>
      <c r="U127" s="151">
        <f t="shared" si="46"/>
        <v>1708.3167735221759</v>
      </c>
      <c r="W127" s="151">
        <f t="shared" si="47"/>
        <v>431.25093637799046</v>
      </c>
      <c r="Y127" s="151">
        <f t="shared" si="48"/>
        <v>204566.76188628312</v>
      </c>
      <c r="Z127" s="30">
        <v>9</v>
      </c>
    </row>
    <row r="128" spans="14:26" s="15" customFormat="1">
      <c r="N128" s="30"/>
      <c r="O128" s="15">
        <v>109</v>
      </c>
      <c r="Q128" s="151">
        <f t="shared" si="44"/>
        <v>204566.76188628312</v>
      </c>
      <c r="R128" s="37"/>
      <c r="S128" s="151">
        <f t="shared" si="45"/>
        <v>2139.5677099001664</v>
      </c>
      <c r="U128" s="151">
        <f t="shared" si="46"/>
        <v>1704.7230157190261</v>
      </c>
      <c r="W128" s="151">
        <f t="shared" si="47"/>
        <v>434.84469418114031</v>
      </c>
      <c r="Y128" s="151">
        <f t="shared" si="48"/>
        <v>204131.91719210197</v>
      </c>
      <c r="Z128" s="30">
        <v>10</v>
      </c>
    </row>
    <row r="129" spans="14:32" s="15" customFormat="1">
      <c r="N129" s="30"/>
      <c r="O129" s="15">
        <v>110</v>
      </c>
      <c r="Q129" s="151">
        <f t="shared" si="44"/>
        <v>204131.91719210197</v>
      </c>
      <c r="R129" s="37"/>
      <c r="S129" s="151">
        <f t="shared" si="45"/>
        <v>2139.5677099001664</v>
      </c>
      <c r="U129" s="151">
        <f t="shared" si="46"/>
        <v>1701.0993099341831</v>
      </c>
      <c r="W129" s="151">
        <f t="shared" si="47"/>
        <v>438.46839996598328</v>
      </c>
      <c r="Y129" s="151">
        <f t="shared" si="48"/>
        <v>203693.44879213598</v>
      </c>
      <c r="Z129" s="30">
        <v>10</v>
      </c>
    </row>
    <row r="130" spans="14:32" s="15" customFormat="1">
      <c r="N130" s="30"/>
      <c r="O130" s="15">
        <v>111</v>
      </c>
      <c r="Q130" s="151">
        <f t="shared" si="44"/>
        <v>203693.44879213598</v>
      </c>
      <c r="R130" s="37"/>
      <c r="S130" s="151">
        <f t="shared" si="45"/>
        <v>2139.5677099001664</v>
      </c>
      <c r="U130" s="151">
        <f t="shared" si="46"/>
        <v>1697.4454066011333</v>
      </c>
      <c r="W130" s="151">
        <f t="shared" si="47"/>
        <v>442.12230329903309</v>
      </c>
      <c r="Y130" s="151">
        <f t="shared" si="48"/>
        <v>203251.32648883696</v>
      </c>
      <c r="Z130" s="30">
        <v>10</v>
      </c>
    </row>
    <row r="131" spans="14:32" s="15" customFormat="1">
      <c r="N131" s="30"/>
      <c r="O131" s="15">
        <v>112</v>
      </c>
      <c r="Q131" s="151">
        <f t="shared" si="44"/>
        <v>203251.32648883696</v>
      </c>
      <c r="R131" s="37"/>
      <c r="S131" s="151">
        <f t="shared" si="45"/>
        <v>2139.5677099001664</v>
      </c>
      <c r="U131" s="151">
        <f t="shared" si="46"/>
        <v>1693.7610540736414</v>
      </c>
      <c r="W131" s="151">
        <f t="shared" si="47"/>
        <v>445.806655826525</v>
      </c>
      <c r="Y131" s="151">
        <f t="shared" si="48"/>
        <v>202805.51983301045</v>
      </c>
      <c r="Z131" s="30">
        <v>10</v>
      </c>
    </row>
    <row r="132" spans="14:32" s="15" customFormat="1">
      <c r="N132" s="30"/>
      <c r="O132" s="15">
        <v>113</v>
      </c>
      <c r="Q132" s="151">
        <f t="shared" si="44"/>
        <v>202805.51983301045</v>
      </c>
      <c r="R132" s="37"/>
      <c r="S132" s="151">
        <f t="shared" si="45"/>
        <v>2139.5677099001664</v>
      </c>
      <c r="U132" s="151">
        <f t="shared" si="46"/>
        <v>1690.0459986084206</v>
      </c>
      <c r="W132" s="151">
        <f t="shared" si="47"/>
        <v>449.52171129174576</v>
      </c>
      <c r="Y132" s="151">
        <f t="shared" si="48"/>
        <v>202355.9981217187</v>
      </c>
      <c r="Z132" s="30">
        <v>10</v>
      </c>
    </row>
    <row r="133" spans="14:32" s="15" customFormat="1">
      <c r="N133" s="30"/>
      <c r="O133" s="15">
        <v>114</v>
      </c>
      <c r="Q133" s="151">
        <f t="shared" si="44"/>
        <v>202355.9981217187</v>
      </c>
      <c r="R133" s="37"/>
      <c r="S133" s="151">
        <f t="shared" si="45"/>
        <v>2139.5677099001664</v>
      </c>
      <c r="U133" s="151">
        <f t="shared" si="46"/>
        <v>1686.2999843476562</v>
      </c>
      <c r="W133" s="151">
        <f t="shared" si="47"/>
        <v>453.26772555251023</v>
      </c>
      <c r="Y133" s="151">
        <f t="shared" si="48"/>
        <v>201902.73039616618</v>
      </c>
      <c r="Z133" s="30">
        <v>10</v>
      </c>
    </row>
    <row r="134" spans="14:32" s="15" customFormat="1">
      <c r="N134" s="30"/>
      <c r="O134" s="15">
        <v>115</v>
      </c>
      <c r="Q134" s="151">
        <f t="shared" si="44"/>
        <v>201902.73039616618</v>
      </c>
      <c r="R134" s="37"/>
      <c r="S134" s="151">
        <f t="shared" si="45"/>
        <v>2139.5677099001664</v>
      </c>
      <c r="U134" s="151">
        <f t="shared" si="46"/>
        <v>1682.5227533013849</v>
      </c>
      <c r="W134" s="151">
        <f t="shared" si="47"/>
        <v>457.04495659878148</v>
      </c>
      <c r="Y134" s="151">
        <f t="shared" si="48"/>
        <v>201445.6854395674</v>
      </c>
      <c r="Z134" s="30">
        <v>10</v>
      </c>
    </row>
    <row r="135" spans="14:32" s="15" customFormat="1">
      <c r="N135" s="30"/>
      <c r="O135" s="15">
        <v>116</v>
      </c>
      <c r="Q135" s="151">
        <f t="shared" si="44"/>
        <v>201445.6854395674</v>
      </c>
      <c r="R135" s="37"/>
      <c r="S135" s="151">
        <f t="shared" si="45"/>
        <v>2139.5677099001664</v>
      </c>
      <c r="U135" s="151">
        <f t="shared" si="46"/>
        <v>1678.7140453297286</v>
      </c>
      <c r="W135" s="151">
        <f t="shared" si="47"/>
        <v>460.85366457043779</v>
      </c>
      <c r="Y135" s="151">
        <f t="shared" si="48"/>
        <v>200984.83177499697</v>
      </c>
      <c r="Z135" s="30">
        <v>10</v>
      </c>
    </row>
    <row r="136" spans="14:32" s="15" customFormat="1">
      <c r="N136" s="30"/>
      <c r="O136" s="15">
        <v>117</v>
      </c>
      <c r="Q136" s="151">
        <f t="shared" si="44"/>
        <v>200984.83177499697</v>
      </c>
      <c r="R136" s="37"/>
      <c r="S136" s="151">
        <f t="shared" si="45"/>
        <v>2139.5677099001664</v>
      </c>
      <c r="U136" s="151">
        <f t="shared" si="46"/>
        <v>1674.8735981249749</v>
      </c>
      <c r="W136" s="151">
        <f t="shared" si="47"/>
        <v>464.69411177519146</v>
      </c>
      <c r="Y136" s="151">
        <f t="shared" si="48"/>
        <v>200520.13766322177</v>
      </c>
      <c r="Z136" s="30">
        <v>10</v>
      </c>
      <c r="AF136" s="151"/>
    </row>
    <row r="137" spans="14:32" s="15" customFormat="1">
      <c r="N137" s="30"/>
      <c r="O137" s="15">
        <v>118</v>
      </c>
      <c r="Q137" s="151">
        <f t="shared" si="44"/>
        <v>200520.13766322177</v>
      </c>
      <c r="R137" s="37"/>
      <c r="S137" s="151">
        <f t="shared" si="45"/>
        <v>2139.5677099001664</v>
      </c>
      <c r="U137" s="151">
        <f t="shared" si="46"/>
        <v>1671.001147193515</v>
      </c>
      <c r="W137" s="151">
        <f t="shared" si="47"/>
        <v>468.56656270665144</v>
      </c>
      <c r="Y137" s="151">
        <f t="shared" si="48"/>
        <v>200051.57110051511</v>
      </c>
      <c r="Z137" s="30">
        <v>10</v>
      </c>
    </row>
    <row r="138" spans="14:32" s="15" customFormat="1">
      <c r="N138" s="30"/>
      <c r="O138" s="15">
        <v>119</v>
      </c>
      <c r="Q138" s="151">
        <f t="shared" si="44"/>
        <v>200051.57110051511</v>
      </c>
      <c r="R138" s="37"/>
      <c r="S138" s="151">
        <f t="shared" si="45"/>
        <v>2139.5677099001664</v>
      </c>
      <c r="U138" s="151">
        <f t="shared" si="46"/>
        <v>1667.0964258376262</v>
      </c>
      <c r="W138" s="151">
        <f t="shared" si="47"/>
        <v>472.47128406254024</v>
      </c>
      <c r="Y138" s="151">
        <f t="shared" si="48"/>
        <v>199579.09981645257</v>
      </c>
      <c r="Z138" s="30">
        <v>10</v>
      </c>
    </row>
    <row r="139" spans="14:32" s="15" customFormat="1">
      <c r="N139" s="30"/>
      <c r="O139" s="15">
        <v>120</v>
      </c>
      <c r="Q139" s="151">
        <f t="shared" si="44"/>
        <v>199579.09981645257</v>
      </c>
      <c r="R139" s="37"/>
      <c r="S139" s="151">
        <f t="shared" si="45"/>
        <v>2139.5677099001664</v>
      </c>
      <c r="U139" s="151">
        <f t="shared" si="46"/>
        <v>1663.1591651371048</v>
      </c>
      <c r="W139" s="151">
        <f t="shared" si="47"/>
        <v>476.40854476306163</v>
      </c>
      <c r="Y139" s="151">
        <f t="shared" si="48"/>
        <v>199102.69127168952</v>
      </c>
      <c r="Z139" s="30">
        <v>10</v>
      </c>
    </row>
    <row r="140" spans="14:32" s="15" customFormat="1">
      <c r="N140" s="30"/>
      <c r="O140" s="15">
        <v>121</v>
      </c>
      <c r="Q140" s="151">
        <f t="shared" si="44"/>
        <v>199102.69127168952</v>
      </c>
      <c r="R140" s="37"/>
      <c r="S140" s="151">
        <f t="shared" si="45"/>
        <v>2139.5677099001664</v>
      </c>
      <c r="U140" s="151">
        <f t="shared" si="46"/>
        <v>1659.1890939307461</v>
      </c>
      <c r="W140" s="151">
        <f t="shared" si="47"/>
        <v>480.37861596942025</v>
      </c>
      <c r="Y140" s="151">
        <f t="shared" si="48"/>
        <v>198622.3126557201</v>
      </c>
      <c r="Z140" s="30">
        <v>11</v>
      </c>
    </row>
    <row r="141" spans="14:32" s="15" customFormat="1">
      <c r="N141" s="30"/>
      <c r="O141" s="15">
        <v>122</v>
      </c>
      <c r="Q141" s="151">
        <f t="shared" si="44"/>
        <v>198622.3126557201</v>
      </c>
      <c r="R141" s="37"/>
      <c r="S141" s="151">
        <f t="shared" si="45"/>
        <v>2139.5677099001664</v>
      </c>
      <c r="U141" s="151">
        <f t="shared" si="46"/>
        <v>1655.1859387976676</v>
      </c>
      <c r="W141" s="151">
        <f t="shared" si="47"/>
        <v>484.38177110249876</v>
      </c>
      <c r="Y141" s="151">
        <f t="shared" si="48"/>
        <v>198137.93088461761</v>
      </c>
      <c r="Z141" s="30">
        <v>11</v>
      </c>
    </row>
    <row r="142" spans="14:32" s="15" customFormat="1">
      <c r="N142" s="30"/>
      <c r="O142" s="15">
        <v>123</v>
      </c>
      <c r="Q142" s="151">
        <f t="shared" si="44"/>
        <v>198137.93088461761</v>
      </c>
      <c r="R142" s="37"/>
      <c r="S142" s="151">
        <f t="shared" si="45"/>
        <v>2139.5677099001664</v>
      </c>
      <c r="U142" s="151">
        <f t="shared" si="46"/>
        <v>1651.1494240384802</v>
      </c>
      <c r="W142" s="151">
        <f t="shared" si="47"/>
        <v>488.41828586168617</v>
      </c>
      <c r="Y142" s="151">
        <f t="shared" si="48"/>
        <v>197649.51259875591</v>
      </c>
      <c r="Z142" s="30">
        <v>11</v>
      </c>
    </row>
    <row r="143" spans="14:32" s="15" customFormat="1">
      <c r="N143" s="30"/>
      <c r="O143" s="15">
        <v>124</v>
      </c>
      <c r="Q143" s="151">
        <f t="shared" si="44"/>
        <v>197649.51259875591</v>
      </c>
      <c r="R143" s="37"/>
      <c r="S143" s="151">
        <f t="shared" si="45"/>
        <v>2139.5677099001664</v>
      </c>
      <c r="U143" s="151">
        <f t="shared" si="46"/>
        <v>1647.0792716562994</v>
      </c>
      <c r="W143" s="151">
        <f t="shared" si="47"/>
        <v>492.48843824386699</v>
      </c>
      <c r="Y143" s="151">
        <f t="shared" si="48"/>
        <v>197157.02416051205</v>
      </c>
      <c r="Z143" s="30">
        <v>11</v>
      </c>
    </row>
    <row r="144" spans="14:32" s="15" customFormat="1">
      <c r="N144" s="30"/>
      <c r="O144" s="15">
        <v>125</v>
      </c>
      <c r="Q144" s="151">
        <f t="shared" si="44"/>
        <v>197157.02416051205</v>
      </c>
      <c r="R144" s="37"/>
      <c r="S144" s="151">
        <f t="shared" si="45"/>
        <v>2139.5677099001664</v>
      </c>
      <c r="U144" s="151">
        <f t="shared" si="46"/>
        <v>1642.9752013376008</v>
      </c>
      <c r="W144" s="151">
        <f t="shared" si="47"/>
        <v>496.59250856256563</v>
      </c>
      <c r="Y144" s="151">
        <f t="shared" si="48"/>
        <v>196660.43165194948</v>
      </c>
      <c r="Z144" s="30">
        <v>11</v>
      </c>
    </row>
    <row r="145" spans="14:26" s="15" customFormat="1">
      <c r="N145" s="30"/>
      <c r="O145" s="15">
        <v>126</v>
      </c>
      <c r="Q145" s="151">
        <f t="shared" si="44"/>
        <v>196660.43165194948</v>
      </c>
      <c r="R145" s="37"/>
      <c r="S145" s="151">
        <f t="shared" si="45"/>
        <v>2139.5677099001664</v>
      </c>
      <c r="U145" s="151">
        <f t="shared" si="46"/>
        <v>1638.8369304329124</v>
      </c>
      <c r="W145" s="151">
        <f t="shared" si="47"/>
        <v>500.73077946725402</v>
      </c>
      <c r="Y145" s="151">
        <f t="shared" si="48"/>
        <v>196159.70087248221</v>
      </c>
      <c r="Z145" s="30">
        <v>11</v>
      </c>
    </row>
    <row r="146" spans="14:26" s="15" customFormat="1">
      <c r="N146" s="30"/>
      <c r="O146" s="15">
        <v>127</v>
      </c>
      <c r="Q146" s="151">
        <f t="shared" si="44"/>
        <v>196159.70087248221</v>
      </c>
      <c r="R146" s="37"/>
      <c r="S146" s="151">
        <f t="shared" si="45"/>
        <v>2139.5677099001664</v>
      </c>
      <c r="U146" s="151">
        <f t="shared" si="46"/>
        <v>1634.6641739373517</v>
      </c>
      <c r="W146" s="151">
        <f t="shared" si="47"/>
        <v>504.90353596281466</v>
      </c>
      <c r="Y146" s="151">
        <f t="shared" si="48"/>
        <v>195654.7973365194</v>
      </c>
      <c r="Z146" s="30">
        <v>11</v>
      </c>
    </row>
    <row r="147" spans="14:26" s="15" customFormat="1">
      <c r="N147" s="30"/>
      <c r="O147" s="15">
        <v>128</v>
      </c>
      <c r="Q147" s="151">
        <f t="shared" si="44"/>
        <v>195654.7973365194</v>
      </c>
      <c r="R147" s="37"/>
      <c r="S147" s="151">
        <f t="shared" si="45"/>
        <v>2139.5677099001664</v>
      </c>
      <c r="U147" s="151">
        <f t="shared" si="46"/>
        <v>1630.4566444709951</v>
      </c>
      <c r="W147" s="151">
        <f t="shared" si="47"/>
        <v>509.11106542917128</v>
      </c>
      <c r="Y147" s="151">
        <f t="shared" si="48"/>
        <v>195145.68627109024</v>
      </c>
      <c r="Z147" s="30">
        <v>11</v>
      </c>
    </row>
    <row r="148" spans="14:26" s="15" customFormat="1">
      <c r="N148" s="30"/>
      <c r="O148" s="15">
        <v>129</v>
      </c>
      <c r="Q148" s="151">
        <f t="shared" si="44"/>
        <v>195145.68627109024</v>
      </c>
      <c r="R148" s="37"/>
      <c r="S148" s="151">
        <f t="shared" si="45"/>
        <v>2139.5677099001664</v>
      </c>
      <c r="U148" s="151">
        <f t="shared" si="46"/>
        <v>1626.2140522590853</v>
      </c>
      <c r="W148" s="151">
        <f t="shared" si="47"/>
        <v>513.3536576410811</v>
      </c>
      <c r="Y148" s="151">
        <f t="shared" si="48"/>
        <v>194632.33261344917</v>
      </c>
      <c r="Z148" s="30">
        <v>11</v>
      </c>
    </row>
    <row r="149" spans="14:26" s="15" customFormat="1">
      <c r="N149" s="30"/>
      <c r="O149" s="15">
        <v>130</v>
      </c>
      <c r="Q149" s="151">
        <f t="shared" ref="Q149:Q212" si="49">IF(O149&lt;=$E$9*12,Y148,0)</f>
        <v>194632.33261344917</v>
      </c>
      <c r="R149" s="37"/>
      <c r="S149" s="151">
        <f t="shared" ref="S149:S212" si="50">IF(O149&lt;=$E$9*12,SUM(U149,W149),0)</f>
        <v>2139.5677099001664</v>
      </c>
      <c r="U149" s="151">
        <f t="shared" ref="U149:U212" si="51">IF(O149&lt;=$E$9*12,Q149*$E$8/12,0)</f>
        <v>1621.9361051120766</v>
      </c>
      <c r="W149" s="151">
        <f t="shared" ref="W149:W212" si="52">IF(O149&lt;=$E$9*12,$E$13-U149,0)</f>
        <v>517.63160478808982</v>
      </c>
      <c r="Y149" s="151">
        <f t="shared" ref="Y149:Y212" si="53">IF(O149&lt;=$E$9*12,Q149-W149,0)</f>
        <v>194114.70100866107</v>
      </c>
      <c r="Z149" s="30">
        <v>11</v>
      </c>
    </row>
    <row r="150" spans="14:26" s="15" customFormat="1">
      <c r="N150" s="30"/>
      <c r="O150" s="15">
        <v>131</v>
      </c>
      <c r="Q150" s="151">
        <f t="shared" si="49"/>
        <v>194114.70100866107</v>
      </c>
      <c r="R150" s="37"/>
      <c r="S150" s="151">
        <f t="shared" si="50"/>
        <v>2139.5677099001664</v>
      </c>
      <c r="U150" s="151">
        <f t="shared" si="51"/>
        <v>1617.6225084055088</v>
      </c>
      <c r="W150" s="151">
        <f t="shared" si="52"/>
        <v>521.94520149465757</v>
      </c>
      <c r="Y150" s="151">
        <f t="shared" si="53"/>
        <v>193592.75580716642</v>
      </c>
      <c r="Z150" s="30">
        <v>11</v>
      </c>
    </row>
    <row r="151" spans="14:26" s="15" customFormat="1">
      <c r="N151" s="30"/>
      <c r="O151" s="15">
        <v>132</v>
      </c>
      <c r="Q151" s="151">
        <f t="shared" si="49"/>
        <v>193592.75580716642</v>
      </c>
      <c r="R151" s="37"/>
      <c r="S151" s="151">
        <f t="shared" si="50"/>
        <v>2139.5677099001664</v>
      </c>
      <c r="U151" s="151">
        <f t="shared" si="51"/>
        <v>1613.2729650597203</v>
      </c>
      <c r="W151" s="151">
        <f t="shared" si="52"/>
        <v>526.29474484044613</v>
      </c>
      <c r="Y151" s="151">
        <f t="shared" si="53"/>
        <v>193066.46106232598</v>
      </c>
      <c r="Z151" s="30">
        <v>11</v>
      </c>
    </row>
    <row r="152" spans="14:26" s="15" customFormat="1">
      <c r="N152" s="30"/>
      <c r="O152" s="15">
        <v>133</v>
      </c>
      <c r="Q152" s="151">
        <f t="shared" si="49"/>
        <v>193066.46106232598</v>
      </c>
      <c r="R152" s="37"/>
      <c r="S152" s="151">
        <f t="shared" si="50"/>
        <v>2139.5677099001664</v>
      </c>
      <c r="U152" s="151">
        <f t="shared" si="51"/>
        <v>1608.8871755193832</v>
      </c>
      <c r="W152" s="151">
        <f t="shared" si="52"/>
        <v>530.68053438078323</v>
      </c>
      <c r="Y152" s="151">
        <f t="shared" si="53"/>
        <v>192535.7805279452</v>
      </c>
      <c r="Z152" s="30">
        <v>12</v>
      </c>
    </row>
    <row r="153" spans="14:26" s="15" customFormat="1">
      <c r="N153" s="30"/>
      <c r="O153" s="15">
        <v>134</v>
      </c>
      <c r="Q153" s="151">
        <f t="shared" si="49"/>
        <v>192535.7805279452</v>
      </c>
      <c r="R153" s="37"/>
      <c r="S153" s="151">
        <f t="shared" si="50"/>
        <v>2139.5677099001664</v>
      </c>
      <c r="U153" s="151">
        <f t="shared" si="51"/>
        <v>1604.4648377328767</v>
      </c>
      <c r="W153" s="151">
        <f t="shared" si="52"/>
        <v>535.10287216728966</v>
      </c>
      <c r="Y153" s="151">
        <f t="shared" si="53"/>
        <v>192000.67765577792</v>
      </c>
      <c r="Z153" s="30">
        <v>12</v>
      </c>
    </row>
    <row r="154" spans="14:26" s="15" customFormat="1">
      <c r="N154" s="30"/>
      <c r="O154" s="15">
        <v>135</v>
      </c>
      <c r="Q154" s="151">
        <f t="shared" si="49"/>
        <v>192000.67765577792</v>
      </c>
      <c r="R154" s="37"/>
      <c r="S154" s="151">
        <f t="shared" si="50"/>
        <v>2139.5677099001664</v>
      </c>
      <c r="U154" s="151">
        <f t="shared" si="51"/>
        <v>1600.0056471314829</v>
      </c>
      <c r="W154" s="151">
        <f t="shared" si="52"/>
        <v>539.56206276868352</v>
      </c>
      <c r="Y154" s="151">
        <f t="shared" si="53"/>
        <v>191461.11559300925</v>
      </c>
      <c r="Z154" s="30">
        <v>12</v>
      </c>
    </row>
    <row r="155" spans="14:26" s="15" customFormat="1">
      <c r="N155" s="30"/>
      <c r="O155" s="15">
        <v>136</v>
      </c>
      <c r="Q155" s="151">
        <f t="shared" si="49"/>
        <v>191461.11559300925</v>
      </c>
      <c r="R155" s="37"/>
      <c r="S155" s="151">
        <f t="shared" si="50"/>
        <v>2139.5677099001664</v>
      </c>
      <c r="U155" s="151">
        <f t="shared" si="51"/>
        <v>1595.5092966084105</v>
      </c>
      <c r="W155" s="151">
        <f t="shared" si="52"/>
        <v>544.05841329175587</v>
      </c>
      <c r="Y155" s="151">
        <f t="shared" si="53"/>
        <v>190917.05717971749</v>
      </c>
      <c r="Z155" s="30">
        <v>12</v>
      </c>
    </row>
    <row r="156" spans="14:26" s="15" customFormat="1">
      <c r="N156" s="30"/>
      <c r="O156" s="15">
        <v>137</v>
      </c>
      <c r="Q156" s="151">
        <f t="shared" si="49"/>
        <v>190917.05717971749</v>
      </c>
      <c r="R156" s="37"/>
      <c r="S156" s="151">
        <f t="shared" si="50"/>
        <v>2139.5677099001664</v>
      </c>
      <c r="U156" s="151">
        <f t="shared" si="51"/>
        <v>1590.9754764976458</v>
      </c>
      <c r="W156" s="151">
        <f t="shared" si="52"/>
        <v>548.59223340252061</v>
      </c>
      <c r="Y156" s="151">
        <f t="shared" si="53"/>
        <v>190368.46494631498</v>
      </c>
      <c r="Z156" s="30">
        <v>12</v>
      </c>
    </row>
    <row r="157" spans="14:26" s="15" customFormat="1">
      <c r="N157" s="30"/>
      <c r="O157" s="15">
        <v>138</v>
      </c>
      <c r="Q157" s="151">
        <f t="shared" si="49"/>
        <v>190368.46494631498</v>
      </c>
      <c r="R157" s="37"/>
      <c r="S157" s="151">
        <f t="shared" si="50"/>
        <v>2139.5677099001664</v>
      </c>
      <c r="U157" s="151">
        <f t="shared" si="51"/>
        <v>1586.403874552625</v>
      </c>
      <c r="W157" s="151">
        <f t="shared" si="52"/>
        <v>553.16383534754141</v>
      </c>
      <c r="Y157" s="151">
        <f t="shared" si="53"/>
        <v>189815.30111096744</v>
      </c>
      <c r="Z157" s="30">
        <v>12</v>
      </c>
    </row>
    <row r="158" spans="14:26" s="15" customFormat="1">
      <c r="N158" s="30"/>
      <c r="O158" s="15">
        <v>139</v>
      </c>
      <c r="Q158" s="151">
        <f t="shared" si="49"/>
        <v>189815.30111096744</v>
      </c>
      <c r="R158" s="37"/>
      <c r="S158" s="151">
        <f t="shared" si="50"/>
        <v>2139.5677099001664</v>
      </c>
      <c r="U158" s="151">
        <f t="shared" si="51"/>
        <v>1581.7941759247287</v>
      </c>
      <c r="W158" s="151">
        <f t="shared" si="52"/>
        <v>557.77353397543766</v>
      </c>
      <c r="Y158" s="151">
        <f t="shared" si="53"/>
        <v>189257.527576992</v>
      </c>
      <c r="Z158" s="30">
        <v>12</v>
      </c>
    </row>
    <row r="159" spans="14:26" s="15" customFormat="1">
      <c r="N159" s="30"/>
      <c r="O159" s="15">
        <v>140</v>
      </c>
      <c r="Q159" s="151">
        <f t="shared" si="49"/>
        <v>189257.527576992</v>
      </c>
      <c r="R159" s="37"/>
      <c r="S159" s="151">
        <f t="shared" si="50"/>
        <v>2139.5677099001664</v>
      </c>
      <c r="U159" s="151">
        <f t="shared" si="51"/>
        <v>1577.1460631416001</v>
      </c>
      <c r="W159" s="151">
        <f t="shared" si="52"/>
        <v>562.42164675856634</v>
      </c>
      <c r="Y159" s="151">
        <f t="shared" si="53"/>
        <v>188695.10593023343</v>
      </c>
      <c r="Z159" s="30">
        <v>12</v>
      </c>
    </row>
    <row r="160" spans="14:26" s="15" customFormat="1">
      <c r="N160" s="30"/>
      <c r="O160" s="15">
        <v>141</v>
      </c>
      <c r="Q160" s="151">
        <f t="shared" si="49"/>
        <v>188695.10593023343</v>
      </c>
      <c r="R160" s="37"/>
      <c r="S160" s="151">
        <f t="shared" si="50"/>
        <v>2139.5677099001664</v>
      </c>
      <c r="U160" s="151">
        <f t="shared" si="51"/>
        <v>1572.4592160852787</v>
      </c>
      <c r="W160" s="151">
        <f t="shared" si="52"/>
        <v>567.10849381488765</v>
      </c>
      <c r="Y160" s="151">
        <f t="shared" si="53"/>
        <v>188127.99743641855</v>
      </c>
      <c r="Z160" s="30">
        <v>12</v>
      </c>
    </row>
    <row r="161" spans="14:26" s="15" customFormat="1">
      <c r="N161" s="30"/>
      <c r="O161" s="15">
        <v>142</v>
      </c>
      <c r="Q161" s="151">
        <f t="shared" si="49"/>
        <v>188127.99743641855</v>
      </c>
      <c r="R161" s="37"/>
      <c r="S161" s="151">
        <f t="shared" si="50"/>
        <v>2139.5677099001664</v>
      </c>
      <c r="U161" s="151">
        <f t="shared" si="51"/>
        <v>1567.7333119701545</v>
      </c>
      <c r="W161" s="151">
        <f t="shared" si="52"/>
        <v>571.83439793001185</v>
      </c>
      <c r="Y161" s="151">
        <f t="shared" si="53"/>
        <v>187556.16303848854</v>
      </c>
      <c r="Z161" s="30">
        <v>12</v>
      </c>
    </row>
    <row r="162" spans="14:26" s="15" customFormat="1">
      <c r="N162" s="30"/>
      <c r="O162" s="15">
        <v>143</v>
      </c>
      <c r="Q162" s="151">
        <f t="shared" si="49"/>
        <v>187556.16303848854</v>
      </c>
      <c r="R162" s="37"/>
      <c r="S162" s="151">
        <f t="shared" si="50"/>
        <v>2139.5677099001664</v>
      </c>
      <c r="U162" s="151">
        <f t="shared" si="51"/>
        <v>1562.968025320738</v>
      </c>
      <c r="W162" s="151">
        <f t="shared" si="52"/>
        <v>576.59968457942841</v>
      </c>
      <c r="Y162" s="151">
        <f t="shared" si="53"/>
        <v>186979.56335390912</v>
      </c>
      <c r="Z162" s="30">
        <v>12</v>
      </c>
    </row>
    <row r="163" spans="14:26" s="15" customFormat="1">
      <c r="N163" s="30"/>
      <c r="O163" s="15">
        <v>144</v>
      </c>
      <c r="Q163" s="151">
        <f t="shared" si="49"/>
        <v>186979.56335390912</v>
      </c>
      <c r="R163" s="37"/>
      <c r="S163" s="151">
        <f t="shared" si="50"/>
        <v>2139.5677099001664</v>
      </c>
      <c r="U163" s="151">
        <f t="shared" si="51"/>
        <v>1558.1630279492429</v>
      </c>
      <c r="W163" s="151">
        <f t="shared" si="52"/>
        <v>581.40468195092353</v>
      </c>
      <c r="Y163" s="151">
        <f t="shared" si="53"/>
        <v>186398.1586719582</v>
      </c>
      <c r="Z163" s="30">
        <v>12</v>
      </c>
    </row>
    <row r="164" spans="14:26" s="15" customFormat="1">
      <c r="N164" s="30"/>
      <c r="O164" s="15">
        <v>145</v>
      </c>
      <c r="Q164" s="151">
        <f t="shared" si="49"/>
        <v>186398.1586719582</v>
      </c>
      <c r="R164" s="37"/>
      <c r="S164" s="151">
        <f t="shared" si="50"/>
        <v>2139.5677099001664</v>
      </c>
      <c r="U164" s="151">
        <f t="shared" si="51"/>
        <v>1553.3179889329849</v>
      </c>
      <c r="W164" s="151">
        <f t="shared" si="52"/>
        <v>586.24972096718147</v>
      </c>
      <c r="Y164" s="151">
        <f t="shared" si="53"/>
        <v>185811.90895099103</v>
      </c>
      <c r="Z164" s="30">
        <v>13</v>
      </c>
    </row>
    <row r="165" spans="14:26" s="15" customFormat="1">
      <c r="N165" s="30"/>
      <c r="O165" s="15">
        <v>146</v>
      </c>
      <c r="Q165" s="151">
        <f t="shared" si="49"/>
        <v>185811.90895099103</v>
      </c>
      <c r="R165" s="37"/>
      <c r="S165" s="151">
        <f t="shared" si="50"/>
        <v>2139.5677099001664</v>
      </c>
      <c r="U165" s="151">
        <f t="shared" si="51"/>
        <v>1548.4325745915919</v>
      </c>
      <c r="W165" s="151">
        <f t="shared" si="52"/>
        <v>591.13513530857449</v>
      </c>
      <c r="Y165" s="151">
        <f t="shared" si="53"/>
        <v>185220.77381568245</v>
      </c>
      <c r="Z165" s="30">
        <v>13</v>
      </c>
    </row>
    <row r="166" spans="14:26" s="15" customFormat="1">
      <c r="N166" s="30"/>
      <c r="O166" s="15">
        <v>147</v>
      </c>
      <c r="Q166" s="151">
        <f t="shared" si="49"/>
        <v>185220.77381568245</v>
      </c>
      <c r="R166" s="37"/>
      <c r="S166" s="151">
        <f t="shared" si="50"/>
        <v>2139.5677099001664</v>
      </c>
      <c r="U166" s="151">
        <f t="shared" si="51"/>
        <v>1543.5064484640204</v>
      </c>
      <c r="W166" s="151">
        <f t="shared" si="52"/>
        <v>596.06126143614597</v>
      </c>
      <c r="Y166" s="151">
        <f t="shared" si="53"/>
        <v>184624.7125542463</v>
      </c>
      <c r="Z166" s="30">
        <v>13</v>
      </c>
    </row>
    <row r="167" spans="14:26" s="15" customFormat="1">
      <c r="N167" s="30"/>
      <c r="O167" s="15">
        <v>148</v>
      </c>
      <c r="Q167" s="151">
        <f t="shared" si="49"/>
        <v>184624.7125542463</v>
      </c>
      <c r="R167" s="37"/>
      <c r="S167" s="151">
        <f t="shared" si="50"/>
        <v>2139.5677099001664</v>
      </c>
      <c r="U167" s="151">
        <f t="shared" si="51"/>
        <v>1538.5392712853861</v>
      </c>
      <c r="W167" s="151">
        <f t="shared" si="52"/>
        <v>601.02843861478027</v>
      </c>
      <c r="Y167" s="151">
        <f t="shared" si="53"/>
        <v>184023.68411563153</v>
      </c>
      <c r="Z167" s="30">
        <v>13</v>
      </c>
    </row>
    <row r="168" spans="14:26" s="15" customFormat="1">
      <c r="N168" s="30"/>
      <c r="O168" s="15">
        <v>149</v>
      </c>
      <c r="Q168" s="151">
        <f t="shared" si="49"/>
        <v>184023.68411563153</v>
      </c>
      <c r="R168" s="37"/>
      <c r="S168" s="151">
        <f t="shared" si="50"/>
        <v>2139.5677099001664</v>
      </c>
      <c r="U168" s="151">
        <f t="shared" si="51"/>
        <v>1533.5307009635962</v>
      </c>
      <c r="W168" s="151">
        <f t="shared" si="52"/>
        <v>606.03700893657015</v>
      </c>
      <c r="Y168" s="151">
        <f t="shared" si="53"/>
        <v>183417.64710669496</v>
      </c>
      <c r="Z168" s="30">
        <v>13</v>
      </c>
    </row>
    <row r="169" spans="14:26" s="15" customFormat="1">
      <c r="N169" s="30"/>
      <c r="O169" s="15">
        <v>150</v>
      </c>
      <c r="Q169" s="151">
        <f t="shared" si="49"/>
        <v>183417.64710669496</v>
      </c>
      <c r="R169" s="37"/>
      <c r="S169" s="151">
        <f t="shared" si="50"/>
        <v>2139.5677099001664</v>
      </c>
      <c r="U169" s="151">
        <f t="shared" si="51"/>
        <v>1528.4803925557915</v>
      </c>
      <c r="W169" s="151">
        <f t="shared" si="52"/>
        <v>611.08731734437492</v>
      </c>
      <c r="Y169" s="151">
        <f t="shared" si="53"/>
        <v>182806.55978935058</v>
      </c>
      <c r="Z169" s="30">
        <v>13</v>
      </c>
    </row>
    <row r="170" spans="14:26" s="15" customFormat="1">
      <c r="N170" s="30"/>
      <c r="O170" s="15">
        <v>151</v>
      </c>
      <c r="Q170" s="151">
        <f t="shared" si="49"/>
        <v>182806.55978935058</v>
      </c>
      <c r="R170" s="37"/>
      <c r="S170" s="151">
        <f t="shared" si="50"/>
        <v>2139.5677099001664</v>
      </c>
      <c r="U170" s="151">
        <f t="shared" si="51"/>
        <v>1523.3879982445881</v>
      </c>
      <c r="W170" s="151">
        <f t="shared" si="52"/>
        <v>616.17971165557833</v>
      </c>
      <c r="Y170" s="151">
        <f t="shared" si="53"/>
        <v>182190.38007769501</v>
      </c>
      <c r="Z170" s="30">
        <v>13</v>
      </c>
    </row>
    <row r="171" spans="14:26" s="15" customFormat="1">
      <c r="N171" s="30"/>
      <c r="O171" s="15">
        <v>152</v>
      </c>
      <c r="Q171" s="151">
        <f t="shared" si="49"/>
        <v>182190.38007769501</v>
      </c>
      <c r="R171" s="37"/>
      <c r="S171" s="151">
        <f t="shared" si="50"/>
        <v>2139.5677099001664</v>
      </c>
      <c r="U171" s="151">
        <f t="shared" si="51"/>
        <v>1518.253167314125</v>
      </c>
      <c r="W171" s="151">
        <f t="shared" si="52"/>
        <v>621.3145425860414</v>
      </c>
      <c r="Y171" s="151">
        <f t="shared" si="53"/>
        <v>181569.06553510897</v>
      </c>
      <c r="Z171" s="30">
        <v>13</v>
      </c>
    </row>
    <row r="172" spans="14:26" s="15" customFormat="1">
      <c r="N172" s="30"/>
      <c r="O172" s="15">
        <v>153</v>
      </c>
      <c r="Q172" s="151">
        <f t="shared" si="49"/>
        <v>181569.06553510897</v>
      </c>
      <c r="R172" s="37"/>
      <c r="S172" s="151">
        <f t="shared" si="50"/>
        <v>2139.5677099001664</v>
      </c>
      <c r="U172" s="151">
        <f t="shared" si="51"/>
        <v>1513.075546125908</v>
      </c>
      <c r="W172" s="151">
        <f t="shared" si="52"/>
        <v>626.49216377425842</v>
      </c>
      <c r="Y172" s="151">
        <f t="shared" si="53"/>
        <v>180942.5733713347</v>
      </c>
      <c r="Z172" s="30">
        <v>13</v>
      </c>
    </row>
    <row r="173" spans="14:26" s="15" customFormat="1">
      <c r="N173" s="30"/>
      <c r="O173" s="15">
        <v>154</v>
      </c>
      <c r="Q173" s="151">
        <f t="shared" si="49"/>
        <v>180942.5733713347</v>
      </c>
      <c r="R173" s="37"/>
      <c r="S173" s="151">
        <f t="shared" si="50"/>
        <v>2139.5677099001664</v>
      </c>
      <c r="U173" s="151">
        <f t="shared" si="51"/>
        <v>1507.8547780944557</v>
      </c>
      <c r="W173" s="151">
        <f t="shared" si="52"/>
        <v>631.7129318057107</v>
      </c>
      <c r="Y173" s="151">
        <f t="shared" si="53"/>
        <v>180310.860439529</v>
      </c>
      <c r="Z173" s="30">
        <v>13</v>
      </c>
    </row>
    <row r="174" spans="14:26" s="15" customFormat="1">
      <c r="N174" s="30"/>
      <c r="O174" s="15">
        <v>155</v>
      </c>
      <c r="Q174" s="151">
        <f t="shared" si="49"/>
        <v>180310.860439529</v>
      </c>
      <c r="R174" s="37"/>
      <c r="S174" s="151">
        <f t="shared" si="50"/>
        <v>2139.5677099001664</v>
      </c>
      <c r="U174" s="151">
        <f t="shared" si="51"/>
        <v>1502.5905036627419</v>
      </c>
      <c r="W174" s="151">
        <f t="shared" si="52"/>
        <v>636.97720623742453</v>
      </c>
      <c r="Y174" s="151">
        <f t="shared" si="53"/>
        <v>179673.88323329159</v>
      </c>
      <c r="Z174" s="30">
        <v>13</v>
      </c>
    </row>
    <row r="175" spans="14:26" s="15" customFormat="1">
      <c r="N175" s="30"/>
      <c r="O175" s="15">
        <v>156</v>
      </c>
      <c r="Q175" s="151">
        <f t="shared" si="49"/>
        <v>179673.88323329159</v>
      </c>
      <c r="R175" s="37"/>
      <c r="S175" s="151">
        <f t="shared" si="50"/>
        <v>2139.5677099001664</v>
      </c>
      <c r="U175" s="151">
        <f t="shared" si="51"/>
        <v>1497.2823602774299</v>
      </c>
      <c r="W175" s="151">
        <f t="shared" si="52"/>
        <v>642.28534962273648</v>
      </c>
      <c r="Y175" s="151">
        <f t="shared" si="53"/>
        <v>179031.59788366884</v>
      </c>
      <c r="Z175" s="30">
        <v>13</v>
      </c>
    </row>
    <row r="176" spans="14:26" s="15" customFormat="1">
      <c r="N176" s="30"/>
      <c r="O176" s="15">
        <v>157</v>
      </c>
      <c r="Q176" s="151">
        <f t="shared" si="49"/>
        <v>179031.59788366884</v>
      </c>
      <c r="R176" s="37"/>
      <c r="S176" s="151">
        <f t="shared" si="50"/>
        <v>2139.5677099001664</v>
      </c>
      <c r="U176" s="151">
        <f t="shared" si="51"/>
        <v>1491.9299823639069</v>
      </c>
      <c r="W176" s="151">
        <f t="shared" si="52"/>
        <v>647.63772753625949</v>
      </c>
      <c r="Y176" s="151">
        <f t="shared" si="53"/>
        <v>178383.96015613258</v>
      </c>
      <c r="Z176" s="30">
        <v>14</v>
      </c>
    </row>
    <row r="177" spans="14:26" s="15" customFormat="1">
      <c r="N177" s="30"/>
      <c r="O177" s="15">
        <v>158</v>
      </c>
      <c r="Q177" s="151">
        <f t="shared" si="49"/>
        <v>178383.96015613258</v>
      </c>
      <c r="R177" s="37"/>
      <c r="S177" s="151">
        <f t="shared" si="50"/>
        <v>2139.5677099001664</v>
      </c>
      <c r="U177" s="151">
        <f t="shared" si="51"/>
        <v>1486.5330013011051</v>
      </c>
      <c r="W177" s="151">
        <f t="shared" si="52"/>
        <v>653.03470859906133</v>
      </c>
      <c r="Y177" s="151">
        <f t="shared" si="53"/>
        <v>177730.92544753352</v>
      </c>
      <c r="Z177" s="30">
        <v>14</v>
      </c>
    </row>
    <row r="178" spans="14:26" s="15" customFormat="1">
      <c r="N178" s="30"/>
      <c r="O178" s="15">
        <v>159</v>
      </c>
      <c r="Q178" s="151">
        <f t="shared" si="49"/>
        <v>177730.92544753352</v>
      </c>
      <c r="R178" s="37"/>
      <c r="S178" s="151">
        <f t="shared" si="50"/>
        <v>2139.5677099001664</v>
      </c>
      <c r="U178" s="151">
        <f t="shared" si="51"/>
        <v>1481.0910453961126</v>
      </c>
      <c r="W178" s="151">
        <f t="shared" si="52"/>
        <v>658.47666450405382</v>
      </c>
      <c r="Y178" s="151">
        <f t="shared" si="53"/>
        <v>177072.44878302945</v>
      </c>
      <c r="Z178" s="30">
        <v>14</v>
      </c>
    </row>
    <row r="179" spans="14:26" s="15" customFormat="1">
      <c r="N179" s="30"/>
      <c r="O179" s="15">
        <v>160</v>
      </c>
      <c r="Q179" s="151">
        <f t="shared" si="49"/>
        <v>177072.44878302945</v>
      </c>
      <c r="R179" s="37"/>
      <c r="S179" s="151">
        <f t="shared" si="50"/>
        <v>2139.5677099001664</v>
      </c>
      <c r="U179" s="151">
        <f t="shared" si="51"/>
        <v>1475.6037398585788</v>
      </c>
      <c r="W179" s="151">
        <f t="shared" si="52"/>
        <v>663.96397004158757</v>
      </c>
      <c r="Y179" s="151">
        <f t="shared" si="53"/>
        <v>176408.48481298785</v>
      </c>
      <c r="Z179" s="30">
        <v>14</v>
      </c>
    </row>
    <row r="180" spans="14:26" s="15" customFormat="1">
      <c r="N180" s="30"/>
      <c r="O180" s="15">
        <v>161</v>
      </c>
      <c r="Q180" s="151">
        <f t="shared" si="49"/>
        <v>176408.48481298785</v>
      </c>
      <c r="R180" s="37"/>
      <c r="S180" s="151">
        <f t="shared" si="50"/>
        <v>2139.5677099001664</v>
      </c>
      <c r="U180" s="151">
        <f t="shared" si="51"/>
        <v>1470.0707067748988</v>
      </c>
      <c r="W180" s="151">
        <f t="shared" si="52"/>
        <v>669.49700312526761</v>
      </c>
      <c r="Y180" s="151">
        <f t="shared" si="53"/>
        <v>175738.98780986259</v>
      </c>
      <c r="Z180" s="30">
        <v>14</v>
      </c>
    </row>
    <row r="181" spans="14:26" s="15" customFormat="1">
      <c r="N181" s="30"/>
      <c r="O181" s="15">
        <v>162</v>
      </c>
      <c r="Q181" s="151">
        <f t="shared" si="49"/>
        <v>175738.98780986259</v>
      </c>
      <c r="R181" s="37"/>
      <c r="S181" s="151">
        <f t="shared" si="50"/>
        <v>2139.5677099001664</v>
      </c>
      <c r="U181" s="151">
        <f t="shared" si="51"/>
        <v>1464.4915650821883</v>
      </c>
      <c r="W181" s="151">
        <f t="shared" si="52"/>
        <v>675.07614481797805</v>
      </c>
      <c r="Y181" s="151">
        <f t="shared" si="53"/>
        <v>175063.91166504461</v>
      </c>
      <c r="Z181" s="30">
        <v>14</v>
      </c>
    </row>
    <row r="182" spans="14:26" s="15" customFormat="1">
      <c r="N182" s="30"/>
      <c r="O182" s="15">
        <v>163</v>
      </c>
      <c r="Q182" s="151">
        <f t="shared" si="49"/>
        <v>175063.91166504461</v>
      </c>
      <c r="R182" s="37"/>
      <c r="S182" s="151">
        <f t="shared" si="50"/>
        <v>2139.5677099001664</v>
      </c>
      <c r="U182" s="151">
        <f t="shared" si="51"/>
        <v>1458.8659305420385</v>
      </c>
      <c r="W182" s="151">
        <f t="shared" si="52"/>
        <v>680.70177935812785</v>
      </c>
      <c r="Y182" s="151">
        <f t="shared" si="53"/>
        <v>174383.20988568649</v>
      </c>
      <c r="Z182" s="30">
        <v>14</v>
      </c>
    </row>
    <row r="183" spans="14:26" s="15" customFormat="1">
      <c r="N183" s="30"/>
      <c r="O183" s="15">
        <v>164</v>
      </c>
      <c r="Q183" s="151">
        <f t="shared" si="49"/>
        <v>174383.20988568649</v>
      </c>
      <c r="R183" s="37"/>
      <c r="S183" s="151">
        <f t="shared" si="50"/>
        <v>2139.5677099001664</v>
      </c>
      <c r="U183" s="151">
        <f t="shared" si="51"/>
        <v>1453.193415714054</v>
      </c>
      <c r="W183" s="151">
        <f t="shared" si="52"/>
        <v>686.37429418611237</v>
      </c>
      <c r="Y183" s="151">
        <f t="shared" si="53"/>
        <v>173696.83559150039</v>
      </c>
      <c r="Z183" s="30">
        <v>14</v>
      </c>
    </row>
    <row r="184" spans="14:26" s="15" customFormat="1">
      <c r="N184" s="30"/>
      <c r="O184" s="15">
        <v>165</v>
      </c>
      <c r="Q184" s="151">
        <f t="shared" si="49"/>
        <v>173696.83559150039</v>
      </c>
      <c r="R184" s="37"/>
      <c r="S184" s="151">
        <f t="shared" si="50"/>
        <v>2139.5677099001664</v>
      </c>
      <c r="U184" s="151">
        <f t="shared" si="51"/>
        <v>1447.4736299291699</v>
      </c>
      <c r="W184" s="151">
        <f t="shared" si="52"/>
        <v>692.09407997099652</v>
      </c>
      <c r="Y184" s="151">
        <f t="shared" si="53"/>
        <v>173004.7415115294</v>
      </c>
      <c r="Z184" s="30">
        <v>14</v>
      </c>
    </row>
    <row r="185" spans="14:26" s="15" customFormat="1">
      <c r="N185" s="30"/>
      <c r="O185" s="15">
        <v>166</v>
      </c>
      <c r="Q185" s="151">
        <f t="shared" si="49"/>
        <v>173004.7415115294</v>
      </c>
      <c r="R185" s="37"/>
      <c r="S185" s="151">
        <f t="shared" si="50"/>
        <v>2139.5677099001664</v>
      </c>
      <c r="U185" s="151">
        <f t="shared" si="51"/>
        <v>1441.7061792627449</v>
      </c>
      <c r="W185" s="151">
        <f t="shared" si="52"/>
        <v>697.86153063742154</v>
      </c>
      <c r="Y185" s="151">
        <f t="shared" si="53"/>
        <v>172306.87998089197</v>
      </c>
      <c r="Z185" s="30">
        <v>14</v>
      </c>
    </row>
    <row r="186" spans="14:26" s="15" customFormat="1">
      <c r="N186" s="30"/>
      <c r="O186" s="15">
        <v>167</v>
      </c>
      <c r="Q186" s="151">
        <f t="shared" si="49"/>
        <v>172306.87998089197</v>
      </c>
      <c r="R186" s="37"/>
      <c r="S186" s="151">
        <f t="shared" si="50"/>
        <v>2139.5677099001664</v>
      </c>
      <c r="U186" s="151">
        <f t="shared" si="51"/>
        <v>1435.890666507433</v>
      </c>
      <c r="W186" s="151">
        <f t="shared" si="52"/>
        <v>703.67704339273337</v>
      </c>
      <c r="Y186" s="151">
        <f t="shared" si="53"/>
        <v>171603.20293749924</v>
      </c>
      <c r="Z186" s="30">
        <v>14</v>
      </c>
    </row>
    <row r="187" spans="14:26" s="15" customFormat="1">
      <c r="N187" s="30"/>
      <c r="O187" s="15">
        <v>168</v>
      </c>
      <c r="Q187" s="151">
        <f t="shared" si="49"/>
        <v>171603.20293749924</v>
      </c>
      <c r="R187" s="37"/>
      <c r="S187" s="151">
        <f t="shared" si="50"/>
        <v>2139.5677099001664</v>
      </c>
      <c r="U187" s="151">
        <f t="shared" si="51"/>
        <v>1430.0266911458273</v>
      </c>
      <c r="W187" s="151">
        <f t="shared" si="52"/>
        <v>709.54101875433912</v>
      </c>
      <c r="Y187" s="151">
        <f t="shared" si="53"/>
        <v>170893.66191874491</v>
      </c>
      <c r="Z187" s="30">
        <v>14</v>
      </c>
    </row>
    <row r="188" spans="14:26" s="15" customFormat="1">
      <c r="N188" s="30"/>
      <c r="O188" s="15">
        <v>169</v>
      </c>
      <c r="Q188" s="151">
        <f t="shared" si="49"/>
        <v>170893.66191874491</v>
      </c>
      <c r="R188" s="37"/>
      <c r="S188" s="151">
        <f t="shared" si="50"/>
        <v>2139.5677099001664</v>
      </c>
      <c r="U188" s="151">
        <f t="shared" si="51"/>
        <v>1424.1138493228743</v>
      </c>
      <c r="W188" s="151">
        <f t="shared" si="52"/>
        <v>715.45386057729206</v>
      </c>
      <c r="Y188" s="151">
        <f t="shared" si="53"/>
        <v>170178.20805816763</v>
      </c>
      <c r="Z188" s="30">
        <v>15</v>
      </c>
    </row>
    <row r="189" spans="14:26" s="15" customFormat="1">
      <c r="N189" s="30"/>
      <c r="O189" s="15">
        <v>170</v>
      </c>
      <c r="Q189" s="151">
        <f t="shared" si="49"/>
        <v>170178.20805816763</v>
      </c>
      <c r="R189" s="37"/>
      <c r="S189" s="151">
        <f t="shared" si="50"/>
        <v>2139.5677099001664</v>
      </c>
      <c r="U189" s="151">
        <f t="shared" si="51"/>
        <v>1418.1517338180636</v>
      </c>
      <c r="W189" s="151">
        <f t="shared" si="52"/>
        <v>721.41597608210282</v>
      </c>
      <c r="Y189" s="151">
        <f t="shared" si="53"/>
        <v>169456.79208208554</v>
      </c>
      <c r="Z189" s="30">
        <v>15</v>
      </c>
    </row>
    <row r="190" spans="14:26" s="15" customFormat="1">
      <c r="N190" s="30"/>
      <c r="O190" s="15">
        <v>171</v>
      </c>
      <c r="Q190" s="151">
        <f t="shared" si="49"/>
        <v>169456.79208208554</v>
      </c>
      <c r="R190" s="37"/>
      <c r="S190" s="151">
        <f t="shared" si="50"/>
        <v>2139.5677099001664</v>
      </c>
      <c r="U190" s="151">
        <f t="shared" si="51"/>
        <v>1412.1399340173796</v>
      </c>
      <c r="W190" s="151">
        <f t="shared" si="52"/>
        <v>727.42777588278682</v>
      </c>
      <c r="Y190" s="151">
        <f t="shared" si="53"/>
        <v>168729.36430620274</v>
      </c>
      <c r="Z190" s="30">
        <v>15</v>
      </c>
    </row>
    <row r="191" spans="14:26" s="15" customFormat="1">
      <c r="N191" s="30"/>
      <c r="O191" s="15">
        <v>172</v>
      </c>
      <c r="Q191" s="151">
        <f t="shared" si="49"/>
        <v>168729.36430620274</v>
      </c>
      <c r="R191" s="37"/>
      <c r="S191" s="151">
        <f t="shared" si="50"/>
        <v>2139.5677099001664</v>
      </c>
      <c r="U191" s="151">
        <f t="shared" si="51"/>
        <v>1406.0780358850227</v>
      </c>
      <c r="W191" s="151">
        <f t="shared" si="52"/>
        <v>733.48967401514369</v>
      </c>
      <c r="Y191" s="151">
        <f t="shared" si="53"/>
        <v>167995.8746321876</v>
      </c>
      <c r="Z191" s="30">
        <v>15</v>
      </c>
    </row>
    <row r="192" spans="14:26" s="15" customFormat="1">
      <c r="N192" s="30"/>
      <c r="O192" s="15">
        <v>173</v>
      </c>
      <c r="Q192" s="151">
        <f t="shared" si="49"/>
        <v>167995.8746321876</v>
      </c>
      <c r="R192" s="37"/>
      <c r="S192" s="151">
        <f t="shared" si="50"/>
        <v>2139.5677099001664</v>
      </c>
      <c r="U192" s="151">
        <f t="shared" si="51"/>
        <v>1399.9656219348965</v>
      </c>
      <c r="W192" s="151">
        <f t="shared" si="52"/>
        <v>739.6020879652699</v>
      </c>
      <c r="Y192" s="151">
        <f t="shared" si="53"/>
        <v>167256.27254422233</v>
      </c>
      <c r="Z192" s="30">
        <v>15</v>
      </c>
    </row>
    <row r="193" spans="14:26" s="15" customFormat="1">
      <c r="N193" s="30"/>
      <c r="O193" s="15">
        <v>174</v>
      </c>
      <c r="Q193" s="151">
        <f t="shared" si="49"/>
        <v>167256.27254422233</v>
      </c>
      <c r="R193" s="37"/>
      <c r="S193" s="151">
        <f t="shared" si="50"/>
        <v>2139.5677099001664</v>
      </c>
      <c r="U193" s="151">
        <f t="shared" si="51"/>
        <v>1393.8022712018528</v>
      </c>
      <c r="W193" s="151">
        <f t="shared" si="52"/>
        <v>745.76543869831357</v>
      </c>
      <c r="Y193" s="151">
        <f t="shared" si="53"/>
        <v>166510.50710552401</v>
      </c>
      <c r="Z193" s="30">
        <v>15</v>
      </c>
    </row>
    <row r="194" spans="14:26" s="15" customFormat="1">
      <c r="N194" s="30"/>
      <c r="O194" s="15">
        <v>175</v>
      </c>
      <c r="Q194" s="151">
        <f t="shared" si="49"/>
        <v>166510.50710552401</v>
      </c>
      <c r="R194" s="37"/>
      <c r="S194" s="151">
        <f t="shared" si="50"/>
        <v>2139.5677099001664</v>
      </c>
      <c r="U194" s="151">
        <f t="shared" si="51"/>
        <v>1387.5875592127002</v>
      </c>
      <c r="W194" s="151">
        <f t="shared" si="52"/>
        <v>751.98015068746622</v>
      </c>
      <c r="Y194" s="151">
        <f t="shared" si="53"/>
        <v>165758.52695483653</v>
      </c>
      <c r="Z194" s="30">
        <v>15</v>
      </c>
    </row>
    <row r="195" spans="14:26" s="15" customFormat="1">
      <c r="N195" s="30"/>
      <c r="O195" s="15">
        <v>176</v>
      </c>
      <c r="Q195" s="151">
        <f t="shared" si="49"/>
        <v>165758.52695483653</v>
      </c>
      <c r="R195" s="37"/>
      <c r="S195" s="151">
        <f t="shared" si="50"/>
        <v>2139.5677099001664</v>
      </c>
      <c r="U195" s="151">
        <f t="shared" si="51"/>
        <v>1381.3210579569711</v>
      </c>
      <c r="W195" s="151">
        <f t="shared" si="52"/>
        <v>758.24665194319527</v>
      </c>
      <c r="Y195" s="151">
        <f t="shared" si="53"/>
        <v>165000.28030289334</v>
      </c>
      <c r="Z195" s="30">
        <v>15</v>
      </c>
    </row>
    <row r="196" spans="14:26" s="15" customFormat="1">
      <c r="N196" s="30"/>
      <c r="O196" s="15">
        <v>177</v>
      </c>
      <c r="Q196" s="151">
        <f t="shared" si="49"/>
        <v>165000.28030289334</v>
      </c>
      <c r="R196" s="37"/>
      <c r="S196" s="151">
        <f t="shared" si="50"/>
        <v>2139.5677099001664</v>
      </c>
      <c r="U196" s="151">
        <f t="shared" si="51"/>
        <v>1375.0023358574445</v>
      </c>
      <c r="W196" s="151">
        <f t="shared" si="52"/>
        <v>764.56537404272194</v>
      </c>
      <c r="Y196" s="151">
        <f t="shared" si="53"/>
        <v>164235.71492885062</v>
      </c>
      <c r="Z196" s="30">
        <v>15</v>
      </c>
    </row>
    <row r="197" spans="14:26" s="15" customFormat="1">
      <c r="N197" s="30"/>
      <c r="O197" s="15">
        <v>178</v>
      </c>
      <c r="Q197" s="151">
        <f t="shared" si="49"/>
        <v>164235.71492885062</v>
      </c>
      <c r="R197" s="37"/>
      <c r="S197" s="151">
        <f t="shared" si="50"/>
        <v>2139.5677099001664</v>
      </c>
      <c r="U197" s="151">
        <f t="shared" si="51"/>
        <v>1368.6309577404218</v>
      </c>
      <c r="W197" s="151">
        <f t="shared" si="52"/>
        <v>770.93675215974463</v>
      </c>
      <c r="Y197" s="151">
        <f t="shared" si="53"/>
        <v>163464.77817669089</v>
      </c>
      <c r="Z197" s="30">
        <v>15</v>
      </c>
    </row>
    <row r="198" spans="14:26" s="15" customFormat="1">
      <c r="N198" s="30"/>
      <c r="O198" s="15">
        <v>179</v>
      </c>
      <c r="Q198" s="151">
        <f t="shared" si="49"/>
        <v>163464.77817669089</v>
      </c>
      <c r="R198" s="37"/>
      <c r="S198" s="151">
        <f t="shared" si="50"/>
        <v>2139.5677099001664</v>
      </c>
      <c r="U198" s="151">
        <f t="shared" si="51"/>
        <v>1362.2064848057573</v>
      </c>
      <c r="W198" s="151">
        <f t="shared" si="52"/>
        <v>777.36122509440906</v>
      </c>
      <c r="Y198" s="151">
        <f t="shared" si="53"/>
        <v>162687.41695159647</v>
      </c>
      <c r="Z198" s="30">
        <v>15</v>
      </c>
    </row>
    <row r="199" spans="14:26" s="15" customFormat="1">
      <c r="N199" s="30"/>
      <c r="O199" s="15">
        <v>180</v>
      </c>
      <c r="Q199" s="151">
        <f t="shared" si="49"/>
        <v>162687.41695159647</v>
      </c>
      <c r="R199" s="37"/>
      <c r="S199" s="151">
        <f t="shared" si="50"/>
        <v>2139.5677099001664</v>
      </c>
      <c r="U199" s="151">
        <f t="shared" si="51"/>
        <v>1355.7284745966374</v>
      </c>
      <c r="W199" s="151">
        <f t="shared" si="52"/>
        <v>783.83923530352899</v>
      </c>
      <c r="Y199" s="151">
        <f t="shared" si="53"/>
        <v>161903.57771629296</v>
      </c>
      <c r="Z199" s="30">
        <v>15</v>
      </c>
    </row>
    <row r="200" spans="14:26" s="15" customFormat="1">
      <c r="N200" s="30"/>
      <c r="O200" s="15">
        <v>181</v>
      </c>
      <c r="Q200" s="151">
        <f t="shared" si="49"/>
        <v>161903.57771629296</v>
      </c>
      <c r="R200" s="37"/>
      <c r="S200" s="151">
        <f t="shared" si="50"/>
        <v>2139.5677099001664</v>
      </c>
      <c r="U200" s="151">
        <f t="shared" si="51"/>
        <v>1349.1964809691081</v>
      </c>
      <c r="W200" s="151">
        <f t="shared" si="52"/>
        <v>790.37122893105834</v>
      </c>
      <c r="Y200" s="151">
        <f t="shared" si="53"/>
        <v>161113.20648736189</v>
      </c>
      <c r="Z200" s="30">
        <v>16</v>
      </c>
    </row>
    <row r="201" spans="14:26" s="15" customFormat="1">
      <c r="N201" s="30"/>
      <c r="O201" s="15">
        <v>182</v>
      </c>
      <c r="Q201" s="151">
        <f t="shared" si="49"/>
        <v>161113.20648736189</v>
      </c>
      <c r="R201" s="37"/>
      <c r="S201" s="151">
        <f t="shared" si="50"/>
        <v>2139.5677099001664</v>
      </c>
      <c r="U201" s="151">
        <f t="shared" si="51"/>
        <v>1342.610054061349</v>
      </c>
      <c r="W201" s="151">
        <f t="shared" si="52"/>
        <v>796.95765583881735</v>
      </c>
      <c r="Y201" s="151">
        <f t="shared" si="53"/>
        <v>160316.24883152309</v>
      </c>
      <c r="Z201" s="30">
        <v>16</v>
      </c>
    </row>
    <row r="202" spans="14:26" s="15" customFormat="1">
      <c r="N202" s="30"/>
      <c r="O202" s="15">
        <v>183</v>
      </c>
      <c r="Q202" s="151">
        <f t="shared" si="49"/>
        <v>160316.24883152309</v>
      </c>
      <c r="R202" s="37"/>
      <c r="S202" s="151">
        <f t="shared" si="50"/>
        <v>2139.5677099001664</v>
      </c>
      <c r="U202" s="151">
        <f t="shared" si="51"/>
        <v>1335.9687402626926</v>
      </c>
      <c r="W202" s="151">
        <f t="shared" si="52"/>
        <v>803.59896963747383</v>
      </c>
      <c r="Y202" s="151">
        <f t="shared" si="53"/>
        <v>159512.64986188561</v>
      </c>
      <c r="Z202" s="30">
        <v>16</v>
      </c>
    </row>
    <row r="203" spans="14:26" s="15" customFormat="1">
      <c r="N203" s="30"/>
      <c r="O203" s="15">
        <v>184</v>
      </c>
      <c r="Q203" s="151">
        <f t="shared" si="49"/>
        <v>159512.64986188561</v>
      </c>
      <c r="R203" s="37"/>
      <c r="S203" s="151">
        <f t="shared" si="50"/>
        <v>2139.5677099001664</v>
      </c>
      <c r="U203" s="151">
        <f t="shared" si="51"/>
        <v>1329.2720821823802</v>
      </c>
      <c r="W203" s="151">
        <f t="shared" si="52"/>
        <v>810.29562771778615</v>
      </c>
      <c r="Y203" s="151">
        <f t="shared" si="53"/>
        <v>158702.35423416784</v>
      </c>
      <c r="Z203" s="30">
        <v>16</v>
      </c>
    </row>
    <row r="204" spans="14:26" s="15" customFormat="1">
      <c r="N204" s="30"/>
      <c r="O204" s="15">
        <v>185</v>
      </c>
      <c r="Q204" s="151">
        <f t="shared" si="49"/>
        <v>158702.35423416784</v>
      </c>
      <c r="R204" s="37"/>
      <c r="S204" s="151">
        <f t="shared" si="50"/>
        <v>2139.5677099001664</v>
      </c>
      <c r="U204" s="151">
        <f t="shared" si="51"/>
        <v>1322.5196186180654</v>
      </c>
      <c r="W204" s="151">
        <f t="shared" si="52"/>
        <v>817.04809128210104</v>
      </c>
      <c r="Y204" s="151">
        <f t="shared" si="53"/>
        <v>157885.30614288573</v>
      </c>
      <c r="Z204" s="30">
        <v>16</v>
      </c>
    </row>
    <row r="205" spans="14:26" s="15" customFormat="1">
      <c r="N205" s="30"/>
      <c r="O205" s="15">
        <v>186</v>
      </c>
      <c r="Q205" s="151">
        <f t="shared" si="49"/>
        <v>157885.30614288573</v>
      </c>
      <c r="R205" s="37"/>
      <c r="S205" s="151">
        <f t="shared" si="50"/>
        <v>2139.5677099001664</v>
      </c>
      <c r="U205" s="151">
        <f t="shared" si="51"/>
        <v>1315.710884524048</v>
      </c>
      <c r="W205" s="151">
        <f t="shared" si="52"/>
        <v>823.85682537611842</v>
      </c>
      <c r="Y205" s="151">
        <f t="shared" si="53"/>
        <v>157061.44931750963</v>
      </c>
      <c r="Z205" s="30">
        <v>16</v>
      </c>
    </row>
    <row r="206" spans="14:26" s="15" customFormat="1">
      <c r="N206" s="30"/>
      <c r="O206" s="15">
        <v>187</v>
      </c>
      <c r="Q206" s="151">
        <f t="shared" si="49"/>
        <v>157061.44931750963</v>
      </c>
      <c r="R206" s="37"/>
      <c r="S206" s="151">
        <f t="shared" si="50"/>
        <v>2139.5677099001664</v>
      </c>
      <c r="U206" s="151">
        <f t="shared" si="51"/>
        <v>1308.8454109792469</v>
      </c>
      <c r="W206" s="151">
        <f t="shared" si="52"/>
        <v>830.72229892091946</v>
      </c>
      <c r="Y206" s="151">
        <f t="shared" si="53"/>
        <v>156230.72701858872</v>
      </c>
      <c r="Z206" s="30">
        <v>16</v>
      </c>
    </row>
    <row r="207" spans="14:26" s="15" customFormat="1">
      <c r="N207" s="30"/>
      <c r="O207" s="15">
        <v>188</v>
      </c>
      <c r="Q207" s="151">
        <f t="shared" si="49"/>
        <v>156230.72701858872</v>
      </c>
      <c r="R207" s="37"/>
      <c r="S207" s="151">
        <f t="shared" si="50"/>
        <v>2139.5677099001664</v>
      </c>
      <c r="U207" s="151">
        <f t="shared" si="51"/>
        <v>1301.9227251549062</v>
      </c>
      <c r="W207" s="151">
        <f t="shared" si="52"/>
        <v>837.64498474526022</v>
      </c>
      <c r="Y207" s="151">
        <f t="shared" si="53"/>
        <v>155393.08203384347</v>
      </c>
      <c r="Z207" s="30">
        <v>16</v>
      </c>
    </row>
    <row r="208" spans="14:26" s="15" customFormat="1">
      <c r="N208" s="30"/>
      <c r="O208" s="15">
        <v>189</v>
      </c>
      <c r="Q208" s="151">
        <f t="shared" si="49"/>
        <v>155393.08203384347</v>
      </c>
      <c r="R208" s="37"/>
      <c r="S208" s="151">
        <f t="shared" si="50"/>
        <v>2139.5677099001664</v>
      </c>
      <c r="U208" s="151">
        <f t="shared" si="51"/>
        <v>1294.9423502820289</v>
      </c>
      <c r="W208" s="151">
        <f t="shared" si="52"/>
        <v>844.62535961813751</v>
      </c>
      <c r="Y208" s="151">
        <f t="shared" si="53"/>
        <v>154548.45667422534</v>
      </c>
      <c r="Z208" s="30">
        <v>16</v>
      </c>
    </row>
    <row r="209" spans="14:26" s="15" customFormat="1">
      <c r="N209" s="30"/>
      <c r="O209" s="15">
        <v>190</v>
      </c>
      <c r="Q209" s="151">
        <f t="shared" si="49"/>
        <v>154548.45667422534</v>
      </c>
      <c r="R209" s="37"/>
      <c r="S209" s="151">
        <f t="shared" si="50"/>
        <v>2139.5677099001664</v>
      </c>
      <c r="U209" s="151">
        <f t="shared" si="51"/>
        <v>1287.9038056185445</v>
      </c>
      <c r="W209" s="151">
        <f t="shared" si="52"/>
        <v>851.66390428162185</v>
      </c>
      <c r="Y209" s="151">
        <f t="shared" si="53"/>
        <v>153696.79276994371</v>
      </c>
      <c r="Z209" s="30">
        <v>16</v>
      </c>
    </row>
    <row r="210" spans="14:26" s="15" customFormat="1">
      <c r="N210" s="30"/>
      <c r="O210" s="15">
        <v>191</v>
      </c>
      <c r="Q210" s="151">
        <f t="shared" si="49"/>
        <v>153696.79276994371</v>
      </c>
      <c r="R210" s="37"/>
      <c r="S210" s="151">
        <f t="shared" si="50"/>
        <v>2139.5677099001664</v>
      </c>
      <c r="U210" s="151">
        <f t="shared" si="51"/>
        <v>1280.8066064161976</v>
      </c>
      <c r="W210" s="151">
        <f t="shared" si="52"/>
        <v>858.76110348396878</v>
      </c>
      <c r="Y210" s="151">
        <f t="shared" si="53"/>
        <v>152838.03166645975</v>
      </c>
      <c r="Z210" s="30">
        <v>16</v>
      </c>
    </row>
    <row r="211" spans="14:26" s="15" customFormat="1">
      <c r="N211" s="30"/>
      <c r="O211" s="15">
        <v>192</v>
      </c>
      <c r="Q211" s="151">
        <f t="shared" si="49"/>
        <v>152838.03166645975</v>
      </c>
      <c r="R211" s="37"/>
      <c r="S211" s="151">
        <f t="shared" si="50"/>
        <v>2139.5677099001664</v>
      </c>
      <c r="U211" s="151">
        <f t="shared" si="51"/>
        <v>1273.6502638871646</v>
      </c>
      <c r="W211" s="151">
        <f t="shared" si="52"/>
        <v>865.91744601300184</v>
      </c>
      <c r="Y211" s="151">
        <f t="shared" si="53"/>
        <v>151972.11422044673</v>
      </c>
      <c r="Z211" s="30">
        <v>16</v>
      </c>
    </row>
    <row r="212" spans="14:26" s="15" customFormat="1">
      <c r="N212" s="30"/>
      <c r="O212" s="15">
        <v>193</v>
      </c>
      <c r="Q212" s="151">
        <f t="shared" si="49"/>
        <v>151972.11422044673</v>
      </c>
      <c r="R212" s="37"/>
      <c r="S212" s="151">
        <f t="shared" si="50"/>
        <v>2139.5677099001664</v>
      </c>
      <c r="U212" s="151">
        <f t="shared" si="51"/>
        <v>1266.4342851703896</v>
      </c>
      <c r="W212" s="151">
        <f t="shared" si="52"/>
        <v>873.13342472977683</v>
      </c>
      <c r="Y212" s="151">
        <f t="shared" si="53"/>
        <v>151098.98079571695</v>
      </c>
      <c r="Z212" s="30">
        <v>17</v>
      </c>
    </row>
    <row r="213" spans="14:26" s="15" customFormat="1">
      <c r="N213" s="30"/>
      <c r="O213" s="15">
        <v>194</v>
      </c>
      <c r="Q213" s="151">
        <f t="shared" ref="Q213:Q276" si="54">IF(O213&lt;=$E$9*12,Y212,0)</f>
        <v>151098.98079571695</v>
      </c>
      <c r="R213" s="37"/>
      <c r="S213" s="151">
        <f t="shared" ref="S213:S276" si="55">IF(O213&lt;=$E$9*12,SUM(U213,W213),0)</f>
        <v>2139.5677099001664</v>
      </c>
      <c r="U213" s="151">
        <f t="shared" ref="U213:U276" si="56">IF(O213&lt;=$E$9*12,Q213*$E$8/12,0)</f>
        <v>1259.1581732976413</v>
      </c>
      <c r="W213" s="151">
        <f t="shared" ref="W213:W276" si="57">IF(O213&lt;=$E$9*12,$E$13-U213,0)</f>
        <v>880.40953660252512</v>
      </c>
      <c r="Y213" s="151">
        <f t="shared" ref="Y213:Y276" si="58">IF(O213&lt;=$E$9*12,Q213-W213,0)</f>
        <v>150218.57125911443</v>
      </c>
      <c r="Z213" s="30">
        <v>17</v>
      </c>
    </row>
    <row r="214" spans="14:26" s="15" customFormat="1">
      <c r="N214" s="30"/>
      <c r="O214" s="15">
        <v>195</v>
      </c>
      <c r="Q214" s="151">
        <f t="shared" si="54"/>
        <v>150218.57125911443</v>
      </c>
      <c r="R214" s="37"/>
      <c r="S214" s="151">
        <f t="shared" si="55"/>
        <v>2139.5677099001664</v>
      </c>
      <c r="U214" s="151">
        <f t="shared" si="56"/>
        <v>1251.8214271592869</v>
      </c>
      <c r="W214" s="151">
        <f t="shared" si="57"/>
        <v>887.74628274087945</v>
      </c>
      <c r="Y214" s="151">
        <f t="shared" si="58"/>
        <v>149330.82497637355</v>
      </c>
      <c r="Z214" s="30">
        <v>17</v>
      </c>
    </row>
    <row r="215" spans="14:26" s="15" customFormat="1">
      <c r="N215" s="30"/>
      <c r="O215" s="15">
        <v>196</v>
      </c>
      <c r="Q215" s="151">
        <f t="shared" si="54"/>
        <v>149330.82497637355</v>
      </c>
      <c r="R215" s="37"/>
      <c r="S215" s="151">
        <f t="shared" si="55"/>
        <v>2139.5677099001664</v>
      </c>
      <c r="U215" s="151">
        <f t="shared" si="56"/>
        <v>1244.4235414697796</v>
      </c>
      <c r="W215" s="151">
        <f t="shared" si="57"/>
        <v>895.1441684303868</v>
      </c>
      <c r="Y215" s="151">
        <f t="shared" si="58"/>
        <v>148435.68080794316</v>
      </c>
      <c r="Z215" s="30">
        <v>17</v>
      </c>
    </row>
    <row r="216" spans="14:26" s="15" customFormat="1">
      <c r="N216" s="30"/>
      <c r="O216" s="15">
        <v>197</v>
      </c>
      <c r="Q216" s="151">
        <f t="shared" si="54"/>
        <v>148435.68080794316</v>
      </c>
      <c r="R216" s="37"/>
      <c r="S216" s="151">
        <f t="shared" si="55"/>
        <v>2139.5677099001664</v>
      </c>
      <c r="U216" s="151">
        <f t="shared" si="56"/>
        <v>1236.9640067328598</v>
      </c>
      <c r="W216" s="151">
        <f t="shared" si="57"/>
        <v>902.60370316730655</v>
      </c>
      <c r="Y216" s="151">
        <f t="shared" si="58"/>
        <v>147533.07710477585</v>
      </c>
      <c r="Z216" s="30">
        <v>17</v>
      </c>
    </row>
    <row r="217" spans="14:26" s="15" customFormat="1">
      <c r="N217" s="30"/>
      <c r="O217" s="15">
        <v>198</v>
      </c>
      <c r="Q217" s="151">
        <f t="shared" si="54"/>
        <v>147533.07710477585</v>
      </c>
      <c r="R217" s="37"/>
      <c r="S217" s="151">
        <f t="shared" si="55"/>
        <v>2139.5677099001664</v>
      </c>
      <c r="U217" s="151">
        <f t="shared" si="56"/>
        <v>1229.4423092064656</v>
      </c>
      <c r="W217" s="151">
        <f t="shared" si="57"/>
        <v>910.12540069370084</v>
      </c>
      <c r="Y217" s="151">
        <f t="shared" si="58"/>
        <v>146622.95170408214</v>
      </c>
      <c r="Z217" s="30">
        <v>17</v>
      </c>
    </row>
    <row r="218" spans="14:26" s="15" customFormat="1">
      <c r="N218" s="30"/>
      <c r="O218" s="15">
        <v>199</v>
      </c>
      <c r="Q218" s="151">
        <f t="shared" si="54"/>
        <v>146622.95170408214</v>
      </c>
      <c r="R218" s="37"/>
      <c r="S218" s="151">
        <f t="shared" si="55"/>
        <v>2139.5677099001664</v>
      </c>
      <c r="U218" s="151">
        <f t="shared" si="56"/>
        <v>1221.8579308673513</v>
      </c>
      <c r="W218" s="151">
        <f t="shared" si="57"/>
        <v>917.70977903281505</v>
      </c>
      <c r="Y218" s="151">
        <f t="shared" si="58"/>
        <v>145705.24192504931</v>
      </c>
      <c r="Z218" s="30">
        <v>17</v>
      </c>
    </row>
    <row r="219" spans="14:26" s="15" customFormat="1">
      <c r="N219" s="30"/>
      <c r="O219" s="15">
        <v>200</v>
      </c>
      <c r="Q219" s="151">
        <f t="shared" si="54"/>
        <v>145705.24192504931</v>
      </c>
      <c r="R219" s="37"/>
      <c r="S219" s="151">
        <f t="shared" si="55"/>
        <v>2139.5677099001664</v>
      </c>
      <c r="U219" s="151">
        <f t="shared" si="56"/>
        <v>1214.2103493754109</v>
      </c>
      <c r="W219" s="151">
        <f t="shared" si="57"/>
        <v>925.35736052475545</v>
      </c>
      <c r="Y219" s="151">
        <f t="shared" si="58"/>
        <v>144779.88456452455</v>
      </c>
      <c r="Z219" s="30">
        <v>17</v>
      </c>
    </row>
    <row r="220" spans="14:26" s="15" customFormat="1">
      <c r="N220" s="30"/>
      <c r="O220" s="15">
        <v>201</v>
      </c>
      <c r="Q220" s="151">
        <f t="shared" si="54"/>
        <v>144779.88456452455</v>
      </c>
      <c r="R220" s="37"/>
      <c r="S220" s="151">
        <f t="shared" si="55"/>
        <v>2139.5677099001664</v>
      </c>
      <c r="U220" s="151">
        <f t="shared" si="56"/>
        <v>1206.4990380377046</v>
      </c>
      <c r="W220" s="151">
        <f t="shared" si="57"/>
        <v>933.06867186246177</v>
      </c>
      <c r="Y220" s="151">
        <f t="shared" si="58"/>
        <v>143846.8158926621</v>
      </c>
      <c r="Z220" s="30">
        <v>17</v>
      </c>
    </row>
    <row r="221" spans="14:26" s="15" customFormat="1">
      <c r="N221" s="30"/>
      <c r="O221" s="15">
        <v>202</v>
      </c>
      <c r="Q221" s="151">
        <f t="shared" si="54"/>
        <v>143846.8158926621</v>
      </c>
      <c r="R221" s="37"/>
      <c r="S221" s="151">
        <f t="shared" si="55"/>
        <v>2139.5677099001664</v>
      </c>
      <c r="U221" s="151">
        <f t="shared" si="56"/>
        <v>1198.7234657721842</v>
      </c>
      <c r="W221" s="151">
        <f t="shared" si="57"/>
        <v>940.84424412798217</v>
      </c>
      <c r="Y221" s="151">
        <f t="shared" si="58"/>
        <v>142905.97164853412</v>
      </c>
      <c r="Z221" s="30">
        <v>17</v>
      </c>
    </row>
    <row r="222" spans="14:26" s="15" customFormat="1">
      <c r="N222" s="30"/>
      <c r="O222" s="15">
        <v>203</v>
      </c>
      <c r="Q222" s="151">
        <f t="shared" si="54"/>
        <v>142905.97164853412</v>
      </c>
      <c r="R222" s="37"/>
      <c r="S222" s="151">
        <f t="shared" si="55"/>
        <v>2139.5677099001664</v>
      </c>
      <c r="U222" s="151">
        <f t="shared" si="56"/>
        <v>1190.8830970711176</v>
      </c>
      <c r="W222" s="151">
        <f t="shared" si="57"/>
        <v>948.68461282904877</v>
      </c>
      <c r="Y222" s="151">
        <f t="shared" si="58"/>
        <v>141957.28703570509</v>
      </c>
      <c r="Z222" s="30">
        <v>17</v>
      </c>
    </row>
    <row r="223" spans="14:26" s="15" customFormat="1">
      <c r="N223" s="30"/>
      <c r="O223" s="15">
        <v>204</v>
      </c>
      <c r="Q223" s="151">
        <f t="shared" si="54"/>
        <v>141957.28703570509</v>
      </c>
      <c r="R223" s="37"/>
      <c r="S223" s="151">
        <f t="shared" si="55"/>
        <v>2139.5677099001664</v>
      </c>
      <c r="U223" s="151">
        <f t="shared" si="56"/>
        <v>1182.9773919642091</v>
      </c>
      <c r="W223" s="151">
        <f t="shared" si="57"/>
        <v>956.59031793595727</v>
      </c>
      <c r="Y223" s="151">
        <f t="shared" si="58"/>
        <v>141000.69671776914</v>
      </c>
      <c r="Z223" s="30">
        <v>17</v>
      </c>
    </row>
    <row r="224" spans="14:26" s="15" customFormat="1">
      <c r="N224" s="30"/>
      <c r="O224" s="15">
        <v>205</v>
      </c>
      <c r="Q224" s="151">
        <f t="shared" si="54"/>
        <v>141000.69671776914</v>
      </c>
      <c r="R224" s="37"/>
      <c r="S224" s="151">
        <f t="shared" si="55"/>
        <v>2139.5677099001664</v>
      </c>
      <c r="U224" s="151">
        <f t="shared" si="56"/>
        <v>1175.0058059814096</v>
      </c>
      <c r="W224" s="151">
        <f t="shared" si="57"/>
        <v>964.5619039187568</v>
      </c>
      <c r="Y224" s="151">
        <f t="shared" si="58"/>
        <v>140036.1348138504</v>
      </c>
      <c r="Z224" s="30">
        <v>18</v>
      </c>
    </row>
    <row r="225" spans="14:26" s="15" customFormat="1">
      <c r="N225" s="30"/>
      <c r="O225" s="15">
        <v>206</v>
      </c>
      <c r="Q225" s="151">
        <f t="shared" si="54"/>
        <v>140036.1348138504</v>
      </c>
      <c r="R225" s="37"/>
      <c r="S225" s="151">
        <f t="shared" si="55"/>
        <v>2139.5677099001664</v>
      </c>
      <c r="U225" s="151">
        <f t="shared" si="56"/>
        <v>1166.96779011542</v>
      </c>
      <c r="W225" s="151">
        <f t="shared" si="57"/>
        <v>972.59991978474636</v>
      </c>
      <c r="Y225" s="151">
        <f t="shared" si="58"/>
        <v>139063.53489406564</v>
      </c>
      <c r="Z225" s="30">
        <v>18</v>
      </c>
    </row>
    <row r="226" spans="14:26" s="15" customFormat="1">
      <c r="N226" s="30"/>
      <c r="O226" s="15">
        <v>207</v>
      </c>
      <c r="Q226" s="151">
        <f t="shared" si="54"/>
        <v>139063.53489406564</v>
      </c>
      <c r="R226" s="37"/>
      <c r="S226" s="151">
        <f t="shared" si="55"/>
        <v>2139.5677099001664</v>
      </c>
      <c r="U226" s="151">
        <f t="shared" si="56"/>
        <v>1158.8627907838804</v>
      </c>
      <c r="W226" s="151">
        <f t="shared" si="57"/>
        <v>980.70491911628596</v>
      </c>
      <c r="Y226" s="151">
        <f t="shared" si="58"/>
        <v>138082.82997494936</v>
      </c>
      <c r="Z226" s="30">
        <v>18</v>
      </c>
    </row>
    <row r="227" spans="14:26" s="15" customFormat="1">
      <c r="N227" s="30"/>
      <c r="O227" s="15">
        <v>208</v>
      </c>
      <c r="Q227" s="151">
        <f t="shared" si="54"/>
        <v>138082.82997494936</v>
      </c>
      <c r="R227" s="37"/>
      <c r="S227" s="151">
        <f t="shared" si="55"/>
        <v>2139.5677099001664</v>
      </c>
      <c r="U227" s="151">
        <f t="shared" si="56"/>
        <v>1150.6902497912447</v>
      </c>
      <c r="W227" s="151">
        <f t="shared" si="57"/>
        <v>988.8774601089217</v>
      </c>
      <c r="Y227" s="151">
        <f t="shared" si="58"/>
        <v>137093.95251484044</v>
      </c>
      <c r="Z227" s="30">
        <v>18</v>
      </c>
    </row>
    <row r="228" spans="14:26" s="15" customFormat="1">
      <c r="N228" s="30"/>
      <c r="O228" s="15">
        <v>209</v>
      </c>
      <c r="Q228" s="151">
        <f t="shared" si="54"/>
        <v>137093.95251484044</v>
      </c>
      <c r="R228" s="37"/>
      <c r="S228" s="151">
        <f t="shared" si="55"/>
        <v>2139.5677099001664</v>
      </c>
      <c r="U228" s="151">
        <f t="shared" si="56"/>
        <v>1142.449604290337</v>
      </c>
      <c r="W228" s="151">
        <f t="shared" si="57"/>
        <v>997.1181056098294</v>
      </c>
      <c r="Y228" s="151">
        <f t="shared" si="58"/>
        <v>136096.83440923059</v>
      </c>
      <c r="Z228" s="30">
        <v>18</v>
      </c>
    </row>
    <row r="229" spans="14:26" s="15" customFormat="1">
      <c r="N229" s="30"/>
      <c r="O229" s="15">
        <v>210</v>
      </c>
      <c r="Q229" s="151">
        <f t="shared" si="54"/>
        <v>136096.83440923059</v>
      </c>
      <c r="R229" s="37"/>
      <c r="S229" s="151">
        <f t="shared" si="55"/>
        <v>2139.5677099001664</v>
      </c>
      <c r="U229" s="151">
        <f t="shared" si="56"/>
        <v>1134.1402867435884</v>
      </c>
      <c r="W229" s="151">
        <f t="shared" si="57"/>
        <v>1005.427423156578</v>
      </c>
      <c r="Y229" s="151">
        <f t="shared" si="58"/>
        <v>135091.40698607403</v>
      </c>
      <c r="Z229" s="30">
        <v>18</v>
      </c>
    </row>
    <row r="230" spans="14:26" s="15" customFormat="1">
      <c r="N230" s="30"/>
      <c r="O230" s="15">
        <v>211</v>
      </c>
      <c r="Q230" s="151">
        <f t="shared" si="54"/>
        <v>135091.40698607403</v>
      </c>
      <c r="R230" s="37"/>
      <c r="S230" s="151">
        <f t="shared" si="55"/>
        <v>2139.5677099001664</v>
      </c>
      <c r="U230" s="151">
        <f t="shared" si="56"/>
        <v>1125.7617248839504</v>
      </c>
      <c r="W230" s="151">
        <f t="shared" si="57"/>
        <v>1013.805985016216</v>
      </c>
      <c r="Y230" s="151">
        <f t="shared" si="58"/>
        <v>134077.6010010578</v>
      </c>
      <c r="Z230" s="30">
        <v>18</v>
      </c>
    </row>
    <row r="231" spans="14:26" s="15" customFormat="1">
      <c r="N231" s="30"/>
      <c r="O231" s="15">
        <v>212</v>
      </c>
      <c r="Q231" s="151">
        <f t="shared" si="54"/>
        <v>134077.6010010578</v>
      </c>
      <c r="R231" s="37"/>
      <c r="S231" s="151">
        <f t="shared" si="55"/>
        <v>2139.5677099001664</v>
      </c>
      <c r="U231" s="151">
        <f t="shared" si="56"/>
        <v>1117.3133416754818</v>
      </c>
      <c r="W231" s="151">
        <f t="shared" si="57"/>
        <v>1022.2543682246846</v>
      </c>
      <c r="Y231" s="151">
        <f t="shared" si="58"/>
        <v>133055.34663283313</v>
      </c>
      <c r="Z231" s="30">
        <v>18</v>
      </c>
    </row>
    <row r="232" spans="14:26" s="15" customFormat="1">
      <c r="N232" s="30"/>
      <c r="O232" s="15">
        <v>213</v>
      </c>
      <c r="Q232" s="151">
        <f t="shared" si="54"/>
        <v>133055.34663283313</v>
      </c>
      <c r="R232" s="37"/>
      <c r="S232" s="151">
        <f t="shared" si="55"/>
        <v>2139.5677099001664</v>
      </c>
      <c r="U232" s="151">
        <f t="shared" si="56"/>
        <v>1108.7945552736094</v>
      </c>
      <c r="W232" s="151">
        <f t="shared" si="57"/>
        <v>1030.773154626557</v>
      </c>
      <c r="Y232" s="151">
        <f t="shared" si="58"/>
        <v>132024.57347820656</v>
      </c>
      <c r="Z232" s="30">
        <v>18</v>
      </c>
    </row>
    <row r="233" spans="14:26" s="15" customFormat="1">
      <c r="N233" s="30"/>
      <c r="O233" s="15">
        <v>214</v>
      </c>
      <c r="Q233" s="151">
        <f t="shared" si="54"/>
        <v>132024.57347820656</v>
      </c>
      <c r="R233" s="37"/>
      <c r="S233" s="151">
        <f t="shared" si="55"/>
        <v>2139.5677099001664</v>
      </c>
      <c r="U233" s="151">
        <f t="shared" si="56"/>
        <v>1100.2047789850546</v>
      </c>
      <c r="W233" s="151">
        <f t="shared" si="57"/>
        <v>1039.3629309151117</v>
      </c>
      <c r="Y233" s="151">
        <f t="shared" si="58"/>
        <v>130985.21054729144</v>
      </c>
      <c r="Z233" s="30">
        <v>18</v>
      </c>
    </row>
    <row r="234" spans="14:26" s="15" customFormat="1">
      <c r="N234" s="30"/>
      <c r="O234" s="15">
        <v>215</v>
      </c>
      <c r="Q234" s="151">
        <f t="shared" si="54"/>
        <v>130985.21054729144</v>
      </c>
      <c r="R234" s="37"/>
      <c r="S234" s="151">
        <f t="shared" si="55"/>
        <v>2139.5677099001664</v>
      </c>
      <c r="U234" s="151">
        <f t="shared" si="56"/>
        <v>1091.5434212274288</v>
      </c>
      <c r="W234" s="151">
        <f t="shared" si="57"/>
        <v>1048.0242886727376</v>
      </c>
      <c r="Y234" s="151">
        <f t="shared" si="58"/>
        <v>129937.18625861871</v>
      </c>
      <c r="Z234" s="30">
        <v>18</v>
      </c>
    </row>
    <row r="235" spans="14:26" s="15" customFormat="1">
      <c r="N235" s="30"/>
      <c r="O235" s="15">
        <v>216</v>
      </c>
      <c r="Q235" s="151">
        <f t="shared" si="54"/>
        <v>129937.18625861871</v>
      </c>
      <c r="R235" s="37"/>
      <c r="S235" s="151">
        <f t="shared" si="55"/>
        <v>2139.5677099001664</v>
      </c>
      <c r="U235" s="151">
        <f t="shared" si="56"/>
        <v>1082.8098854884893</v>
      </c>
      <c r="W235" s="151">
        <f t="shared" si="57"/>
        <v>1056.7578244116771</v>
      </c>
      <c r="Y235" s="151">
        <f t="shared" si="58"/>
        <v>128880.42843420703</v>
      </c>
      <c r="Z235" s="30">
        <v>18</v>
      </c>
    </row>
    <row r="236" spans="14:26" s="15" customFormat="1">
      <c r="N236" s="30"/>
      <c r="O236" s="15">
        <v>217</v>
      </c>
      <c r="Q236" s="151">
        <f t="shared" si="54"/>
        <v>128880.42843420703</v>
      </c>
      <c r="R236" s="37"/>
      <c r="S236" s="151">
        <f t="shared" si="55"/>
        <v>2139.5677099001664</v>
      </c>
      <c r="U236" s="151">
        <f t="shared" si="56"/>
        <v>1074.0035702850587</v>
      </c>
      <c r="W236" s="151">
        <f t="shared" si="57"/>
        <v>1065.5641396151077</v>
      </c>
      <c r="Y236" s="151">
        <f t="shared" si="58"/>
        <v>127814.86429459193</v>
      </c>
      <c r="Z236" s="30">
        <v>19</v>
      </c>
    </row>
    <row r="237" spans="14:26" s="15" customFormat="1">
      <c r="N237" s="30"/>
      <c r="O237" s="15">
        <v>218</v>
      </c>
      <c r="Q237" s="151">
        <f t="shared" si="54"/>
        <v>127814.86429459193</v>
      </c>
      <c r="R237" s="37"/>
      <c r="S237" s="151">
        <f t="shared" si="55"/>
        <v>2139.5677099001664</v>
      </c>
      <c r="U237" s="151">
        <f t="shared" si="56"/>
        <v>1065.1238691215995</v>
      </c>
      <c r="W237" s="151">
        <f t="shared" si="57"/>
        <v>1074.4438407785669</v>
      </c>
      <c r="Y237" s="151">
        <f t="shared" si="58"/>
        <v>126740.42045381336</v>
      </c>
      <c r="Z237" s="30">
        <v>19</v>
      </c>
    </row>
    <row r="238" spans="14:26" s="15" customFormat="1">
      <c r="N238" s="30"/>
      <c r="O238" s="15">
        <v>219</v>
      </c>
      <c r="Q238" s="151">
        <f t="shared" si="54"/>
        <v>126740.42045381336</v>
      </c>
      <c r="R238" s="37"/>
      <c r="S238" s="151">
        <f t="shared" si="55"/>
        <v>2139.5677099001664</v>
      </c>
      <c r="U238" s="151">
        <f t="shared" si="56"/>
        <v>1056.1701704484447</v>
      </c>
      <c r="W238" s="151">
        <f t="shared" si="57"/>
        <v>1083.3975394517217</v>
      </c>
      <c r="Y238" s="151">
        <f t="shared" si="58"/>
        <v>125657.02291436165</v>
      </c>
      <c r="Z238" s="30">
        <v>19</v>
      </c>
    </row>
    <row r="239" spans="14:26" s="15" customFormat="1">
      <c r="N239" s="30"/>
      <c r="O239" s="15">
        <v>220</v>
      </c>
      <c r="Q239" s="151">
        <f t="shared" si="54"/>
        <v>125657.02291436165</v>
      </c>
      <c r="R239" s="37"/>
      <c r="S239" s="151">
        <f t="shared" si="55"/>
        <v>2139.5677099001664</v>
      </c>
      <c r="U239" s="151">
        <f t="shared" si="56"/>
        <v>1047.1418576196804</v>
      </c>
      <c r="W239" s="151">
        <f t="shared" si="57"/>
        <v>1092.425852280486</v>
      </c>
      <c r="Y239" s="151">
        <f t="shared" si="58"/>
        <v>124564.59706208116</v>
      </c>
      <c r="Z239" s="30">
        <v>19</v>
      </c>
    </row>
    <row r="240" spans="14:26" s="15" customFormat="1">
      <c r="N240" s="30"/>
      <c r="O240" s="15">
        <v>221</v>
      </c>
      <c r="Q240" s="151">
        <f t="shared" si="54"/>
        <v>124564.59706208116</v>
      </c>
      <c r="R240" s="37"/>
      <c r="S240" s="151">
        <f t="shared" si="55"/>
        <v>2139.5677099001664</v>
      </c>
      <c r="U240" s="151">
        <f t="shared" si="56"/>
        <v>1038.0383088506762</v>
      </c>
      <c r="W240" s="151">
        <f t="shared" si="57"/>
        <v>1101.5294010494902</v>
      </c>
      <c r="Y240" s="151">
        <f t="shared" si="58"/>
        <v>123463.06766103167</v>
      </c>
      <c r="Z240" s="30">
        <v>19</v>
      </c>
    </row>
    <row r="241" spans="14:26" s="15" customFormat="1">
      <c r="N241" s="30"/>
      <c r="O241" s="15">
        <v>222</v>
      </c>
      <c r="Q241" s="151">
        <f t="shared" si="54"/>
        <v>123463.06766103167</v>
      </c>
      <c r="R241" s="37"/>
      <c r="S241" s="151">
        <f t="shared" si="55"/>
        <v>2139.5677099001664</v>
      </c>
      <c r="U241" s="151">
        <f t="shared" si="56"/>
        <v>1028.858897175264</v>
      </c>
      <c r="W241" s="151">
        <f t="shared" si="57"/>
        <v>1110.7088127249024</v>
      </c>
      <c r="Y241" s="151">
        <f t="shared" si="58"/>
        <v>122352.35884830677</v>
      </c>
      <c r="Z241" s="30">
        <v>19</v>
      </c>
    </row>
    <row r="242" spans="14:26" s="15" customFormat="1">
      <c r="N242" s="30"/>
      <c r="O242" s="15">
        <v>223</v>
      </c>
      <c r="Q242" s="151">
        <f t="shared" si="54"/>
        <v>122352.35884830677</v>
      </c>
      <c r="R242" s="37"/>
      <c r="S242" s="151">
        <f t="shared" si="55"/>
        <v>2139.5677099001664</v>
      </c>
      <c r="U242" s="151">
        <f t="shared" si="56"/>
        <v>1019.6029904025564</v>
      </c>
      <c r="W242" s="151">
        <f t="shared" si="57"/>
        <v>1119.9647194976101</v>
      </c>
      <c r="Y242" s="151">
        <f t="shared" si="58"/>
        <v>121232.39412880916</v>
      </c>
      <c r="Z242" s="30">
        <v>19</v>
      </c>
    </row>
    <row r="243" spans="14:26" s="15" customFormat="1">
      <c r="N243" s="30"/>
      <c r="O243" s="15">
        <v>224</v>
      </c>
      <c r="Q243" s="151">
        <f t="shared" si="54"/>
        <v>121232.39412880916</v>
      </c>
      <c r="R243" s="37"/>
      <c r="S243" s="151">
        <f t="shared" si="55"/>
        <v>2139.5677099001664</v>
      </c>
      <c r="U243" s="151">
        <f t="shared" si="56"/>
        <v>1010.2699510734097</v>
      </c>
      <c r="W243" s="151">
        <f t="shared" si="57"/>
        <v>1129.2977588267568</v>
      </c>
      <c r="Y243" s="151">
        <f t="shared" si="58"/>
        <v>120103.09636998241</v>
      </c>
      <c r="Z243" s="30">
        <v>19</v>
      </c>
    </row>
    <row r="244" spans="14:26" s="15" customFormat="1">
      <c r="N244" s="30"/>
      <c r="O244" s="15">
        <v>225</v>
      </c>
      <c r="Q244" s="151">
        <f t="shared" si="54"/>
        <v>120103.09636998241</v>
      </c>
      <c r="R244" s="37"/>
      <c r="S244" s="151">
        <f t="shared" si="55"/>
        <v>2139.5677099001664</v>
      </c>
      <c r="U244" s="151">
        <f t="shared" si="56"/>
        <v>1000.8591364165201</v>
      </c>
      <c r="W244" s="151">
        <f t="shared" si="57"/>
        <v>1138.7085734836464</v>
      </c>
      <c r="Y244" s="151">
        <f t="shared" si="58"/>
        <v>118964.38779649876</v>
      </c>
      <c r="Z244" s="30">
        <v>19</v>
      </c>
    </row>
    <row r="245" spans="14:26" s="15" customFormat="1">
      <c r="N245" s="30"/>
      <c r="O245" s="15">
        <v>226</v>
      </c>
      <c r="Q245" s="151">
        <f t="shared" si="54"/>
        <v>118964.38779649876</v>
      </c>
      <c r="R245" s="37"/>
      <c r="S245" s="151">
        <f t="shared" si="55"/>
        <v>2139.5677099001664</v>
      </c>
      <c r="U245" s="151">
        <f t="shared" si="56"/>
        <v>991.36989830415644</v>
      </c>
      <c r="W245" s="151">
        <f t="shared" si="57"/>
        <v>1148.1978115960101</v>
      </c>
      <c r="Y245" s="151">
        <f t="shared" si="58"/>
        <v>117816.18998490275</v>
      </c>
      <c r="Z245" s="30">
        <v>19</v>
      </c>
    </row>
    <row r="246" spans="14:26" s="15" customFormat="1">
      <c r="N246" s="30"/>
      <c r="O246" s="15">
        <v>227</v>
      </c>
      <c r="Q246" s="151">
        <f t="shared" si="54"/>
        <v>117816.18998490275</v>
      </c>
      <c r="R246" s="37"/>
      <c r="S246" s="151">
        <f t="shared" si="55"/>
        <v>2139.5677099001664</v>
      </c>
      <c r="U246" s="151">
        <f t="shared" si="56"/>
        <v>981.80158320752298</v>
      </c>
      <c r="W246" s="151">
        <f t="shared" si="57"/>
        <v>1157.7661266926434</v>
      </c>
      <c r="Y246" s="151">
        <f t="shared" si="58"/>
        <v>116658.42385821011</v>
      </c>
      <c r="Z246" s="30">
        <v>19</v>
      </c>
    </row>
    <row r="247" spans="14:26" s="15" customFormat="1">
      <c r="N247" s="30"/>
      <c r="O247" s="15">
        <v>228</v>
      </c>
      <c r="Q247" s="151">
        <f t="shared" si="54"/>
        <v>116658.42385821011</v>
      </c>
      <c r="R247" s="37"/>
      <c r="S247" s="151">
        <f t="shared" si="55"/>
        <v>2139.5677099001664</v>
      </c>
      <c r="U247" s="151">
        <f t="shared" si="56"/>
        <v>972.15353215175094</v>
      </c>
      <c r="W247" s="151">
        <f t="shared" si="57"/>
        <v>1167.4141777484156</v>
      </c>
      <c r="Y247" s="151">
        <f t="shared" si="58"/>
        <v>115491.00968046169</v>
      </c>
      <c r="Z247" s="30">
        <v>19</v>
      </c>
    </row>
    <row r="248" spans="14:26" s="15" customFormat="1">
      <c r="N248" s="30"/>
      <c r="O248" s="15">
        <v>229</v>
      </c>
      <c r="Q248" s="151">
        <f t="shared" si="54"/>
        <v>115491.00968046169</v>
      </c>
      <c r="R248" s="37"/>
      <c r="S248" s="151">
        <f t="shared" si="55"/>
        <v>2139.5677099001664</v>
      </c>
      <c r="U248" s="151">
        <f t="shared" si="56"/>
        <v>962.42508067051415</v>
      </c>
      <c r="W248" s="151">
        <f t="shared" si="57"/>
        <v>1177.1426292296524</v>
      </c>
      <c r="Y248" s="151">
        <f t="shared" si="58"/>
        <v>114313.86705123204</v>
      </c>
      <c r="Z248" s="30">
        <v>20</v>
      </c>
    </row>
    <row r="249" spans="14:26" s="15" customFormat="1">
      <c r="N249" s="30"/>
      <c r="O249" s="15">
        <v>230</v>
      </c>
      <c r="Q249" s="151">
        <f t="shared" si="54"/>
        <v>114313.86705123204</v>
      </c>
      <c r="R249" s="37"/>
      <c r="S249" s="151">
        <f t="shared" si="55"/>
        <v>2139.5677099001664</v>
      </c>
      <c r="U249" s="151">
        <f t="shared" si="56"/>
        <v>952.61555876026705</v>
      </c>
      <c r="W249" s="151">
        <f t="shared" si="57"/>
        <v>1186.9521511398993</v>
      </c>
      <c r="Y249" s="151">
        <f t="shared" si="58"/>
        <v>113126.91490009215</v>
      </c>
      <c r="Z249" s="30">
        <v>20</v>
      </c>
    </row>
    <row r="250" spans="14:26" s="15" customFormat="1">
      <c r="N250" s="30"/>
      <c r="O250" s="15">
        <v>231</v>
      </c>
      <c r="Q250" s="151">
        <f t="shared" si="54"/>
        <v>113126.91490009215</v>
      </c>
      <c r="R250" s="37"/>
      <c r="S250" s="151">
        <f t="shared" si="55"/>
        <v>2139.5677099001664</v>
      </c>
      <c r="U250" s="151">
        <f t="shared" si="56"/>
        <v>942.72429083410134</v>
      </c>
      <c r="W250" s="151">
        <f t="shared" si="57"/>
        <v>1196.8434190660651</v>
      </c>
      <c r="Y250" s="151">
        <f t="shared" si="58"/>
        <v>111930.07148102608</v>
      </c>
      <c r="Z250" s="30">
        <v>20</v>
      </c>
    </row>
    <row r="251" spans="14:26" s="15" customFormat="1">
      <c r="N251" s="30"/>
      <c r="O251" s="15">
        <v>232</v>
      </c>
      <c r="Q251" s="151">
        <f t="shared" si="54"/>
        <v>111930.07148102608</v>
      </c>
      <c r="R251" s="37"/>
      <c r="S251" s="151">
        <f t="shared" si="55"/>
        <v>2139.5677099001664</v>
      </c>
      <c r="U251" s="151">
        <f t="shared" si="56"/>
        <v>932.75059567521748</v>
      </c>
      <c r="W251" s="151">
        <f t="shared" si="57"/>
        <v>1206.8171142249489</v>
      </c>
      <c r="Y251" s="151">
        <f t="shared" si="58"/>
        <v>110723.25436680113</v>
      </c>
      <c r="Z251" s="30">
        <v>20</v>
      </c>
    </row>
    <row r="252" spans="14:26" s="15" customFormat="1">
      <c r="N252" s="30"/>
      <c r="O252" s="15">
        <v>233</v>
      </c>
      <c r="Q252" s="151">
        <f t="shared" si="54"/>
        <v>110723.25436680113</v>
      </c>
      <c r="R252" s="37"/>
      <c r="S252" s="151">
        <f t="shared" si="55"/>
        <v>2139.5677099001664</v>
      </c>
      <c r="U252" s="151">
        <f t="shared" si="56"/>
        <v>922.69378639000945</v>
      </c>
      <c r="W252" s="151">
        <f t="shared" si="57"/>
        <v>1216.8739235101571</v>
      </c>
      <c r="Y252" s="151">
        <f t="shared" si="58"/>
        <v>109506.38044329098</v>
      </c>
      <c r="Z252" s="30">
        <v>20</v>
      </c>
    </row>
    <row r="253" spans="14:26" s="15" customFormat="1">
      <c r="N253" s="30"/>
      <c r="O253" s="15">
        <v>234</v>
      </c>
      <c r="Q253" s="151">
        <f t="shared" si="54"/>
        <v>109506.38044329098</v>
      </c>
      <c r="R253" s="37"/>
      <c r="S253" s="151">
        <f t="shared" si="55"/>
        <v>2139.5677099001664</v>
      </c>
      <c r="U253" s="151">
        <f t="shared" si="56"/>
        <v>912.55317036075814</v>
      </c>
      <c r="W253" s="151">
        <f t="shared" si="57"/>
        <v>1227.0145395394084</v>
      </c>
      <c r="Y253" s="151">
        <f t="shared" si="58"/>
        <v>108279.36590375158</v>
      </c>
      <c r="Z253" s="30">
        <v>20</v>
      </c>
    </row>
    <row r="254" spans="14:26" s="15" customFormat="1">
      <c r="N254" s="30"/>
      <c r="O254" s="15">
        <v>235</v>
      </c>
      <c r="Q254" s="151">
        <f t="shared" si="54"/>
        <v>108279.36590375158</v>
      </c>
      <c r="R254" s="37"/>
      <c r="S254" s="151">
        <f t="shared" si="55"/>
        <v>2139.5677099001664</v>
      </c>
      <c r="U254" s="151">
        <f t="shared" si="56"/>
        <v>902.32804919792989</v>
      </c>
      <c r="W254" s="151">
        <f t="shared" si="57"/>
        <v>1237.2396607022365</v>
      </c>
      <c r="Y254" s="151">
        <f t="shared" si="58"/>
        <v>107042.12624304934</v>
      </c>
      <c r="Z254" s="30">
        <v>20</v>
      </c>
    </row>
    <row r="255" spans="14:26" s="15" customFormat="1">
      <c r="N255" s="30"/>
      <c r="O255" s="15">
        <v>236</v>
      </c>
      <c r="Q255" s="151">
        <f t="shared" si="54"/>
        <v>107042.12624304934</v>
      </c>
      <c r="R255" s="37"/>
      <c r="S255" s="151">
        <f t="shared" si="55"/>
        <v>2139.5677099001664</v>
      </c>
      <c r="U255" s="151">
        <f t="shared" si="56"/>
        <v>892.01771869207789</v>
      </c>
      <c r="W255" s="151">
        <f t="shared" si="57"/>
        <v>1247.5499912080886</v>
      </c>
      <c r="Y255" s="151">
        <f t="shared" si="58"/>
        <v>105794.57625184125</v>
      </c>
      <c r="Z255" s="30">
        <v>20</v>
      </c>
    </row>
    <row r="256" spans="14:26" s="15" customFormat="1">
      <c r="N256" s="30"/>
      <c r="O256" s="15">
        <v>237</v>
      </c>
      <c r="Q256" s="151">
        <f t="shared" si="54"/>
        <v>105794.57625184125</v>
      </c>
      <c r="R256" s="37"/>
      <c r="S256" s="151">
        <f t="shared" si="55"/>
        <v>2139.5677099001664</v>
      </c>
      <c r="U256" s="151">
        <f t="shared" si="56"/>
        <v>881.62146876534382</v>
      </c>
      <c r="W256" s="151">
        <f t="shared" si="57"/>
        <v>1257.9462411348227</v>
      </c>
      <c r="Y256" s="151">
        <f t="shared" si="58"/>
        <v>104536.63001070643</v>
      </c>
      <c r="Z256" s="30">
        <v>20</v>
      </c>
    </row>
    <row r="257" spans="14:26" s="15" customFormat="1">
      <c r="N257" s="30"/>
      <c r="O257" s="15">
        <v>238</v>
      </c>
      <c r="Q257" s="151">
        <f t="shared" si="54"/>
        <v>104536.63001070643</v>
      </c>
      <c r="R257" s="37"/>
      <c r="S257" s="151">
        <f t="shared" si="55"/>
        <v>2139.5677099001664</v>
      </c>
      <c r="U257" s="151">
        <f t="shared" si="56"/>
        <v>871.13858342255355</v>
      </c>
      <c r="W257" s="151">
        <f t="shared" si="57"/>
        <v>1268.429126477613</v>
      </c>
      <c r="Y257" s="151">
        <f t="shared" si="58"/>
        <v>103268.20088422882</v>
      </c>
      <c r="Z257" s="30">
        <v>20</v>
      </c>
    </row>
    <row r="258" spans="14:26" s="15" customFormat="1">
      <c r="N258" s="30"/>
      <c r="O258" s="15">
        <v>239</v>
      </c>
      <c r="Q258" s="151">
        <f t="shared" si="54"/>
        <v>103268.20088422882</v>
      </c>
      <c r="R258" s="37"/>
      <c r="S258" s="151">
        <f t="shared" si="55"/>
        <v>2139.5677099001664</v>
      </c>
      <c r="U258" s="151">
        <f t="shared" si="56"/>
        <v>860.56834070190689</v>
      </c>
      <c r="W258" s="151">
        <f t="shared" si="57"/>
        <v>1278.9993691982595</v>
      </c>
      <c r="Y258" s="151">
        <f t="shared" si="58"/>
        <v>101989.20151503057</v>
      </c>
      <c r="Z258" s="30">
        <v>20</v>
      </c>
    </row>
    <row r="259" spans="14:26" s="15" customFormat="1">
      <c r="N259" s="30"/>
      <c r="O259" s="15">
        <v>240</v>
      </c>
      <c r="Q259" s="151">
        <f t="shared" si="54"/>
        <v>101989.20151503057</v>
      </c>
      <c r="R259" s="37"/>
      <c r="S259" s="151">
        <f t="shared" si="55"/>
        <v>2139.5677099001664</v>
      </c>
      <c r="U259" s="151">
        <f t="shared" si="56"/>
        <v>849.91001262525481</v>
      </c>
      <c r="W259" s="151">
        <f t="shared" si="57"/>
        <v>1289.6576972749117</v>
      </c>
      <c r="Y259" s="151">
        <f t="shared" si="58"/>
        <v>100699.54381775565</v>
      </c>
      <c r="Z259" s="30">
        <v>20</v>
      </c>
    </row>
    <row r="260" spans="14:26" s="15" customFormat="1">
      <c r="N260" s="30"/>
      <c r="O260" s="15">
        <v>241</v>
      </c>
      <c r="Q260" s="151">
        <f t="shared" si="54"/>
        <v>100699.54381775565</v>
      </c>
      <c r="R260" s="37"/>
      <c r="S260" s="151">
        <f t="shared" si="55"/>
        <v>2139.5677099001664</v>
      </c>
      <c r="U260" s="151">
        <f t="shared" si="56"/>
        <v>839.16286514796377</v>
      </c>
      <c r="W260" s="151">
        <f t="shared" si="57"/>
        <v>1300.4048447522027</v>
      </c>
      <c r="Y260" s="151">
        <f t="shared" si="58"/>
        <v>99399.138973003443</v>
      </c>
      <c r="Z260" s="30">
        <v>21</v>
      </c>
    </row>
    <row r="261" spans="14:26" s="15" customFormat="1">
      <c r="N261" s="30"/>
      <c r="O261" s="15">
        <v>242</v>
      </c>
      <c r="Q261" s="151">
        <f t="shared" si="54"/>
        <v>99399.138973003443</v>
      </c>
      <c r="R261" s="37"/>
      <c r="S261" s="151">
        <f t="shared" si="55"/>
        <v>2139.5677099001664</v>
      </c>
      <c r="U261" s="151">
        <f t="shared" si="56"/>
        <v>828.32615810836205</v>
      </c>
      <c r="W261" s="151">
        <f t="shared" si="57"/>
        <v>1311.2415517918043</v>
      </c>
      <c r="Y261" s="151">
        <f t="shared" si="58"/>
        <v>98087.897421211645</v>
      </c>
      <c r="Z261" s="30">
        <v>21</v>
      </c>
    </row>
    <row r="262" spans="14:26" s="15" customFormat="1">
      <c r="N262" s="30"/>
      <c r="O262" s="15">
        <v>243</v>
      </c>
      <c r="Q262" s="151">
        <f t="shared" si="54"/>
        <v>98087.897421211645</v>
      </c>
      <c r="R262" s="37"/>
      <c r="S262" s="151">
        <f t="shared" si="55"/>
        <v>2139.5677099001664</v>
      </c>
      <c r="U262" s="151">
        <f t="shared" si="56"/>
        <v>817.3991451767638</v>
      </c>
      <c r="W262" s="151">
        <f t="shared" si="57"/>
        <v>1322.1685647234026</v>
      </c>
      <c r="Y262" s="151">
        <f t="shared" si="58"/>
        <v>96765.728856488247</v>
      </c>
      <c r="Z262" s="30">
        <v>21</v>
      </c>
    </row>
    <row r="263" spans="14:26" s="15" customFormat="1">
      <c r="N263" s="30"/>
      <c r="O263" s="15">
        <v>244</v>
      </c>
      <c r="Q263" s="151">
        <f t="shared" si="54"/>
        <v>96765.728856488247</v>
      </c>
      <c r="R263" s="37"/>
      <c r="S263" s="151">
        <f t="shared" si="55"/>
        <v>2139.5677099001664</v>
      </c>
      <c r="U263" s="151">
        <f t="shared" si="56"/>
        <v>806.38107380406882</v>
      </c>
      <c r="W263" s="151">
        <f t="shared" si="57"/>
        <v>1333.1866360960976</v>
      </c>
      <c r="Y263" s="151">
        <f t="shared" si="58"/>
        <v>95432.542220392148</v>
      </c>
      <c r="Z263" s="30">
        <v>21</v>
      </c>
    </row>
    <row r="264" spans="14:26" s="15" customFormat="1">
      <c r="N264" s="30"/>
      <c r="O264" s="15">
        <v>245</v>
      </c>
      <c r="Q264" s="151">
        <f t="shared" si="54"/>
        <v>95432.542220392148</v>
      </c>
      <c r="R264" s="37"/>
      <c r="S264" s="151">
        <f t="shared" si="55"/>
        <v>2139.5677099001664</v>
      </c>
      <c r="U264" s="151">
        <f t="shared" si="56"/>
        <v>795.2711851699346</v>
      </c>
      <c r="W264" s="151">
        <f t="shared" si="57"/>
        <v>1344.2965247302318</v>
      </c>
      <c r="Y264" s="151">
        <f t="shared" si="58"/>
        <v>94088.245695661913</v>
      </c>
      <c r="Z264" s="30">
        <v>21</v>
      </c>
    </row>
    <row r="265" spans="14:26" s="15" customFormat="1">
      <c r="N265" s="30"/>
      <c r="O265" s="15">
        <v>246</v>
      </c>
      <c r="Q265" s="151">
        <f t="shared" si="54"/>
        <v>94088.245695661913</v>
      </c>
      <c r="R265" s="37"/>
      <c r="S265" s="151">
        <f t="shared" si="55"/>
        <v>2139.5677099001664</v>
      </c>
      <c r="U265" s="151">
        <f t="shared" si="56"/>
        <v>784.06871413051601</v>
      </c>
      <c r="W265" s="151">
        <f t="shared" si="57"/>
        <v>1355.4989957696503</v>
      </c>
      <c r="Y265" s="151">
        <f t="shared" si="58"/>
        <v>92732.746699892261</v>
      </c>
      <c r="Z265" s="30">
        <v>21</v>
      </c>
    </row>
    <row r="266" spans="14:26" s="15" customFormat="1">
      <c r="N266" s="30"/>
      <c r="O266" s="15">
        <v>247</v>
      </c>
      <c r="Q266" s="151">
        <f t="shared" si="54"/>
        <v>92732.746699892261</v>
      </c>
      <c r="R266" s="37"/>
      <c r="S266" s="151">
        <f t="shared" si="55"/>
        <v>2139.5677099001664</v>
      </c>
      <c r="U266" s="151">
        <f t="shared" si="56"/>
        <v>772.7728891657689</v>
      </c>
      <c r="W266" s="151">
        <f t="shared" si="57"/>
        <v>1366.7948207343975</v>
      </c>
      <c r="Y266" s="151">
        <f t="shared" si="58"/>
        <v>91365.951879157859</v>
      </c>
      <c r="Z266" s="30">
        <v>21</v>
      </c>
    </row>
    <row r="267" spans="14:26" s="15" customFormat="1">
      <c r="N267" s="30"/>
      <c r="O267" s="15">
        <v>248</v>
      </c>
      <c r="Q267" s="151">
        <f t="shared" si="54"/>
        <v>91365.951879157859</v>
      </c>
      <c r="R267" s="37"/>
      <c r="S267" s="151">
        <f t="shared" si="55"/>
        <v>2139.5677099001664</v>
      </c>
      <c r="U267" s="151">
        <f t="shared" si="56"/>
        <v>761.38293232631543</v>
      </c>
      <c r="W267" s="151">
        <f t="shared" si="57"/>
        <v>1378.1847775738511</v>
      </c>
      <c r="Y267" s="151">
        <f t="shared" si="58"/>
        <v>89987.767101584002</v>
      </c>
      <c r="Z267" s="30">
        <v>21</v>
      </c>
    </row>
    <row r="268" spans="14:26" s="15" customFormat="1">
      <c r="N268" s="30"/>
      <c r="O268" s="15">
        <v>249</v>
      </c>
      <c r="Q268" s="151">
        <f t="shared" si="54"/>
        <v>89987.767101584002</v>
      </c>
      <c r="R268" s="37"/>
      <c r="S268" s="151">
        <f t="shared" si="55"/>
        <v>2139.5677099001664</v>
      </c>
      <c r="U268" s="151">
        <f t="shared" si="56"/>
        <v>749.89805917986678</v>
      </c>
      <c r="W268" s="151">
        <f t="shared" si="57"/>
        <v>1389.6696507202996</v>
      </c>
      <c r="Y268" s="151">
        <f t="shared" si="58"/>
        <v>88598.097450863701</v>
      </c>
      <c r="Z268" s="30">
        <v>21</v>
      </c>
    </row>
    <row r="269" spans="14:26" s="15" customFormat="1">
      <c r="N269" s="30"/>
      <c r="O269" s="15">
        <v>250</v>
      </c>
      <c r="Q269" s="151">
        <f t="shared" si="54"/>
        <v>88598.097450863701</v>
      </c>
      <c r="R269" s="37"/>
      <c r="S269" s="151">
        <f t="shared" si="55"/>
        <v>2139.5677099001664</v>
      </c>
      <c r="U269" s="151">
        <f t="shared" si="56"/>
        <v>738.31747875719748</v>
      </c>
      <c r="W269" s="151">
        <f t="shared" si="57"/>
        <v>1401.2502311429689</v>
      </c>
      <c r="Y269" s="151">
        <f t="shared" si="58"/>
        <v>87196.84721972073</v>
      </c>
      <c r="Z269" s="30">
        <v>21</v>
      </c>
    </row>
    <row r="270" spans="14:26" s="15" customFormat="1">
      <c r="N270" s="30"/>
      <c r="O270" s="15">
        <v>251</v>
      </c>
      <c r="Q270" s="151">
        <f t="shared" si="54"/>
        <v>87196.84721972073</v>
      </c>
      <c r="R270" s="37"/>
      <c r="S270" s="151">
        <f t="shared" si="55"/>
        <v>2139.5677099001664</v>
      </c>
      <c r="U270" s="151">
        <f t="shared" si="56"/>
        <v>726.64039349767279</v>
      </c>
      <c r="W270" s="151">
        <f t="shared" si="57"/>
        <v>1412.9273164024935</v>
      </c>
      <c r="Y270" s="151">
        <f t="shared" si="58"/>
        <v>85783.919903318238</v>
      </c>
      <c r="Z270" s="30">
        <v>21</v>
      </c>
    </row>
    <row r="271" spans="14:26" s="15" customFormat="1">
      <c r="N271" s="30"/>
      <c r="O271" s="15">
        <v>252</v>
      </c>
      <c r="Q271" s="151">
        <f t="shared" si="54"/>
        <v>85783.919903318238</v>
      </c>
      <c r="R271" s="37"/>
      <c r="S271" s="151">
        <f t="shared" si="55"/>
        <v>2139.5677099001664</v>
      </c>
      <c r="U271" s="151">
        <f t="shared" si="56"/>
        <v>714.86599919431865</v>
      </c>
      <c r="W271" s="151">
        <f t="shared" si="57"/>
        <v>1424.7017107058477</v>
      </c>
      <c r="Y271" s="151">
        <f t="shared" si="58"/>
        <v>84359.218192612389</v>
      </c>
      <c r="Z271" s="30">
        <v>21</v>
      </c>
    </row>
    <row r="272" spans="14:26" s="15" customFormat="1">
      <c r="N272" s="30"/>
      <c r="O272" s="15">
        <v>253</v>
      </c>
      <c r="Q272" s="151">
        <f t="shared" si="54"/>
        <v>84359.218192612389</v>
      </c>
      <c r="R272" s="37"/>
      <c r="S272" s="151">
        <f t="shared" si="55"/>
        <v>2139.5677099001664</v>
      </c>
      <c r="U272" s="151">
        <f t="shared" si="56"/>
        <v>702.99348493843661</v>
      </c>
      <c r="W272" s="151">
        <f t="shared" si="57"/>
        <v>1436.5742249617297</v>
      </c>
      <c r="Y272" s="151">
        <f t="shared" si="58"/>
        <v>82922.643967650656</v>
      </c>
      <c r="Z272" s="30">
        <v>22</v>
      </c>
    </row>
    <row r="273" spans="14:26" s="15" customFormat="1">
      <c r="N273" s="30"/>
      <c r="O273" s="15">
        <v>254</v>
      </c>
      <c r="Q273" s="151">
        <f t="shared" si="54"/>
        <v>82922.643967650656</v>
      </c>
      <c r="R273" s="37"/>
      <c r="S273" s="151">
        <f t="shared" si="55"/>
        <v>2139.5677099001664</v>
      </c>
      <c r="U273" s="151">
        <f t="shared" si="56"/>
        <v>691.02203306375543</v>
      </c>
      <c r="W273" s="151">
        <f t="shared" si="57"/>
        <v>1448.5456768364111</v>
      </c>
      <c r="Y273" s="151">
        <f t="shared" si="58"/>
        <v>81474.098290814247</v>
      </c>
      <c r="Z273" s="30">
        <v>22</v>
      </c>
    </row>
    <row r="274" spans="14:26" s="15" customFormat="1">
      <c r="N274" s="30"/>
      <c r="O274" s="15">
        <v>255</v>
      </c>
      <c r="Q274" s="151">
        <f t="shared" si="54"/>
        <v>81474.098290814247</v>
      </c>
      <c r="R274" s="37"/>
      <c r="S274" s="151">
        <f t="shared" si="55"/>
        <v>2139.5677099001664</v>
      </c>
      <c r="U274" s="151">
        <f t="shared" si="56"/>
        <v>678.95081909011878</v>
      </c>
      <c r="W274" s="151">
        <f t="shared" si="57"/>
        <v>1460.6168908100476</v>
      </c>
      <c r="Y274" s="151">
        <f t="shared" si="58"/>
        <v>80013.481400004195</v>
      </c>
      <c r="Z274" s="30">
        <v>22</v>
      </c>
    </row>
    <row r="275" spans="14:26" s="15" customFormat="1">
      <c r="N275" s="30"/>
      <c r="O275" s="15">
        <v>256</v>
      </c>
      <c r="Q275" s="151">
        <f t="shared" si="54"/>
        <v>80013.481400004195</v>
      </c>
      <c r="R275" s="37"/>
      <c r="S275" s="151">
        <f t="shared" si="55"/>
        <v>2139.5677099001664</v>
      </c>
      <c r="U275" s="151">
        <f t="shared" si="56"/>
        <v>666.77901166670165</v>
      </c>
      <c r="W275" s="151">
        <f t="shared" si="57"/>
        <v>1472.7886982334649</v>
      </c>
      <c r="Y275" s="151">
        <f t="shared" si="58"/>
        <v>78540.692701770735</v>
      </c>
      <c r="Z275" s="30">
        <v>22</v>
      </c>
    </row>
    <row r="276" spans="14:26" s="15" customFormat="1">
      <c r="N276" s="30"/>
      <c r="O276" s="15">
        <v>257</v>
      </c>
      <c r="Q276" s="151">
        <f t="shared" si="54"/>
        <v>78540.692701770735</v>
      </c>
      <c r="R276" s="37"/>
      <c r="S276" s="151">
        <f t="shared" si="55"/>
        <v>2139.5677099001664</v>
      </c>
      <c r="U276" s="151">
        <f t="shared" si="56"/>
        <v>654.50577251475613</v>
      </c>
      <c r="W276" s="151">
        <f t="shared" si="57"/>
        <v>1485.0619373854101</v>
      </c>
      <c r="Y276" s="151">
        <f t="shared" si="58"/>
        <v>77055.630764385322</v>
      </c>
      <c r="Z276" s="30">
        <v>22</v>
      </c>
    </row>
    <row r="277" spans="14:26" s="15" customFormat="1">
      <c r="N277" s="30"/>
      <c r="O277" s="15">
        <v>258</v>
      </c>
      <c r="Q277" s="151">
        <f t="shared" ref="Q277:Q318" si="59">IF(O277&lt;=$E$9*12,Y276,0)</f>
        <v>77055.630764385322</v>
      </c>
      <c r="R277" s="37"/>
      <c r="S277" s="151">
        <f t="shared" ref="S277:S319" si="60">IF(O277&lt;=$E$9*12,SUM(U277,W277),0)</f>
        <v>2139.5677099001664</v>
      </c>
      <c r="U277" s="151">
        <f t="shared" ref="U277:U319" si="61">IF(O277&lt;=$E$9*12,Q277*$E$8/12,0)</f>
        <v>642.13025636987766</v>
      </c>
      <c r="W277" s="151">
        <f t="shared" ref="W277:W319" si="62">IF(O277&lt;=$E$9*12,$E$13-U277,0)</f>
        <v>1497.4374535302886</v>
      </c>
      <c r="Y277" s="151">
        <f t="shared" ref="Y277:Y319" si="63">IF(O277&lt;=$E$9*12,Q277-W277,0)</f>
        <v>75558.193310855029</v>
      </c>
      <c r="Z277" s="30">
        <v>22</v>
      </c>
    </row>
    <row r="278" spans="14:26" s="15" customFormat="1">
      <c r="N278" s="30"/>
      <c r="O278" s="15">
        <v>259</v>
      </c>
      <c r="Q278" s="151">
        <f t="shared" si="59"/>
        <v>75558.193310855029</v>
      </c>
      <c r="R278" s="37"/>
      <c r="S278" s="151">
        <f t="shared" si="60"/>
        <v>2139.5677099001664</v>
      </c>
      <c r="U278" s="151">
        <f t="shared" si="61"/>
        <v>629.65161092379196</v>
      </c>
      <c r="W278" s="151">
        <f t="shared" si="62"/>
        <v>1509.9160989763745</v>
      </c>
      <c r="Y278" s="151">
        <f t="shared" si="63"/>
        <v>74048.277211878652</v>
      </c>
      <c r="Z278" s="30">
        <v>22</v>
      </c>
    </row>
    <row r="279" spans="14:26" s="15" customFormat="1">
      <c r="N279" s="30"/>
      <c r="O279" s="15">
        <v>260</v>
      </c>
      <c r="Q279" s="151">
        <f t="shared" si="59"/>
        <v>74048.277211878652</v>
      </c>
      <c r="R279" s="37"/>
      <c r="S279" s="151">
        <f t="shared" si="60"/>
        <v>2139.5677099001664</v>
      </c>
      <c r="U279" s="151">
        <f t="shared" si="61"/>
        <v>617.06897676565552</v>
      </c>
      <c r="W279" s="151">
        <f t="shared" si="62"/>
        <v>1522.498733134511</v>
      </c>
      <c r="Y279" s="151">
        <f t="shared" si="63"/>
        <v>72525.778478744149</v>
      </c>
      <c r="Z279" s="30">
        <v>22</v>
      </c>
    </row>
    <row r="280" spans="14:26" s="15" customFormat="1">
      <c r="N280" s="30"/>
      <c r="O280" s="15">
        <v>261</v>
      </c>
      <c r="Q280" s="151">
        <f t="shared" si="59"/>
        <v>72525.778478744149</v>
      </c>
      <c r="R280" s="37"/>
      <c r="S280" s="151">
        <f t="shared" si="60"/>
        <v>2139.5677099001664</v>
      </c>
      <c r="U280" s="151">
        <f t="shared" si="61"/>
        <v>604.38148732286788</v>
      </c>
      <c r="W280" s="151">
        <f t="shared" si="62"/>
        <v>1535.1862225772984</v>
      </c>
      <c r="Y280" s="151">
        <f t="shared" si="63"/>
        <v>70990.592256166856</v>
      </c>
      <c r="Z280" s="30">
        <v>22</v>
      </c>
    </row>
    <row r="281" spans="14:26" s="15" customFormat="1">
      <c r="N281" s="30"/>
      <c r="O281" s="15">
        <v>262</v>
      </c>
      <c r="Q281" s="151">
        <f t="shared" si="59"/>
        <v>70990.592256166856</v>
      </c>
      <c r="R281" s="37"/>
      <c r="S281" s="151">
        <f t="shared" si="60"/>
        <v>2139.5677099001664</v>
      </c>
      <c r="U281" s="151">
        <f t="shared" si="61"/>
        <v>591.58826880139043</v>
      </c>
      <c r="W281" s="151">
        <f t="shared" si="62"/>
        <v>1547.9794410987761</v>
      </c>
      <c r="Y281" s="151">
        <f t="shared" si="63"/>
        <v>69442.612815068074</v>
      </c>
      <c r="Z281" s="30">
        <v>22</v>
      </c>
    </row>
    <row r="282" spans="14:26" s="15" customFormat="1">
      <c r="N282" s="30"/>
      <c r="O282" s="15">
        <v>263</v>
      </c>
      <c r="Q282" s="151">
        <f t="shared" si="59"/>
        <v>69442.612815068074</v>
      </c>
      <c r="R282" s="37"/>
      <c r="S282" s="151">
        <f t="shared" si="60"/>
        <v>2139.5677099001664</v>
      </c>
      <c r="U282" s="151">
        <f t="shared" si="61"/>
        <v>578.68844012556735</v>
      </c>
      <c r="W282" s="151">
        <f t="shared" si="62"/>
        <v>1560.8792697745989</v>
      </c>
      <c r="Y282" s="151">
        <f t="shared" si="63"/>
        <v>67881.733545293479</v>
      </c>
      <c r="Z282" s="30">
        <v>22</v>
      </c>
    </row>
    <row r="283" spans="14:26" s="15" customFormat="1">
      <c r="N283" s="30"/>
      <c r="O283" s="15">
        <v>264</v>
      </c>
      <c r="Q283" s="151">
        <f t="shared" si="59"/>
        <v>67881.733545293479</v>
      </c>
      <c r="R283" s="37"/>
      <c r="S283" s="151">
        <f t="shared" si="60"/>
        <v>2139.5677099001664</v>
      </c>
      <c r="U283" s="151">
        <f t="shared" si="61"/>
        <v>565.68111287744568</v>
      </c>
      <c r="W283" s="151">
        <f t="shared" si="62"/>
        <v>1573.8865970227207</v>
      </c>
      <c r="Y283" s="151">
        <f t="shared" si="63"/>
        <v>66307.846948270759</v>
      </c>
      <c r="Z283" s="30">
        <v>22</v>
      </c>
    </row>
    <row r="284" spans="14:26" s="15" customFormat="1">
      <c r="N284" s="30"/>
      <c r="O284" s="15">
        <v>265</v>
      </c>
      <c r="Q284" s="151">
        <f t="shared" si="59"/>
        <v>66307.846948270759</v>
      </c>
      <c r="R284" s="37"/>
      <c r="S284" s="151">
        <f t="shared" si="60"/>
        <v>2139.5677099001664</v>
      </c>
      <c r="U284" s="151">
        <f t="shared" si="61"/>
        <v>552.56539123558969</v>
      </c>
      <c r="W284" s="151">
        <f t="shared" si="62"/>
        <v>1587.0023186645767</v>
      </c>
      <c r="Y284" s="151">
        <f t="shared" si="63"/>
        <v>64720.844629606181</v>
      </c>
      <c r="Z284" s="30">
        <v>23</v>
      </c>
    </row>
    <row r="285" spans="14:26" s="15" customFormat="1">
      <c r="N285" s="30"/>
      <c r="O285" s="15">
        <v>266</v>
      </c>
      <c r="Q285" s="151">
        <f t="shared" si="59"/>
        <v>64720.844629606181</v>
      </c>
      <c r="R285" s="37"/>
      <c r="S285" s="151">
        <f t="shared" si="60"/>
        <v>2139.5677099001664</v>
      </c>
      <c r="U285" s="151">
        <f t="shared" si="61"/>
        <v>539.34037191338484</v>
      </c>
      <c r="W285" s="151">
        <f t="shared" si="62"/>
        <v>1600.2273379867815</v>
      </c>
      <c r="Y285" s="151">
        <f t="shared" si="63"/>
        <v>63120.617291619397</v>
      </c>
      <c r="Z285" s="30">
        <v>23</v>
      </c>
    </row>
    <row r="286" spans="14:26" s="15" customFormat="1">
      <c r="N286" s="30"/>
      <c r="O286" s="15">
        <v>267</v>
      </c>
      <c r="Q286" s="151">
        <f t="shared" si="59"/>
        <v>63120.617291619397</v>
      </c>
      <c r="R286" s="37"/>
      <c r="S286" s="151">
        <f t="shared" si="60"/>
        <v>2139.5677099001664</v>
      </c>
      <c r="U286" s="151">
        <f t="shared" si="61"/>
        <v>526.0051440968283</v>
      </c>
      <c r="W286" s="151">
        <f t="shared" si="62"/>
        <v>1613.5625658033382</v>
      </c>
      <c r="Y286" s="151">
        <f t="shared" si="63"/>
        <v>61507.054725816059</v>
      </c>
      <c r="Z286" s="30">
        <v>23</v>
      </c>
    </row>
    <row r="287" spans="14:26" s="15" customFormat="1">
      <c r="N287" s="30"/>
      <c r="O287" s="15">
        <v>268</v>
      </c>
      <c r="Q287" s="151">
        <f t="shared" si="59"/>
        <v>61507.054725816059</v>
      </c>
      <c r="R287" s="37"/>
      <c r="S287" s="151">
        <f t="shared" si="60"/>
        <v>2139.5677099001664</v>
      </c>
      <c r="U287" s="151">
        <f t="shared" si="61"/>
        <v>512.55878938180047</v>
      </c>
      <c r="W287" s="151">
        <f t="shared" si="62"/>
        <v>1627.0089205183658</v>
      </c>
      <c r="Y287" s="151">
        <f t="shared" si="63"/>
        <v>59880.04580529769</v>
      </c>
      <c r="Z287" s="30">
        <v>23</v>
      </c>
    </row>
    <row r="288" spans="14:26" s="15" customFormat="1">
      <c r="N288" s="30"/>
      <c r="O288" s="15">
        <v>269</v>
      </c>
      <c r="Q288" s="151">
        <f t="shared" si="59"/>
        <v>59880.04580529769</v>
      </c>
      <c r="R288" s="37"/>
      <c r="S288" s="151">
        <f t="shared" si="60"/>
        <v>2139.5677099001664</v>
      </c>
      <c r="U288" s="151">
        <f t="shared" si="61"/>
        <v>499.00038171081411</v>
      </c>
      <c r="W288" s="151">
        <f t="shared" si="62"/>
        <v>1640.5673281893523</v>
      </c>
      <c r="Y288" s="151">
        <f t="shared" si="63"/>
        <v>58239.478477108336</v>
      </c>
      <c r="Z288" s="30">
        <v>23</v>
      </c>
    </row>
    <row r="289" spans="14:26" s="15" customFormat="1">
      <c r="N289" s="30"/>
      <c r="O289" s="15">
        <v>270</v>
      </c>
      <c r="Q289" s="151">
        <f t="shared" si="59"/>
        <v>58239.478477108336</v>
      </c>
      <c r="R289" s="37"/>
      <c r="S289" s="151">
        <f t="shared" si="60"/>
        <v>2139.5677099001664</v>
      </c>
      <c r="U289" s="151">
        <f t="shared" si="61"/>
        <v>485.3289873092362</v>
      </c>
      <c r="W289" s="151">
        <f t="shared" si="62"/>
        <v>1654.2387225909301</v>
      </c>
      <c r="Y289" s="151">
        <f t="shared" si="63"/>
        <v>56585.239754517403</v>
      </c>
      <c r="Z289" s="30">
        <v>23</v>
      </c>
    </row>
    <row r="290" spans="14:26" s="15" customFormat="1">
      <c r="N290" s="30"/>
      <c r="O290" s="15">
        <v>271</v>
      </c>
      <c r="Q290" s="151">
        <f t="shared" si="59"/>
        <v>56585.239754517403</v>
      </c>
      <c r="R290" s="37"/>
      <c r="S290" s="151">
        <f t="shared" si="60"/>
        <v>2139.5677099001664</v>
      </c>
      <c r="U290" s="151">
        <f t="shared" si="61"/>
        <v>471.5436646209784</v>
      </c>
      <c r="W290" s="151">
        <f t="shared" si="62"/>
        <v>1668.0240452791879</v>
      </c>
      <c r="Y290" s="151">
        <f t="shared" si="63"/>
        <v>54917.215709238211</v>
      </c>
      <c r="Z290" s="30">
        <v>23</v>
      </c>
    </row>
    <row r="291" spans="14:26" s="15" customFormat="1">
      <c r="N291" s="30"/>
      <c r="O291" s="15">
        <v>272</v>
      </c>
      <c r="Q291" s="151">
        <f t="shared" si="59"/>
        <v>54917.215709238211</v>
      </c>
      <c r="R291" s="37"/>
      <c r="S291" s="151">
        <f t="shared" si="60"/>
        <v>2139.5677099001664</v>
      </c>
      <c r="U291" s="151">
        <f t="shared" si="61"/>
        <v>457.64346424365181</v>
      </c>
      <c r="W291" s="151">
        <f t="shared" si="62"/>
        <v>1681.9242456565146</v>
      </c>
      <c r="Y291" s="151">
        <f t="shared" si="63"/>
        <v>53235.2914635817</v>
      </c>
      <c r="Z291" s="30">
        <v>23</v>
      </c>
    </row>
    <row r="292" spans="14:26" s="15" customFormat="1">
      <c r="N292" s="30"/>
      <c r="O292" s="15">
        <v>273</v>
      </c>
      <c r="Q292" s="151">
        <f t="shared" si="59"/>
        <v>53235.2914635817</v>
      </c>
      <c r="R292" s="37"/>
      <c r="S292" s="151">
        <f t="shared" si="60"/>
        <v>2139.5677099001664</v>
      </c>
      <c r="U292" s="151">
        <f t="shared" si="61"/>
        <v>443.62742886318091</v>
      </c>
      <c r="W292" s="151">
        <f t="shared" si="62"/>
        <v>1695.9402810369854</v>
      </c>
      <c r="Y292" s="151">
        <f t="shared" si="63"/>
        <v>51539.351182544713</v>
      </c>
      <c r="Z292" s="30">
        <v>23</v>
      </c>
    </row>
    <row r="293" spans="14:26" s="15" customFormat="1">
      <c r="N293" s="30"/>
      <c r="O293" s="15">
        <v>274</v>
      </c>
      <c r="Q293" s="151">
        <f t="shared" si="59"/>
        <v>51539.351182544713</v>
      </c>
      <c r="R293" s="37"/>
      <c r="S293" s="151">
        <f t="shared" si="60"/>
        <v>2139.5677099001664</v>
      </c>
      <c r="U293" s="151">
        <f t="shared" si="61"/>
        <v>429.49459318787262</v>
      </c>
      <c r="W293" s="151">
        <f t="shared" si="62"/>
        <v>1710.0731167122938</v>
      </c>
      <c r="Y293" s="151">
        <f t="shared" si="63"/>
        <v>49829.278065832419</v>
      </c>
      <c r="Z293" s="30">
        <v>23</v>
      </c>
    </row>
    <row r="294" spans="14:26" s="15" customFormat="1">
      <c r="N294" s="30"/>
      <c r="O294" s="15">
        <v>275</v>
      </c>
      <c r="Q294" s="151">
        <f t="shared" si="59"/>
        <v>49829.278065832419</v>
      </c>
      <c r="R294" s="37"/>
      <c r="S294" s="151">
        <f t="shared" si="60"/>
        <v>2139.5677099001664</v>
      </c>
      <c r="U294" s="151">
        <f t="shared" si="61"/>
        <v>415.24398388193686</v>
      </c>
      <c r="W294" s="151">
        <f t="shared" si="62"/>
        <v>1724.3237260182295</v>
      </c>
      <c r="Y294" s="151">
        <f t="shared" si="63"/>
        <v>48104.95433981419</v>
      </c>
      <c r="Z294" s="30">
        <v>23</v>
      </c>
    </row>
    <row r="295" spans="14:26" s="15" customFormat="1">
      <c r="N295" s="30"/>
      <c r="O295" s="15">
        <v>276</v>
      </c>
      <c r="Q295" s="151">
        <f t="shared" si="59"/>
        <v>48104.95433981419</v>
      </c>
      <c r="R295" s="37"/>
      <c r="S295" s="151">
        <f t="shared" si="60"/>
        <v>2139.5677099001664</v>
      </c>
      <c r="U295" s="151">
        <f t="shared" si="61"/>
        <v>400.87461949845164</v>
      </c>
      <c r="W295" s="151">
        <f t="shared" si="62"/>
        <v>1738.6930904017147</v>
      </c>
      <c r="Y295" s="151">
        <f t="shared" si="63"/>
        <v>46366.261249412477</v>
      </c>
      <c r="Z295" s="30">
        <v>23</v>
      </c>
    </row>
    <row r="296" spans="14:26" s="15" customFormat="1">
      <c r="N296" s="30"/>
      <c r="O296" s="15">
        <v>277</v>
      </c>
      <c r="Q296" s="151">
        <f t="shared" si="59"/>
        <v>46366.261249412477</v>
      </c>
      <c r="R296" s="37"/>
      <c r="S296" s="151">
        <f t="shared" si="60"/>
        <v>2139.5677099001664</v>
      </c>
      <c r="U296" s="151">
        <f t="shared" si="61"/>
        <v>386.38551041177067</v>
      </c>
      <c r="W296" s="151">
        <f t="shared" si="62"/>
        <v>1753.1821994883958</v>
      </c>
      <c r="Y296" s="151">
        <f t="shared" si="63"/>
        <v>44613.079049924083</v>
      </c>
      <c r="Z296" s="30">
        <v>24</v>
      </c>
    </row>
    <row r="297" spans="14:26" s="15" customFormat="1">
      <c r="N297" s="30"/>
      <c r="O297" s="15">
        <v>278</v>
      </c>
      <c r="Q297" s="151">
        <f t="shared" si="59"/>
        <v>44613.079049924083</v>
      </c>
      <c r="R297" s="37"/>
      <c r="S297" s="151">
        <f t="shared" si="60"/>
        <v>2139.5677099001664</v>
      </c>
      <c r="U297" s="151">
        <f t="shared" si="61"/>
        <v>371.77565874936732</v>
      </c>
      <c r="W297" s="151">
        <f t="shared" si="62"/>
        <v>1767.7920511507991</v>
      </c>
      <c r="Y297" s="151">
        <f t="shared" si="63"/>
        <v>42845.286998773285</v>
      </c>
      <c r="Z297" s="30">
        <v>24</v>
      </c>
    </row>
    <row r="298" spans="14:26" s="15" customFormat="1">
      <c r="N298" s="30"/>
      <c r="O298" s="15">
        <v>279</v>
      </c>
      <c r="Q298" s="151">
        <f t="shared" si="59"/>
        <v>42845.286998773285</v>
      </c>
      <c r="R298" s="37"/>
      <c r="S298" s="151">
        <f t="shared" si="60"/>
        <v>2139.5677099001664</v>
      </c>
      <c r="U298" s="151">
        <f t="shared" si="61"/>
        <v>357.04405832311073</v>
      </c>
      <c r="W298" s="151">
        <f t="shared" si="62"/>
        <v>1782.5236515770557</v>
      </c>
      <c r="Y298" s="151">
        <f t="shared" si="63"/>
        <v>41062.763347196233</v>
      </c>
      <c r="Z298" s="30">
        <v>24</v>
      </c>
    </row>
    <row r="299" spans="14:26" s="15" customFormat="1">
      <c r="N299" s="30"/>
      <c r="O299" s="15">
        <v>280</v>
      </c>
      <c r="Q299" s="151">
        <f t="shared" si="59"/>
        <v>41062.763347196233</v>
      </c>
      <c r="R299" s="37"/>
      <c r="S299" s="151">
        <f t="shared" si="60"/>
        <v>2139.5677099001664</v>
      </c>
      <c r="U299" s="151">
        <f t="shared" si="61"/>
        <v>342.18969455996859</v>
      </c>
      <c r="W299" s="151">
        <f t="shared" si="62"/>
        <v>1797.3780153401979</v>
      </c>
      <c r="Y299" s="151">
        <f t="shared" si="63"/>
        <v>39265.385331856036</v>
      </c>
      <c r="Z299" s="30">
        <v>24</v>
      </c>
    </row>
    <row r="300" spans="14:26" s="15" customFormat="1">
      <c r="N300" s="30"/>
      <c r="O300" s="15">
        <v>281</v>
      </c>
      <c r="Q300" s="151">
        <f t="shared" si="59"/>
        <v>39265.385331856036</v>
      </c>
      <c r="R300" s="37"/>
      <c r="S300" s="151">
        <f t="shared" si="60"/>
        <v>2139.5677099001664</v>
      </c>
      <c r="U300" s="151">
        <f t="shared" si="61"/>
        <v>327.21154443213362</v>
      </c>
      <c r="W300" s="151">
        <f t="shared" si="62"/>
        <v>1812.3561654680327</v>
      </c>
      <c r="Y300" s="151">
        <f t="shared" si="63"/>
        <v>37453.029166388005</v>
      </c>
      <c r="Z300" s="30">
        <v>24</v>
      </c>
    </row>
    <row r="301" spans="14:26" s="15" customFormat="1">
      <c r="N301" s="30"/>
      <c r="O301" s="15">
        <v>282</v>
      </c>
      <c r="Q301" s="151">
        <f t="shared" si="59"/>
        <v>37453.029166388005</v>
      </c>
      <c r="R301" s="37"/>
      <c r="S301" s="151">
        <f t="shared" si="60"/>
        <v>2139.5677099001664</v>
      </c>
      <c r="U301" s="151">
        <f t="shared" si="61"/>
        <v>312.10857638656671</v>
      </c>
      <c r="W301" s="151">
        <f t="shared" si="62"/>
        <v>1827.4591335135997</v>
      </c>
      <c r="Y301" s="151">
        <f t="shared" si="63"/>
        <v>35625.570032874406</v>
      </c>
      <c r="Z301" s="30">
        <v>24</v>
      </c>
    </row>
    <row r="302" spans="14:26" s="15" customFormat="1">
      <c r="N302" s="30"/>
      <c r="O302" s="15">
        <v>283</v>
      </c>
      <c r="Q302" s="151">
        <f t="shared" si="59"/>
        <v>35625.570032874406</v>
      </c>
      <c r="R302" s="37"/>
      <c r="S302" s="151">
        <f t="shared" si="60"/>
        <v>2139.5677099001664</v>
      </c>
      <c r="U302" s="151">
        <f t="shared" si="61"/>
        <v>296.87975027395339</v>
      </c>
      <c r="W302" s="151">
        <f t="shared" si="62"/>
        <v>1842.6879596262129</v>
      </c>
      <c r="Y302" s="151">
        <f t="shared" si="63"/>
        <v>33782.882073248191</v>
      </c>
      <c r="Z302" s="30">
        <v>24</v>
      </c>
    </row>
    <row r="303" spans="14:26" s="15" customFormat="1">
      <c r="N303" s="30"/>
      <c r="O303" s="15">
        <v>284</v>
      </c>
      <c r="Q303" s="151">
        <f t="shared" si="59"/>
        <v>33782.882073248191</v>
      </c>
      <c r="R303" s="37"/>
      <c r="S303" s="151">
        <f t="shared" si="60"/>
        <v>2139.5677099001664</v>
      </c>
      <c r="U303" s="151">
        <f t="shared" si="61"/>
        <v>281.52401727706825</v>
      </c>
      <c r="W303" s="151">
        <f t="shared" si="62"/>
        <v>1858.0436926230982</v>
      </c>
      <c r="Y303" s="151">
        <f t="shared" si="63"/>
        <v>31924.838380625093</v>
      </c>
      <c r="Z303" s="30">
        <v>24</v>
      </c>
    </row>
    <row r="304" spans="14:26" s="15" customFormat="1">
      <c r="N304" s="30"/>
      <c r="O304" s="15">
        <v>285</v>
      </c>
      <c r="Q304" s="151">
        <f t="shared" si="59"/>
        <v>31924.838380625093</v>
      </c>
      <c r="R304" s="37"/>
      <c r="S304" s="151">
        <f t="shared" si="60"/>
        <v>2139.5677099001664</v>
      </c>
      <c r="U304" s="151">
        <f t="shared" si="61"/>
        <v>266.04031983854247</v>
      </c>
      <c r="W304" s="151">
        <f t="shared" si="62"/>
        <v>1873.5273900616239</v>
      </c>
      <c r="Y304" s="151">
        <f t="shared" si="63"/>
        <v>30051.31099056347</v>
      </c>
      <c r="Z304" s="30">
        <v>24</v>
      </c>
    </row>
    <row r="305" spans="7:32" s="15" customFormat="1">
      <c r="N305" s="30"/>
      <c r="O305" s="15">
        <v>286</v>
      </c>
      <c r="Q305" s="151">
        <f t="shared" si="59"/>
        <v>30051.31099056347</v>
      </c>
      <c r="R305" s="37"/>
      <c r="S305" s="151">
        <f t="shared" si="60"/>
        <v>2139.5677099001664</v>
      </c>
      <c r="U305" s="151">
        <f t="shared" si="61"/>
        <v>250.42759158802892</v>
      </c>
      <c r="W305" s="151">
        <f t="shared" si="62"/>
        <v>1889.1401183121375</v>
      </c>
      <c r="Y305" s="151">
        <f t="shared" si="63"/>
        <v>28162.170872251332</v>
      </c>
      <c r="Z305" s="30">
        <v>24</v>
      </c>
    </row>
    <row r="306" spans="7:32" s="15" customFormat="1">
      <c r="N306" s="30"/>
      <c r="O306" s="15">
        <v>287</v>
      </c>
      <c r="Q306" s="151">
        <f t="shared" si="59"/>
        <v>28162.170872251332</v>
      </c>
      <c r="R306" s="37"/>
      <c r="S306" s="151">
        <f t="shared" si="60"/>
        <v>2139.5677099001664</v>
      </c>
      <c r="U306" s="151">
        <f t="shared" si="61"/>
        <v>234.68475726876113</v>
      </c>
      <c r="W306" s="151">
        <f t="shared" si="62"/>
        <v>1904.8829526314053</v>
      </c>
      <c r="Y306" s="151">
        <f t="shared" si="63"/>
        <v>26257.287919619928</v>
      </c>
      <c r="Z306" s="30">
        <v>24</v>
      </c>
    </row>
    <row r="307" spans="7:32" s="15" customFormat="1">
      <c r="N307" s="30"/>
      <c r="O307" s="15">
        <v>288</v>
      </c>
      <c r="Q307" s="151">
        <f t="shared" si="59"/>
        <v>26257.287919619928</v>
      </c>
      <c r="R307" s="37"/>
      <c r="S307" s="151">
        <f t="shared" si="60"/>
        <v>2139.5677099001664</v>
      </c>
      <c r="U307" s="151">
        <f t="shared" si="61"/>
        <v>218.81073266349941</v>
      </c>
      <c r="W307" s="151">
        <f t="shared" si="62"/>
        <v>1920.7569772366669</v>
      </c>
      <c r="Y307" s="151">
        <f t="shared" si="63"/>
        <v>24336.530942383262</v>
      </c>
      <c r="Z307" s="30">
        <v>24</v>
      </c>
    </row>
    <row r="308" spans="7:32" s="15" customFormat="1">
      <c r="N308" s="30"/>
      <c r="O308" s="15">
        <v>289</v>
      </c>
      <c r="Q308" s="151">
        <f t="shared" si="59"/>
        <v>24336.530942383262</v>
      </c>
      <c r="R308" s="37"/>
      <c r="S308" s="151">
        <f t="shared" si="60"/>
        <v>2139.5677099001664</v>
      </c>
      <c r="U308" s="151">
        <f t="shared" si="61"/>
        <v>202.80442451986053</v>
      </c>
      <c r="W308" s="151">
        <f t="shared" si="62"/>
        <v>1936.7632853803059</v>
      </c>
      <c r="Y308" s="151">
        <f t="shared" si="63"/>
        <v>22399.767657002958</v>
      </c>
      <c r="Z308" s="30">
        <v>25</v>
      </c>
    </row>
    <row r="309" spans="7:32" s="15" customFormat="1">
      <c r="N309" s="30"/>
      <c r="O309" s="15">
        <v>290</v>
      </c>
      <c r="Q309" s="151">
        <f t="shared" si="59"/>
        <v>22399.767657002958</v>
      </c>
      <c r="R309" s="37"/>
      <c r="S309" s="151">
        <f t="shared" si="60"/>
        <v>2139.5677099001664</v>
      </c>
      <c r="U309" s="151">
        <f t="shared" si="61"/>
        <v>186.66473047502464</v>
      </c>
      <c r="W309" s="151">
        <f t="shared" si="62"/>
        <v>1952.9029794251417</v>
      </c>
      <c r="Y309" s="151">
        <f t="shared" si="63"/>
        <v>20446.864677577818</v>
      </c>
      <c r="Z309" s="30">
        <v>25</v>
      </c>
    </row>
    <row r="310" spans="7:32" s="15" customFormat="1">
      <c r="N310" s="30"/>
      <c r="O310" s="15">
        <v>291</v>
      </c>
      <c r="Q310" s="151">
        <f t="shared" si="59"/>
        <v>20446.864677577818</v>
      </c>
      <c r="R310" s="37"/>
      <c r="S310" s="151">
        <f t="shared" si="60"/>
        <v>2139.5677099001664</v>
      </c>
      <c r="U310" s="151">
        <f t="shared" si="61"/>
        <v>170.39053897981515</v>
      </c>
      <c r="W310" s="151">
        <f t="shared" si="62"/>
        <v>1969.1771709203513</v>
      </c>
      <c r="Y310" s="151">
        <f t="shared" si="63"/>
        <v>18477.687506657465</v>
      </c>
      <c r="Z310" s="30">
        <v>25</v>
      </c>
    </row>
    <row r="311" spans="7:32" s="15" customFormat="1">
      <c r="N311" s="30"/>
      <c r="O311" s="15">
        <v>292</v>
      </c>
      <c r="Q311" s="151">
        <f t="shared" si="59"/>
        <v>18477.687506657465</v>
      </c>
      <c r="R311" s="37"/>
      <c r="S311" s="151">
        <f t="shared" si="60"/>
        <v>2139.5677099001664</v>
      </c>
      <c r="U311" s="151">
        <f t="shared" si="61"/>
        <v>153.98072922214556</v>
      </c>
      <c r="W311" s="151">
        <f t="shared" si="62"/>
        <v>1985.5869806780208</v>
      </c>
      <c r="Y311" s="151">
        <f t="shared" si="63"/>
        <v>16492.100525979444</v>
      </c>
      <c r="Z311" s="30">
        <v>25</v>
      </c>
    </row>
    <row r="312" spans="7:32" s="15" customFormat="1">
      <c r="N312" s="30"/>
      <c r="O312" s="15">
        <v>293</v>
      </c>
      <c r="Q312" s="151">
        <f t="shared" si="59"/>
        <v>16492.100525979444</v>
      </c>
      <c r="R312" s="37"/>
      <c r="S312" s="151">
        <f t="shared" si="60"/>
        <v>2139.5677099001664</v>
      </c>
      <c r="U312" s="151">
        <f t="shared" si="61"/>
        <v>137.43417104982871</v>
      </c>
      <c r="W312" s="151">
        <f t="shared" si="62"/>
        <v>2002.1335388503376</v>
      </c>
      <c r="Y312" s="151">
        <f t="shared" si="63"/>
        <v>14489.966987129106</v>
      </c>
      <c r="Z312" s="30">
        <v>25</v>
      </c>
      <c r="AF312" s="151"/>
    </row>
    <row r="313" spans="7:32" s="15" customFormat="1">
      <c r="N313" s="30"/>
      <c r="O313" s="15">
        <v>294</v>
      </c>
      <c r="Q313" s="151">
        <f t="shared" si="59"/>
        <v>14489.966987129106</v>
      </c>
      <c r="R313" s="37"/>
      <c r="S313" s="151">
        <f t="shared" si="60"/>
        <v>2139.5677099001664</v>
      </c>
      <c r="U313" s="151">
        <f t="shared" si="61"/>
        <v>120.74972489274256</v>
      </c>
      <c r="W313" s="151">
        <f t="shared" si="62"/>
        <v>2018.8179850074239</v>
      </c>
      <c r="Y313" s="151">
        <f t="shared" si="63"/>
        <v>12471.149002121681</v>
      </c>
      <c r="Z313" s="30">
        <v>25</v>
      </c>
      <c r="AF313" s="151"/>
    </row>
    <row r="314" spans="7:32" s="15" customFormat="1">
      <c r="N314" s="30"/>
      <c r="O314" s="15">
        <v>295</v>
      </c>
      <c r="Q314" s="151">
        <f t="shared" si="59"/>
        <v>12471.149002121681</v>
      </c>
      <c r="R314" s="37"/>
      <c r="S314" s="151">
        <f t="shared" si="60"/>
        <v>2139.5677099001664</v>
      </c>
      <c r="U314" s="151">
        <f t="shared" si="61"/>
        <v>103.92624168434736</v>
      </c>
      <c r="W314" s="151">
        <f t="shared" si="62"/>
        <v>2035.641468215819</v>
      </c>
      <c r="Y314" s="151">
        <f t="shared" si="63"/>
        <v>10435.507533905862</v>
      </c>
      <c r="Z314" s="30">
        <v>25</v>
      </c>
    </row>
    <row r="315" spans="7:32" s="15" customFormat="1">
      <c r="N315" s="30"/>
      <c r="O315" s="15">
        <v>296</v>
      </c>
      <c r="Q315" s="151">
        <f t="shared" si="59"/>
        <v>10435.507533905862</v>
      </c>
      <c r="R315" s="37"/>
      <c r="S315" s="151">
        <f t="shared" si="60"/>
        <v>2139.5677099001664</v>
      </c>
      <c r="U315" s="151">
        <f t="shared" si="61"/>
        <v>86.962562782548858</v>
      </c>
      <c r="W315" s="151">
        <f t="shared" si="62"/>
        <v>2052.6051471176174</v>
      </c>
      <c r="Y315" s="151">
        <f t="shared" si="63"/>
        <v>8382.9023867882443</v>
      </c>
      <c r="Z315" s="30">
        <v>25</v>
      </c>
    </row>
    <row r="316" spans="7:32" s="15" customFormat="1">
      <c r="N316" s="30"/>
      <c r="O316" s="15">
        <v>297</v>
      </c>
      <c r="Q316" s="151">
        <f t="shared" si="59"/>
        <v>8382.9023867882443</v>
      </c>
      <c r="R316" s="37"/>
      <c r="S316" s="151">
        <f t="shared" si="60"/>
        <v>2139.5677099001664</v>
      </c>
      <c r="U316" s="151">
        <f t="shared" si="61"/>
        <v>69.857519889902036</v>
      </c>
      <c r="W316" s="151">
        <f t="shared" si="62"/>
        <v>2069.7101900102643</v>
      </c>
      <c r="Y316" s="151">
        <f t="shared" si="63"/>
        <v>6313.1921967779799</v>
      </c>
      <c r="Z316" s="30">
        <v>25</v>
      </c>
    </row>
    <row r="317" spans="7:32" s="15" customFormat="1">
      <c r="N317" s="30"/>
      <c r="O317" s="15">
        <v>298</v>
      </c>
      <c r="Q317" s="151">
        <f t="shared" si="59"/>
        <v>6313.1921967779799</v>
      </c>
      <c r="R317" s="37"/>
      <c r="S317" s="151">
        <f t="shared" si="60"/>
        <v>2139.5677099001664</v>
      </c>
      <c r="U317" s="151">
        <f t="shared" si="61"/>
        <v>52.609934973149841</v>
      </c>
      <c r="W317" s="151">
        <f t="shared" si="62"/>
        <v>2086.9577749270165</v>
      </c>
      <c r="Y317" s="151">
        <f t="shared" si="63"/>
        <v>4226.2344218509634</v>
      </c>
      <c r="Z317" s="30">
        <v>25</v>
      </c>
    </row>
    <row r="318" spans="7:32" s="15" customFormat="1">
      <c r="N318" s="30"/>
      <c r="O318" s="15">
        <v>299</v>
      </c>
      <c r="Q318" s="151">
        <f t="shared" si="59"/>
        <v>4226.2344218509634</v>
      </c>
      <c r="R318" s="37"/>
      <c r="S318" s="151">
        <f t="shared" si="60"/>
        <v>2139.5677099001664</v>
      </c>
      <c r="U318" s="151">
        <f t="shared" si="61"/>
        <v>35.218620182091364</v>
      </c>
      <c r="W318" s="151">
        <f t="shared" si="62"/>
        <v>2104.349089718075</v>
      </c>
      <c r="Y318" s="151">
        <f t="shared" si="63"/>
        <v>2121.8853321328884</v>
      </c>
      <c r="Z318" s="30">
        <v>25</v>
      </c>
    </row>
    <row r="319" spans="7:32" s="15" customFormat="1">
      <c r="N319" s="30"/>
      <c r="O319" s="15">
        <v>300</v>
      </c>
      <c r="Q319" s="151">
        <f>IF(O319&lt;=$E$9*12,Y318,0)</f>
        <v>2121.8853321328884</v>
      </c>
      <c r="R319" s="37"/>
      <c r="S319" s="151">
        <f t="shared" si="60"/>
        <v>2139.5677099001664</v>
      </c>
      <c r="U319" s="151">
        <f t="shared" si="61"/>
        <v>17.682377767774071</v>
      </c>
      <c r="W319" s="151">
        <f t="shared" si="62"/>
        <v>2121.8853321323923</v>
      </c>
      <c r="Y319" s="151">
        <f t="shared" si="63"/>
        <v>4.9612935981713235E-10</v>
      </c>
      <c r="Z319" s="30">
        <v>25</v>
      </c>
    </row>
    <row r="320" spans="7:32" s="15" customFormat="1">
      <c r="G320" s="151"/>
      <c r="I320" s="151"/>
      <c r="L320" s="151"/>
      <c r="N320" s="30"/>
      <c r="O320" s="191">
        <v>301</v>
      </c>
      <c r="P320" s="191"/>
      <c r="Q320" s="151">
        <f t="shared" ref="Q320:Q379" si="64">IF(O320&lt;=$E$9*12,Y319,0)</f>
        <v>0</v>
      </c>
      <c r="R320" s="37"/>
      <c r="S320" s="151">
        <f t="shared" ref="S320:S379" si="65">IF(O320&lt;=$E$9*12,SUM(U320,W320),0)</f>
        <v>0</v>
      </c>
      <c r="T320" s="191"/>
      <c r="U320" s="151">
        <f t="shared" ref="U320:U379" si="66">IF(O320&lt;=$E$9*12,Q320*$E$8/12,0)</f>
        <v>0</v>
      </c>
      <c r="V320" s="191"/>
      <c r="W320" s="151">
        <f t="shared" ref="W320:W379" si="67">IF(O320&lt;=$E$9*12,$E$13-U320,0)</f>
        <v>0</v>
      </c>
      <c r="X320" s="191"/>
      <c r="Y320" s="151">
        <f t="shared" ref="Y320:Y379" si="68">IF(O320&lt;=$E$9*12,Q320-W320,0)</f>
        <v>0</v>
      </c>
    </row>
    <row r="321" spans="7:25" s="15" customFormat="1">
      <c r="G321" s="151"/>
      <c r="I321" s="151"/>
      <c r="L321" s="151"/>
      <c r="N321" s="30"/>
      <c r="O321" s="191">
        <v>302</v>
      </c>
      <c r="P321" s="191"/>
      <c r="Q321" s="151">
        <f t="shared" si="64"/>
        <v>0</v>
      </c>
      <c r="R321" s="37"/>
      <c r="S321" s="151">
        <f t="shared" si="65"/>
        <v>0</v>
      </c>
      <c r="T321" s="191"/>
      <c r="U321" s="151">
        <f t="shared" si="66"/>
        <v>0</v>
      </c>
      <c r="V321" s="191"/>
      <c r="W321" s="151">
        <f t="shared" si="67"/>
        <v>0</v>
      </c>
      <c r="X321" s="191"/>
      <c r="Y321" s="151">
        <f t="shared" si="68"/>
        <v>0</v>
      </c>
    </row>
    <row r="322" spans="7:25" s="15" customFormat="1">
      <c r="G322" s="151"/>
      <c r="I322" s="151"/>
      <c r="L322" s="151"/>
      <c r="N322" s="30"/>
      <c r="O322" s="191">
        <v>303</v>
      </c>
      <c r="P322" s="191"/>
      <c r="Q322" s="151">
        <f t="shared" si="64"/>
        <v>0</v>
      </c>
      <c r="R322" s="37"/>
      <c r="S322" s="151">
        <f t="shared" si="65"/>
        <v>0</v>
      </c>
      <c r="T322" s="191"/>
      <c r="U322" s="151">
        <f t="shared" si="66"/>
        <v>0</v>
      </c>
      <c r="V322" s="191"/>
      <c r="W322" s="151">
        <f t="shared" si="67"/>
        <v>0</v>
      </c>
      <c r="X322" s="191"/>
      <c r="Y322" s="151">
        <f t="shared" si="68"/>
        <v>0</v>
      </c>
    </row>
    <row r="323" spans="7:25" s="15" customFormat="1">
      <c r="G323" s="151"/>
      <c r="I323" s="151"/>
      <c r="L323" s="151"/>
      <c r="N323" s="30"/>
      <c r="O323" s="191">
        <v>304</v>
      </c>
      <c r="P323" s="191"/>
      <c r="Q323" s="151">
        <f t="shared" si="64"/>
        <v>0</v>
      </c>
      <c r="R323" s="37"/>
      <c r="S323" s="151">
        <f t="shared" si="65"/>
        <v>0</v>
      </c>
      <c r="T323" s="191"/>
      <c r="U323" s="151">
        <f t="shared" si="66"/>
        <v>0</v>
      </c>
      <c r="V323" s="191"/>
      <c r="W323" s="151">
        <f t="shared" si="67"/>
        <v>0</v>
      </c>
      <c r="X323" s="191"/>
      <c r="Y323" s="151">
        <f t="shared" si="68"/>
        <v>0</v>
      </c>
    </row>
    <row r="324" spans="7:25" s="15" customFormat="1">
      <c r="G324" s="151"/>
      <c r="I324" s="151"/>
      <c r="L324" s="151"/>
      <c r="N324" s="30"/>
      <c r="O324" s="191">
        <v>305</v>
      </c>
      <c r="P324" s="191"/>
      <c r="Q324" s="151">
        <f t="shared" si="64"/>
        <v>0</v>
      </c>
      <c r="R324" s="37"/>
      <c r="S324" s="151">
        <f t="shared" si="65"/>
        <v>0</v>
      </c>
      <c r="T324" s="191"/>
      <c r="U324" s="151">
        <f t="shared" si="66"/>
        <v>0</v>
      </c>
      <c r="V324" s="191"/>
      <c r="W324" s="151">
        <f t="shared" si="67"/>
        <v>0</v>
      </c>
      <c r="X324" s="191"/>
      <c r="Y324" s="151">
        <f t="shared" si="68"/>
        <v>0</v>
      </c>
    </row>
    <row r="325" spans="7:25" s="15" customFormat="1">
      <c r="G325" s="151"/>
      <c r="I325" s="151"/>
      <c r="L325" s="151"/>
      <c r="N325" s="30"/>
      <c r="O325" s="191">
        <v>306</v>
      </c>
      <c r="P325" s="191"/>
      <c r="Q325" s="151">
        <f t="shared" si="64"/>
        <v>0</v>
      </c>
      <c r="R325" s="37"/>
      <c r="S325" s="151">
        <f t="shared" si="65"/>
        <v>0</v>
      </c>
      <c r="T325" s="191"/>
      <c r="U325" s="151">
        <f t="shared" si="66"/>
        <v>0</v>
      </c>
      <c r="V325" s="191"/>
      <c r="W325" s="151">
        <f t="shared" si="67"/>
        <v>0</v>
      </c>
      <c r="X325" s="191"/>
      <c r="Y325" s="151">
        <f t="shared" si="68"/>
        <v>0</v>
      </c>
    </row>
    <row r="326" spans="7:25" s="15" customFormat="1">
      <c r="G326" s="151"/>
      <c r="I326" s="151"/>
      <c r="L326" s="151"/>
      <c r="N326" s="30"/>
      <c r="O326" s="191">
        <v>307</v>
      </c>
      <c r="P326" s="191"/>
      <c r="Q326" s="151">
        <f t="shared" si="64"/>
        <v>0</v>
      </c>
      <c r="R326" s="37"/>
      <c r="S326" s="151">
        <f t="shared" si="65"/>
        <v>0</v>
      </c>
      <c r="T326" s="191"/>
      <c r="U326" s="151">
        <f t="shared" si="66"/>
        <v>0</v>
      </c>
      <c r="V326" s="191"/>
      <c r="W326" s="151">
        <f t="shared" si="67"/>
        <v>0</v>
      </c>
      <c r="X326" s="191"/>
      <c r="Y326" s="151">
        <f t="shared" si="68"/>
        <v>0</v>
      </c>
    </row>
    <row r="327" spans="7:25" s="15" customFormat="1">
      <c r="G327" s="151"/>
      <c r="I327" s="151"/>
      <c r="L327" s="151"/>
      <c r="N327" s="30"/>
      <c r="O327" s="191">
        <v>308</v>
      </c>
      <c r="P327" s="191"/>
      <c r="Q327" s="151">
        <f t="shared" si="64"/>
        <v>0</v>
      </c>
      <c r="R327" s="37"/>
      <c r="S327" s="151">
        <f t="shared" si="65"/>
        <v>0</v>
      </c>
      <c r="T327" s="191"/>
      <c r="U327" s="151">
        <f t="shared" si="66"/>
        <v>0</v>
      </c>
      <c r="V327" s="191"/>
      <c r="W327" s="151">
        <f t="shared" si="67"/>
        <v>0</v>
      </c>
      <c r="X327" s="191"/>
      <c r="Y327" s="151">
        <f t="shared" si="68"/>
        <v>0</v>
      </c>
    </row>
    <row r="328" spans="7:25" s="15" customFormat="1">
      <c r="G328" s="151"/>
      <c r="I328" s="151"/>
      <c r="L328" s="151"/>
      <c r="N328" s="30"/>
      <c r="O328" s="191">
        <v>309</v>
      </c>
      <c r="P328" s="191"/>
      <c r="Q328" s="151">
        <f t="shared" si="64"/>
        <v>0</v>
      </c>
      <c r="R328" s="37"/>
      <c r="S328" s="151">
        <f t="shared" si="65"/>
        <v>0</v>
      </c>
      <c r="T328" s="191"/>
      <c r="U328" s="151">
        <f t="shared" si="66"/>
        <v>0</v>
      </c>
      <c r="V328" s="191"/>
      <c r="W328" s="151">
        <f t="shared" si="67"/>
        <v>0</v>
      </c>
      <c r="X328" s="191"/>
      <c r="Y328" s="151">
        <f t="shared" si="68"/>
        <v>0</v>
      </c>
    </row>
    <row r="329" spans="7:25" s="15" customFormat="1">
      <c r="G329" s="151"/>
      <c r="I329" s="151"/>
      <c r="L329" s="151"/>
      <c r="N329" s="30"/>
      <c r="O329" s="191">
        <v>310</v>
      </c>
      <c r="P329" s="191"/>
      <c r="Q329" s="151">
        <f t="shared" si="64"/>
        <v>0</v>
      </c>
      <c r="R329" s="37"/>
      <c r="S329" s="151">
        <f t="shared" si="65"/>
        <v>0</v>
      </c>
      <c r="T329" s="191"/>
      <c r="U329" s="151">
        <f t="shared" si="66"/>
        <v>0</v>
      </c>
      <c r="V329" s="191"/>
      <c r="W329" s="151">
        <f t="shared" si="67"/>
        <v>0</v>
      </c>
      <c r="X329" s="191"/>
      <c r="Y329" s="151">
        <f t="shared" si="68"/>
        <v>0</v>
      </c>
    </row>
    <row r="330" spans="7:25" s="15" customFormat="1">
      <c r="G330" s="151"/>
      <c r="I330" s="151"/>
      <c r="L330" s="151"/>
      <c r="N330" s="30"/>
      <c r="O330" s="191">
        <v>311</v>
      </c>
      <c r="P330" s="191"/>
      <c r="Q330" s="151">
        <f t="shared" si="64"/>
        <v>0</v>
      </c>
      <c r="R330" s="37"/>
      <c r="S330" s="151">
        <f t="shared" si="65"/>
        <v>0</v>
      </c>
      <c r="T330" s="191"/>
      <c r="U330" s="151">
        <f t="shared" si="66"/>
        <v>0</v>
      </c>
      <c r="V330" s="191"/>
      <c r="W330" s="151">
        <f t="shared" si="67"/>
        <v>0</v>
      </c>
      <c r="X330" s="191"/>
      <c r="Y330" s="151">
        <f t="shared" si="68"/>
        <v>0</v>
      </c>
    </row>
    <row r="331" spans="7:25" s="15" customFormat="1">
      <c r="G331" s="151"/>
      <c r="I331" s="151"/>
      <c r="L331" s="151"/>
      <c r="N331" s="30"/>
      <c r="O331" s="191">
        <v>312</v>
      </c>
      <c r="P331" s="191"/>
      <c r="Q331" s="151">
        <f t="shared" si="64"/>
        <v>0</v>
      </c>
      <c r="R331" s="37"/>
      <c r="S331" s="151">
        <f t="shared" si="65"/>
        <v>0</v>
      </c>
      <c r="T331" s="191"/>
      <c r="U331" s="151">
        <f t="shared" si="66"/>
        <v>0</v>
      </c>
      <c r="V331" s="191"/>
      <c r="W331" s="151">
        <f t="shared" si="67"/>
        <v>0</v>
      </c>
      <c r="X331" s="191"/>
      <c r="Y331" s="151">
        <f t="shared" si="68"/>
        <v>0</v>
      </c>
    </row>
    <row r="332" spans="7:25" s="15" customFormat="1">
      <c r="G332" s="151"/>
      <c r="I332" s="151"/>
      <c r="L332" s="151"/>
      <c r="N332" s="30"/>
      <c r="O332" s="191">
        <v>313</v>
      </c>
      <c r="P332" s="191"/>
      <c r="Q332" s="151">
        <f t="shared" si="64"/>
        <v>0</v>
      </c>
      <c r="R332" s="37"/>
      <c r="S332" s="151">
        <f t="shared" si="65"/>
        <v>0</v>
      </c>
      <c r="T332" s="191"/>
      <c r="U332" s="151">
        <f t="shared" si="66"/>
        <v>0</v>
      </c>
      <c r="V332" s="191"/>
      <c r="W332" s="151">
        <f t="shared" si="67"/>
        <v>0</v>
      </c>
      <c r="X332" s="191"/>
      <c r="Y332" s="151">
        <f t="shared" si="68"/>
        <v>0</v>
      </c>
    </row>
    <row r="333" spans="7:25" s="15" customFormat="1">
      <c r="G333" s="151"/>
      <c r="I333" s="151"/>
      <c r="L333" s="151"/>
      <c r="N333" s="30"/>
      <c r="O333" s="191">
        <v>314</v>
      </c>
      <c r="P333" s="191"/>
      <c r="Q333" s="151">
        <f t="shared" si="64"/>
        <v>0</v>
      </c>
      <c r="R333" s="37"/>
      <c r="S333" s="151">
        <f t="shared" si="65"/>
        <v>0</v>
      </c>
      <c r="T333" s="191"/>
      <c r="U333" s="151">
        <f t="shared" si="66"/>
        <v>0</v>
      </c>
      <c r="V333" s="191"/>
      <c r="W333" s="151">
        <f t="shared" si="67"/>
        <v>0</v>
      </c>
      <c r="X333" s="191"/>
      <c r="Y333" s="151">
        <f t="shared" si="68"/>
        <v>0</v>
      </c>
    </row>
    <row r="334" spans="7:25" s="15" customFormat="1">
      <c r="G334" s="151"/>
      <c r="I334" s="151"/>
      <c r="L334" s="151"/>
      <c r="N334" s="30"/>
      <c r="O334" s="191">
        <v>315</v>
      </c>
      <c r="P334" s="191"/>
      <c r="Q334" s="151">
        <f t="shared" si="64"/>
        <v>0</v>
      </c>
      <c r="R334" s="37"/>
      <c r="S334" s="151">
        <f t="shared" si="65"/>
        <v>0</v>
      </c>
      <c r="T334" s="191"/>
      <c r="U334" s="151">
        <f t="shared" si="66"/>
        <v>0</v>
      </c>
      <c r="V334" s="191"/>
      <c r="W334" s="151">
        <f t="shared" si="67"/>
        <v>0</v>
      </c>
      <c r="X334" s="191"/>
      <c r="Y334" s="151">
        <f t="shared" si="68"/>
        <v>0</v>
      </c>
    </row>
    <row r="335" spans="7:25" s="15" customFormat="1">
      <c r="I335" s="151"/>
      <c r="L335" s="151"/>
      <c r="N335" s="30"/>
      <c r="O335" s="191">
        <v>316</v>
      </c>
      <c r="P335" s="191"/>
      <c r="Q335" s="151">
        <f t="shared" si="64"/>
        <v>0</v>
      </c>
      <c r="R335" s="37"/>
      <c r="S335" s="151">
        <f t="shared" si="65"/>
        <v>0</v>
      </c>
      <c r="T335" s="191"/>
      <c r="U335" s="151">
        <f t="shared" si="66"/>
        <v>0</v>
      </c>
      <c r="V335" s="191"/>
      <c r="W335" s="151">
        <f t="shared" si="67"/>
        <v>0</v>
      </c>
      <c r="X335" s="191"/>
      <c r="Y335" s="151">
        <f t="shared" si="68"/>
        <v>0</v>
      </c>
    </row>
    <row r="336" spans="7:25" s="15" customFormat="1">
      <c r="I336" s="151"/>
      <c r="L336" s="151"/>
      <c r="N336" s="30"/>
      <c r="O336" s="191">
        <v>317</v>
      </c>
      <c r="P336" s="191"/>
      <c r="Q336" s="151">
        <f t="shared" si="64"/>
        <v>0</v>
      </c>
      <c r="R336" s="37"/>
      <c r="S336" s="151">
        <f t="shared" si="65"/>
        <v>0</v>
      </c>
      <c r="T336" s="191"/>
      <c r="U336" s="151">
        <f t="shared" si="66"/>
        <v>0</v>
      </c>
      <c r="V336" s="191"/>
      <c r="W336" s="151">
        <f t="shared" si="67"/>
        <v>0</v>
      </c>
      <c r="X336" s="191"/>
      <c r="Y336" s="151">
        <f t="shared" si="68"/>
        <v>0</v>
      </c>
    </row>
    <row r="337" spans="9:32" s="15" customFormat="1">
      <c r="I337" s="151"/>
      <c r="L337" s="151"/>
      <c r="N337" s="30"/>
      <c r="O337" s="191">
        <v>318</v>
      </c>
      <c r="P337" s="191"/>
      <c r="Q337" s="151">
        <f t="shared" si="64"/>
        <v>0</v>
      </c>
      <c r="R337" s="37"/>
      <c r="S337" s="151">
        <f t="shared" si="65"/>
        <v>0</v>
      </c>
      <c r="T337" s="191"/>
      <c r="U337" s="151">
        <f t="shared" si="66"/>
        <v>0</v>
      </c>
      <c r="V337" s="191"/>
      <c r="W337" s="151">
        <f t="shared" si="67"/>
        <v>0</v>
      </c>
      <c r="X337" s="191"/>
      <c r="Y337" s="151">
        <f t="shared" si="68"/>
        <v>0</v>
      </c>
    </row>
    <row r="338" spans="9:32" s="15" customFormat="1">
      <c r="I338" s="151"/>
      <c r="L338" s="151"/>
      <c r="N338" s="30"/>
      <c r="O338" s="191">
        <v>319</v>
      </c>
      <c r="P338" s="191"/>
      <c r="Q338" s="151">
        <f t="shared" si="64"/>
        <v>0</v>
      </c>
      <c r="R338" s="37"/>
      <c r="S338" s="151">
        <f t="shared" si="65"/>
        <v>0</v>
      </c>
      <c r="T338" s="191"/>
      <c r="U338" s="151">
        <f t="shared" si="66"/>
        <v>0</v>
      </c>
      <c r="V338" s="191"/>
      <c r="W338" s="151">
        <f t="shared" si="67"/>
        <v>0</v>
      </c>
      <c r="X338" s="191"/>
      <c r="Y338" s="151">
        <f t="shared" si="68"/>
        <v>0</v>
      </c>
    </row>
    <row r="339" spans="9:32" s="15" customFormat="1">
      <c r="I339" s="151"/>
      <c r="L339" s="151"/>
      <c r="N339" s="30"/>
      <c r="O339" s="191">
        <v>320</v>
      </c>
      <c r="P339" s="191"/>
      <c r="Q339" s="151">
        <f t="shared" si="64"/>
        <v>0</v>
      </c>
      <c r="R339" s="37"/>
      <c r="S339" s="151">
        <f t="shared" si="65"/>
        <v>0</v>
      </c>
      <c r="T339" s="191"/>
      <c r="U339" s="151">
        <f t="shared" si="66"/>
        <v>0</v>
      </c>
      <c r="V339" s="191"/>
      <c r="W339" s="151">
        <f t="shared" si="67"/>
        <v>0</v>
      </c>
      <c r="X339" s="191"/>
      <c r="Y339" s="151">
        <f t="shared" si="68"/>
        <v>0</v>
      </c>
    </row>
    <row r="340" spans="9:32" s="15" customFormat="1">
      <c r="I340" s="151"/>
      <c r="L340" s="151"/>
      <c r="N340" s="30"/>
      <c r="O340" s="191">
        <v>321</v>
      </c>
      <c r="P340" s="191"/>
      <c r="Q340" s="151">
        <f t="shared" si="64"/>
        <v>0</v>
      </c>
      <c r="R340" s="37"/>
      <c r="S340" s="151">
        <f t="shared" si="65"/>
        <v>0</v>
      </c>
      <c r="T340" s="191"/>
      <c r="U340" s="151">
        <f t="shared" si="66"/>
        <v>0</v>
      </c>
      <c r="V340" s="191"/>
      <c r="W340" s="151">
        <f t="shared" si="67"/>
        <v>0</v>
      </c>
      <c r="X340" s="191"/>
      <c r="Y340" s="151">
        <f t="shared" si="68"/>
        <v>0</v>
      </c>
    </row>
    <row r="341" spans="9:32" s="15" customFormat="1">
      <c r="I341" s="151"/>
      <c r="L341" s="151"/>
      <c r="N341" s="30"/>
      <c r="O341" s="191">
        <v>322</v>
      </c>
      <c r="P341" s="191"/>
      <c r="Q341" s="151">
        <f t="shared" si="64"/>
        <v>0</v>
      </c>
      <c r="R341" s="37"/>
      <c r="S341" s="151">
        <f t="shared" si="65"/>
        <v>0</v>
      </c>
      <c r="T341" s="191"/>
      <c r="U341" s="151">
        <f t="shared" si="66"/>
        <v>0</v>
      </c>
      <c r="V341" s="191"/>
      <c r="W341" s="151">
        <f t="shared" si="67"/>
        <v>0</v>
      </c>
      <c r="X341" s="191"/>
      <c r="Y341" s="151">
        <f t="shared" si="68"/>
        <v>0</v>
      </c>
    </row>
    <row r="342" spans="9:32" s="15" customFormat="1">
      <c r="I342" s="151"/>
      <c r="L342" s="151"/>
      <c r="N342" s="30"/>
      <c r="O342" s="191">
        <v>323</v>
      </c>
      <c r="P342" s="191"/>
      <c r="Q342" s="151">
        <f t="shared" si="64"/>
        <v>0</v>
      </c>
      <c r="R342" s="37"/>
      <c r="S342" s="151">
        <f t="shared" si="65"/>
        <v>0</v>
      </c>
      <c r="T342" s="191"/>
      <c r="U342" s="151">
        <f t="shared" si="66"/>
        <v>0</v>
      </c>
      <c r="V342" s="191"/>
      <c r="W342" s="151">
        <f t="shared" si="67"/>
        <v>0</v>
      </c>
      <c r="X342" s="191"/>
      <c r="Y342" s="151">
        <f t="shared" si="68"/>
        <v>0</v>
      </c>
    </row>
    <row r="343" spans="9:32" s="15" customFormat="1">
      <c r="I343" s="151"/>
      <c r="L343" s="151"/>
      <c r="N343" s="30"/>
      <c r="O343" s="191">
        <v>324</v>
      </c>
      <c r="P343" s="191"/>
      <c r="Q343" s="151">
        <f t="shared" si="64"/>
        <v>0</v>
      </c>
      <c r="R343" s="37"/>
      <c r="S343" s="151">
        <f t="shared" si="65"/>
        <v>0</v>
      </c>
      <c r="T343" s="191"/>
      <c r="U343" s="151">
        <f t="shared" si="66"/>
        <v>0</v>
      </c>
      <c r="V343" s="191"/>
      <c r="W343" s="151">
        <f t="shared" si="67"/>
        <v>0</v>
      </c>
      <c r="X343" s="191"/>
      <c r="Y343" s="151">
        <f t="shared" si="68"/>
        <v>0</v>
      </c>
    </row>
    <row r="344" spans="9:32" s="15" customFormat="1">
      <c r="I344" s="151"/>
      <c r="L344" s="151"/>
      <c r="N344" s="30"/>
      <c r="O344" s="191">
        <v>325</v>
      </c>
      <c r="P344" s="191"/>
      <c r="Q344" s="151">
        <f t="shared" si="64"/>
        <v>0</v>
      </c>
      <c r="R344" s="37"/>
      <c r="S344" s="151">
        <f t="shared" si="65"/>
        <v>0</v>
      </c>
      <c r="T344" s="191"/>
      <c r="U344" s="151">
        <f t="shared" si="66"/>
        <v>0</v>
      </c>
      <c r="V344" s="191"/>
      <c r="W344" s="151">
        <f t="shared" si="67"/>
        <v>0</v>
      </c>
      <c r="X344" s="191"/>
      <c r="Y344" s="151">
        <f t="shared" si="68"/>
        <v>0</v>
      </c>
    </row>
    <row r="345" spans="9:32" s="15" customFormat="1">
      <c r="I345" s="151"/>
      <c r="L345" s="151"/>
      <c r="N345" s="30"/>
      <c r="O345" s="191">
        <v>326</v>
      </c>
      <c r="P345" s="191"/>
      <c r="Q345" s="151">
        <f t="shared" si="64"/>
        <v>0</v>
      </c>
      <c r="R345" s="37"/>
      <c r="S345" s="151">
        <f t="shared" si="65"/>
        <v>0</v>
      </c>
      <c r="T345" s="191"/>
      <c r="U345" s="151">
        <f t="shared" si="66"/>
        <v>0</v>
      </c>
      <c r="V345" s="191"/>
      <c r="W345" s="151">
        <f t="shared" si="67"/>
        <v>0</v>
      </c>
      <c r="X345" s="191"/>
      <c r="Y345" s="151">
        <f t="shared" si="68"/>
        <v>0</v>
      </c>
    </row>
    <row r="346" spans="9:32" s="15" customFormat="1">
      <c r="I346" s="151"/>
      <c r="L346" s="151"/>
      <c r="N346" s="30"/>
      <c r="O346" s="191">
        <v>327</v>
      </c>
      <c r="P346" s="191"/>
      <c r="Q346" s="151">
        <f t="shared" si="64"/>
        <v>0</v>
      </c>
      <c r="R346" s="37"/>
      <c r="S346" s="151">
        <f t="shared" si="65"/>
        <v>0</v>
      </c>
      <c r="T346" s="191"/>
      <c r="U346" s="151">
        <f t="shared" si="66"/>
        <v>0</v>
      </c>
      <c r="V346" s="191"/>
      <c r="W346" s="151">
        <f t="shared" si="67"/>
        <v>0</v>
      </c>
      <c r="X346" s="191"/>
      <c r="Y346" s="151">
        <f t="shared" si="68"/>
        <v>0</v>
      </c>
      <c r="AF346" s="151"/>
    </row>
    <row r="347" spans="9:32" s="15" customFormat="1">
      <c r="I347" s="151"/>
      <c r="L347" s="151"/>
      <c r="N347" s="30"/>
      <c r="O347" s="191">
        <v>328</v>
      </c>
      <c r="P347" s="191"/>
      <c r="Q347" s="151">
        <f t="shared" si="64"/>
        <v>0</v>
      </c>
      <c r="R347" s="37"/>
      <c r="S347" s="151">
        <f t="shared" si="65"/>
        <v>0</v>
      </c>
      <c r="T347" s="191"/>
      <c r="U347" s="151">
        <f t="shared" si="66"/>
        <v>0</v>
      </c>
      <c r="V347" s="191"/>
      <c r="W347" s="151">
        <f t="shared" si="67"/>
        <v>0</v>
      </c>
      <c r="X347" s="191"/>
      <c r="Y347" s="151">
        <f t="shared" si="68"/>
        <v>0</v>
      </c>
      <c r="AF347" s="151"/>
    </row>
    <row r="348" spans="9:32" s="15" customFormat="1">
      <c r="I348" s="151"/>
      <c r="L348" s="151"/>
      <c r="N348" s="30"/>
      <c r="O348" s="191">
        <v>329</v>
      </c>
      <c r="P348" s="191"/>
      <c r="Q348" s="151">
        <f t="shared" si="64"/>
        <v>0</v>
      </c>
      <c r="R348" s="37"/>
      <c r="S348" s="151">
        <f t="shared" si="65"/>
        <v>0</v>
      </c>
      <c r="T348" s="191"/>
      <c r="U348" s="151">
        <f t="shared" si="66"/>
        <v>0</v>
      </c>
      <c r="V348" s="191"/>
      <c r="W348" s="151">
        <f t="shared" si="67"/>
        <v>0</v>
      </c>
      <c r="X348" s="191"/>
      <c r="Y348" s="151">
        <f t="shared" si="68"/>
        <v>0</v>
      </c>
    </row>
    <row r="349" spans="9:32" s="15" customFormat="1">
      <c r="I349" s="151"/>
      <c r="L349" s="151"/>
      <c r="N349" s="30"/>
      <c r="O349" s="191">
        <v>330</v>
      </c>
      <c r="P349" s="191"/>
      <c r="Q349" s="151">
        <f t="shared" si="64"/>
        <v>0</v>
      </c>
      <c r="R349" s="37"/>
      <c r="S349" s="151">
        <f t="shared" si="65"/>
        <v>0</v>
      </c>
      <c r="T349" s="191"/>
      <c r="U349" s="151">
        <f t="shared" si="66"/>
        <v>0</v>
      </c>
      <c r="V349" s="191"/>
      <c r="W349" s="151">
        <f t="shared" si="67"/>
        <v>0</v>
      </c>
      <c r="X349" s="191"/>
      <c r="Y349" s="151">
        <f t="shared" si="68"/>
        <v>0</v>
      </c>
    </row>
    <row r="350" spans="9:32" s="15" customFormat="1">
      <c r="I350" s="151"/>
      <c r="L350" s="151"/>
      <c r="N350" s="30"/>
      <c r="O350" s="191">
        <v>331</v>
      </c>
      <c r="P350" s="191"/>
      <c r="Q350" s="151">
        <f t="shared" si="64"/>
        <v>0</v>
      </c>
      <c r="R350" s="37"/>
      <c r="S350" s="151">
        <f t="shared" si="65"/>
        <v>0</v>
      </c>
      <c r="T350" s="191"/>
      <c r="U350" s="151">
        <f t="shared" si="66"/>
        <v>0</v>
      </c>
      <c r="V350" s="191"/>
      <c r="W350" s="151">
        <f t="shared" si="67"/>
        <v>0</v>
      </c>
      <c r="X350" s="191"/>
      <c r="Y350" s="151">
        <f t="shared" si="68"/>
        <v>0</v>
      </c>
    </row>
    <row r="351" spans="9:32" s="15" customFormat="1">
      <c r="I351" s="151"/>
      <c r="L351" s="151"/>
      <c r="N351" s="30"/>
      <c r="O351" s="191">
        <v>332</v>
      </c>
      <c r="P351" s="191"/>
      <c r="Q351" s="151">
        <f t="shared" si="64"/>
        <v>0</v>
      </c>
      <c r="R351" s="37"/>
      <c r="S351" s="151">
        <f t="shared" si="65"/>
        <v>0</v>
      </c>
      <c r="T351" s="191"/>
      <c r="U351" s="151">
        <f t="shared" si="66"/>
        <v>0</v>
      </c>
      <c r="V351" s="191"/>
      <c r="W351" s="151">
        <f t="shared" si="67"/>
        <v>0</v>
      </c>
      <c r="X351" s="191"/>
      <c r="Y351" s="151">
        <f t="shared" si="68"/>
        <v>0</v>
      </c>
    </row>
    <row r="352" spans="9:32" s="15" customFormat="1">
      <c r="I352" s="151"/>
      <c r="L352" s="151"/>
      <c r="N352" s="30"/>
      <c r="O352" s="191">
        <v>333</v>
      </c>
      <c r="P352" s="191"/>
      <c r="Q352" s="151">
        <f t="shared" si="64"/>
        <v>0</v>
      </c>
      <c r="R352" s="37"/>
      <c r="S352" s="151">
        <f t="shared" si="65"/>
        <v>0</v>
      </c>
      <c r="T352" s="191"/>
      <c r="U352" s="151">
        <f t="shared" si="66"/>
        <v>0</v>
      </c>
      <c r="V352" s="191"/>
      <c r="W352" s="151">
        <f t="shared" si="67"/>
        <v>0</v>
      </c>
      <c r="X352" s="191"/>
      <c r="Y352" s="151">
        <f t="shared" si="68"/>
        <v>0</v>
      </c>
    </row>
    <row r="353" spans="9:25" s="15" customFormat="1">
      <c r="I353" s="151"/>
      <c r="L353" s="151"/>
      <c r="N353" s="30"/>
      <c r="O353" s="191">
        <v>334</v>
      </c>
      <c r="P353" s="191"/>
      <c r="Q353" s="151">
        <f t="shared" si="64"/>
        <v>0</v>
      </c>
      <c r="R353" s="37"/>
      <c r="S353" s="151">
        <f t="shared" si="65"/>
        <v>0</v>
      </c>
      <c r="T353" s="191"/>
      <c r="U353" s="151">
        <f t="shared" si="66"/>
        <v>0</v>
      </c>
      <c r="V353" s="191"/>
      <c r="W353" s="151">
        <f t="shared" si="67"/>
        <v>0</v>
      </c>
      <c r="X353" s="191"/>
      <c r="Y353" s="151">
        <f t="shared" si="68"/>
        <v>0</v>
      </c>
    </row>
    <row r="354" spans="9:25" s="15" customFormat="1">
      <c r="I354" s="151"/>
      <c r="L354" s="151"/>
      <c r="N354" s="30"/>
      <c r="O354" s="191">
        <v>335</v>
      </c>
      <c r="P354" s="191"/>
      <c r="Q354" s="151">
        <f t="shared" si="64"/>
        <v>0</v>
      </c>
      <c r="R354" s="37"/>
      <c r="S354" s="151">
        <f t="shared" si="65"/>
        <v>0</v>
      </c>
      <c r="T354" s="191"/>
      <c r="U354" s="151">
        <f t="shared" si="66"/>
        <v>0</v>
      </c>
      <c r="V354" s="191"/>
      <c r="W354" s="151">
        <f t="shared" si="67"/>
        <v>0</v>
      </c>
      <c r="X354" s="191"/>
      <c r="Y354" s="151">
        <f t="shared" si="68"/>
        <v>0</v>
      </c>
    </row>
    <row r="355" spans="9:25" s="15" customFormat="1">
      <c r="I355" s="151"/>
      <c r="L355" s="151"/>
      <c r="N355" s="30"/>
      <c r="O355" s="191">
        <v>336</v>
      </c>
      <c r="P355" s="191"/>
      <c r="Q355" s="151">
        <f t="shared" si="64"/>
        <v>0</v>
      </c>
      <c r="R355" s="37"/>
      <c r="S355" s="151">
        <f t="shared" si="65"/>
        <v>0</v>
      </c>
      <c r="T355" s="191"/>
      <c r="U355" s="151">
        <f t="shared" si="66"/>
        <v>0</v>
      </c>
      <c r="V355" s="191"/>
      <c r="W355" s="151">
        <f t="shared" si="67"/>
        <v>0</v>
      </c>
      <c r="X355" s="191"/>
      <c r="Y355" s="151">
        <f t="shared" si="68"/>
        <v>0</v>
      </c>
    </row>
    <row r="356" spans="9:25" s="15" customFormat="1">
      <c r="I356" s="151"/>
      <c r="L356" s="151"/>
      <c r="N356" s="30"/>
      <c r="O356" s="191">
        <v>337</v>
      </c>
      <c r="P356" s="191"/>
      <c r="Q356" s="151">
        <f t="shared" si="64"/>
        <v>0</v>
      </c>
      <c r="R356" s="37"/>
      <c r="S356" s="151">
        <f t="shared" si="65"/>
        <v>0</v>
      </c>
      <c r="T356" s="191"/>
      <c r="U356" s="151">
        <f t="shared" si="66"/>
        <v>0</v>
      </c>
      <c r="V356" s="191"/>
      <c r="W356" s="151">
        <f t="shared" si="67"/>
        <v>0</v>
      </c>
      <c r="X356" s="191"/>
      <c r="Y356" s="151">
        <f t="shared" si="68"/>
        <v>0</v>
      </c>
    </row>
    <row r="357" spans="9:25" s="15" customFormat="1">
      <c r="I357" s="151"/>
      <c r="L357" s="151"/>
      <c r="N357" s="30"/>
      <c r="O357" s="191">
        <v>338</v>
      </c>
      <c r="P357" s="191"/>
      <c r="Q357" s="151">
        <f t="shared" si="64"/>
        <v>0</v>
      </c>
      <c r="R357" s="37"/>
      <c r="S357" s="151">
        <f t="shared" si="65"/>
        <v>0</v>
      </c>
      <c r="T357" s="191"/>
      <c r="U357" s="151">
        <f t="shared" si="66"/>
        <v>0</v>
      </c>
      <c r="V357" s="191"/>
      <c r="W357" s="151">
        <f t="shared" si="67"/>
        <v>0</v>
      </c>
      <c r="X357" s="191"/>
      <c r="Y357" s="151">
        <f t="shared" si="68"/>
        <v>0</v>
      </c>
    </row>
    <row r="358" spans="9:25" s="15" customFormat="1">
      <c r="I358" s="151"/>
      <c r="L358" s="151"/>
      <c r="N358" s="30"/>
      <c r="O358" s="191">
        <v>339</v>
      </c>
      <c r="P358" s="191"/>
      <c r="Q358" s="151">
        <f t="shared" si="64"/>
        <v>0</v>
      </c>
      <c r="R358" s="37"/>
      <c r="S358" s="151">
        <f t="shared" si="65"/>
        <v>0</v>
      </c>
      <c r="T358" s="191"/>
      <c r="U358" s="151">
        <f t="shared" si="66"/>
        <v>0</v>
      </c>
      <c r="V358" s="191"/>
      <c r="W358" s="151">
        <f t="shared" si="67"/>
        <v>0</v>
      </c>
      <c r="X358" s="191"/>
      <c r="Y358" s="151">
        <f t="shared" si="68"/>
        <v>0</v>
      </c>
    </row>
    <row r="359" spans="9:25" s="15" customFormat="1">
      <c r="I359" s="151"/>
      <c r="L359" s="151"/>
      <c r="N359" s="30"/>
      <c r="O359" s="191">
        <v>340</v>
      </c>
      <c r="P359" s="191"/>
      <c r="Q359" s="151">
        <f t="shared" si="64"/>
        <v>0</v>
      </c>
      <c r="R359" s="37"/>
      <c r="S359" s="151">
        <f t="shared" si="65"/>
        <v>0</v>
      </c>
      <c r="T359" s="191"/>
      <c r="U359" s="151">
        <f t="shared" si="66"/>
        <v>0</v>
      </c>
      <c r="V359" s="191"/>
      <c r="W359" s="151">
        <f t="shared" si="67"/>
        <v>0</v>
      </c>
      <c r="X359" s="191"/>
      <c r="Y359" s="151">
        <f t="shared" si="68"/>
        <v>0</v>
      </c>
    </row>
    <row r="360" spans="9:25" s="15" customFormat="1">
      <c r="I360" s="151"/>
      <c r="L360" s="151"/>
      <c r="N360" s="30"/>
      <c r="O360" s="191">
        <v>341</v>
      </c>
      <c r="P360" s="191"/>
      <c r="Q360" s="151">
        <f t="shared" si="64"/>
        <v>0</v>
      </c>
      <c r="R360" s="37"/>
      <c r="S360" s="151">
        <f t="shared" si="65"/>
        <v>0</v>
      </c>
      <c r="T360" s="191"/>
      <c r="U360" s="151">
        <f t="shared" si="66"/>
        <v>0</v>
      </c>
      <c r="V360" s="191"/>
      <c r="W360" s="151">
        <f t="shared" si="67"/>
        <v>0</v>
      </c>
      <c r="X360" s="191"/>
      <c r="Y360" s="151">
        <f t="shared" si="68"/>
        <v>0</v>
      </c>
    </row>
    <row r="361" spans="9:25" s="15" customFormat="1">
      <c r="I361" s="151"/>
      <c r="L361" s="151"/>
      <c r="N361" s="30"/>
      <c r="O361" s="191">
        <v>342</v>
      </c>
      <c r="P361" s="191"/>
      <c r="Q361" s="151">
        <f t="shared" si="64"/>
        <v>0</v>
      </c>
      <c r="R361" s="37"/>
      <c r="S361" s="151">
        <f t="shared" si="65"/>
        <v>0</v>
      </c>
      <c r="T361" s="191"/>
      <c r="U361" s="151">
        <f t="shared" si="66"/>
        <v>0</v>
      </c>
      <c r="V361" s="191"/>
      <c r="W361" s="151">
        <f t="shared" si="67"/>
        <v>0</v>
      </c>
      <c r="X361" s="191"/>
      <c r="Y361" s="151">
        <f t="shared" si="68"/>
        <v>0</v>
      </c>
    </row>
    <row r="362" spans="9:25" s="15" customFormat="1">
      <c r="I362" s="151"/>
      <c r="L362" s="151"/>
      <c r="N362" s="30"/>
      <c r="O362" s="191">
        <v>343</v>
      </c>
      <c r="P362" s="191"/>
      <c r="Q362" s="151">
        <f t="shared" si="64"/>
        <v>0</v>
      </c>
      <c r="R362" s="37"/>
      <c r="S362" s="151">
        <f t="shared" si="65"/>
        <v>0</v>
      </c>
      <c r="T362" s="191"/>
      <c r="U362" s="151">
        <f t="shared" si="66"/>
        <v>0</v>
      </c>
      <c r="V362" s="191"/>
      <c r="W362" s="151">
        <f t="shared" si="67"/>
        <v>0</v>
      </c>
      <c r="X362" s="191"/>
      <c r="Y362" s="151">
        <f t="shared" si="68"/>
        <v>0</v>
      </c>
    </row>
    <row r="363" spans="9:25" s="15" customFormat="1">
      <c r="I363" s="151"/>
      <c r="L363" s="151"/>
      <c r="N363" s="30"/>
      <c r="O363" s="191">
        <v>344</v>
      </c>
      <c r="P363" s="191"/>
      <c r="Q363" s="151">
        <f t="shared" si="64"/>
        <v>0</v>
      </c>
      <c r="R363" s="37"/>
      <c r="S363" s="151">
        <f t="shared" si="65"/>
        <v>0</v>
      </c>
      <c r="T363" s="191"/>
      <c r="U363" s="151">
        <f t="shared" si="66"/>
        <v>0</v>
      </c>
      <c r="V363" s="191"/>
      <c r="W363" s="151">
        <f t="shared" si="67"/>
        <v>0</v>
      </c>
      <c r="X363" s="191"/>
      <c r="Y363" s="151">
        <f t="shared" si="68"/>
        <v>0</v>
      </c>
    </row>
    <row r="364" spans="9:25" s="15" customFormat="1">
      <c r="I364" s="151"/>
      <c r="L364" s="151"/>
      <c r="N364" s="30"/>
      <c r="O364" s="191">
        <v>345</v>
      </c>
      <c r="P364" s="191"/>
      <c r="Q364" s="151">
        <f t="shared" si="64"/>
        <v>0</v>
      </c>
      <c r="R364" s="37"/>
      <c r="S364" s="151">
        <f t="shared" si="65"/>
        <v>0</v>
      </c>
      <c r="T364" s="191"/>
      <c r="U364" s="151">
        <f t="shared" si="66"/>
        <v>0</v>
      </c>
      <c r="V364" s="191"/>
      <c r="W364" s="151">
        <f t="shared" si="67"/>
        <v>0</v>
      </c>
      <c r="X364" s="191"/>
      <c r="Y364" s="151">
        <f t="shared" si="68"/>
        <v>0</v>
      </c>
    </row>
    <row r="365" spans="9:25" s="15" customFormat="1">
      <c r="I365" s="151"/>
      <c r="L365" s="151"/>
      <c r="N365" s="30"/>
      <c r="O365" s="191">
        <v>346</v>
      </c>
      <c r="P365" s="191"/>
      <c r="Q365" s="151">
        <f t="shared" si="64"/>
        <v>0</v>
      </c>
      <c r="R365" s="37"/>
      <c r="S365" s="151">
        <f t="shared" si="65"/>
        <v>0</v>
      </c>
      <c r="T365" s="191"/>
      <c r="U365" s="151">
        <f t="shared" si="66"/>
        <v>0</v>
      </c>
      <c r="V365" s="191"/>
      <c r="W365" s="151">
        <f t="shared" si="67"/>
        <v>0</v>
      </c>
      <c r="X365" s="191"/>
      <c r="Y365" s="151">
        <f t="shared" si="68"/>
        <v>0</v>
      </c>
    </row>
    <row r="366" spans="9:25" s="15" customFormat="1">
      <c r="I366" s="151"/>
      <c r="L366" s="151"/>
      <c r="N366" s="30"/>
      <c r="O366" s="191">
        <v>347</v>
      </c>
      <c r="P366" s="191"/>
      <c r="Q366" s="151">
        <f t="shared" si="64"/>
        <v>0</v>
      </c>
      <c r="R366" s="37"/>
      <c r="S366" s="151">
        <f t="shared" si="65"/>
        <v>0</v>
      </c>
      <c r="T366" s="191"/>
      <c r="U366" s="151">
        <f t="shared" si="66"/>
        <v>0</v>
      </c>
      <c r="V366" s="191"/>
      <c r="W366" s="151">
        <f t="shared" si="67"/>
        <v>0</v>
      </c>
      <c r="X366" s="191"/>
      <c r="Y366" s="151">
        <f t="shared" si="68"/>
        <v>0</v>
      </c>
    </row>
    <row r="367" spans="9:25" s="15" customFormat="1">
      <c r="I367" s="151"/>
      <c r="L367" s="151"/>
      <c r="N367" s="30"/>
      <c r="O367" s="191">
        <v>348</v>
      </c>
      <c r="P367" s="191"/>
      <c r="Q367" s="151">
        <f t="shared" si="64"/>
        <v>0</v>
      </c>
      <c r="R367" s="37"/>
      <c r="S367" s="151">
        <f t="shared" si="65"/>
        <v>0</v>
      </c>
      <c r="T367" s="191"/>
      <c r="U367" s="151">
        <f t="shared" si="66"/>
        <v>0</v>
      </c>
      <c r="V367" s="191"/>
      <c r="W367" s="151">
        <f t="shared" si="67"/>
        <v>0</v>
      </c>
      <c r="X367" s="191"/>
      <c r="Y367" s="151">
        <f t="shared" si="68"/>
        <v>0</v>
      </c>
    </row>
    <row r="368" spans="9:25" s="15" customFormat="1">
      <c r="I368" s="151"/>
      <c r="L368" s="151"/>
      <c r="N368" s="30"/>
      <c r="O368" s="191">
        <v>349</v>
      </c>
      <c r="P368" s="191"/>
      <c r="Q368" s="151">
        <f t="shared" si="64"/>
        <v>0</v>
      </c>
      <c r="R368" s="37"/>
      <c r="S368" s="151">
        <f t="shared" si="65"/>
        <v>0</v>
      </c>
      <c r="T368" s="191"/>
      <c r="U368" s="151">
        <f t="shared" si="66"/>
        <v>0</v>
      </c>
      <c r="V368" s="191"/>
      <c r="W368" s="151">
        <f t="shared" si="67"/>
        <v>0</v>
      </c>
      <c r="X368" s="191"/>
      <c r="Y368" s="151">
        <f t="shared" si="68"/>
        <v>0</v>
      </c>
    </row>
    <row r="369" spans="9:32" s="15" customFormat="1">
      <c r="I369" s="151"/>
      <c r="L369" s="151"/>
      <c r="N369" s="30"/>
      <c r="O369" s="191">
        <v>350</v>
      </c>
      <c r="P369" s="191"/>
      <c r="Q369" s="151">
        <f t="shared" si="64"/>
        <v>0</v>
      </c>
      <c r="R369" s="37"/>
      <c r="S369" s="151">
        <f t="shared" si="65"/>
        <v>0</v>
      </c>
      <c r="T369" s="191"/>
      <c r="U369" s="151">
        <f t="shared" si="66"/>
        <v>0</v>
      </c>
      <c r="V369" s="191"/>
      <c r="W369" s="151">
        <f t="shared" si="67"/>
        <v>0</v>
      </c>
      <c r="X369" s="191"/>
      <c r="Y369" s="151">
        <f t="shared" si="68"/>
        <v>0</v>
      </c>
    </row>
    <row r="370" spans="9:32" s="15" customFormat="1">
      <c r="I370" s="151"/>
      <c r="L370" s="151"/>
      <c r="N370" s="30"/>
      <c r="O370" s="191">
        <v>351</v>
      </c>
      <c r="P370" s="191"/>
      <c r="Q370" s="151">
        <f t="shared" si="64"/>
        <v>0</v>
      </c>
      <c r="R370" s="37"/>
      <c r="S370" s="151">
        <f t="shared" si="65"/>
        <v>0</v>
      </c>
      <c r="T370" s="191"/>
      <c r="U370" s="151">
        <f t="shared" si="66"/>
        <v>0</v>
      </c>
      <c r="V370" s="191"/>
      <c r="W370" s="151">
        <f t="shared" si="67"/>
        <v>0</v>
      </c>
      <c r="X370" s="191"/>
      <c r="Y370" s="151">
        <f t="shared" si="68"/>
        <v>0</v>
      </c>
    </row>
    <row r="371" spans="9:32" s="15" customFormat="1">
      <c r="L371" s="151"/>
      <c r="N371" s="30"/>
      <c r="O371" s="191">
        <v>352</v>
      </c>
      <c r="P371" s="191"/>
      <c r="Q371" s="151">
        <f t="shared" si="64"/>
        <v>0</v>
      </c>
      <c r="R371" s="37"/>
      <c r="S371" s="151">
        <f t="shared" si="65"/>
        <v>0</v>
      </c>
      <c r="T371" s="191"/>
      <c r="U371" s="151">
        <f t="shared" si="66"/>
        <v>0</v>
      </c>
      <c r="V371" s="191"/>
      <c r="W371" s="151">
        <f t="shared" si="67"/>
        <v>0</v>
      </c>
      <c r="X371" s="191"/>
      <c r="Y371" s="151">
        <f t="shared" si="68"/>
        <v>0</v>
      </c>
    </row>
    <row r="372" spans="9:32" s="15" customFormat="1">
      <c r="L372" s="151"/>
      <c r="N372" s="30"/>
      <c r="O372" s="191">
        <v>353</v>
      </c>
      <c r="P372" s="191"/>
      <c r="Q372" s="151">
        <f t="shared" si="64"/>
        <v>0</v>
      </c>
      <c r="R372" s="37"/>
      <c r="S372" s="151">
        <f t="shared" si="65"/>
        <v>0</v>
      </c>
      <c r="T372" s="191"/>
      <c r="U372" s="151">
        <f t="shared" si="66"/>
        <v>0</v>
      </c>
      <c r="V372" s="191"/>
      <c r="W372" s="151">
        <f t="shared" si="67"/>
        <v>0</v>
      </c>
      <c r="X372" s="191"/>
      <c r="Y372" s="151">
        <f t="shared" si="68"/>
        <v>0</v>
      </c>
    </row>
    <row r="373" spans="9:32" s="15" customFormat="1">
      <c r="L373" s="151"/>
      <c r="N373" s="30"/>
      <c r="O373" s="191">
        <v>354</v>
      </c>
      <c r="P373" s="191"/>
      <c r="Q373" s="151">
        <f t="shared" si="64"/>
        <v>0</v>
      </c>
      <c r="R373" s="37"/>
      <c r="S373" s="151">
        <f t="shared" si="65"/>
        <v>0</v>
      </c>
      <c r="T373" s="191"/>
      <c r="U373" s="151">
        <f t="shared" si="66"/>
        <v>0</v>
      </c>
      <c r="V373" s="191"/>
      <c r="W373" s="151">
        <f t="shared" si="67"/>
        <v>0</v>
      </c>
      <c r="X373" s="191"/>
      <c r="Y373" s="151">
        <f t="shared" si="68"/>
        <v>0</v>
      </c>
    </row>
    <row r="374" spans="9:32" s="15" customFormat="1">
      <c r="L374" s="151"/>
      <c r="N374" s="30"/>
      <c r="O374" s="191">
        <v>355</v>
      </c>
      <c r="P374" s="191"/>
      <c r="Q374" s="151">
        <f t="shared" si="64"/>
        <v>0</v>
      </c>
      <c r="R374" s="37"/>
      <c r="S374" s="151">
        <f t="shared" si="65"/>
        <v>0</v>
      </c>
      <c r="T374" s="191"/>
      <c r="U374" s="151">
        <f t="shared" si="66"/>
        <v>0</v>
      </c>
      <c r="V374" s="191"/>
      <c r="W374" s="151">
        <f t="shared" si="67"/>
        <v>0</v>
      </c>
      <c r="X374" s="191"/>
      <c r="Y374" s="151">
        <f t="shared" si="68"/>
        <v>0</v>
      </c>
    </row>
    <row r="375" spans="9:32" s="15" customFormat="1">
      <c r="L375" s="151"/>
      <c r="N375" s="30"/>
      <c r="O375" s="191">
        <v>356</v>
      </c>
      <c r="P375" s="191"/>
      <c r="Q375" s="151">
        <f t="shared" si="64"/>
        <v>0</v>
      </c>
      <c r="R375" s="37"/>
      <c r="S375" s="151">
        <f t="shared" si="65"/>
        <v>0</v>
      </c>
      <c r="T375" s="191"/>
      <c r="U375" s="151">
        <f t="shared" si="66"/>
        <v>0</v>
      </c>
      <c r="V375" s="191"/>
      <c r="W375" s="151">
        <f t="shared" si="67"/>
        <v>0</v>
      </c>
      <c r="X375" s="191"/>
      <c r="Y375" s="151">
        <f t="shared" si="68"/>
        <v>0</v>
      </c>
    </row>
    <row r="376" spans="9:32" s="15" customFormat="1">
      <c r="L376" s="151"/>
      <c r="N376" s="30"/>
      <c r="O376" s="191">
        <v>357</v>
      </c>
      <c r="P376" s="191"/>
      <c r="Q376" s="151">
        <f t="shared" si="64"/>
        <v>0</v>
      </c>
      <c r="R376" s="37"/>
      <c r="S376" s="151">
        <f t="shared" si="65"/>
        <v>0</v>
      </c>
      <c r="T376" s="191"/>
      <c r="U376" s="151">
        <f t="shared" si="66"/>
        <v>0</v>
      </c>
      <c r="V376" s="191"/>
      <c r="W376" s="151">
        <f t="shared" si="67"/>
        <v>0</v>
      </c>
      <c r="X376" s="191"/>
      <c r="Y376" s="151">
        <f t="shared" si="68"/>
        <v>0</v>
      </c>
    </row>
    <row r="377" spans="9:32" s="15" customFormat="1">
      <c r="L377" s="151"/>
      <c r="N377" s="30"/>
      <c r="O377" s="191">
        <v>358</v>
      </c>
      <c r="P377" s="191"/>
      <c r="Q377" s="151">
        <f t="shared" si="64"/>
        <v>0</v>
      </c>
      <c r="R377" s="37"/>
      <c r="S377" s="151">
        <f t="shared" si="65"/>
        <v>0</v>
      </c>
      <c r="T377" s="191"/>
      <c r="U377" s="151">
        <f t="shared" si="66"/>
        <v>0</v>
      </c>
      <c r="V377" s="191"/>
      <c r="W377" s="151">
        <f t="shared" si="67"/>
        <v>0</v>
      </c>
      <c r="X377" s="191"/>
      <c r="Y377" s="151">
        <f t="shared" si="68"/>
        <v>0</v>
      </c>
    </row>
    <row r="378" spans="9:32" s="15" customFormat="1">
      <c r="L378" s="151"/>
      <c r="N378" s="30"/>
      <c r="O378" s="191">
        <v>359</v>
      </c>
      <c r="P378" s="191"/>
      <c r="Q378" s="151">
        <f t="shared" si="64"/>
        <v>0</v>
      </c>
      <c r="R378" s="37"/>
      <c r="S378" s="151">
        <f t="shared" si="65"/>
        <v>0</v>
      </c>
      <c r="T378" s="191"/>
      <c r="U378" s="151">
        <f t="shared" si="66"/>
        <v>0</v>
      </c>
      <c r="V378" s="191"/>
      <c r="W378" s="151">
        <f t="shared" si="67"/>
        <v>0</v>
      </c>
      <c r="X378" s="191"/>
      <c r="Y378" s="151">
        <f t="shared" si="68"/>
        <v>0</v>
      </c>
    </row>
    <row r="379" spans="9:32" s="15" customFormat="1">
      <c r="L379" s="151"/>
      <c r="N379" s="30"/>
      <c r="O379" s="191">
        <v>360</v>
      </c>
      <c r="P379" s="191"/>
      <c r="Q379" s="151">
        <f t="shared" si="64"/>
        <v>0</v>
      </c>
      <c r="R379" s="37"/>
      <c r="S379" s="151">
        <f t="shared" si="65"/>
        <v>0</v>
      </c>
      <c r="T379" s="191"/>
      <c r="U379" s="151">
        <f t="shared" si="66"/>
        <v>0</v>
      </c>
      <c r="V379" s="191"/>
      <c r="W379" s="151">
        <f t="shared" si="67"/>
        <v>0</v>
      </c>
      <c r="X379" s="191"/>
      <c r="Y379" s="151">
        <f t="shared" si="68"/>
        <v>0</v>
      </c>
    </row>
    <row r="380" spans="9:32" s="15" customFormat="1">
      <c r="L380" s="151"/>
      <c r="N380" s="30"/>
      <c r="Q380" s="151"/>
      <c r="AF380" s="151"/>
    </row>
    <row r="381" spans="9:32" s="15" customFormat="1">
      <c r="L381" s="151"/>
      <c r="N381" s="30"/>
      <c r="Q381" s="151"/>
      <c r="AF381" s="151"/>
    </row>
    <row r="382" spans="9:32" s="15" customFormat="1">
      <c r="L382" s="151"/>
      <c r="N382" s="30"/>
      <c r="Q382" s="151"/>
    </row>
    <row r="383" spans="9:32" s="15" customFormat="1">
      <c r="L383" s="151"/>
      <c r="N383" s="30"/>
      <c r="Q383" s="151"/>
    </row>
    <row r="384" spans="9:32" s="15" customFormat="1">
      <c r="L384" s="151"/>
      <c r="N384" s="30"/>
      <c r="Q384" s="151"/>
    </row>
    <row r="385" spans="12:32" s="15" customFormat="1">
      <c r="L385" s="151"/>
      <c r="N385" s="30"/>
      <c r="Q385" s="151"/>
    </row>
    <row r="386" spans="12:32" s="15" customFormat="1">
      <c r="L386" s="151"/>
      <c r="N386" s="30"/>
      <c r="Q386" s="151"/>
    </row>
    <row r="387" spans="12:32" s="15" customFormat="1">
      <c r="L387" s="151"/>
      <c r="N387" s="30"/>
      <c r="Q387" s="151"/>
    </row>
    <row r="388" spans="12:32" s="15" customFormat="1">
      <c r="L388" s="151"/>
      <c r="N388" s="30"/>
      <c r="Q388" s="151"/>
    </row>
    <row r="389" spans="12:32" s="15" customFormat="1">
      <c r="L389" s="151"/>
      <c r="N389" s="30"/>
      <c r="Q389" s="151"/>
    </row>
    <row r="390" spans="12:32" s="15" customFormat="1">
      <c r="L390" s="151"/>
      <c r="N390" s="30"/>
      <c r="Q390" s="151"/>
    </row>
    <row r="391" spans="12:32" s="15" customFormat="1">
      <c r="L391" s="151"/>
      <c r="N391" s="30"/>
      <c r="Q391" s="151"/>
    </row>
    <row r="392" spans="12:32" s="15" customFormat="1">
      <c r="L392" s="151"/>
      <c r="N392" s="30"/>
      <c r="Q392" s="151"/>
      <c r="AF392" s="151"/>
    </row>
    <row r="393" spans="12:32" s="15" customFormat="1">
      <c r="L393" s="151"/>
      <c r="N393" s="30"/>
      <c r="Q393" s="151"/>
      <c r="AF393" s="151"/>
    </row>
    <row r="394" spans="12:32" s="15" customFormat="1">
      <c r="L394" s="151"/>
      <c r="N394" s="30"/>
      <c r="Q394" s="151"/>
    </row>
    <row r="395" spans="12:32" s="15" customFormat="1">
      <c r="L395" s="151"/>
      <c r="N395" s="30"/>
      <c r="Q395" s="151"/>
    </row>
    <row r="396" spans="12:32" s="15" customFormat="1">
      <c r="L396" s="151"/>
      <c r="N396" s="30"/>
      <c r="Q396" s="151"/>
    </row>
    <row r="397" spans="12:32" s="15" customFormat="1">
      <c r="L397" s="151"/>
      <c r="N397" s="30"/>
      <c r="Q397" s="151"/>
    </row>
    <row r="398" spans="12:32" s="15" customFormat="1">
      <c r="L398" s="151"/>
      <c r="N398" s="30"/>
      <c r="Q398" s="151"/>
    </row>
    <row r="399" spans="12:32">
      <c r="L399" s="151"/>
      <c r="Q399" s="151"/>
      <c r="AF399" s="15"/>
    </row>
    <row r="400" spans="12:32">
      <c r="L400" s="151"/>
      <c r="Q400" s="151"/>
      <c r="AF400" s="15"/>
    </row>
    <row r="401" spans="12:32">
      <c r="L401" s="151"/>
      <c r="Q401" s="151"/>
      <c r="AF401" s="15"/>
    </row>
    <row r="402" spans="12:32">
      <c r="L402" s="151"/>
      <c r="Q402" s="151"/>
      <c r="AF402" s="15"/>
    </row>
    <row r="403" spans="12:32">
      <c r="L403" s="151"/>
      <c r="Q403" s="151"/>
      <c r="AF403" s="15"/>
    </row>
    <row r="404" spans="12:32">
      <c r="L404" s="151"/>
      <c r="Q404" s="151"/>
    </row>
    <row r="405" spans="12:32">
      <c r="L405" s="151"/>
      <c r="Q405" s="151"/>
    </row>
    <row r="406" spans="12:32">
      <c r="L406" s="151"/>
      <c r="Q406" s="151"/>
    </row>
    <row r="407" spans="12:32">
      <c r="L407" s="151"/>
      <c r="Q407" s="151"/>
    </row>
    <row r="408" spans="12:32">
      <c r="L408" s="151"/>
      <c r="Q408" s="151"/>
    </row>
    <row r="409" spans="12:32">
      <c r="L409" s="151"/>
      <c r="Q409" s="151"/>
    </row>
    <row r="410" spans="12:32">
      <c r="L410" s="151"/>
      <c r="Q410" s="151"/>
    </row>
    <row r="411" spans="12:32">
      <c r="L411" s="151"/>
      <c r="Q411" s="151"/>
    </row>
    <row r="412" spans="12:32">
      <c r="L412" s="151"/>
      <c r="Q412" s="151"/>
    </row>
    <row r="413" spans="12:32">
      <c r="L413" s="151"/>
      <c r="Q413" s="151"/>
    </row>
    <row r="414" spans="12:32">
      <c r="L414" s="151"/>
      <c r="Q414" s="151"/>
    </row>
    <row r="415" spans="12:32">
      <c r="L415" s="151"/>
      <c r="Q415" s="151"/>
      <c r="AF415" s="15"/>
    </row>
    <row r="416" spans="12:32">
      <c r="L416" s="151"/>
      <c r="Q416" s="151"/>
      <c r="AF416" s="151"/>
    </row>
    <row r="417" spans="12:17">
      <c r="L417" s="151"/>
      <c r="Q417" s="15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46" fitToHeight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C417"/>
  <sheetViews>
    <sheetView topLeftCell="A23" zoomScale="90" zoomScaleNormal="90" zoomScalePageLayoutView="90" workbookViewId="0">
      <selection activeCell="D44" sqref="D44:L49"/>
    </sheetView>
  </sheetViews>
  <sheetFormatPr baseColWidth="10" defaultColWidth="10.6640625" defaultRowHeight="15" x14ac:dyDescent="0"/>
  <cols>
    <col min="1" max="1" width="2" style="11" customWidth="1"/>
    <col min="2" max="2" width="3.6640625" style="11" customWidth="1"/>
    <col min="3" max="3" width="5" style="11" customWidth="1"/>
    <col min="4" max="4" width="8" style="11" customWidth="1"/>
    <col min="5" max="5" width="13.6640625" style="11" customWidth="1"/>
    <col min="6" max="6" width="9.6640625" style="11" customWidth="1"/>
    <col min="7" max="7" width="3" style="11" customWidth="1"/>
    <col min="8" max="8" width="11" style="11" customWidth="1"/>
    <col min="9" max="9" width="2.6640625" style="11" customWidth="1"/>
    <col min="10" max="10" width="10" style="11" customWidth="1"/>
    <col min="11" max="11" width="2.6640625" style="11" customWidth="1"/>
    <col min="12" max="12" width="11.1640625" style="11" customWidth="1"/>
    <col min="13" max="13" width="2.6640625" style="11" customWidth="1"/>
    <col min="14" max="14" width="2.6640625" style="30" customWidth="1"/>
    <col min="15" max="15" width="11.6640625" style="11" customWidth="1"/>
    <col min="16" max="16" width="2.6640625" style="11" customWidth="1"/>
    <col min="17" max="17" width="13" style="11" customWidth="1"/>
    <col min="18" max="18" width="2.6640625" style="11" customWidth="1"/>
    <col min="19" max="19" width="10.6640625" style="11"/>
    <col min="20" max="20" width="3.1640625" style="11" customWidth="1"/>
    <col min="21" max="21" width="10.6640625" style="11"/>
    <col min="22" max="22" width="2.6640625" style="11" customWidth="1"/>
    <col min="23" max="23" width="10.6640625" style="11"/>
    <col min="24" max="24" width="3.1640625" style="11" customWidth="1"/>
    <col min="25" max="25" width="11.1640625" style="11" customWidth="1"/>
    <col min="26" max="32" width="10.6640625" style="11"/>
    <col min="33" max="33" width="28.1640625" style="11" customWidth="1"/>
    <col min="34" max="393" width="20.33203125" style="11" customWidth="1"/>
  </cols>
  <sheetData>
    <row r="1" spans="1:25">
      <c r="A1" s="32"/>
    </row>
    <row r="5" spans="1:25">
      <c r="B5" s="3" t="s">
        <v>312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5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15" customFormat="1">
      <c r="N6" s="30"/>
    </row>
    <row r="7" spans="1:25" s="15" customFormat="1">
      <c r="D7" s="16" t="s">
        <v>297</v>
      </c>
      <c r="E7" s="93">
        <f>Inputs!H59</f>
        <v>0</v>
      </c>
      <c r="N7" s="30"/>
    </row>
    <row r="8" spans="1:25" s="15" customFormat="1">
      <c r="D8" s="16" t="s">
        <v>298</v>
      </c>
      <c r="E8" s="38">
        <f>Inputs!M69</f>
        <v>0.1</v>
      </c>
      <c r="N8" s="30"/>
    </row>
    <row r="9" spans="1:25" s="15" customFormat="1">
      <c r="D9" s="16" t="s">
        <v>147</v>
      </c>
      <c r="E9" s="24">
        <f>Inputs!M70</f>
        <v>25</v>
      </c>
      <c r="N9" s="30"/>
    </row>
    <row r="10" spans="1:25" s="15" customFormat="1">
      <c r="N10" s="30"/>
    </row>
    <row r="11" spans="1:25" s="15" customFormat="1">
      <c r="N11" s="30"/>
    </row>
    <row r="12" spans="1:25" s="15" customFormat="1">
      <c r="D12" s="16" t="s">
        <v>122</v>
      </c>
      <c r="E12" s="150">
        <f>E13*12</f>
        <v>0</v>
      </c>
      <c r="N12" s="30"/>
    </row>
    <row r="13" spans="1:25" s="15" customFormat="1">
      <c r="D13" s="16" t="s">
        <v>299</v>
      </c>
      <c r="E13" s="150">
        <f>-PMT(E8/12,E9*12,E7)</f>
        <v>0</v>
      </c>
      <c r="N13" s="30"/>
    </row>
    <row r="14" spans="1:25" s="15" customFormat="1">
      <c r="N14" s="30"/>
    </row>
    <row r="15" spans="1:25" s="15" customFormat="1">
      <c r="N15" s="30"/>
    </row>
    <row r="16" spans="1:25" s="15" customFormat="1">
      <c r="N16" s="30"/>
    </row>
    <row r="17" spans="3:393" s="15" customFormat="1">
      <c r="N17" s="30"/>
    </row>
    <row r="18" spans="3:393" s="15" customFormat="1">
      <c r="C18" s="3" t="s">
        <v>300</v>
      </c>
      <c r="D18" s="2"/>
      <c r="E18" s="2"/>
      <c r="F18" s="2"/>
      <c r="G18" s="2"/>
      <c r="H18" s="2"/>
      <c r="I18" s="2"/>
      <c r="J18" s="2"/>
      <c r="K18" s="2"/>
      <c r="L18" s="2"/>
      <c r="N18" s="30"/>
      <c r="O18" s="3" t="s">
        <v>301</v>
      </c>
      <c r="P18" s="2"/>
      <c r="Q18" s="2"/>
      <c r="R18" s="2"/>
      <c r="S18" s="2"/>
      <c r="T18" s="2"/>
      <c r="U18" s="2"/>
      <c r="V18" s="2"/>
      <c r="W18" s="2"/>
      <c r="X18" s="2"/>
      <c r="Y18" s="2"/>
      <c r="AH18" s="15" t="s">
        <v>302</v>
      </c>
    </row>
    <row r="19" spans="3:393" s="15" customFormat="1" ht="48" customHeight="1">
      <c r="C19" s="27"/>
      <c r="D19" s="39" t="s">
        <v>172</v>
      </c>
      <c r="E19" s="41" t="s">
        <v>303</v>
      </c>
      <c r="F19" s="41" t="s">
        <v>304</v>
      </c>
      <c r="G19" s="40"/>
      <c r="H19" s="41" t="s">
        <v>305</v>
      </c>
      <c r="I19" s="40"/>
      <c r="J19" s="41" t="s">
        <v>119</v>
      </c>
      <c r="K19" s="40"/>
      <c r="L19" s="41" t="s">
        <v>306</v>
      </c>
      <c r="N19" s="30"/>
      <c r="O19" s="39" t="s">
        <v>302</v>
      </c>
      <c r="P19" s="40"/>
      <c r="Q19" s="41" t="s">
        <v>303</v>
      </c>
      <c r="R19" s="41"/>
      <c r="S19" s="41" t="s">
        <v>304</v>
      </c>
      <c r="T19" s="40"/>
      <c r="U19" s="41" t="s">
        <v>305</v>
      </c>
      <c r="V19" s="40"/>
      <c r="W19" s="41" t="s">
        <v>119</v>
      </c>
      <c r="X19" s="40"/>
      <c r="Y19" s="41" t="s">
        <v>306</v>
      </c>
      <c r="AH19" s="15">
        <v>1</v>
      </c>
      <c r="AI19" s="15">
        <v>2</v>
      </c>
      <c r="AJ19" s="15">
        <v>3</v>
      </c>
      <c r="AK19" s="15">
        <v>4</v>
      </c>
      <c r="AL19" s="15">
        <v>5</v>
      </c>
      <c r="AM19" s="15">
        <v>6</v>
      </c>
      <c r="AN19" s="15">
        <v>7</v>
      </c>
      <c r="AO19" s="15">
        <v>8</v>
      </c>
      <c r="AP19" s="15">
        <v>9</v>
      </c>
      <c r="AQ19" s="15">
        <v>10</v>
      </c>
      <c r="AR19" s="15">
        <v>11</v>
      </c>
      <c r="AS19" s="15">
        <v>12</v>
      </c>
      <c r="AT19" s="15">
        <v>13</v>
      </c>
      <c r="AU19" s="15">
        <v>14</v>
      </c>
      <c r="AV19" s="15">
        <v>15</v>
      </c>
      <c r="AW19" s="15">
        <v>16</v>
      </c>
      <c r="AX19" s="15">
        <v>17</v>
      </c>
      <c r="AY19" s="15">
        <v>18</v>
      </c>
      <c r="AZ19" s="15">
        <v>19</v>
      </c>
      <c r="BA19" s="15">
        <v>20</v>
      </c>
      <c r="BB19" s="15">
        <v>21</v>
      </c>
      <c r="BC19" s="15">
        <v>22</v>
      </c>
      <c r="BD19" s="15">
        <v>23</v>
      </c>
      <c r="BE19" s="15">
        <v>24</v>
      </c>
      <c r="BF19" s="15">
        <v>25</v>
      </c>
      <c r="BG19" s="15">
        <v>26</v>
      </c>
      <c r="BH19" s="15">
        <v>27</v>
      </c>
      <c r="BI19" s="15">
        <v>28</v>
      </c>
      <c r="BJ19" s="15">
        <v>29</v>
      </c>
      <c r="BK19" s="15">
        <v>30</v>
      </c>
      <c r="BL19" s="15">
        <v>31</v>
      </c>
      <c r="BM19" s="15">
        <v>32</v>
      </c>
      <c r="BN19" s="15">
        <v>33</v>
      </c>
      <c r="BO19" s="15">
        <v>34</v>
      </c>
      <c r="BP19" s="15">
        <v>35</v>
      </c>
      <c r="BQ19" s="15">
        <v>36</v>
      </c>
      <c r="BR19" s="15">
        <v>37</v>
      </c>
      <c r="BS19" s="15">
        <v>38</v>
      </c>
      <c r="BT19" s="15">
        <v>39</v>
      </c>
      <c r="BU19" s="15">
        <v>40</v>
      </c>
      <c r="BV19" s="15">
        <v>41</v>
      </c>
      <c r="BW19" s="15">
        <v>42</v>
      </c>
      <c r="BX19" s="15">
        <v>43</v>
      </c>
      <c r="BY19" s="15">
        <v>44</v>
      </c>
      <c r="BZ19" s="15">
        <v>45</v>
      </c>
      <c r="CA19" s="15">
        <v>46</v>
      </c>
      <c r="CB19" s="15">
        <v>47</v>
      </c>
      <c r="CC19" s="15">
        <v>48</v>
      </c>
      <c r="CD19" s="15">
        <v>49</v>
      </c>
      <c r="CE19" s="15">
        <v>50</v>
      </c>
      <c r="CF19" s="15">
        <v>51</v>
      </c>
      <c r="CG19" s="15">
        <v>52</v>
      </c>
      <c r="CH19" s="15">
        <v>53</v>
      </c>
      <c r="CI19" s="15">
        <v>54</v>
      </c>
      <c r="CJ19" s="15">
        <v>55</v>
      </c>
      <c r="CK19" s="15">
        <v>56</v>
      </c>
      <c r="CL19" s="15">
        <v>57</v>
      </c>
      <c r="CM19" s="15">
        <v>58</v>
      </c>
      <c r="CN19" s="15">
        <v>59</v>
      </c>
      <c r="CO19" s="15">
        <v>60</v>
      </c>
      <c r="CP19" s="15">
        <v>61</v>
      </c>
      <c r="CQ19" s="15">
        <v>62</v>
      </c>
      <c r="CR19" s="15">
        <v>63</v>
      </c>
      <c r="CS19" s="15">
        <v>64</v>
      </c>
      <c r="CT19" s="15">
        <v>65</v>
      </c>
      <c r="CU19" s="15">
        <v>66</v>
      </c>
      <c r="CV19" s="15">
        <v>67</v>
      </c>
      <c r="CW19" s="15">
        <v>68</v>
      </c>
      <c r="CX19" s="15">
        <v>69</v>
      </c>
      <c r="CY19" s="15">
        <v>70</v>
      </c>
      <c r="CZ19" s="15">
        <v>71</v>
      </c>
      <c r="DA19" s="15">
        <v>72</v>
      </c>
      <c r="DB19" s="15">
        <v>73</v>
      </c>
      <c r="DC19" s="15">
        <v>74</v>
      </c>
      <c r="DD19" s="15">
        <v>75</v>
      </c>
      <c r="DE19" s="15">
        <v>76</v>
      </c>
      <c r="DF19" s="15">
        <v>77</v>
      </c>
      <c r="DG19" s="15">
        <v>78</v>
      </c>
      <c r="DH19" s="15">
        <v>79</v>
      </c>
      <c r="DI19" s="15">
        <v>80</v>
      </c>
      <c r="DJ19" s="15">
        <v>81</v>
      </c>
      <c r="DK19" s="15">
        <v>82</v>
      </c>
      <c r="DL19" s="15">
        <v>83</v>
      </c>
      <c r="DM19" s="15">
        <v>84</v>
      </c>
      <c r="DN19" s="15">
        <v>85</v>
      </c>
      <c r="DO19" s="15">
        <v>86</v>
      </c>
      <c r="DP19" s="15">
        <v>87</v>
      </c>
      <c r="DQ19" s="15">
        <v>88</v>
      </c>
      <c r="DR19" s="15">
        <v>89</v>
      </c>
      <c r="DS19" s="15">
        <v>90</v>
      </c>
      <c r="DT19" s="15">
        <v>91</v>
      </c>
      <c r="DU19" s="15">
        <v>92</v>
      </c>
      <c r="DV19" s="15">
        <v>93</v>
      </c>
      <c r="DW19" s="15">
        <v>94</v>
      </c>
      <c r="DX19" s="15">
        <v>95</v>
      </c>
      <c r="DY19" s="15">
        <v>96</v>
      </c>
      <c r="DZ19" s="15">
        <v>97</v>
      </c>
      <c r="EA19" s="15">
        <v>98</v>
      </c>
      <c r="EB19" s="15">
        <v>99</v>
      </c>
      <c r="EC19" s="15">
        <v>100</v>
      </c>
      <c r="ED19" s="15">
        <v>101</v>
      </c>
      <c r="EE19" s="15">
        <v>102</v>
      </c>
      <c r="EF19" s="15">
        <v>103</v>
      </c>
      <c r="EG19" s="15">
        <v>104</v>
      </c>
      <c r="EH19" s="15">
        <v>105</v>
      </c>
      <c r="EI19" s="15">
        <v>106</v>
      </c>
      <c r="EJ19" s="15">
        <v>107</v>
      </c>
      <c r="EK19" s="15">
        <v>108</v>
      </c>
      <c r="EL19" s="15">
        <v>109</v>
      </c>
      <c r="EM19" s="15">
        <v>110</v>
      </c>
      <c r="EN19" s="15">
        <v>111</v>
      </c>
      <c r="EO19" s="15">
        <v>112</v>
      </c>
      <c r="EP19" s="15">
        <v>113</v>
      </c>
      <c r="EQ19" s="15">
        <v>114</v>
      </c>
      <c r="ER19" s="15">
        <v>115</v>
      </c>
      <c r="ES19" s="15">
        <v>116</v>
      </c>
      <c r="ET19" s="15">
        <v>117</v>
      </c>
      <c r="EU19" s="15">
        <v>118</v>
      </c>
      <c r="EV19" s="15">
        <v>119</v>
      </c>
      <c r="EW19" s="15">
        <v>120</v>
      </c>
      <c r="EX19" s="15">
        <v>121</v>
      </c>
      <c r="EY19" s="15">
        <v>122</v>
      </c>
      <c r="EZ19" s="15">
        <v>123</v>
      </c>
      <c r="FA19" s="15">
        <v>124</v>
      </c>
      <c r="FB19" s="15">
        <v>125</v>
      </c>
      <c r="FC19" s="15">
        <v>126</v>
      </c>
      <c r="FD19" s="15">
        <v>127</v>
      </c>
      <c r="FE19" s="15">
        <v>128</v>
      </c>
      <c r="FF19" s="15">
        <v>129</v>
      </c>
      <c r="FG19" s="15">
        <v>130</v>
      </c>
      <c r="FH19" s="15">
        <v>131</v>
      </c>
      <c r="FI19" s="15">
        <v>132</v>
      </c>
      <c r="FJ19" s="15">
        <v>133</v>
      </c>
      <c r="FK19" s="15">
        <v>134</v>
      </c>
      <c r="FL19" s="15">
        <v>135</v>
      </c>
      <c r="FM19" s="15">
        <v>136</v>
      </c>
      <c r="FN19" s="15">
        <v>137</v>
      </c>
      <c r="FO19" s="15">
        <v>138</v>
      </c>
      <c r="FP19" s="15">
        <v>139</v>
      </c>
      <c r="FQ19" s="15">
        <v>140</v>
      </c>
      <c r="FR19" s="15">
        <v>141</v>
      </c>
      <c r="FS19" s="15">
        <v>142</v>
      </c>
      <c r="FT19" s="15">
        <v>143</v>
      </c>
      <c r="FU19" s="15">
        <v>144</v>
      </c>
      <c r="FV19" s="15">
        <v>145</v>
      </c>
      <c r="FW19" s="15">
        <v>146</v>
      </c>
      <c r="FX19" s="15">
        <v>147</v>
      </c>
      <c r="FY19" s="15">
        <v>148</v>
      </c>
      <c r="FZ19" s="15">
        <v>149</v>
      </c>
      <c r="GA19" s="15">
        <v>150</v>
      </c>
      <c r="GB19" s="15">
        <v>151</v>
      </c>
      <c r="GC19" s="15">
        <v>152</v>
      </c>
      <c r="GD19" s="15">
        <v>153</v>
      </c>
      <c r="GE19" s="15">
        <v>154</v>
      </c>
      <c r="GF19" s="15">
        <v>155</v>
      </c>
      <c r="GG19" s="15">
        <v>156</v>
      </c>
      <c r="GH19" s="15">
        <v>157</v>
      </c>
      <c r="GI19" s="15">
        <v>158</v>
      </c>
      <c r="GJ19" s="15">
        <v>159</v>
      </c>
      <c r="GK19" s="15">
        <v>160</v>
      </c>
      <c r="GL19" s="15">
        <v>161</v>
      </c>
      <c r="GM19" s="15">
        <v>162</v>
      </c>
      <c r="GN19" s="15">
        <v>163</v>
      </c>
      <c r="GO19" s="15">
        <v>164</v>
      </c>
      <c r="GP19" s="15">
        <v>165</v>
      </c>
      <c r="GQ19" s="15">
        <v>166</v>
      </c>
      <c r="GR19" s="15">
        <v>167</v>
      </c>
      <c r="GS19" s="15">
        <v>168</v>
      </c>
      <c r="GT19" s="15">
        <v>169</v>
      </c>
      <c r="GU19" s="15">
        <v>170</v>
      </c>
      <c r="GV19" s="15">
        <v>171</v>
      </c>
      <c r="GW19" s="15">
        <v>172</v>
      </c>
      <c r="GX19" s="15">
        <v>173</v>
      </c>
      <c r="GY19" s="15">
        <v>174</v>
      </c>
      <c r="GZ19" s="15">
        <v>175</v>
      </c>
      <c r="HA19" s="15">
        <v>176</v>
      </c>
      <c r="HB19" s="15">
        <v>177</v>
      </c>
      <c r="HC19" s="15">
        <v>178</v>
      </c>
      <c r="HD19" s="15">
        <v>179</v>
      </c>
      <c r="HE19" s="15">
        <v>180</v>
      </c>
      <c r="HF19" s="15">
        <v>181</v>
      </c>
      <c r="HG19" s="15">
        <v>182</v>
      </c>
      <c r="HH19" s="15">
        <v>183</v>
      </c>
      <c r="HI19" s="15">
        <v>184</v>
      </c>
      <c r="HJ19" s="15">
        <v>185</v>
      </c>
      <c r="HK19" s="15">
        <v>186</v>
      </c>
      <c r="HL19" s="15">
        <v>187</v>
      </c>
      <c r="HM19" s="15">
        <v>188</v>
      </c>
      <c r="HN19" s="15">
        <v>189</v>
      </c>
      <c r="HO19" s="15">
        <v>190</v>
      </c>
      <c r="HP19" s="15">
        <v>191</v>
      </c>
      <c r="HQ19" s="15">
        <v>192</v>
      </c>
      <c r="HR19" s="15">
        <v>193</v>
      </c>
      <c r="HS19" s="15">
        <v>194</v>
      </c>
      <c r="HT19" s="15">
        <v>195</v>
      </c>
      <c r="HU19" s="15">
        <v>196</v>
      </c>
      <c r="HV19" s="15">
        <v>197</v>
      </c>
      <c r="HW19" s="15">
        <v>198</v>
      </c>
      <c r="HX19" s="15">
        <v>199</v>
      </c>
      <c r="HY19" s="15">
        <v>200</v>
      </c>
      <c r="HZ19" s="15">
        <v>201</v>
      </c>
      <c r="IA19" s="15">
        <v>202</v>
      </c>
      <c r="IB19" s="15">
        <v>203</v>
      </c>
      <c r="IC19" s="15">
        <v>204</v>
      </c>
      <c r="ID19" s="15">
        <v>205</v>
      </c>
      <c r="IE19" s="15">
        <v>206</v>
      </c>
      <c r="IF19" s="15">
        <v>207</v>
      </c>
      <c r="IG19" s="15">
        <v>208</v>
      </c>
      <c r="IH19" s="15">
        <v>209</v>
      </c>
      <c r="II19" s="15">
        <v>210</v>
      </c>
      <c r="IJ19" s="15">
        <v>211</v>
      </c>
      <c r="IK19" s="15">
        <v>212</v>
      </c>
      <c r="IL19" s="15">
        <v>213</v>
      </c>
      <c r="IM19" s="15">
        <v>214</v>
      </c>
      <c r="IN19" s="15">
        <v>215</v>
      </c>
      <c r="IO19" s="15">
        <v>216</v>
      </c>
      <c r="IP19" s="15">
        <v>217</v>
      </c>
      <c r="IQ19" s="15">
        <v>218</v>
      </c>
      <c r="IR19" s="15">
        <v>219</v>
      </c>
      <c r="IS19" s="15">
        <v>220</v>
      </c>
      <c r="IT19" s="15">
        <v>221</v>
      </c>
      <c r="IU19" s="15">
        <v>222</v>
      </c>
      <c r="IV19" s="15">
        <v>223</v>
      </c>
      <c r="IW19" s="15">
        <v>224</v>
      </c>
      <c r="IX19" s="15">
        <v>225</v>
      </c>
      <c r="IY19" s="15">
        <v>226</v>
      </c>
      <c r="IZ19" s="15">
        <v>227</v>
      </c>
      <c r="JA19" s="15">
        <v>228</v>
      </c>
      <c r="JB19" s="15">
        <v>229</v>
      </c>
      <c r="JC19" s="15">
        <v>230</v>
      </c>
      <c r="JD19" s="15">
        <v>231</v>
      </c>
      <c r="JE19" s="15">
        <v>232</v>
      </c>
      <c r="JF19" s="15">
        <v>233</v>
      </c>
      <c r="JG19" s="15">
        <v>234</v>
      </c>
      <c r="JH19" s="15">
        <v>235</v>
      </c>
      <c r="JI19" s="15">
        <v>236</v>
      </c>
      <c r="JJ19" s="15">
        <v>237</v>
      </c>
      <c r="JK19" s="15">
        <v>238</v>
      </c>
      <c r="JL19" s="15">
        <v>239</v>
      </c>
      <c r="JM19" s="15">
        <v>240</v>
      </c>
      <c r="JN19" s="15">
        <v>241</v>
      </c>
      <c r="JO19" s="15">
        <v>242</v>
      </c>
      <c r="JP19" s="15">
        <v>243</v>
      </c>
      <c r="JQ19" s="15">
        <v>244</v>
      </c>
      <c r="JR19" s="15">
        <v>245</v>
      </c>
      <c r="JS19" s="15">
        <v>246</v>
      </c>
      <c r="JT19" s="15">
        <v>247</v>
      </c>
      <c r="JU19" s="15">
        <v>248</v>
      </c>
      <c r="JV19" s="15">
        <v>249</v>
      </c>
      <c r="JW19" s="15">
        <v>250</v>
      </c>
      <c r="JX19" s="15">
        <v>251</v>
      </c>
      <c r="JY19" s="15">
        <v>252</v>
      </c>
      <c r="JZ19" s="15">
        <v>253</v>
      </c>
      <c r="KA19" s="15">
        <v>254</v>
      </c>
      <c r="KB19" s="15">
        <v>255</v>
      </c>
      <c r="KC19" s="15">
        <v>256</v>
      </c>
      <c r="KD19" s="15">
        <v>257</v>
      </c>
      <c r="KE19" s="15">
        <v>258</v>
      </c>
      <c r="KF19" s="15">
        <v>259</v>
      </c>
      <c r="KG19" s="15">
        <v>260</v>
      </c>
      <c r="KH19" s="15">
        <v>261</v>
      </c>
      <c r="KI19" s="15">
        <v>262</v>
      </c>
      <c r="KJ19" s="15">
        <v>263</v>
      </c>
      <c r="KK19" s="15">
        <v>264</v>
      </c>
      <c r="KL19" s="15">
        <v>265</v>
      </c>
      <c r="KM19" s="15">
        <v>266</v>
      </c>
      <c r="KN19" s="15">
        <v>267</v>
      </c>
      <c r="KO19" s="15">
        <v>268</v>
      </c>
      <c r="KP19" s="15">
        <v>269</v>
      </c>
      <c r="KQ19" s="15">
        <v>270</v>
      </c>
      <c r="KR19" s="15">
        <v>271</v>
      </c>
      <c r="KS19" s="15">
        <v>272</v>
      </c>
      <c r="KT19" s="15">
        <v>273</v>
      </c>
      <c r="KU19" s="15">
        <v>274</v>
      </c>
      <c r="KV19" s="15">
        <v>275</v>
      </c>
      <c r="KW19" s="15">
        <v>276</v>
      </c>
      <c r="KX19" s="15">
        <v>277</v>
      </c>
      <c r="KY19" s="15">
        <v>278</v>
      </c>
      <c r="KZ19" s="15">
        <v>279</v>
      </c>
      <c r="LA19" s="15">
        <v>280</v>
      </c>
      <c r="LB19" s="15">
        <v>281</v>
      </c>
      <c r="LC19" s="15">
        <v>282</v>
      </c>
      <c r="LD19" s="15">
        <v>283</v>
      </c>
      <c r="LE19" s="15">
        <v>284</v>
      </c>
      <c r="LF19" s="15">
        <v>285</v>
      </c>
      <c r="LG19" s="15">
        <v>286</v>
      </c>
      <c r="LH19" s="15">
        <v>287</v>
      </c>
      <c r="LI19" s="15">
        <v>288</v>
      </c>
      <c r="LJ19" s="15">
        <v>289</v>
      </c>
      <c r="LK19" s="15">
        <v>290</v>
      </c>
      <c r="LL19" s="15">
        <v>291</v>
      </c>
      <c r="LM19" s="15">
        <v>292</v>
      </c>
      <c r="LN19" s="15">
        <v>293</v>
      </c>
      <c r="LO19" s="15">
        <v>294</v>
      </c>
      <c r="LP19" s="15">
        <v>295</v>
      </c>
      <c r="LQ19" s="15">
        <v>296</v>
      </c>
      <c r="LR19" s="15">
        <v>297</v>
      </c>
      <c r="LS19" s="15">
        <v>298</v>
      </c>
      <c r="LT19" s="15">
        <v>299</v>
      </c>
      <c r="LU19" s="15">
        <v>300</v>
      </c>
      <c r="LV19" s="15">
        <v>301</v>
      </c>
      <c r="LW19" s="15">
        <v>302</v>
      </c>
      <c r="LX19" s="15">
        <v>303</v>
      </c>
      <c r="LY19" s="15">
        <v>304</v>
      </c>
      <c r="LZ19" s="15">
        <v>305</v>
      </c>
      <c r="MA19" s="15">
        <v>306</v>
      </c>
      <c r="MB19" s="15">
        <v>307</v>
      </c>
      <c r="MC19" s="15">
        <v>308</v>
      </c>
      <c r="MD19" s="15">
        <v>309</v>
      </c>
      <c r="ME19" s="15">
        <v>310</v>
      </c>
      <c r="MF19" s="15">
        <v>311</v>
      </c>
      <c r="MG19" s="15">
        <v>312</v>
      </c>
      <c r="MH19" s="15">
        <v>313</v>
      </c>
      <c r="MI19" s="15">
        <v>314</v>
      </c>
      <c r="MJ19" s="15">
        <v>315</v>
      </c>
      <c r="MK19" s="15">
        <v>316</v>
      </c>
      <c r="ML19" s="15">
        <v>317</v>
      </c>
      <c r="MM19" s="15">
        <v>318</v>
      </c>
      <c r="MN19" s="15">
        <v>319</v>
      </c>
      <c r="MO19" s="15">
        <v>320</v>
      </c>
      <c r="MP19" s="15">
        <v>321</v>
      </c>
      <c r="MQ19" s="15">
        <v>322</v>
      </c>
      <c r="MR19" s="15">
        <v>323</v>
      </c>
      <c r="MS19" s="15">
        <v>324</v>
      </c>
      <c r="MT19" s="15">
        <v>325</v>
      </c>
      <c r="MU19" s="15">
        <v>326</v>
      </c>
      <c r="MV19" s="15">
        <v>327</v>
      </c>
      <c r="MW19" s="15">
        <v>328</v>
      </c>
      <c r="MX19" s="15">
        <v>329</v>
      </c>
      <c r="MY19" s="15">
        <v>330</v>
      </c>
      <c r="MZ19" s="15">
        <v>331</v>
      </c>
      <c r="NA19" s="15">
        <v>332</v>
      </c>
      <c r="NB19" s="15">
        <v>333</v>
      </c>
      <c r="NC19" s="15">
        <v>334</v>
      </c>
      <c r="ND19" s="15">
        <v>335</v>
      </c>
      <c r="NE19" s="15">
        <v>336</v>
      </c>
      <c r="NF19" s="15">
        <v>337</v>
      </c>
      <c r="NG19" s="15">
        <v>338</v>
      </c>
      <c r="NH19" s="15">
        <v>339</v>
      </c>
      <c r="NI19" s="15">
        <v>340</v>
      </c>
      <c r="NJ19" s="15">
        <v>341</v>
      </c>
      <c r="NK19" s="15">
        <v>342</v>
      </c>
      <c r="NL19" s="15">
        <v>343</v>
      </c>
      <c r="NM19" s="15">
        <v>344</v>
      </c>
      <c r="NN19" s="15">
        <v>345</v>
      </c>
      <c r="NO19" s="15">
        <v>346</v>
      </c>
      <c r="NP19" s="15">
        <v>347</v>
      </c>
      <c r="NQ19" s="15">
        <v>348</v>
      </c>
      <c r="NR19" s="15">
        <v>349</v>
      </c>
      <c r="NS19" s="15">
        <v>350</v>
      </c>
      <c r="NT19" s="15">
        <v>351</v>
      </c>
      <c r="NU19" s="15">
        <v>352</v>
      </c>
      <c r="NV19" s="15">
        <v>353</v>
      </c>
      <c r="NW19" s="15">
        <v>354</v>
      </c>
      <c r="NX19" s="15">
        <v>355</v>
      </c>
      <c r="NY19" s="15">
        <v>356</v>
      </c>
      <c r="NZ19" s="15">
        <v>357</v>
      </c>
      <c r="OA19" s="15">
        <v>358</v>
      </c>
      <c r="OB19" s="15">
        <v>359</v>
      </c>
      <c r="OC19" s="15">
        <v>360</v>
      </c>
    </row>
    <row r="20" spans="3:393" s="15" customFormat="1">
      <c r="D20" s="15">
        <v>1</v>
      </c>
      <c r="E20" s="151">
        <f>Q20</f>
        <v>0</v>
      </c>
      <c r="F20" s="151">
        <f t="shared" ref="F20:F44" si="0">SUM(H20,J20)</f>
        <v>0</v>
      </c>
      <c r="H20" s="151">
        <f>+SUM(U20:U31)</f>
        <v>0</v>
      </c>
      <c r="J20" s="151">
        <f t="shared" ref="J20:J44" si="1">$E$12-H20</f>
        <v>0</v>
      </c>
      <c r="L20" s="151">
        <f t="shared" ref="L20:L44" si="2">E20-J20</f>
        <v>0</v>
      </c>
      <c r="N20" s="30"/>
      <c r="O20" s="15">
        <v>1</v>
      </c>
      <c r="Q20" s="151">
        <f>E7</f>
        <v>0</v>
      </c>
      <c r="R20" s="37"/>
      <c r="S20" s="151">
        <f>SUM(U20,W20)</f>
        <v>0</v>
      </c>
      <c r="U20" s="151">
        <f>Q20*$E$8/12</f>
        <v>0</v>
      </c>
      <c r="W20" s="151">
        <f>$E$13-U20</f>
        <v>0</v>
      </c>
      <c r="Y20" s="151">
        <f>Q20-W20</f>
        <v>0</v>
      </c>
      <c r="Z20" s="30">
        <v>1</v>
      </c>
      <c r="AG20" s="15" t="s">
        <v>307</v>
      </c>
      <c r="AH20" s="37">
        <f>E7</f>
        <v>0</v>
      </c>
      <c r="AI20" s="37">
        <f t="shared" ref="AI20:CT20" si="3">IF($E$9*12&gt;=AI19,AH24,0)</f>
        <v>0</v>
      </c>
      <c r="AJ20" s="37">
        <f t="shared" si="3"/>
        <v>0</v>
      </c>
      <c r="AK20" s="37">
        <f t="shared" si="3"/>
        <v>0</v>
      </c>
      <c r="AL20" s="37">
        <f t="shared" si="3"/>
        <v>0</v>
      </c>
      <c r="AM20" s="37">
        <f t="shared" si="3"/>
        <v>0</v>
      </c>
      <c r="AN20" s="37">
        <f t="shared" si="3"/>
        <v>0</v>
      </c>
      <c r="AO20" s="37">
        <f t="shared" si="3"/>
        <v>0</v>
      </c>
      <c r="AP20" s="37">
        <f t="shared" si="3"/>
        <v>0</v>
      </c>
      <c r="AQ20" s="37">
        <f t="shared" si="3"/>
        <v>0</v>
      </c>
      <c r="AR20" s="37">
        <f t="shared" si="3"/>
        <v>0</v>
      </c>
      <c r="AS20" s="37">
        <f t="shared" si="3"/>
        <v>0</v>
      </c>
      <c r="AT20" s="37">
        <f t="shared" si="3"/>
        <v>0</v>
      </c>
      <c r="AU20" s="37">
        <f t="shared" si="3"/>
        <v>0</v>
      </c>
      <c r="AV20" s="37">
        <f t="shared" si="3"/>
        <v>0</v>
      </c>
      <c r="AW20" s="37">
        <f t="shared" si="3"/>
        <v>0</v>
      </c>
      <c r="AX20" s="37">
        <f t="shared" si="3"/>
        <v>0</v>
      </c>
      <c r="AY20" s="37">
        <f t="shared" si="3"/>
        <v>0</v>
      </c>
      <c r="AZ20" s="37">
        <f t="shared" si="3"/>
        <v>0</v>
      </c>
      <c r="BA20" s="37">
        <f t="shared" si="3"/>
        <v>0</v>
      </c>
      <c r="BB20" s="37">
        <f t="shared" si="3"/>
        <v>0</v>
      </c>
      <c r="BC20" s="37">
        <f t="shared" si="3"/>
        <v>0</v>
      </c>
      <c r="BD20" s="37">
        <f t="shared" si="3"/>
        <v>0</v>
      </c>
      <c r="BE20" s="37">
        <f t="shared" si="3"/>
        <v>0</v>
      </c>
      <c r="BF20" s="37">
        <f t="shared" si="3"/>
        <v>0</v>
      </c>
      <c r="BG20" s="37">
        <f t="shared" si="3"/>
        <v>0</v>
      </c>
      <c r="BH20" s="37">
        <f t="shared" si="3"/>
        <v>0</v>
      </c>
      <c r="BI20" s="37">
        <f t="shared" si="3"/>
        <v>0</v>
      </c>
      <c r="BJ20" s="37">
        <f t="shared" si="3"/>
        <v>0</v>
      </c>
      <c r="BK20" s="37">
        <f t="shared" si="3"/>
        <v>0</v>
      </c>
      <c r="BL20" s="37">
        <f t="shared" si="3"/>
        <v>0</v>
      </c>
      <c r="BM20" s="37">
        <f t="shared" si="3"/>
        <v>0</v>
      </c>
      <c r="BN20" s="37">
        <f t="shared" si="3"/>
        <v>0</v>
      </c>
      <c r="BO20" s="37">
        <f t="shared" si="3"/>
        <v>0</v>
      </c>
      <c r="BP20" s="37">
        <f t="shared" si="3"/>
        <v>0</v>
      </c>
      <c r="BQ20" s="37">
        <f t="shared" si="3"/>
        <v>0</v>
      </c>
      <c r="BR20" s="37">
        <f t="shared" si="3"/>
        <v>0</v>
      </c>
      <c r="BS20" s="37">
        <f t="shared" si="3"/>
        <v>0</v>
      </c>
      <c r="BT20" s="37">
        <f t="shared" si="3"/>
        <v>0</v>
      </c>
      <c r="BU20" s="37">
        <f t="shared" si="3"/>
        <v>0</v>
      </c>
      <c r="BV20" s="37">
        <f t="shared" si="3"/>
        <v>0</v>
      </c>
      <c r="BW20" s="37">
        <f t="shared" si="3"/>
        <v>0</v>
      </c>
      <c r="BX20" s="37">
        <f t="shared" si="3"/>
        <v>0</v>
      </c>
      <c r="BY20" s="37">
        <f t="shared" si="3"/>
        <v>0</v>
      </c>
      <c r="BZ20" s="37">
        <f t="shared" si="3"/>
        <v>0</v>
      </c>
      <c r="CA20" s="37">
        <f t="shared" si="3"/>
        <v>0</v>
      </c>
      <c r="CB20" s="37">
        <f t="shared" si="3"/>
        <v>0</v>
      </c>
      <c r="CC20" s="37">
        <f t="shared" si="3"/>
        <v>0</v>
      </c>
      <c r="CD20" s="37">
        <f t="shared" si="3"/>
        <v>0</v>
      </c>
      <c r="CE20" s="37">
        <f t="shared" si="3"/>
        <v>0</v>
      </c>
      <c r="CF20" s="37">
        <f t="shared" si="3"/>
        <v>0</v>
      </c>
      <c r="CG20" s="37">
        <f t="shared" si="3"/>
        <v>0</v>
      </c>
      <c r="CH20" s="37">
        <f t="shared" si="3"/>
        <v>0</v>
      </c>
      <c r="CI20" s="37">
        <f t="shared" si="3"/>
        <v>0</v>
      </c>
      <c r="CJ20" s="37">
        <f t="shared" si="3"/>
        <v>0</v>
      </c>
      <c r="CK20" s="37">
        <f t="shared" si="3"/>
        <v>0</v>
      </c>
      <c r="CL20" s="37">
        <f t="shared" si="3"/>
        <v>0</v>
      </c>
      <c r="CM20" s="37">
        <f t="shared" si="3"/>
        <v>0</v>
      </c>
      <c r="CN20" s="37">
        <f t="shared" si="3"/>
        <v>0</v>
      </c>
      <c r="CO20" s="37">
        <f t="shared" si="3"/>
        <v>0</v>
      </c>
      <c r="CP20" s="37">
        <f t="shared" si="3"/>
        <v>0</v>
      </c>
      <c r="CQ20" s="37">
        <f t="shared" si="3"/>
        <v>0</v>
      </c>
      <c r="CR20" s="37">
        <f t="shared" si="3"/>
        <v>0</v>
      </c>
      <c r="CS20" s="37">
        <f t="shared" si="3"/>
        <v>0</v>
      </c>
      <c r="CT20" s="37">
        <f t="shared" si="3"/>
        <v>0</v>
      </c>
      <c r="CU20" s="37">
        <f t="shared" ref="CU20:FF20" si="4">IF($E$9*12&gt;=CU19,CT24,0)</f>
        <v>0</v>
      </c>
      <c r="CV20" s="37">
        <f t="shared" si="4"/>
        <v>0</v>
      </c>
      <c r="CW20" s="37">
        <f t="shared" si="4"/>
        <v>0</v>
      </c>
      <c r="CX20" s="37">
        <f t="shared" si="4"/>
        <v>0</v>
      </c>
      <c r="CY20" s="37">
        <f t="shared" si="4"/>
        <v>0</v>
      </c>
      <c r="CZ20" s="37">
        <f t="shared" si="4"/>
        <v>0</v>
      </c>
      <c r="DA20" s="37">
        <f t="shared" si="4"/>
        <v>0</v>
      </c>
      <c r="DB20" s="37">
        <f t="shared" si="4"/>
        <v>0</v>
      </c>
      <c r="DC20" s="37">
        <f t="shared" si="4"/>
        <v>0</v>
      </c>
      <c r="DD20" s="37">
        <f t="shared" si="4"/>
        <v>0</v>
      </c>
      <c r="DE20" s="37">
        <f t="shared" si="4"/>
        <v>0</v>
      </c>
      <c r="DF20" s="37">
        <f t="shared" si="4"/>
        <v>0</v>
      </c>
      <c r="DG20" s="37">
        <f t="shared" si="4"/>
        <v>0</v>
      </c>
      <c r="DH20" s="37">
        <f t="shared" si="4"/>
        <v>0</v>
      </c>
      <c r="DI20" s="37">
        <f t="shared" si="4"/>
        <v>0</v>
      </c>
      <c r="DJ20" s="37">
        <f t="shared" si="4"/>
        <v>0</v>
      </c>
      <c r="DK20" s="37">
        <f t="shared" si="4"/>
        <v>0</v>
      </c>
      <c r="DL20" s="37">
        <f t="shared" si="4"/>
        <v>0</v>
      </c>
      <c r="DM20" s="37">
        <f t="shared" si="4"/>
        <v>0</v>
      </c>
      <c r="DN20" s="37">
        <f t="shared" si="4"/>
        <v>0</v>
      </c>
      <c r="DO20" s="37">
        <f t="shared" si="4"/>
        <v>0</v>
      </c>
      <c r="DP20" s="37">
        <f t="shared" si="4"/>
        <v>0</v>
      </c>
      <c r="DQ20" s="37">
        <f t="shared" si="4"/>
        <v>0</v>
      </c>
      <c r="DR20" s="37">
        <f t="shared" si="4"/>
        <v>0</v>
      </c>
      <c r="DS20" s="37">
        <f t="shared" si="4"/>
        <v>0</v>
      </c>
      <c r="DT20" s="37">
        <f t="shared" si="4"/>
        <v>0</v>
      </c>
      <c r="DU20" s="37">
        <f t="shared" si="4"/>
        <v>0</v>
      </c>
      <c r="DV20" s="37">
        <f t="shared" si="4"/>
        <v>0</v>
      </c>
      <c r="DW20" s="37">
        <f t="shared" si="4"/>
        <v>0</v>
      </c>
      <c r="DX20" s="37">
        <f t="shared" si="4"/>
        <v>0</v>
      </c>
      <c r="DY20" s="37">
        <f t="shared" si="4"/>
        <v>0</v>
      </c>
      <c r="DZ20" s="37">
        <f t="shared" si="4"/>
        <v>0</v>
      </c>
      <c r="EA20" s="37">
        <f t="shared" si="4"/>
        <v>0</v>
      </c>
      <c r="EB20" s="37">
        <f t="shared" si="4"/>
        <v>0</v>
      </c>
      <c r="EC20" s="37">
        <f t="shared" si="4"/>
        <v>0</v>
      </c>
      <c r="ED20" s="37">
        <f t="shared" si="4"/>
        <v>0</v>
      </c>
      <c r="EE20" s="37">
        <f t="shared" si="4"/>
        <v>0</v>
      </c>
      <c r="EF20" s="37">
        <f t="shared" si="4"/>
        <v>0</v>
      </c>
      <c r="EG20" s="37">
        <f t="shared" si="4"/>
        <v>0</v>
      </c>
      <c r="EH20" s="37">
        <f t="shared" si="4"/>
        <v>0</v>
      </c>
      <c r="EI20" s="37">
        <f t="shared" si="4"/>
        <v>0</v>
      </c>
      <c r="EJ20" s="37">
        <f t="shared" si="4"/>
        <v>0</v>
      </c>
      <c r="EK20" s="37">
        <f t="shared" si="4"/>
        <v>0</v>
      </c>
      <c r="EL20" s="37">
        <f t="shared" si="4"/>
        <v>0</v>
      </c>
      <c r="EM20" s="37">
        <f t="shared" si="4"/>
        <v>0</v>
      </c>
      <c r="EN20" s="37">
        <f t="shared" si="4"/>
        <v>0</v>
      </c>
      <c r="EO20" s="37">
        <f t="shared" si="4"/>
        <v>0</v>
      </c>
      <c r="EP20" s="37">
        <f t="shared" si="4"/>
        <v>0</v>
      </c>
      <c r="EQ20" s="37">
        <f t="shared" si="4"/>
        <v>0</v>
      </c>
      <c r="ER20" s="37">
        <f t="shared" si="4"/>
        <v>0</v>
      </c>
      <c r="ES20" s="37">
        <f t="shared" si="4"/>
        <v>0</v>
      </c>
      <c r="ET20" s="37">
        <f t="shared" si="4"/>
        <v>0</v>
      </c>
      <c r="EU20" s="37">
        <f t="shared" si="4"/>
        <v>0</v>
      </c>
      <c r="EV20" s="37">
        <f t="shared" si="4"/>
        <v>0</v>
      </c>
      <c r="EW20" s="37">
        <f t="shared" si="4"/>
        <v>0</v>
      </c>
      <c r="EX20" s="37">
        <f t="shared" si="4"/>
        <v>0</v>
      </c>
      <c r="EY20" s="37">
        <f t="shared" si="4"/>
        <v>0</v>
      </c>
      <c r="EZ20" s="37">
        <f t="shared" si="4"/>
        <v>0</v>
      </c>
      <c r="FA20" s="37">
        <f t="shared" si="4"/>
        <v>0</v>
      </c>
      <c r="FB20" s="37">
        <f t="shared" si="4"/>
        <v>0</v>
      </c>
      <c r="FC20" s="37">
        <f t="shared" si="4"/>
        <v>0</v>
      </c>
      <c r="FD20" s="37">
        <f t="shared" si="4"/>
        <v>0</v>
      </c>
      <c r="FE20" s="37">
        <f t="shared" si="4"/>
        <v>0</v>
      </c>
      <c r="FF20" s="37">
        <f t="shared" si="4"/>
        <v>0</v>
      </c>
      <c r="FG20" s="37">
        <f t="shared" ref="FG20:HR20" si="5">IF($E$9*12&gt;=FG19,FF24,0)</f>
        <v>0</v>
      </c>
      <c r="FH20" s="37">
        <f t="shared" si="5"/>
        <v>0</v>
      </c>
      <c r="FI20" s="37">
        <f t="shared" si="5"/>
        <v>0</v>
      </c>
      <c r="FJ20" s="37">
        <f t="shared" si="5"/>
        <v>0</v>
      </c>
      <c r="FK20" s="37">
        <f t="shared" si="5"/>
        <v>0</v>
      </c>
      <c r="FL20" s="37">
        <f t="shared" si="5"/>
        <v>0</v>
      </c>
      <c r="FM20" s="37">
        <f t="shared" si="5"/>
        <v>0</v>
      </c>
      <c r="FN20" s="37">
        <f t="shared" si="5"/>
        <v>0</v>
      </c>
      <c r="FO20" s="37">
        <f t="shared" si="5"/>
        <v>0</v>
      </c>
      <c r="FP20" s="37">
        <f t="shared" si="5"/>
        <v>0</v>
      </c>
      <c r="FQ20" s="37">
        <f t="shared" si="5"/>
        <v>0</v>
      </c>
      <c r="FR20" s="37">
        <f t="shared" si="5"/>
        <v>0</v>
      </c>
      <c r="FS20" s="37">
        <f t="shared" si="5"/>
        <v>0</v>
      </c>
      <c r="FT20" s="37">
        <f t="shared" si="5"/>
        <v>0</v>
      </c>
      <c r="FU20" s="37">
        <f t="shared" si="5"/>
        <v>0</v>
      </c>
      <c r="FV20" s="37">
        <f t="shared" si="5"/>
        <v>0</v>
      </c>
      <c r="FW20" s="37">
        <f t="shared" si="5"/>
        <v>0</v>
      </c>
      <c r="FX20" s="37">
        <f t="shared" si="5"/>
        <v>0</v>
      </c>
      <c r="FY20" s="37">
        <f t="shared" si="5"/>
        <v>0</v>
      </c>
      <c r="FZ20" s="37">
        <f t="shared" si="5"/>
        <v>0</v>
      </c>
      <c r="GA20" s="37">
        <f t="shared" si="5"/>
        <v>0</v>
      </c>
      <c r="GB20" s="37">
        <f t="shared" si="5"/>
        <v>0</v>
      </c>
      <c r="GC20" s="37">
        <f t="shared" si="5"/>
        <v>0</v>
      </c>
      <c r="GD20" s="37">
        <f t="shared" si="5"/>
        <v>0</v>
      </c>
      <c r="GE20" s="37">
        <f t="shared" si="5"/>
        <v>0</v>
      </c>
      <c r="GF20" s="37">
        <f t="shared" si="5"/>
        <v>0</v>
      </c>
      <c r="GG20" s="37">
        <f t="shared" si="5"/>
        <v>0</v>
      </c>
      <c r="GH20" s="37">
        <f t="shared" si="5"/>
        <v>0</v>
      </c>
      <c r="GI20" s="37">
        <f t="shared" si="5"/>
        <v>0</v>
      </c>
      <c r="GJ20" s="37">
        <f t="shared" si="5"/>
        <v>0</v>
      </c>
      <c r="GK20" s="37">
        <f t="shared" si="5"/>
        <v>0</v>
      </c>
      <c r="GL20" s="37">
        <f t="shared" si="5"/>
        <v>0</v>
      </c>
      <c r="GM20" s="37">
        <f t="shared" si="5"/>
        <v>0</v>
      </c>
      <c r="GN20" s="37">
        <f t="shared" si="5"/>
        <v>0</v>
      </c>
      <c r="GO20" s="37">
        <f t="shared" si="5"/>
        <v>0</v>
      </c>
      <c r="GP20" s="37">
        <f t="shared" si="5"/>
        <v>0</v>
      </c>
      <c r="GQ20" s="37">
        <f t="shared" si="5"/>
        <v>0</v>
      </c>
      <c r="GR20" s="37">
        <f t="shared" si="5"/>
        <v>0</v>
      </c>
      <c r="GS20" s="37">
        <f t="shared" si="5"/>
        <v>0</v>
      </c>
      <c r="GT20" s="37">
        <f t="shared" si="5"/>
        <v>0</v>
      </c>
      <c r="GU20" s="37">
        <f t="shared" si="5"/>
        <v>0</v>
      </c>
      <c r="GV20" s="37">
        <f t="shared" si="5"/>
        <v>0</v>
      </c>
      <c r="GW20" s="37">
        <f t="shared" si="5"/>
        <v>0</v>
      </c>
      <c r="GX20" s="37">
        <f t="shared" si="5"/>
        <v>0</v>
      </c>
      <c r="GY20" s="37">
        <f t="shared" si="5"/>
        <v>0</v>
      </c>
      <c r="GZ20" s="37">
        <f t="shared" si="5"/>
        <v>0</v>
      </c>
      <c r="HA20" s="37">
        <f t="shared" si="5"/>
        <v>0</v>
      </c>
      <c r="HB20" s="37">
        <f t="shared" si="5"/>
        <v>0</v>
      </c>
      <c r="HC20" s="37">
        <f t="shared" si="5"/>
        <v>0</v>
      </c>
      <c r="HD20" s="37">
        <f t="shared" si="5"/>
        <v>0</v>
      </c>
      <c r="HE20" s="37">
        <f t="shared" si="5"/>
        <v>0</v>
      </c>
      <c r="HF20" s="37">
        <f t="shared" si="5"/>
        <v>0</v>
      </c>
      <c r="HG20" s="37">
        <f t="shared" si="5"/>
        <v>0</v>
      </c>
      <c r="HH20" s="37">
        <f t="shared" si="5"/>
        <v>0</v>
      </c>
      <c r="HI20" s="37">
        <f t="shared" si="5"/>
        <v>0</v>
      </c>
      <c r="HJ20" s="37">
        <f t="shared" si="5"/>
        <v>0</v>
      </c>
      <c r="HK20" s="37">
        <f t="shared" si="5"/>
        <v>0</v>
      </c>
      <c r="HL20" s="37">
        <f t="shared" si="5"/>
        <v>0</v>
      </c>
      <c r="HM20" s="37">
        <f t="shared" si="5"/>
        <v>0</v>
      </c>
      <c r="HN20" s="37">
        <f t="shared" si="5"/>
        <v>0</v>
      </c>
      <c r="HO20" s="37">
        <f t="shared" si="5"/>
        <v>0</v>
      </c>
      <c r="HP20" s="37">
        <f t="shared" si="5"/>
        <v>0</v>
      </c>
      <c r="HQ20" s="37">
        <f t="shared" si="5"/>
        <v>0</v>
      </c>
      <c r="HR20" s="37">
        <f t="shared" si="5"/>
        <v>0</v>
      </c>
      <c r="HS20" s="37">
        <f t="shared" ref="HS20:KD20" si="6">IF($E$9*12&gt;=HS19,HR24,0)</f>
        <v>0</v>
      </c>
      <c r="HT20" s="37">
        <f t="shared" si="6"/>
        <v>0</v>
      </c>
      <c r="HU20" s="37">
        <f t="shared" si="6"/>
        <v>0</v>
      </c>
      <c r="HV20" s="37">
        <f t="shared" si="6"/>
        <v>0</v>
      </c>
      <c r="HW20" s="37">
        <f t="shared" si="6"/>
        <v>0</v>
      </c>
      <c r="HX20" s="37">
        <f t="shared" si="6"/>
        <v>0</v>
      </c>
      <c r="HY20" s="37">
        <f t="shared" si="6"/>
        <v>0</v>
      </c>
      <c r="HZ20" s="37">
        <f t="shared" si="6"/>
        <v>0</v>
      </c>
      <c r="IA20" s="37">
        <f t="shared" si="6"/>
        <v>0</v>
      </c>
      <c r="IB20" s="37">
        <f t="shared" si="6"/>
        <v>0</v>
      </c>
      <c r="IC20" s="37">
        <f t="shared" si="6"/>
        <v>0</v>
      </c>
      <c r="ID20" s="37">
        <f t="shared" si="6"/>
        <v>0</v>
      </c>
      <c r="IE20" s="37">
        <f t="shared" si="6"/>
        <v>0</v>
      </c>
      <c r="IF20" s="37">
        <f t="shared" si="6"/>
        <v>0</v>
      </c>
      <c r="IG20" s="37">
        <f t="shared" si="6"/>
        <v>0</v>
      </c>
      <c r="IH20" s="37">
        <f t="shared" si="6"/>
        <v>0</v>
      </c>
      <c r="II20" s="37">
        <f t="shared" si="6"/>
        <v>0</v>
      </c>
      <c r="IJ20" s="37">
        <f t="shared" si="6"/>
        <v>0</v>
      </c>
      <c r="IK20" s="37">
        <f t="shared" si="6"/>
        <v>0</v>
      </c>
      <c r="IL20" s="37">
        <f t="shared" si="6"/>
        <v>0</v>
      </c>
      <c r="IM20" s="37">
        <f t="shared" si="6"/>
        <v>0</v>
      </c>
      <c r="IN20" s="37">
        <f t="shared" si="6"/>
        <v>0</v>
      </c>
      <c r="IO20" s="37">
        <f t="shared" si="6"/>
        <v>0</v>
      </c>
      <c r="IP20" s="37">
        <f t="shared" si="6"/>
        <v>0</v>
      </c>
      <c r="IQ20" s="37">
        <f t="shared" si="6"/>
        <v>0</v>
      </c>
      <c r="IR20" s="37">
        <f t="shared" si="6"/>
        <v>0</v>
      </c>
      <c r="IS20" s="37">
        <f t="shared" si="6"/>
        <v>0</v>
      </c>
      <c r="IT20" s="37">
        <f t="shared" si="6"/>
        <v>0</v>
      </c>
      <c r="IU20" s="37">
        <f t="shared" si="6"/>
        <v>0</v>
      </c>
      <c r="IV20" s="37">
        <f t="shared" si="6"/>
        <v>0</v>
      </c>
      <c r="IW20" s="37">
        <f t="shared" si="6"/>
        <v>0</v>
      </c>
      <c r="IX20" s="37">
        <f t="shared" si="6"/>
        <v>0</v>
      </c>
      <c r="IY20" s="37">
        <f t="shared" si="6"/>
        <v>0</v>
      </c>
      <c r="IZ20" s="37">
        <f t="shared" si="6"/>
        <v>0</v>
      </c>
      <c r="JA20" s="37">
        <f t="shared" si="6"/>
        <v>0</v>
      </c>
      <c r="JB20" s="37">
        <f t="shared" si="6"/>
        <v>0</v>
      </c>
      <c r="JC20" s="37">
        <f t="shared" si="6"/>
        <v>0</v>
      </c>
      <c r="JD20" s="37">
        <f t="shared" si="6"/>
        <v>0</v>
      </c>
      <c r="JE20" s="37">
        <f t="shared" si="6"/>
        <v>0</v>
      </c>
      <c r="JF20" s="37">
        <f t="shared" si="6"/>
        <v>0</v>
      </c>
      <c r="JG20" s="37">
        <f t="shared" si="6"/>
        <v>0</v>
      </c>
      <c r="JH20" s="37">
        <f t="shared" si="6"/>
        <v>0</v>
      </c>
      <c r="JI20" s="37">
        <f t="shared" si="6"/>
        <v>0</v>
      </c>
      <c r="JJ20" s="37">
        <f t="shared" si="6"/>
        <v>0</v>
      </c>
      <c r="JK20" s="37">
        <f t="shared" si="6"/>
        <v>0</v>
      </c>
      <c r="JL20" s="37">
        <f t="shared" si="6"/>
        <v>0</v>
      </c>
      <c r="JM20" s="37">
        <f t="shared" si="6"/>
        <v>0</v>
      </c>
      <c r="JN20" s="37">
        <f t="shared" si="6"/>
        <v>0</v>
      </c>
      <c r="JO20" s="37">
        <f t="shared" si="6"/>
        <v>0</v>
      </c>
      <c r="JP20" s="37">
        <f t="shared" si="6"/>
        <v>0</v>
      </c>
      <c r="JQ20" s="37">
        <f t="shared" si="6"/>
        <v>0</v>
      </c>
      <c r="JR20" s="37">
        <f t="shared" si="6"/>
        <v>0</v>
      </c>
      <c r="JS20" s="37">
        <f t="shared" si="6"/>
        <v>0</v>
      </c>
      <c r="JT20" s="37">
        <f t="shared" si="6"/>
        <v>0</v>
      </c>
      <c r="JU20" s="37">
        <f t="shared" si="6"/>
        <v>0</v>
      </c>
      <c r="JV20" s="37">
        <f t="shared" si="6"/>
        <v>0</v>
      </c>
      <c r="JW20" s="37">
        <f t="shared" si="6"/>
        <v>0</v>
      </c>
      <c r="JX20" s="37">
        <f t="shared" si="6"/>
        <v>0</v>
      </c>
      <c r="JY20" s="37">
        <f t="shared" si="6"/>
        <v>0</v>
      </c>
      <c r="JZ20" s="37">
        <f t="shared" si="6"/>
        <v>0</v>
      </c>
      <c r="KA20" s="37">
        <f t="shared" si="6"/>
        <v>0</v>
      </c>
      <c r="KB20" s="37">
        <f t="shared" si="6"/>
        <v>0</v>
      </c>
      <c r="KC20" s="37">
        <f t="shared" si="6"/>
        <v>0</v>
      </c>
      <c r="KD20" s="37">
        <f t="shared" si="6"/>
        <v>0</v>
      </c>
      <c r="KE20" s="37">
        <f t="shared" ref="KE20:MP20" si="7">IF($E$9*12&gt;=KE19,KD24,0)</f>
        <v>0</v>
      </c>
      <c r="KF20" s="37">
        <f t="shared" si="7"/>
        <v>0</v>
      </c>
      <c r="KG20" s="37">
        <f t="shared" si="7"/>
        <v>0</v>
      </c>
      <c r="KH20" s="37">
        <f t="shared" si="7"/>
        <v>0</v>
      </c>
      <c r="KI20" s="37">
        <f t="shared" si="7"/>
        <v>0</v>
      </c>
      <c r="KJ20" s="37">
        <f t="shared" si="7"/>
        <v>0</v>
      </c>
      <c r="KK20" s="37">
        <f t="shared" si="7"/>
        <v>0</v>
      </c>
      <c r="KL20" s="37">
        <f t="shared" si="7"/>
        <v>0</v>
      </c>
      <c r="KM20" s="37">
        <f t="shared" si="7"/>
        <v>0</v>
      </c>
      <c r="KN20" s="37">
        <f t="shared" si="7"/>
        <v>0</v>
      </c>
      <c r="KO20" s="37">
        <f t="shared" si="7"/>
        <v>0</v>
      </c>
      <c r="KP20" s="37">
        <f t="shared" si="7"/>
        <v>0</v>
      </c>
      <c r="KQ20" s="37">
        <f t="shared" si="7"/>
        <v>0</v>
      </c>
      <c r="KR20" s="37">
        <f t="shared" si="7"/>
        <v>0</v>
      </c>
      <c r="KS20" s="37">
        <f t="shared" si="7"/>
        <v>0</v>
      </c>
      <c r="KT20" s="37">
        <f t="shared" si="7"/>
        <v>0</v>
      </c>
      <c r="KU20" s="37">
        <f t="shared" si="7"/>
        <v>0</v>
      </c>
      <c r="KV20" s="37">
        <f t="shared" si="7"/>
        <v>0</v>
      </c>
      <c r="KW20" s="37">
        <f t="shared" si="7"/>
        <v>0</v>
      </c>
      <c r="KX20" s="37">
        <f t="shared" si="7"/>
        <v>0</v>
      </c>
      <c r="KY20" s="37">
        <f t="shared" si="7"/>
        <v>0</v>
      </c>
      <c r="KZ20" s="37">
        <f t="shared" si="7"/>
        <v>0</v>
      </c>
      <c r="LA20" s="37">
        <f t="shared" si="7"/>
        <v>0</v>
      </c>
      <c r="LB20" s="37">
        <f t="shared" si="7"/>
        <v>0</v>
      </c>
      <c r="LC20" s="37">
        <f t="shared" si="7"/>
        <v>0</v>
      </c>
      <c r="LD20" s="37">
        <f t="shared" si="7"/>
        <v>0</v>
      </c>
      <c r="LE20" s="37">
        <f t="shared" si="7"/>
        <v>0</v>
      </c>
      <c r="LF20" s="37">
        <f t="shared" si="7"/>
        <v>0</v>
      </c>
      <c r="LG20" s="37">
        <f t="shared" si="7"/>
        <v>0</v>
      </c>
      <c r="LH20" s="37">
        <f t="shared" si="7"/>
        <v>0</v>
      </c>
      <c r="LI20" s="37">
        <f t="shared" si="7"/>
        <v>0</v>
      </c>
      <c r="LJ20" s="37">
        <f t="shared" si="7"/>
        <v>0</v>
      </c>
      <c r="LK20" s="37">
        <f t="shared" si="7"/>
        <v>0</v>
      </c>
      <c r="LL20" s="37">
        <f t="shared" si="7"/>
        <v>0</v>
      </c>
      <c r="LM20" s="37">
        <f t="shared" si="7"/>
        <v>0</v>
      </c>
      <c r="LN20" s="37">
        <f t="shared" si="7"/>
        <v>0</v>
      </c>
      <c r="LO20" s="37">
        <f t="shared" si="7"/>
        <v>0</v>
      </c>
      <c r="LP20" s="37">
        <f t="shared" si="7"/>
        <v>0</v>
      </c>
      <c r="LQ20" s="37">
        <f t="shared" si="7"/>
        <v>0</v>
      </c>
      <c r="LR20" s="37">
        <f t="shared" si="7"/>
        <v>0</v>
      </c>
      <c r="LS20" s="37">
        <f t="shared" si="7"/>
        <v>0</v>
      </c>
      <c r="LT20" s="37">
        <f t="shared" si="7"/>
        <v>0</v>
      </c>
      <c r="LU20" s="37">
        <f t="shared" si="7"/>
        <v>0</v>
      </c>
      <c r="LV20" s="37">
        <f t="shared" si="7"/>
        <v>0</v>
      </c>
      <c r="LW20" s="37">
        <f t="shared" si="7"/>
        <v>0</v>
      </c>
      <c r="LX20" s="37">
        <f t="shared" si="7"/>
        <v>0</v>
      </c>
      <c r="LY20" s="37">
        <f t="shared" si="7"/>
        <v>0</v>
      </c>
      <c r="LZ20" s="37">
        <f t="shared" si="7"/>
        <v>0</v>
      </c>
      <c r="MA20" s="37">
        <f t="shared" si="7"/>
        <v>0</v>
      </c>
      <c r="MB20" s="37">
        <f t="shared" si="7"/>
        <v>0</v>
      </c>
      <c r="MC20" s="37">
        <f t="shared" si="7"/>
        <v>0</v>
      </c>
      <c r="MD20" s="37">
        <f t="shared" si="7"/>
        <v>0</v>
      </c>
      <c r="ME20" s="37">
        <f t="shared" si="7"/>
        <v>0</v>
      </c>
      <c r="MF20" s="37">
        <f t="shared" si="7"/>
        <v>0</v>
      </c>
      <c r="MG20" s="37">
        <f t="shared" si="7"/>
        <v>0</v>
      </c>
      <c r="MH20" s="37">
        <f t="shared" si="7"/>
        <v>0</v>
      </c>
      <c r="MI20" s="37">
        <f t="shared" si="7"/>
        <v>0</v>
      </c>
      <c r="MJ20" s="37">
        <f t="shared" si="7"/>
        <v>0</v>
      </c>
      <c r="MK20" s="37">
        <f t="shared" si="7"/>
        <v>0</v>
      </c>
      <c r="ML20" s="37">
        <f t="shared" si="7"/>
        <v>0</v>
      </c>
      <c r="MM20" s="37">
        <f t="shared" si="7"/>
        <v>0</v>
      </c>
      <c r="MN20" s="37">
        <f t="shared" si="7"/>
        <v>0</v>
      </c>
      <c r="MO20" s="37">
        <f t="shared" si="7"/>
        <v>0</v>
      </c>
      <c r="MP20" s="37">
        <f t="shared" si="7"/>
        <v>0</v>
      </c>
      <c r="MQ20" s="37">
        <f t="shared" ref="MQ20:OC20" si="8">IF($E$9*12&gt;=MQ19,MP24,0)</f>
        <v>0</v>
      </c>
      <c r="MR20" s="37">
        <f t="shared" si="8"/>
        <v>0</v>
      </c>
      <c r="MS20" s="37">
        <f t="shared" si="8"/>
        <v>0</v>
      </c>
      <c r="MT20" s="37">
        <f t="shared" si="8"/>
        <v>0</v>
      </c>
      <c r="MU20" s="37">
        <f t="shared" si="8"/>
        <v>0</v>
      </c>
      <c r="MV20" s="37">
        <f t="shared" si="8"/>
        <v>0</v>
      </c>
      <c r="MW20" s="37">
        <f t="shared" si="8"/>
        <v>0</v>
      </c>
      <c r="MX20" s="37">
        <f t="shared" si="8"/>
        <v>0</v>
      </c>
      <c r="MY20" s="37">
        <f t="shared" si="8"/>
        <v>0</v>
      </c>
      <c r="MZ20" s="37">
        <f t="shared" si="8"/>
        <v>0</v>
      </c>
      <c r="NA20" s="37">
        <f t="shared" si="8"/>
        <v>0</v>
      </c>
      <c r="NB20" s="37">
        <f t="shared" si="8"/>
        <v>0</v>
      </c>
      <c r="NC20" s="37">
        <f t="shared" si="8"/>
        <v>0</v>
      </c>
      <c r="ND20" s="37">
        <f t="shared" si="8"/>
        <v>0</v>
      </c>
      <c r="NE20" s="37">
        <f t="shared" si="8"/>
        <v>0</v>
      </c>
      <c r="NF20" s="37">
        <f t="shared" si="8"/>
        <v>0</v>
      </c>
      <c r="NG20" s="37">
        <f t="shared" si="8"/>
        <v>0</v>
      </c>
      <c r="NH20" s="37">
        <f t="shared" si="8"/>
        <v>0</v>
      </c>
      <c r="NI20" s="37">
        <f t="shared" si="8"/>
        <v>0</v>
      </c>
      <c r="NJ20" s="37">
        <f t="shared" si="8"/>
        <v>0</v>
      </c>
      <c r="NK20" s="37">
        <f t="shared" si="8"/>
        <v>0</v>
      </c>
      <c r="NL20" s="37">
        <f t="shared" si="8"/>
        <v>0</v>
      </c>
      <c r="NM20" s="37">
        <f t="shared" si="8"/>
        <v>0</v>
      </c>
      <c r="NN20" s="37">
        <f t="shared" si="8"/>
        <v>0</v>
      </c>
      <c r="NO20" s="37">
        <f t="shared" si="8"/>
        <v>0</v>
      </c>
      <c r="NP20" s="37">
        <f t="shared" si="8"/>
        <v>0</v>
      </c>
      <c r="NQ20" s="37">
        <f t="shared" si="8"/>
        <v>0</v>
      </c>
      <c r="NR20" s="37">
        <f t="shared" si="8"/>
        <v>0</v>
      </c>
      <c r="NS20" s="37">
        <f t="shared" si="8"/>
        <v>0</v>
      </c>
      <c r="NT20" s="37">
        <f t="shared" si="8"/>
        <v>0</v>
      </c>
      <c r="NU20" s="37">
        <f t="shared" si="8"/>
        <v>0</v>
      </c>
      <c r="NV20" s="37">
        <f t="shared" si="8"/>
        <v>0</v>
      </c>
      <c r="NW20" s="37">
        <f t="shared" si="8"/>
        <v>0</v>
      </c>
      <c r="NX20" s="37">
        <f t="shared" si="8"/>
        <v>0</v>
      </c>
      <c r="NY20" s="37">
        <f t="shared" si="8"/>
        <v>0</v>
      </c>
      <c r="NZ20" s="37">
        <f t="shared" si="8"/>
        <v>0</v>
      </c>
      <c r="OA20" s="37">
        <f t="shared" si="8"/>
        <v>0</v>
      </c>
      <c r="OB20" s="37">
        <f t="shared" si="8"/>
        <v>0</v>
      </c>
      <c r="OC20" s="37">
        <f t="shared" si="8"/>
        <v>0</v>
      </c>
    </row>
    <row r="21" spans="3:393" s="15" customFormat="1">
      <c r="D21" s="15">
        <v>2</v>
      </c>
      <c r="E21" s="151">
        <f t="shared" ref="E21:E44" si="9">IF(D21&lt;=$E$9,L20,0)</f>
        <v>0</v>
      </c>
      <c r="F21" s="151">
        <f t="shared" si="0"/>
        <v>0</v>
      </c>
      <c r="H21" s="151">
        <f>+SUM(U32:U43)</f>
        <v>0</v>
      </c>
      <c r="J21" s="151">
        <f t="shared" si="1"/>
        <v>0</v>
      </c>
      <c r="L21" s="151">
        <f t="shared" si="2"/>
        <v>0</v>
      </c>
      <c r="N21" s="30"/>
      <c r="O21" s="15">
        <v>2</v>
      </c>
      <c r="Q21" s="151">
        <f t="shared" ref="Q21:Q84" si="10">IF(O21&lt;=$E$9*12,Y20,0)</f>
        <v>0</v>
      </c>
      <c r="R21" s="37"/>
      <c r="S21" s="151">
        <f t="shared" ref="S21:S84" si="11">IF(O21&lt;=$E$9*12,SUM(U21,W21),0)</f>
        <v>0</v>
      </c>
      <c r="U21" s="151">
        <f t="shared" ref="U21:U84" si="12">IF(O21&lt;=$E$9*12,Q21*$E$8/12,0)</f>
        <v>0</v>
      </c>
      <c r="W21" s="151">
        <f t="shared" ref="W21:W84" si="13">IF(O21&lt;=$E$9*12,$E$13-U21,0)</f>
        <v>0</v>
      </c>
      <c r="Y21" s="151">
        <f t="shared" ref="Y21:Y84" si="14">IF(O21&lt;=$E$9*12,Q21-W21,0)</f>
        <v>0</v>
      </c>
      <c r="Z21" s="30">
        <v>1</v>
      </c>
      <c r="AG21" s="15" t="s">
        <v>308</v>
      </c>
      <c r="AH21" s="191">
        <f>IF(E9*12&gt;=AH19,$E$13,0)</f>
        <v>0</v>
      </c>
      <c r="AI21" s="191">
        <f t="shared" ref="AI21:CT21" si="15">IF($E9*12&gt;=AI19,$E$13,0)</f>
        <v>0</v>
      </c>
      <c r="AJ21" s="191">
        <f t="shared" si="15"/>
        <v>0</v>
      </c>
      <c r="AK21" s="191">
        <f t="shared" si="15"/>
        <v>0</v>
      </c>
      <c r="AL21" s="191">
        <f t="shared" si="15"/>
        <v>0</v>
      </c>
      <c r="AM21" s="191">
        <f t="shared" si="15"/>
        <v>0</v>
      </c>
      <c r="AN21" s="191">
        <f t="shared" si="15"/>
        <v>0</v>
      </c>
      <c r="AO21" s="191">
        <f t="shared" si="15"/>
        <v>0</v>
      </c>
      <c r="AP21" s="191">
        <f t="shared" si="15"/>
        <v>0</v>
      </c>
      <c r="AQ21" s="191">
        <f t="shared" si="15"/>
        <v>0</v>
      </c>
      <c r="AR21" s="191">
        <f t="shared" si="15"/>
        <v>0</v>
      </c>
      <c r="AS21" s="191">
        <f t="shared" si="15"/>
        <v>0</v>
      </c>
      <c r="AT21" s="191">
        <f t="shared" si="15"/>
        <v>0</v>
      </c>
      <c r="AU21" s="191">
        <f t="shared" si="15"/>
        <v>0</v>
      </c>
      <c r="AV21" s="191">
        <f t="shared" si="15"/>
        <v>0</v>
      </c>
      <c r="AW21" s="191">
        <f t="shared" si="15"/>
        <v>0</v>
      </c>
      <c r="AX21" s="191">
        <f t="shared" si="15"/>
        <v>0</v>
      </c>
      <c r="AY21" s="191">
        <f t="shared" si="15"/>
        <v>0</v>
      </c>
      <c r="AZ21" s="191">
        <f t="shared" si="15"/>
        <v>0</v>
      </c>
      <c r="BA21" s="191">
        <f t="shared" si="15"/>
        <v>0</v>
      </c>
      <c r="BB21" s="191">
        <f t="shared" si="15"/>
        <v>0</v>
      </c>
      <c r="BC21" s="191">
        <f t="shared" si="15"/>
        <v>0</v>
      </c>
      <c r="BD21" s="191">
        <f t="shared" si="15"/>
        <v>0</v>
      </c>
      <c r="BE21" s="191">
        <f t="shared" si="15"/>
        <v>0</v>
      </c>
      <c r="BF21" s="191">
        <f t="shared" si="15"/>
        <v>0</v>
      </c>
      <c r="BG21" s="191">
        <f t="shared" si="15"/>
        <v>0</v>
      </c>
      <c r="BH21" s="191">
        <f t="shared" si="15"/>
        <v>0</v>
      </c>
      <c r="BI21" s="191">
        <f t="shared" si="15"/>
        <v>0</v>
      </c>
      <c r="BJ21" s="191">
        <f t="shared" si="15"/>
        <v>0</v>
      </c>
      <c r="BK21" s="191">
        <f t="shared" si="15"/>
        <v>0</v>
      </c>
      <c r="BL21" s="191">
        <f t="shared" si="15"/>
        <v>0</v>
      </c>
      <c r="BM21" s="191">
        <f t="shared" si="15"/>
        <v>0</v>
      </c>
      <c r="BN21" s="191">
        <f t="shared" si="15"/>
        <v>0</v>
      </c>
      <c r="BO21" s="191">
        <f t="shared" si="15"/>
        <v>0</v>
      </c>
      <c r="BP21" s="191">
        <f t="shared" si="15"/>
        <v>0</v>
      </c>
      <c r="BQ21" s="191">
        <f t="shared" si="15"/>
        <v>0</v>
      </c>
      <c r="BR21" s="191">
        <f t="shared" si="15"/>
        <v>0</v>
      </c>
      <c r="BS21" s="191">
        <f t="shared" si="15"/>
        <v>0</v>
      </c>
      <c r="BT21" s="191">
        <f t="shared" si="15"/>
        <v>0</v>
      </c>
      <c r="BU21" s="191">
        <f t="shared" si="15"/>
        <v>0</v>
      </c>
      <c r="BV21" s="191">
        <f t="shared" si="15"/>
        <v>0</v>
      </c>
      <c r="BW21" s="191">
        <f t="shared" si="15"/>
        <v>0</v>
      </c>
      <c r="BX21" s="191">
        <f t="shared" si="15"/>
        <v>0</v>
      </c>
      <c r="BY21" s="191">
        <f t="shared" si="15"/>
        <v>0</v>
      </c>
      <c r="BZ21" s="191">
        <f t="shared" si="15"/>
        <v>0</v>
      </c>
      <c r="CA21" s="191">
        <f t="shared" si="15"/>
        <v>0</v>
      </c>
      <c r="CB21" s="191">
        <f t="shared" si="15"/>
        <v>0</v>
      </c>
      <c r="CC21" s="191">
        <f t="shared" si="15"/>
        <v>0</v>
      </c>
      <c r="CD21" s="191">
        <f t="shared" si="15"/>
        <v>0</v>
      </c>
      <c r="CE21" s="191">
        <f t="shared" si="15"/>
        <v>0</v>
      </c>
      <c r="CF21" s="191">
        <f t="shared" si="15"/>
        <v>0</v>
      </c>
      <c r="CG21" s="191">
        <f t="shared" si="15"/>
        <v>0</v>
      </c>
      <c r="CH21" s="191">
        <f t="shared" si="15"/>
        <v>0</v>
      </c>
      <c r="CI21" s="191">
        <f t="shared" si="15"/>
        <v>0</v>
      </c>
      <c r="CJ21" s="191">
        <f t="shared" si="15"/>
        <v>0</v>
      </c>
      <c r="CK21" s="191">
        <f t="shared" si="15"/>
        <v>0</v>
      </c>
      <c r="CL21" s="191">
        <f t="shared" si="15"/>
        <v>0</v>
      </c>
      <c r="CM21" s="191">
        <f t="shared" si="15"/>
        <v>0</v>
      </c>
      <c r="CN21" s="191">
        <f t="shared" si="15"/>
        <v>0</v>
      </c>
      <c r="CO21" s="191">
        <f t="shared" si="15"/>
        <v>0</v>
      </c>
      <c r="CP21" s="191">
        <f t="shared" si="15"/>
        <v>0</v>
      </c>
      <c r="CQ21" s="191">
        <f t="shared" si="15"/>
        <v>0</v>
      </c>
      <c r="CR21" s="191">
        <f t="shared" si="15"/>
        <v>0</v>
      </c>
      <c r="CS21" s="191">
        <f t="shared" si="15"/>
        <v>0</v>
      </c>
      <c r="CT21" s="191">
        <f t="shared" si="15"/>
        <v>0</v>
      </c>
      <c r="CU21" s="191">
        <f t="shared" ref="CU21:FF21" si="16">IF($E9*12&gt;=CU19,$E$13,0)</f>
        <v>0</v>
      </c>
      <c r="CV21" s="191">
        <f t="shared" si="16"/>
        <v>0</v>
      </c>
      <c r="CW21" s="191">
        <f t="shared" si="16"/>
        <v>0</v>
      </c>
      <c r="CX21" s="191">
        <f t="shared" si="16"/>
        <v>0</v>
      </c>
      <c r="CY21" s="191">
        <f t="shared" si="16"/>
        <v>0</v>
      </c>
      <c r="CZ21" s="191">
        <f t="shared" si="16"/>
        <v>0</v>
      </c>
      <c r="DA21" s="191">
        <f t="shared" si="16"/>
        <v>0</v>
      </c>
      <c r="DB21" s="191">
        <f t="shared" si="16"/>
        <v>0</v>
      </c>
      <c r="DC21" s="191">
        <f t="shared" si="16"/>
        <v>0</v>
      </c>
      <c r="DD21" s="191">
        <f t="shared" si="16"/>
        <v>0</v>
      </c>
      <c r="DE21" s="191">
        <f t="shared" si="16"/>
        <v>0</v>
      </c>
      <c r="DF21" s="191">
        <f t="shared" si="16"/>
        <v>0</v>
      </c>
      <c r="DG21" s="191">
        <f t="shared" si="16"/>
        <v>0</v>
      </c>
      <c r="DH21" s="191">
        <f t="shared" si="16"/>
        <v>0</v>
      </c>
      <c r="DI21" s="191">
        <f t="shared" si="16"/>
        <v>0</v>
      </c>
      <c r="DJ21" s="191">
        <f t="shared" si="16"/>
        <v>0</v>
      </c>
      <c r="DK21" s="191">
        <f t="shared" si="16"/>
        <v>0</v>
      </c>
      <c r="DL21" s="191">
        <f t="shared" si="16"/>
        <v>0</v>
      </c>
      <c r="DM21" s="191">
        <f t="shared" si="16"/>
        <v>0</v>
      </c>
      <c r="DN21" s="191">
        <f t="shared" si="16"/>
        <v>0</v>
      </c>
      <c r="DO21" s="191">
        <f t="shared" si="16"/>
        <v>0</v>
      </c>
      <c r="DP21" s="191">
        <f t="shared" si="16"/>
        <v>0</v>
      </c>
      <c r="DQ21" s="191">
        <f t="shared" si="16"/>
        <v>0</v>
      </c>
      <c r="DR21" s="191">
        <f t="shared" si="16"/>
        <v>0</v>
      </c>
      <c r="DS21" s="191">
        <f t="shared" si="16"/>
        <v>0</v>
      </c>
      <c r="DT21" s="191">
        <f t="shared" si="16"/>
        <v>0</v>
      </c>
      <c r="DU21" s="191">
        <f t="shared" si="16"/>
        <v>0</v>
      </c>
      <c r="DV21" s="191">
        <f t="shared" si="16"/>
        <v>0</v>
      </c>
      <c r="DW21" s="191">
        <f t="shared" si="16"/>
        <v>0</v>
      </c>
      <c r="DX21" s="191">
        <f t="shared" si="16"/>
        <v>0</v>
      </c>
      <c r="DY21" s="191">
        <f t="shared" si="16"/>
        <v>0</v>
      </c>
      <c r="DZ21" s="191">
        <f t="shared" si="16"/>
        <v>0</v>
      </c>
      <c r="EA21" s="191">
        <f t="shared" si="16"/>
        <v>0</v>
      </c>
      <c r="EB21" s="191">
        <f t="shared" si="16"/>
        <v>0</v>
      </c>
      <c r="EC21" s="191">
        <f t="shared" si="16"/>
        <v>0</v>
      </c>
      <c r="ED21" s="191">
        <f t="shared" si="16"/>
        <v>0</v>
      </c>
      <c r="EE21" s="191">
        <f t="shared" si="16"/>
        <v>0</v>
      </c>
      <c r="EF21" s="191">
        <f t="shared" si="16"/>
        <v>0</v>
      </c>
      <c r="EG21" s="191">
        <f t="shared" si="16"/>
        <v>0</v>
      </c>
      <c r="EH21" s="191">
        <f t="shared" si="16"/>
        <v>0</v>
      </c>
      <c r="EI21" s="191">
        <f t="shared" si="16"/>
        <v>0</v>
      </c>
      <c r="EJ21" s="191">
        <f t="shared" si="16"/>
        <v>0</v>
      </c>
      <c r="EK21" s="191">
        <f t="shared" si="16"/>
        <v>0</v>
      </c>
      <c r="EL21" s="191">
        <f t="shared" si="16"/>
        <v>0</v>
      </c>
      <c r="EM21" s="191">
        <f t="shared" si="16"/>
        <v>0</v>
      </c>
      <c r="EN21" s="191">
        <f t="shared" si="16"/>
        <v>0</v>
      </c>
      <c r="EO21" s="191">
        <f t="shared" si="16"/>
        <v>0</v>
      </c>
      <c r="EP21" s="191">
        <f t="shared" si="16"/>
        <v>0</v>
      </c>
      <c r="EQ21" s="191">
        <f t="shared" si="16"/>
        <v>0</v>
      </c>
      <c r="ER21" s="191">
        <f t="shared" si="16"/>
        <v>0</v>
      </c>
      <c r="ES21" s="191">
        <f t="shared" si="16"/>
        <v>0</v>
      </c>
      <c r="ET21" s="191">
        <f t="shared" si="16"/>
        <v>0</v>
      </c>
      <c r="EU21" s="191">
        <f t="shared" si="16"/>
        <v>0</v>
      </c>
      <c r="EV21" s="191">
        <f t="shared" si="16"/>
        <v>0</v>
      </c>
      <c r="EW21" s="191">
        <f t="shared" si="16"/>
        <v>0</v>
      </c>
      <c r="EX21" s="191">
        <f t="shared" si="16"/>
        <v>0</v>
      </c>
      <c r="EY21" s="191">
        <f t="shared" si="16"/>
        <v>0</v>
      </c>
      <c r="EZ21" s="191">
        <f t="shared" si="16"/>
        <v>0</v>
      </c>
      <c r="FA21" s="191">
        <f t="shared" si="16"/>
        <v>0</v>
      </c>
      <c r="FB21" s="191">
        <f t="shared" si="16"/>
        <v>0</v>
      </c>
      <c r="FC21" s="191">
        <f t="shared" si="16"/>
        <v>0</v>
      </c>
      <c r="FD21" s="191">
        <f t="shared" si="16"/>
        <v>0</v>
      </c>
      <c r="FE21" s="191">
        <f t="shared" si="16"/>
        <v>0</v>
      </c>
      <c r="FF21" s="191">
        <f t="shared" si="16"/>
        <v>0</v>
      </c>
      <c r="FG21" s="191">
        <f t="shared" ref="FG21:HR21" si="17">IF($E9*12&gt;=FG19,$E$13,0)</f>
        <v>0</v>
      </c>
      <c r="FH21" s="191">
        <f t="shared" si="17"/>
        <v>0</v>
      </c>
      <c r="FI21" s="191">
        <f t="shared" si="17"/>
        <v>0</v>
      </c>
      <c r="FJ21" s="191">
        <f t="shared" si="17"/>
        <v>0</v>
      </c>
      <c r="FK21" s="191">
        <f t="shared" si="17"/>
        <v>0</v>
      </c>
      <c r="FL21" s="191">
        <f t="shared" si="17"/>
        <v>0</v>
      </c>
      <c r="FM21" s="191">
        <f t="shared" si="17"/>
        <v>0</v>
      </c>
      <c r="FN21" s="191">
        <f t="shared" si="17"/>
        <v>0</v>
      </c>
      <c r="FO21" s="191">
        <f t="shared" si="17"/>
        <v>0</v>
      </c>
      <c r="FP21" s="191">
        <f t="shared" si="17"/>
        <v>0</v>
      </c>
      <c r="FQ21" s="191">
        <f t="shared" si="17"/>
        <v>0</v>
      </c>
      <c r="FR21" s="191">
        <f t="shared" si="17"/>
        <v>0</v>
      </c>
      <c r="FS21" s="191">
        <f t="shared" si="17"/>
        <v>0</v>
      </c>
      <c r="FT21" s="191">
        <f t="shared" si="17"/>
        <v>0</v>
      </c>
      <c r="FU21" s="191">
        <f t="shared" si="17"/>
        <v>0</v>
      </c>
      <c r="FV21" s="191">
        <f t="shared" si="17"/>
        <v>0</v>
      </c>
      <c r="FW21" s="191">
        <f t="shared" si="17"/>
        <v>0</v>
      </c>
      <c r="FX21" s="191">
        <f t="shared" si="17"/>
        <v>0</v>
      </c>
      <c r="FY21" s="191">
        <f t="shared" si="17"/>
        <v>0</v>
      </c>
      <c r="FZ21" s="191">
        <f t="shared" si="17"/>
        <v>0</v>
      </c>
      <c r="GA21" s="191">
        <f t="shared" si="17"/>
        <v>0</v>
      </c>
      <c r="GB21" s="191">
        <f t="shared" si="17"/>
        <v>0</v>
      </c>
      <c r="GC21" s="191">
        <f t="shared" si="17"/>
        <v>0</v>
      </c>
      <c r="GD21" s="191">
        <f t="shared" si="17"/>
        <v>0</v>
      </c>
      <c r="GE21" s="191">
        <f t="shared" si="17"/>
        <v>0</v>
      </c>
      <c r="GF21" s="191">
        <f t="shared" si="17"/>
        <v>0</v>
      </c>
      <c r="GG21" s="191">
        <f t="shared" si="17"/>
        <v>0</v>
      </c>
      <c r="GH21" s="191">
        <f t="shared" si="17"/>
        <v>0</v>
      </c>
      <c r="GI21" s="191">
        <f t="shared" si="17"/>
        <v>0</v>
      </c>
      <c r="GJ21" s="191">
        <f t="shared" si="17"/>
        <v>0</v>
      </c>
      <c r="GK21" s="191">
        <f t="shared" si="17"/>
        <v>0</v>
      </c>
      <c r="GL21" s="191">
        <f t="shared" si="17"/>
        <v>0</v>
      </c>
      <c r="GM21" s="191">
        <f t="shared" si="17"/>
        <v>0</v>
      </c>
      <c r="GN21" s="191">
        <f t="shared" si="17"/>
        <v>0</v>
      </c>
      <c r="GO21" s="191">
        <f t="shared" si="17"/>
        <v>0</v>
      </c>
      <c r="GP21" s="191">
        <f t="shared" si="17"/>
        <v>0</v>
      </c>
      <c r="GQ21" s="191">
        <f t="shared" si="17"/>
        <v>0</v>
      </c>
      <c r="GR21" s="191">
        <f t="shared" si="17"/>
        <v>0</v>
      </c>
      <c r="GS21" s="191">
        <f t="shared" si="17"/>
        <v>0</v>
      </c>
      <c r="GT21" s="191">
        <f t="shared" si="17"/>
        <v>0</v>
      </c>
      <c r="GU21" s="191">
        <f t="shared" si="17"/>
        <v>0</v>
      </c>
      <c r="GV21" s="191">
        <f t="shared" si="17"/>
        <v>0</v>
      </c>
      <c r="GW21" s="191">
        <f t="shared" si="17"/>
        <v>0</v>
      </c>
      <c r="GX21" s="191">
        <f t="shared" si="17"/>
        <v>0</v>
      </c>
      <c r="GY21" s="191">
        <f t="shared" si="17"/>
        <v>0</v>
      </c>
      <c r="GZ21" s="191">
        <f t="shared" si="17"/>
        <v>0</v>
      </c>
      <c r="HA21" s="191">
        <f t="shared" si="17"/>
        <v>0</v>
      </c>
      <c r="HB21" s="191">
        <f t="shared" si="17"/>
        <v>0</v>
      </c>
      <c r="HC21" s="191">
        <f t="shared" si="17"/>
        <v>0</v>
      </c>
      <c r="HD21" s="191">
        <f t="shared" si="17"/>
        <v>0</v>
      </c>
      <c r="HE21" s="191">
        <f t="shared" si="17"/>
        <v>0</v>
      </c>
      <c r="HF21" s="191">
        <f t="shared" si="17"/>
        <v>0</v>
      </c>
      <c r="HG21" s="191">
        <f t="shared" si="17"/>
        <v>0</v>
      </c>
      <c r="HH21" s="191">
        <f t="shared" si="17"/>
        <v>0</v>
      </c>
      <c r="HI21" s="191">
        <f t="shared" si="17"/>
        <v>0</v>
      </c>
      <c r="HJ21" s="191">
        <f t="shared" si="17"/>
        <v>0</v>
      </c>
      <c r="HK21" s="191">
        <f t="shared" si="17"/>
        <v>0</v>
      </c>
      <c r="HL21" s="191">
        <f t="shared" si="17"/>
        <v>0</v>
      </c>
      <c r="HM21" s="191">
        <f t="shared" si="17"/>
        <v>0</v>
      </c>
      <c r="HN21" s="191">
        <f t="shared" si="17"/>
        <v>0</v>
      </c>
      <c r="HO21" s="191">
        <f t="shared" si="17"/>
        <v>0</v>
      </c>
      <c r="HP21" s="191">
        <f t="shared" si="17"/>
        <v>0</v>
      </c>
      <c r="HQ21" s="191">
        <f t="shared" si="17"/>
        <v>0</v>
      </c>
      <c r="HR21" s="191">
        <f t="shared" si="17"/>
        <v>0</v>
      </c>
      <c r="HS21" s="191">
        <f t="shared" ref="HS21:KD21" si="18">IF($E9*12&gt;=HS19,$E$13,0)</f>
        <v>0</v>
      </c>
      <c r="HT21" s="191">
        <f t="shared" si="18"/>
        <v>0</v>
      </c>
      <c r="HU21" s="191">
        <f t="shared" si="18"/>
        <v>0</v>
      </c>
      <c r="HV21" s="191">
        <f t="shared" si="18"/>
        <v>0</v>
      </c>
      <c r="HW21" s="191">
        <f t="shared" si="18"/>
        <v>0</v>
      </c>
      <c r="HX21" s="191">
        <f t="shared" si="18"/>
        <v>0</v>
      </c>
      <c r="HY21" s="191">
        <f t="shared" si="18"/>
        <v>0</v>
      </c>
      <c r="HZ21" s="191">
        <f t="shared" si="18"/>
        <v>0</v>
      </c>
      <c r="IA21" s="191">
        <f t="shared" si="18"/>
        <v>0</v>
      </c>
      <c r="IB21" s="191">
        <f t="shared" si="18"/>
        <v>0</v>
      </c>
      <c r="IC21" s="191">
        <f t="shared" si="18"/>
        <v>0</v>
      </c>
      <c r="ID21" s="191">
        <f t="shared" si="18"/>
        <v>0</v>
      </c>
      <c r="IE21" s="191">
        <f t="shared" si="18"/>
        <v>0</v>
      </c>
      <c r="IF21" s="191">
        <f t="shared" si="18"/>
        <v>0</v>
      </c>
      <c r="IG21" s="191">
        <f t="shared" si="18"/>
        <v>0</v>
      </c>
      <c r="IH21" s="191">
        <f t="shared" si="18"/>
        <v>0</v>
      </c>
      <c r="II21" s="191">
        <f t="shared" si="18"/>
        <v>0</v>
      </c>
      <c r="IJ21" s="191">
        <f t="shared" si="18"/>
        <v>0</v>
      </c>
      <c r="IK21" s="191">
        <f t="shared" si="18"/>
        <v>0</v>
      </c>
      <c r="IL21" s="191">
        <f t="shared" si="18"/>
        <v>0</v>
      </c>
      <c r="IM21" s="191">
        <f t="shared" si="18"/>
        <v>0</v>
      </c>
      <c r="IN21" s="191">
        <f t="shared" si="18"/>
        <v>0</v>
      </c>
      <c r="IO21" s="191">
        <f t="shared" si="18"/>
        <v>0</v>
      </c>
      <c r="IP21" s="191">
        <f t="shared" si="18"/>
        <v>0</v>
      </c>
      <c r="IQ21" s="191">
        <f t="shared" si="18"/>
        <v>0</v>
      </c>
      <c r="IR21" s="191">
        <f t="shared" si="18"/>
        <v>0</v>
      </c>
      <c r="IS21" s="191">
        <f t="shared" si="18"/>
        <v>0</v>
      </c>
      <c r="IT21" s="191">
        <f t="shared" si="18"/>
        <v>0</v>
      </c>
      <c r="IU21" s="191">
        <f t="shared" si="18"/>
        <v>0</v>
      </c>
      <c r="IV21" s="191">
        <f t="shared" si="18"/>
        <v>0</v>
      </c>
      <c r="IW21" s="191">
        <f t="shared" si="18"/>
        <v>0</v>
      </c>
      <c r="IX21" s="191">
        <f t="shared" si="18"/>
        <v>0</v>
      </c>
      <c r="IY21" s="191">
        <f t="shared" si="18"/>
        <v>0</v>
      </c>
      <c r="IZ21" s="191">
        <f t="shared" si="18"/>
        <v>0</v>
      </c>
      <c r="JA21" s="191">
        <f t="shared" si="18"/>
        <v>0</v>
      </c>
      <c r="JB21" s="191">
        <f t="shared" si="18"/>
        <v>0</v>
      </c>
      <c r="JC21" s="191">
        <f t="shared" si="18"/>
        <v>0</v>
      </c>
      <c r="JD21" s="191">
        <f t="shared" si="18"/>
        <v>0</v>
      </c>
      <c r="JE21" s="191">
        <f t="shared" si="18"/>
        <v>0</v>
      </c>
      <c r="JF21" s="191">
        <f t="shared" si="18"/>
        <v>0</v>
      </c>
      <c r="JG21" s="191">
        <f t="shared" si="18"/>
        <v>0</v>
      </c>
      <c r="JH21" s="191">
        <f t="shared" si="18"/>
        <v>0</v>
      </c>
      <c r="JI21" s="191">
        <f t="shared" si="18"/>
        <v>0</v>
      </c>
      <c r="JJ21" s="191">
        <f t="shared" si="18"/>
        <v>0</v>
      </c>
      <c r="JK21" s="191">
        <f t="shared" si="18"/>
        <v>0</v>
      </c>
      <c r="JL21" s="191">
        <f t="shared" si="18"/>
        <v>0</v>
      </c>
      <c r="JM21" s="191">
        <f t="shared" si="18"/>
        <v>0</v>
      </c>
      <c r="JN21" s="191">
        <f t="shared" si="18"/>
        <v>0</v>
      </c>
      <c r="JO21" s="191">
        <f t="shared" si="18"/>
        <v>0</v>
      </c>
      <c r="JP21" s="191">
        <f t="shared" si="18"/>
        <v>0</v>
      </c>
      <c r="JQ21" s="191">
        <f t="shared" si="18"/>
        <v>0</v>
      </c>
      <c r="JR21" s="191">
        <f t="shared" si="18"/>
        <v>0</v>
      </c>
      <c r="JS21" s="191">
        <f t="shared" si="18"/>
        <v>0</v>
      </c>
      <c r="JT21" s="191">
        <f t="shared" si="18"/>
        <v>0</v>
      </c>
      <c r="JU21" s="191">
        <f t="shared" si="18"/>
        <v>0</v>
      </c>
      <c r="JV21" s="191">
        <f t="shared" si="18"/>
        <v>0</v>
      </c>
      <c r="JW21" s="191">
        <f t="shared" si="18"/>
        <v>0</v>
      </c>
      <c r="JX21" s="191">
        <f t="shared" si="18"/>
        <v>0</v>
      </c>
      <c r="JY21" s="191">
        <f t="shared" si="18"/>
        <v>0</v>
      </c>
      <c r="JZ21" s="191">
        <f t="shared" si="18"/>
        <v>0</v>
      </c>
      <c r="KA21" s="191">
        <f t="shared" si="18"/>
        <v>0</v>
      </c>
      <c r="KB21" s="191">
        <f t="shared" si="18"/>
        <v>0</v>
      </c>
      <c r="KC21" s="191">
        <f t="shared" si="18"/>
        <v>0</v>
      </c>
      <c r="KD21" s="191">
        <f t="shared" si="18"/>
        <v>0</v>
      </c>
      <c r="KE21" s="191">
        <f t="shared" ref="KE21:MP21" si="19">IF($E9*12&gt;=KE19,$E$13,0)</f>
        <v>0</v>
      </c>
      <c r="KF21" s="191">
        <f t="shared" si="19"/>
        <v>0</v>
      </c>
      <c r="KG21" s="191">
        <f t="shared" si="19"/>
        <v>0</v>
      </c>
      <c r="KH21" s="191">
        <f t="shared" si="19"/>
        <v>0</v>
      </c>
      <c r="KI21" s="191">
        <f t="shared" si="19"/>
        <v>0</v>
      </c>
      <c r="KJ21" s="191">
        <f t="shared" si="19"/>
        <v>0</v>
      </c>
      <c r="KK21" s="191">
        <f t="shared" si="19"/>
        <v>0</v>
      </c>
      <c r="KL21" s="191">
        <f t="shared" si="19"/>
        <v>0</v>
      </c>
      <c r="KM21" s="191">
        <f t="shared" si="19"/>
        <v>0</v>
      </c>
      <c r="KN21" s="191">
        <f t="shared" si="19"/>
        <v>0</v>
      </c>
      <c r="KO21" s="191">
        <f t="shared" si="19"/>
        <v>0</v>
      </c>
      <c r="KP21" s="191">
        <f t="shared" si="19"/>
        <v>0</v>
      </c>
      <c r="KQ21" s="191">
        <f t="shared" si="19"/>
        <v>0</v>
      </c>
      <c r="KR21" s="191">
        <f t="shared" si="19"/>
        <v>0</v>
      </c>
      <c r="KS21" s="191">
        <f t="shared" si="19"/>
        <v>0</v>
      </c>
      <c r="KT21" s="191">
        <f t="shared" si="19"/>
        <v>0</v>
      </c>
      <c r="KU21" s="191">
        <f t="shared" si="19"/>
        <v>0</v>
      </c>
      <c r="KV21" s="191">
        <f t="shared" si="19"/>
        <v>0</v>
      </c>
      <c r="KW21" s="191">
        <f t="shared" si="19"/>
        <v>0</v>
      </c>
      <c r="KX21" s="191">
        <f t="shared" si="19"/>
        <v>0</v>
      </c>
      <c r="KY21" s="191">
        <f t="shared" si="19"/>
        <v>0</v>
      </c>
      <c r="KZ21" s="191">
        <f t="shared" si="19"/>
        <v>0</v>
      </c>
      <c r="LA21" s="191">
        <f t="shared" si="19"/>
        <v>0</v>
      </c>
      <c r="LB21" s="191">
        <f t="shared" si="19"/>
        <v>0</v>
      </c>
      <c r="LC21" s="191">
        <f t="shared" si="19"/>
        <v>0</v>
      </c>
      <c r="LD21" s="191">
        <f t="shared" si="19"/>
        <v>0</v>
      </c>
      <c r="LE21" s="191">
        <f t="shared" si="19"/>
        <v>0</v>
      </c>
      <c r="LF21" s="191">
        <f t="shared" si="19"/>
        <v>0</v>
      </c>
      <c r="LG21" s="191">
        <f t="shared" si="19"/>
        <v>0</v>
      </c>
      <c r="LH21" s="191">
        <f t="shared" si="19"/>
        <v>0</v>
      </c>
      <c r="LI21" s="191">
        <f t="shared" si="19"/>
        <v>0</v>
      </c>
      <c r="LJ21" s="191">
        <f t="shared" si="19"/>
        <v>0</v>
      </c>
      <c r="LK21" s="191">
        <f t="shared" si="19"/>
        <v>0</v>
      </c>
      <c r="LL21" s="191">
        <f t="shared" si="19"/>
        <v>0</v>
      </c>
      <c r="LM21" s="191">
        <f t="shared" si="19"/>
        <v>0</v>
      </c>
      <c r="LN21" s="191">
        <f t="shared" si="19"/>
        <v>0</v>
      </c>
      <c r="LO21" s="191">
        <f t="shared" si="19"/>
        <v>0</v>
      </c>
      <c r="LP21" s="191">
        <f t="shared" si="19"/>
        <v>0</v>
      </c>
      <c r="LQ21" s="191">
        <f t="shared" si="19"/>
        <v>0</v>
      </c>
      <c r="LR21" s="191">
        <f t="shared" si="19"/>
        <v>0</v>
      </c>
      <c r="LS21" s="191">
        <f t="shared" si="19"/>
        <v>0</v>
      </c>
      <c r="LT21" s="191">
        <f t="shared" si="19"/>
        <v>0</v>
      </c>
      <c r="LU21" s="191">
        <f t="shared" si="19"/>
        <v>0</v>
      </c>
      <c r="LV21" s="191">
        <f t="shared" si="19"/>
        <v>0</v>
      </c>
      <c r="LW21" s="191">
        <f t="shared" si="19"/>
        <v>0</v>
      </c>
      <c r="LX21" s="191">
        <f t="shared" si="19"/>
        <v>0</v>
      </c>
      <c r="LY21" s="191">
        <f t="shared" si="19"/>
        <v>0</v>
      </c>
      <c r="LZ21" s="191">
        <f t="shared" si="19"/>
        <v>0</v>
      </c>
      <c r="MA21" s="191">
        <f t="shared" si="19"/>
        <v>0</v>
      </c>
      <c r="MB21" s="191">
        <f t="shared" si="19"/>
        <v>0</v>
      </c>
      <c r="MC21" s="191">
        <f t="shared" si="19"/>
        <v>0</v>
      </c>
      <c r="MD21" s="191">
        <f t="shared" si="19"/>
        <v>0</v>
      </c>
      <c r="ME21" s="191">
        <f t="shared" si="19"/>
        <v>0</v>
      </c>
      <c r="MF21" s="191">
        <f t="shared" si="19"/>
        <v>0</v>
      </c>
      <c r="MG21" s="191">
        <f t="shared" si="19"/>
        <v>0</v>
      </c>
      <c r="MH21" s="191">
        <f t="shared" si="19"/>
        <v>0</v>
      </c>
      <c r="MI21" s="191">
        <f t="shared" si="19"/>
        <v>0</v>
      </c>
      <c r="MJ21" s="191">
        <f t="shared" si="19"/>
        <v>0</v>
      </c>
      <c r="MK21" s="191">
        <f t="shared" si="19"/>
        <v>0</v>
      </c>
      <c r="ML21" s="191">
        <f t="shared" si="19"/>
        <v>0</v>
      </c>
      <c r="MM21" s="191">
        <f t="shared" si="19"/>
        <v>0</v>
      </c>
      <c r="MN21" s="191">
        <f t="shared" si="19"/>
        <v>0</v>
      </c>
      <c r="MO21" s="191">
        <f t="shared" si="19"/>
        <v>0</v>
      </c>
      <c r="MP21" s="191">
        <f t="shared" si="19"/>
        <v>0</v>
      </c>
      <c r="MQ21" s="191">
        <f t="shared" ref="MQ21:OC21" si="20">IF($E9*12&gt;=MQ19,$E$13,0)</f>
        <v>0</v>
      </c>
      <c r="MR21" s="191">
        <f t="shared" si="20"/>
        <v>0</v>
      </c>
      <c r="MS21" s="191">
        <f t="shared" si="20"/>
        <v>0</v>
      </c>
      <c r="MT21" s="191">
        <f t="shared" si="20"/>
        <v>0</v>
      </c>
      <c r="MU21" s="191">
        <f t="shared" si="20"/>
        <v>0</v>
      </c>
      <c r="MV21" s="191">
        <f t="shared" si="20"/>
        <v>0</v>
      </c>
      <c r="MW21" s="191">
        <f t="shared" si="20"/>
        <v>0</v>
      </c>
      <c r="MX21" s="191">
        <f t="shared" si="20"/>
        <v>0</v>
      </c>
      <c r="MY21" s="191">
        <f t="shared" si="20"/>
        <v>0</v>
      </c>
      <c r="MZ21" s="191">
        <f t="shared" si="20"/>
        <v>0</v>
      </c>
      <c r="NA21" s="191">
        <f t="shared" si="20"/>
        <v>0</v>
      </c>
      <c r="NB21" s="191">
        <f t="shared" si="20"/>
        <v>0</v>
      </c>
      <c r="NC21" s="191">
        <f t="shared" si="20"/>
        <v>0</v>
      </c>
      <c r="ND21" s="191">
        <f t="shared" si="20"/>
        <v>0</v>
      </c>
      <c r="NE21" s="191">
        <f t="shared" si="20"/>
        <v>0</v>
      </c>
      <c r="NF21" s="191">
        <f t="shared" si="20"/>
        <v>0</v>
      </c>
      <c r="NG21" s="191">
        <f t="shared" si="20"/>
        <v>0</v>
      </c>
      <c r="NH21" s="191">
        <f t="shared" si="20"/>
        <v>0</v>
      </c>
      <c r="NI21" s="191">
        <f t="shared" si="20"/>
        <v>0</v>
      </c>
      <c r="NJ21" s="191">
        <f t="shared" si="20"/>
        <v>0</v>
      </c>
      <c r="NK21" s="191">
        <f t="shared" si="20"/>
        <v>0</v>
      </c>
      <c r="NL21" s="191">
        <f t="shared" si="20"/>
        <v>0</v>
      </c>
      <c r="NM21" s="191">
        <f t="shared" si="20"/>
        <v>0</v>
      </c>
      <c r="NN21" s="191">
        <f t="shared" si="20"/>
        <v>0</v>
      </c>
      <c r="NO21" s="191">
        <f t="shared" si="20"/>
        <v>0</v>
      </c>
      <c r="NP21" s="191">
        <f t="shared" si="20"/>
        <v>0</v>
      </c>
      <c r="NQ21" s="191">
        <f t="shared" si="20"/>
        <v>0</v>
      </c>
      <c r="NR21" s="191">
        <f t="shared" si="20"/>
        <v>0</v>
      </c>
      <c r="NS21" s="191">
        <f t="shared" si="20"/>
        <v>0</v>
      </c>
      <c r="NT21" s="191">
        <f t="shared" si="20"/>
        <v>0</v>
      </c>
      <c r="NU21" s="191">
        <f t="shared" si="20"/>
        <v>0</v>
      </c>
      <c r="NV21" s="191">
        <f t="shared" si="20"/>
        <v>0</v>
      </c>
      <c r="NW21" s="191">
        <f t="shared" si="20"/>
        <v>0</v>
      </c>
      <c r="NX21" s="191">
        <f t="shared" si="20"/>
        <v>0</v>
      </c>
      <c r="NY21" s="191">
        <f t="shared" si="20"/>
        <v>0</v>
      </c>
      <c r="NZ21" s="191">
        <f t="shared" si="20"/>
        <v>0</v>
      </c>
      <c r="OA21" s="191">
        <f t="shared" si="20"/>
        <v>0</v>
      </c>
      <c r="OB21" s="191">
        <f t="shared" si="20"/>
        <v>0</v>
      </c>
      <c r="OC21" s="191">
        <f t="shared" si="20"/>
        <v>0</v>
      </c>
    </row>
    <row r="22" spans="3:393" s="15" customFormat="1">
      <c r="D22" s="15">
        <v>3</v>
      </c>
      <c r="E22" s="151">
        <f t="shared" si="9"/>
        <v>0</v>
      </c>
      <c r="F22" s="151">
        <f t="shared" si="0"/>
        <v>0</v>
      </c>
      <c r="H22" s="151">
        <f>+SUM(U44:U55)</f>
        <v>0</v>
      </c>
      <c r="J22" s="151">
        <f t="shared" si="1"/>
        <v>0</v>
      </c>
      <c r="L22" s="151">
        <f t="shared" si="2"/>
        <v>0</v>
      </c>
      <c r="N22" s="30"/>
      <c r="O22" s="15">
        <v>3</v>
      </c>
      <c r="Q22" s="151">
        <f t="shared" si="10"/>
        <v>0</v>
      </c>
      <c r="R22" s="37"/>
      <c r="S22" s="151">
        <f t="shared" si="11"/>
        <v>0</v>
      </c>
      <c r="U22" s="151">
        <f t="shared" si="12"/>
        <v>0</v>
      </c>
      <c r="W22" s="151">
        <f t="shared" si="13"/>
        <v>0</v>
      </c>
      <c r="Y22" s="151">
        <f t="shared" si="14"/>
        <v>0</v>
      </c>
      <c r="Z22" s="30">
        <v>1</v>
      </c>
      <c r="AG22" s="15" t="s">
        <v>309</v>
      </c>
      <c r="AH22" s="37">
        <f t="shared" ref="AH22:CS22" si="21">$E$8/12*AH20</f>
        <v>0</v>
      </c>
      <c r="AI22" s="37">
        <f t="shared" si="21"/>
        <v>0</v>
      </c>
      <c r="AJ22" s="37">
        <f t="shared" si="21"/>
        <v>0</v>
      </c>
      <c r="AK22" s="37">
        <f t="shared" si="21"/>
        <v>0</v>
      </c>
      <c r="AL22" s="37">
        <f t="shared" si="21"/>
        <v>0</v>
      </c>
      <c r="AM22" s="37">
        <f t="shared" si="21"/>
        <v>0</v>
      </c>
      <c r="AN22" s="37">
        <f t="shared" si="21"/>
        <v>0</v>
      </c>
      <c r="AO22" s="37">
        <f t="shared" si="21"/>
        <v>0</v>
      </c>
      <c r="AP22" s="37">
        <f t="shared" si="21"/>
        <v>0</v>
      </c>
      <c r="AQ22" s="37">
        <f t="shared" si="21"/>
        <v>0</v>
      </c>
      <c r="AR22" s="37">
        <f t="shared" si="21"/>
        <v>0</v>
      </c>
      <c r="AS22" s="37">
        <f t="shared" si="21"/>
        <v>0</v>
      </c>
      <c r="AT22" s="37">
        <f t="shared" si="21"/>
        <v>0</v>
      </c>
      <c r="AU22" s="37">
        <f t="shared" si="21"/>
        <v>0</v>
      </c>
      <c r="AV22" s="37">
        <f t="shared" si="21"/>
        <v>0</v>
      </c>
      <c r="AW22" s="37">
        <f t="shared" si="21"/>
        <v>0</v>
      </c>
      <c r="AX22" s="37">
        <f t="shared" si="21"/>
        <v>0</v>
      </c>
      <c r="AY22" s="37">
        <f t="shared" si="21"/>
        <v>0</v>
      </c>
      <c r="AZ22" s="37">
        <f t="shared" si="21"/>
        <v>0</v>
      </c>
      <c r="BA22" s="37">
        <f t="shared" si="21"/>
        <v>0</v>
      </c>
      <c r="BB22" s="37">
        <f t="shared" si="21"/>
        <v>0</v>
      </c>
      <c r="BC22" s="37">
        <f t="shared" si="21"/>
        <v>0</v>
      </c>
      <c r="BD22" s="37">
        <f t="shared" si="21"/>
        <v>0</v>
      </c>
      <c r="BE22" s="37">
        <f t="shared" si="21"/>
        <v>0</v>
      </c>
      <c r="BF22" s="37">
        <f t="shared" si="21"/>
        <v>0</v>
      </c>
      <c r="BG22" s="37">
        <f t="shared" si="21"/>
        <v>0</v>
      </c>
      <c r="BH22" s="37">
        <f t="shared" si="21"/>
        <v>0</v>
      </c>
      <c r="BI22" s="37">
        <f t="shared" si="21"/>
        <v>0</v>
      </c>
      <c r="BJ22" s="37">
        <f t="shared" si="21"/>
        <v>0</v>
      </c>
      <c r="BK22" s="37">
        <f t="shared" si="21"/>
        <v>0</v>
      </c>
      <c r="BL22" s="37">
        <f t="shared" si="21"/>
        <v>0</v>
      </c>
      <c r="BM22" s="37">
        <f t="shared" si="21"/>
        <v>0</v>
      </c>
      <c r="BN22" s="37">
        <f t="shared" si="21"/>
        <v>0</v>
      </c>
      <c r="BO22" s="37">
        <f t="shared" si="21"/>
        <v>0</v>
      </c>
      <c r="BP22" s="37">
        <f t="shared" si="21"/>
        <v>0</v>
      </c>
      <c r="BQ22" s="37">
        <f t="shared" si="21"/>
        <v>0</v>
      </c>
      <c r="BR22" s="37">
        <f t="shared" si="21"/>
        <v>0</v>
      </c>
      <c r="BS22" s="37">
        <f t="shared" si="21"/>
        <v>0</v>
      </c>
      <c r="BT22" s="37">
        <f t="shared" si="21"/>
        <v>0</v>
      </c>
      <c r="BU22" s="37">
        <f t="shared" si="21"/>
        <v>0</v>
      </c>
      <c r="BV22" s="37">
        <f t="shared" si="21"/>
        <v>0</v>
      </c>
      <c r="BW22" s="37">
        <f t="shared" si="21"/>
        <v>0</v>
      </c>
      <c r="BX22" s="37">
        <f t="shared" si="21"/>
        <v>0</v>
      </c>
      <c r="BY22" s="37">
        <f t="shared" si="21"/>
        <v>0</v>
      </c>
      <c r="BZ22" s="37">
        <f t="shared" si="21"/>
        <v>0</v>
      </c>
      <c r="CA22" s="37">
        <f t="shared" si="21"/>
        <v>0</v>
      </c>
      <c r="CB22" s="37">
        <f t="shared" si="21"/>
        <v>0</v>
      </c>
      <c r="CC22" s="37">
        <f t="shared" si="21"/>
        <v>0</v>
      </c>
      <c r="CD22" s="37">
        <f t="shared" si="21"/>
        <v>0</v>
      </c>
      <c r="CE22" s="37">
        <f t="shared" si="21"/>
        <v>0</v>
      </c>
      <c r="CF22" s="37">
        <f t="shared" si="21"/>
        <v>0</v>
      </c>
      <c r="CG22" s="37">
        <f t="shared" si="21"/>
        <v>0</v>
      </c>
      <c r="CH22" s="37">
        <f t="shared" si="21"/>
        <v>0</v>
      </c>
      <c r="CI22" s="37">
        <f t="shared" si="21"/>
        <v>0</v>
      </c>
      <c r="CJ22" s="37">
        <f t="shared" si="21"/>
        <v>0</v>
      </c>
      <c r="CK22" s="37">
        <f t="shared" si="21"/>
        <v>0</v>
      </c>
      <c r="CL22" s="37">
        <f t="shared" si="21"/>
        <v>0</v>
      </c>
      <c r="CM22" s="37">
        <f t="shared" si="21"/>
        <v>0</v>
      </c>
      <c r="CN22" s="37">
        <f t="shared" si="21"/>
        <v>0</v>
      </c>
      <c r="CO22" s="37">
        <f t="shared" si="21"/>
        <v>0</v>
      </c>
      <c r="CP22" s="37">
        <f t="shared" si="21"/>
        <v>0</v>
      </c>
      <c r="CQ22" s="37">
        <f t="shared" si="21"/>
        <v>0</v>
      </c>
      <c r="CR22" s="37">
        <f t="shared" si="21"/>
        <v>0</v>
      </c>
      <c r="CS22" s="37">
        <f t="shared" si="21"/>
        <v>0</v>
      </c>
      <c r="CT22" s="37">
        <f t="shared" ref="CT22:FE22" si="22">$E$8/12*CT20</f>
        <v>0</v>
      </c>
      <c r="CU22" s="37">
        <f t="shared" si="22"/>
        <v>0</v>
      </c>
      <c r="CV22" s="37">
        <f t="shared" si="22"/>
        <v>0</v>
      </c>
      <c r="CW22" s="37">
        <f t="shared" si="22"/>
        <v>0</v>
      </c>
      <c r="CX22" s="37">
        <f t="shared" si="22"/>
        <v>0</v>
      </c>
      <c r="CY22" s="37">
        <f t="shared" si="22"/>
        <v>0</v>
      </c>
      <c r="CZ22" s="37">
        <f t="shared" si="22"/>
        <v>0</v>
      </c>
      <c r="DA22" s="37">
        <f t="shared" si="22"/>
        <v>0</v>
      </c>
      <c r="DB22" s="37">
        <f t="shared" si="22"/>
        <v>0</v>
      </c>
      <c r="DC22" s="37">
        <f t="shared" si="22"/>
        <v>0</v>
      </c>
      <c r="DD22" s="37">
        <f t="shared" si="22"/>
        <v>0</v>
      </c>
      <c r="DE22" s="37">
        <f t="shared" si="22"/>
        <v>0</v>
      </c>
      <c r="DF22" s="37">
        <f t="shared" si="22"/>
        <v>0</v>
      </c>
      <c r="DG22" s="37">
        <f t="shared" si="22"/>
        <v>0</v>
      </c>
      <c r="DH22" s="37">
        <f t="shared" si="22"/>
        <v>0</v>
      </c>
      <c r="DI22" s="37">
        <f t="shared" si="22"/>
        <v>0</v>
      </c>
      <c r="DJ22" s="37">
        <f t="shared" si="22"/>
        <v>0</v>
      </c>
      <c r="DK22" s="37">
        <f t="shared" si="22"/>
        <v>0</v>
      </c>
      <c r="DL22" s="37">
        <f t="shared" si="22"/>
        <v>0</v>
      </c>
      <c r="DM22" s="37">
        <f t="shared" si="22"/>
        <v>0</v>
      </c>
      <c r="DN22" s="37">
        <f t="shared" si="22"/>
        <v>0</v>
      </c>
      <c r="DO22" s="37">
        <f t="shared" si="22"/>
        <v>0</v>
      </c>
      <c r="DP22" s="37">
        <f t="shared" si="22"/>
        <v>0</v>
      </c>
      <c r="DQ22" s="37">
        <f t="shared" si="22"/>
        <v>0</v>
      </c>
      <c r="DR22" s="37">
        <f t="shared" si="22"/>
        <v>0</v>
      </c>
      <c r="DS22" s="37">
        <f t="shared" si="22"/>
        <v>0</v>
      </c>
      <c r="DT22" s="37">
        <f t="shared" si="22"/>
        <v>0</v>
      </c>
      <c r="DU22" s="37">
        <f t="shared" si="22"/>
        <v>0</v>
      </c>
      <c r="DV22" s="37">
        <f t="shared" si="22"/>
        <v>0</v>
      </c>
      <c r="DW22" s="37">
        <f t="shared" si="22"/>
        <v>0</v>
      </c>
      <c r="DX22" s="37">
        <f t="shared" si="22"/>
        <v>0</v>
      </c>
      <c r="DY22" s="37">
        <f t="shared" si="22"/>
        <v>0</v>
      </c>
      <c r="DZ22" s="37">
        <f t="shared" si="22"/>
        <v>0</v>
      </c>
      <c r="EA22" s="37">
        <f t="shared" si="22"/>
        <v>0</v>
      </c>
      <c r="EB22" s="37">
        <f t="shared" si="22"/>
        <v>0</v>
      </c>
      <c r="EC22" s="37">
        <f t="shared" si="22"/>
        <v>0</v>
      </c>
      <c r="ED22" s="37">
        <f t="shared" si="22"/>
        <v>0</v>
      </c>
      <c r="EE22" s="37">
        <f t="shared" si="22"/>
        <v>0</v>
      </c>
      <c r="EF22" s="37">
        <f t="shared" si="22"/>
        <v>0</v>
      </c>
      <c r="EG22" s="37">
        <f t="shared" si="22"/>
        <v>0</v>
      </c>
      <c r="EH22" s="37">
        <f t="shared" si="22"/>
        <v>0</v>
      </c>
      <c r="EI22" s="37">
        <f t="shared" si="22"/>
        <v>0</v>
      </c>
      <c r="EJ22" s="37">
        <f t="shared" si="22"/>
        <v>0</v>
      </c>
      <c r="EK22" s="37">
        <f t="shared" si="22"/>
        <v>0</v>
      </c>
      <c r="EL22" s="37">
        <f t="shared" si="22"/>
        <v>0</v>
      </c>
      <c r="EM22" s="37">
        <f t="shared" si="22"/>
        <v>0</v>
      </c>
      <c r="EN22" s="37">
        <f t="shared" si="22"/>
        <v>0</v>
      </c>
      <c r="EO22" s="37">
        <f t="shared" si="22"/>
        <v>0</v>
      </c>
      <c r="EP22" s="37">
        <f t="shared" si="22"/>
        <v>0</v>
      </c>
      <c r="EQ22" s="37">
        <f t="shared" si="22"/>
        <v>0</v>
      </c>
      <c r="ER22" s="37">
        <f t="shared" si="22"/>
        <v>0</v>
      </c>
      <c r="ES22" s="37">
        <f t="shared" si="22"/>
        <v>0</v>
      </c>
      <c r="ET22" s="37">
        <f t="shared" si="22"/>
        <v>0</v>
      </c>
      <c r="EU22" s="37">
        <f t="shared" si="22"/>
        <v>0</v>
      </c>
      <c r="EV22" s="37">
        <f t="shared" si="22"/>
        <v>0</v>
      </c>
      <c r="EW22" s="37">
        <f t="shared" si="22"/>
        <v>0</v>
      </c>
      <c r="EX22" s="37">
        <f t="shared" si="22"/>
        <v>0</v>
      </c>
      <c r="EY22" s="37">
        <f t="shared" si="22"/>
        <v>0</v>
      </c>
      <c r="EZ22" s="37">
        <f t="shared" si="22"/>
        <v>0</v>
      </c>
      <c r="FA22" s="37">
        <f t="shared" si="22"/>
        <v>0</v>
      </c>
      <c r="FB22" s="37">
        <f t="shared" si="22"/>
        <v>0</v>
      </c>
      <c r="FC22" s="37">
        <f t="shared" si="22"/>
        <v>0</v>
      </c>
      <c r="FD22" s="37">
        <f t="shared" si="22"/>
        <v>0</v>
      </c>
      <c r="FE22" s="37">
        <f t="shared" si="22"/>
        <v>0</v>
      </c>
      <c r="FF22" s="37">
        <f t="shared" ref="FF22:HQ22" si="23">$E$8/12*FF20</f>
        <v>0</v>
      </c>
      <c r="FG22" s="37">
        <f t="shared" si="23"/>
        <v>0</v>
      </c>
      <c r="FH22" s="37">
        <f t="shared" si="23"/>
        <v>0</v>
      </c>
      <c r="FI22" s="37">
        <f t="shared" si="23"/>
        <v>0</v>
      </c>
      <c r="FJ22" s="37">
        <f t="shared" si="23"/>
        <v>0</v>
      </c>
      <c r="FK22" s="37">
        <f t="shared" si="23"/>
        <v>0</v>
      </c>
      <c r="FL22" s="37">
        <f t="shared" si="23"/>
        <v>0</v>
      </c>
      <c r="FM22" s="37">
        <f t="shared" si="23"/>
        <v>0</v>
      </c>
      <c r="FN22" s="37">
        <f t="shared" si="23"/>
        <v>0</v>
      </c>
      <c r="FO22" s="37">
        <f t="shared" si="23"/>
        <v>0</v>
      </c>
      <c r="FP22" s="37">
        <f t="shared" si="23"/>
        <v>0</v>
      </c>
      <c r="FQ22" s="37">
        <f t="shared" si="23"/>
        <v>0</v>
      </c>
      <c r="FR22" s="37">
        <f t="shared" si="23"/>
        <v>0</v>
      </c>
      <c r="FS22" s="37">
        <f t="shared" si="23"/>
        <v>0</v>
      </c>
      <c r="FT22" s="37">
        <f t="shared" si="23"/>
        <v>0</v>
      </c>
      <c r="FU22" s="37">
        <f t="shared" si="23"/>
        <v>0</v>
      </c>
      <c r="FV22" s="37">
        <f t="shared" si="23"/>
        <v>0</v>
      </c>
      <c r="FW22" s="37">
        <f t="shared" si="23"/>
        <v>0</v>
      </c>
      <c r="FX22" s="37">
        <f t="shared" si="23"/>
        <v>0</v>
      </c>
      <c r="FY22" s="37">
        <f t="shared" si="23"/>
        <v>0</v>
      </c>
      <c r="FZ22" s="37">
        <f t="shared" si="23"/>
        <v>0</v>
      </c>
      <c r="GA22" s="37">
        <f t="shared" si="23"/>
        <v>0</v>
      </c>
      <c r="GB22" s="37">
        <f t="shared" si="23"/>
        <v>0</v>
      </c>
      <c r="GC22" s="37">
        <f t="shared" si="23"/>
        <v>0</v>
      </c>
      <c r="GD22" s="37">
        <f t="shared" si="23"/>
        <v>0</v>
      </c>
      <c r="GE22" s="37">
        <f t="shared" si="23"/>
        <v>0</v>
      </c>
      <c r="GF22" s="37">
        <f t="shared" si="23"/>
        <v>0</v>
      </c>
      <c r="GG22" s="37">
        <f t="shared" si="23"/>
        <v>0</v>
      </c>
      <c r="GH22" s="37">
        <f t="shared" si="23"/>
        <v>0</v>
      </c>
      <c r="GI22" s="37">
        <f t="shared" si="23"/>
        <v>0</v>
      </c>
      <c r="GJ22" s="37">
        <f t="shared" si="23"/>
        <v>0</v>
      </c>
      <c r="GK22" s="37">
        <f t="shared" si="23"/>
        <v>0</v>
      </c>
      <c r="GL22" s="37">
        <f t="shared" si="23"/>
        <v>0</v>
      </c>
      <c r="GM22" s="37">
        <f t="shared" si="23"/>
        <v>0</v>
      </c>
      <c r="GN22" s="37">
        <f t="shared" si="23"/>
        <v>0</v>
      </c>
      <c r="GO22" s="37">
        <f t="shared" si="23"/>
        <v>0</v>
      </c>
      <c r="GP22" s="37">
        <f t="shared" si="23"/>
        <v>0</v>
      </c>
      <c r="GQ22" s="37">
        <f t="shared" si="23"/>
        <v>0</v>
      </c>
      <c r="GR22" s="37">
        <f t="shared" si="23"/>
        <v>0</v>
      </c>
      <c r="GS22" s="37">
        <f t="shared" si="23"/>
        <v>0</v>
      </c>
      <c r="GT22" s="37">
        <f t="shared" si="23"/>
        <v>0</v>
      </c>
      <c r="GU22" s="37">
        <f t="shared" si="23"/>
        <v>0</v>
      </c>
      <c r="GV22" s="37">
        <f t="shared" si="23"/>
        <v>0</v>
      </c>
      <c r="GW22" s="37">
        <f t="shared" si="23"/>
        <v>0</v>
      </c>
      <c r="GX22" s="37">
        <f t="shared" si="23"/>
        <v>0</v>
      </c>
      <c r="GY22" s="37">
        <f t="shared" si="23"/>
        <v>0</v>
      </c>
      <c r="GZ22" s="37">
        <f t="shared" si="23"/>
        <v>0</v>
      </c>
      <c r="HA22" s="37">
        <f t="shared" si="23"/>
        <v>0</v>
      </c>
      <c r="HB22" s="37">
        <f t="shared" si="23"/>
        <v>0</v>
      </c>
      <c r="HC22" s="37">
        <f t="shared" si="23"/>
        <v>0</v>
      </c>
      <c r="HD22" s="37">
        <f t="shared" si="23"/>
        <v>0</v>
      </c>
      <c r="HE22" s="37">
        <f t="shared" si="23"/>
        <v>0</v>
      </c>
      <c r="HF22" s="37">
        <f t="shared" si="23"/>
        <v>0</v>
      </c>
      <c r="HG22" s="37">
        <f t="shared" si="23"/>
        <v>0</v>
      </c>
      <c r="HH22" s="37">
        <f t="shared" si="23"/>
        <v>0</v>
      </c>
      <c r="HI22" s="37">
        <f t="shared" si="23"/>
        <v>0</v>
      </c>
      <c r="HJ22" s="37">
        <f t="shared" si="23"/>
        <v>0</v>
      </c>
      <c r="HK22" s="37">
        <f t="shared" si="23"/>
        <v>0</v>
      </c>
      <c r="HL22" s="37">
        <f t="shared" si="23"/>
        <v>0</v>
      </c>
      <c r="HM22" s="37">
        <f t="shared" si="23"/>
        <v>0</v>
      </c>
      <c r="HN22" s="37">
        <f t="shared" si="23"/>
        <v>0</v>
      </c>
      <c r="HO22" s="37">
        <f t="shared" si="23"/>
        <v>0</v>
      </c>
      <c r="HP22" s="37">
        <f t="shared" si="23"/>
        <v>0</v>
      </c>
      <c r="HQ22" s="37">
        <f t="shared" si="23"/>
        <v>0</v>
      </c>
      <c r="HR22" s="37">
        <f t="shared" ref="HR22:KC22" si="24">$E$8/12*HR20</f>
        <v>0</v>
      </c>
      <c r="HS22" s="37">
        <f t="shared" si="24"/>
        <v>0</v>
      </c>
      <c r="HT22" s="37">
        <f t="shared" si="24"/>
        <v>0</v>
      </c>
      <c r="HU22" s="37">
        <f t="shared" si="24"/>
        <v>0</v>
      </c>
      <c r="HV22" s="37">
        <f t="shared" si="24"/>
        <v>0</v>
      </c>
      <c r="HW22" s="37">
        <f t="shared" si="24"/>
        <v>0</v>
      </c>
      <c r="HX22" s="37">
        <f t="shared" si="24"/>
        <v>0</v>
      </c>
      <c r="HY22" s="37">
        <f t="shared" si="24"/>
        <v>0</v>
      </c>
      <c r="HZ22" s="37">
        <f t="shared" si="24"/>
        <v>0</v>
      </c>
      <c r="IA22" s="37">
        <f t="shared" si="24"/>
        <v>0</v>
      </c>
      <c r="IB22" s="37">
        <f t="shared" si="24"/>
        <v>0</v>
      </c>
      <c r="IC22" s="37">
        <f t="shared" si="24"/>
        <v>0</v>
      </c>
      <c r="ID22" s="37">
        <f t="shared" si="24"/>
        <v>0</v>
      </c>
      <c r="IE22" s="37">
        <f t="shared" si="24"/>
        <v>0</v>
      </c>
      <c r="IF22" s="37">
        <f t="shared" si="24"/>
        <v>0</v>
      </c>
      <c r="IG22" s="37">
        <f t="shared" si="24"/>
        <v>0</v>
      </c>
      <c r="IH22" s="37">
        <f t="shared" si="24"/>
        <v>0</v>
      </c>
      <c r="II22" s="37">
        <f t="shared" si="24"/>
        <v>0</v>
      </c>
      <c r="IJ22" s="37">
        <f t="shared" si="24"/>
        <v>0</v>
      </c>
      <c r="IK22" s="37">
        <f t="shared" si="24"/>
        <v>0</v>
      </c>
      <c r="IL22" s="37">
        <f t="shared" si="24"/>
        <v>0</v>
      </c>
      <c r="IM22" s="37">
        <f t="shared" si="24"/>
        <v>0</v>
      </c>
      <c r="IN22" s="37">
        <f t="shared" si="24"/>
        <v>0</v>
      </c>
      <c r="IO22" s="37">
        <f t="shared" si="24"/>
        <v>0</v>
      </c>
      <c r="IP22" s="37">
        <f t="shared" si="24"/>
        <v>0</v>
      </c>
      <c r="IQ22" s="37">
        <f t="shared" si="24"/>
        <v>0</v>
      </c>
      <c r="IR22" s="37">
        <f t="shared" si="24"/>
        <v>0</v>
      </c>
      <c r="IS22" s="37">
        <f t="shared" si="24"/>
        <v>0</v>
      </c>
      <c r="IT22" s="37">
        <f t="shared" si="24"/>
        <v>0</v>
      </c>
      <c r="IU22" s="37">
        <f t="shared" si="24"/>
        <v>0</v>
      </c>
      <c r="IV22" s="37">
        <f t="shared" si="24"/>
        <v>0</v>
      </c>
      <c r="IW22" s="37">
        <f t="shared" si="24"/>
        <v>0</v>
      </c>
      <c r="IX22" s="37">
        <f t="shared" si="24"/>
        <v>0</v>
      </c>
      <c r="IY22" s="37">
        <f t="shared" si="24"/>
        <v>0</v>
      </c>
      <c r="IZ22" s="37">
        <f t="shared" si="24"/>
        <v>0</v>
      </c>
      <c r="JA22" s="37">
        <f t="shared" si="24"/>
        <v>0</v>
      </c>
      <c r="JB22" s="37">
        <f t="shared" si="24"/>
        <v>0</v>
      </c>
      <c r="JC22" s="37">
        <f t="shared" si="24"/>
        <v>0</v>
      </c>
      <c r="JD22" s="37">
        <f t="shared" si="24"/>
        <v>0</v>
      </c>
      <c r="JE22" s="37">
        <f t="shared" si="24"/>
        <v>0</v>
      </c>
      <c r="JF22" s="37">
        <f t="shared" si="24"/>
        <v>0</v>
      </c>
      <c r="JG22" s="37">
        <f t="shared" si="24"/>
        <v>0</v>
      </c>
      <c r="JH22" s="37">
        <f t="shared" si="24"/>
        <v>0</v>
      </c>
      <c r="JI22" s="37">
        <f t="shared" si="24"/>
        <v>0</v>
      </c>
      <c r="JJ22" s="37">
        <f t="shared" si="24"/>
        <v>0</v>
      </c>
      <c r="JK22" s="37">
        <f t="shared" si="24"/>
        <v>0</v>
      </c>
      <c r="JL22" s="37">
        <f t="shared" si="24"/>
        <v>0</v>
      </c>
      <c r="JM22" s="37">
        <f t="shared" si="24"/>
        <v>0</v>
      </c>
      <c r="JN22" s="37">
        <f t="shared" si="24"/>
        <v>0</v>
      </c>
      <c r="JO22" s="37">
        <f t="shared" si="24"/>
        <v>0</v>
      </c>
      <c r="JP22" s="37">
        <f t="shared" si="24"/>
        <v>0</v>
      </c>
      <c r="JQ22" s="37">
        <f t="shared" si="24"/>
        <v>0</v>
      </c>
      <c r="JR22" s="37">
        <f t="shared" si="24"/>
        <v>0</v>
      </c>
      <c r="JS22" s="37">
        <f t="shared" si="24"/>
        <v>0</v>
      </c>
      <c r="JT22" s="37">
        <f t="shared" si="24"/>
        <v>0</v>
      </c>
      <c r="JU22" s="37">
        <f t="shared" si="24"/>
        <v>0</v>
      </c>
      <c r="JV22" s="37">
        <f t="shared" si="24"/>
        <v>0</v>
      </c>
      <c r="JW22" s="37">
        <f t="shared" si="24"/>
        <v>0</v>
      </c>
      <c r="JX22" s="37">
        <f t="shared" si="24"/>
        <v>0</v>
      </c>
      <c r="JY22" s="37">
        <f t="shared" si="24"/>
        <v>0</v>
      </c>
      <c r="JZ22" s="37">
        <f t="shared" si="24"/>
        <v>0</v>
      </c>
      <c r="KA22" s="37">
        <f t="shared" si="24"/>
        <v>0</v>
      </c>
      <c r="KB22" s="37">
        <f t="shared" si="24"/>
        <v>0</v>
      </c>
      <c r="KC22" s="37">
        <f t="shared" si="24"/>
        <v>0</v>
      </c>
      <c r="KD22" s="37">
        <f t="shared" ref="KD22:MO22" si="25">$E$8/12*KD20</f>
        <v>0</v>
      </c>
      <c r="KE22" s="37">
        <f t="shared" si="25"/>
        <v>0</v>
      </c>
      <c r="KF22" s="37">
        <f t="shared" si="25"/>
        <v>0</v>
      </c>
      <c r="KG22" s="37">
        <f t="shared" si="25"/>
        <v>0</v>
      </c>
      <c r="KH22" s="37">
        <f t="shared" si="25"/>
        <v>0</v>
      </c>
      <c r="KI22" s="37">
        <f t="shared" si="25"/>
        <v>0</v>
      </c>
      <c r="KJ22" s="37">
        <f t="shared" si="25"/>
        <v>0</v>
      </c>
      <c r="KK22" s="37">
        <f t="shared" si="25"/>
        <v>0</v>
      </c>
      <c r="KL22" s="37">
        <f t="shared" si="25"/>
        <v>0</v>
      </c>
      <c r="KM22" s="37">
        <f t="shared" si="25"/>
        <v>0</v>
      </c>
      <c r="KN22" s="37">
        <f t="shared" si="25"/>
        <v>0</v>
      </c>
      <c r="KO22" s="37">
        <f t="shared" si="25"/>
        <v>0</v>
      </c>
      <c r="KP22" s="37">
        <f t="shared" si="25"/>
        <v>0</v>
      </c>
      <c r="KQ22" s="37">
        <f t="shared" si="25"/>
        <v>0</v>
      </c>
      <c r="KR22" s="37">
        <f t="shared" si="25"/>
        <v>0</v>
      </c>
      <c r="KS22" s="37">
        <f t="shared" si="25"/>
        <v>0</v>
      </c>
      <c r="KT22" s="37">
        <f t="shared" si="25"/>
        <v>0</v>
      </c>
      <c r="KU22" s="37">
        <f t="shared" si="25"/>
        <v>0</v>
      </c>
      <c r="KV22" s="37">
        <f t="shared" si="25"/>
        <v>0</v>
      </c>
      <c r="KW22" s="37">
        <f t="shared" si="25"/>
        <v>0</v>
      </c>
      <c r="KX22" s="37">
        <f t="shared" si="25"/>
        <v>0</v>
      </c>
      <c r="KY22" s="37">
        <f t="shared" si="25"/>
        <v>0</v>
      </c>
      <c r="KZ22" s="37">
        <f t="shared" si="25"/>
        <v>0</v>
      </c>
      <c r="LA22" s="37">
        <f t="shared" si="25"/>
        <v>0</v>
      </c>
      <c r="LB22" s="37">
        <f t="shared" si="25"/>
        <v>0</v>
      </c>
      <c r="LC22" s="37">
        <f t="shared" si="25"/>
        <v>0</v>
      </c>
      <c r="LD22" s="37">
        <f t="shared" si="25"/>
        <v>0</v>
      </c>
      <c r="LE22" s="37">
        <f t="shared" si="25"/>
        <v>0</v>
      </c>
      <c r="LF22" s="37">
        <f t="shared" si="25"/>
        <v>0</v>
      </c>
      <c r="LG22" s="37">
        <f t="shared" si="25"/>
        <v>0</v>
      </c>
      <c r="LH22" s="37">
        <f t="shared" si="25"/>
        <v>0</v>
      </c>
      <c r="LI22" s="37">
        <f t="shared" si="25"/>
        <v>0</v>
      </c>
      <c r="LJ22" s="37">
        <f t="shared" si="25"/>
        <v>0</v>
      </c>
      <c r="LK22" s="37">
        <f t="shared" si="25"/>
        <v>0</v>
      </c>
      <c r="LL22" s="37">
        <f t="shared" si="25"/>
        <v>0</v>
      </c>
      <c r="LM22" s="37">
        <f t="shared" si="25"/>
        <v>0</v>
      </c>
      <c r="LN22" s="37">
        <f t="shared" si="25"/>
        <v>0</v>
      </c>
      <c r="LO22" s="37">
        <f t="shared" si="25"/>
        <v>0</v>
      </c>
      <c r="LP22" s="37">
        <f t="shared" si="25"/>
        <v>0</v>
      </c>
      <c r="LQ22" s="37">
        <f t="shared" si="25"/>
        <v>0</v>
      </c>
      <c r="LR22" s="37">
        <f t="shared" si="25"/>
        <v>0</v>
      </c>
      <c r="LS22" s="37">
        <f t="shared" si="25"/>
        <v>0</v>
      </c>
      <c r="LT22" s="37">
        <f t="shared" si="25"/>
        <v>0</v>
      </c>
      <c r="LU22" s="37">
        <f t="shared" si="25"/>
        <v>0</v>
      </c>
      <c r="LV22" s="37">
        <f t="shared" si="25"/>
        <v>0</v>
      </c>
      <c r="LW22" s="37">
        <f t="shared" si="25"/>
        <v>0</v>
      </c>
      <c r="LX22" s="37">
        <f t="shared" si="25"/>
        <v>0</v>
      </c>
      <c r="LY22" s="37">
        <f t="shared" si="25"/>
        <v>0</v>
      </c>
      <c r="LZ22" s="37">
        <f t="shared" si="25"/>
        <v>0</v>
      </c>
      <c r="MA22" s="37">
        <f t="shared" si="25"/>
        <v>0</v>
      </c>
      <c r="MB22" s="37">
        <f t="shared" si="25"/>
        <v>0</v>
      </c>
      <c r="MC22" s="37">
        <f t="shared" si="25"/>
        <v>0</v>
      </c>
      <c r="MD22" s="37">
        <f t="shared" si="25"/>
        <v>0</v>
      </c>
      <c r="ME22" s="37">
        <f t="shared" si="25"/>
        <v>0</v>
      </c>
      <c r="MF22" s="37">
        <f t="shared" si="25"/>
        <v>0</v>
      </c>
      <c r="MG22" s="37">
        <f t="shared" si="25"/>
        <v>0</v>
      </c>
      <c r="MH22" s="37">
        <f t="shared" si="25"/>
        <v>0</v>
      </c>
      <c r="MI22" s="37">
        <f t="shared" si="25"/>
        <v>0</v>
      </c>
      <c r="MJ22" s="37">
        <f t="shared" si="25"/>
        <v>0</v>
      </c>
      <c r="MK22" s="37">
        <f t="shared" si="25"/>
        <v>0</v>
      </c>
      <c r="ML22" s="37">
        <f t="shared" si="25"/>
        <v>0</v>
      </c>
      <c r="MM22" s="37">
        <f t="shared" si="25"/>
        <v>0</v>
      </c>
      <c r="MN22" s="37">
        <f t="shared" si="25"/>
        <v>0</v>
      </c>
      <c r="MO22" s="37">
        <f t="shared" si="25"/>
        <v>0</v>
      </c>
      <c r="MP22" s="37">
        <f t="shared" ref="MP22:OC22" si="26">$E$8/12*MP20</f>
        <v>0</v>
      </c>
      <c r="MQ22" s="37">
        <f t="shared" si="26"/>
        <v>0</v>
      </c>
      <c r="MR22" s="37">
        <f t="shared" si="26"/>
        <v>0</v>
      </c>
      <c r="MS22" s="37">
        <f t="shared" si="26"/>
        <v>0</v>
      </c>
      <c r="MT22" s="37">
        <f t="shared" si="26"/>
        <v>0</v>
      </c>
      <c r="MU22" s="37">
        <f t="shared" si="26"/>
        <v>0</v>
      </c>
      <c r="MV22" s="37">
        <f t="shared" si="26"/>
        <v>0</v>
      </c>
      <c r="MW22" s="37">
        <f t="shared" si="26"/>
        <v>0</v>
      </c>
      <c r="MX22" s="37">
        <f t="shared" si="26"/>
        <v>0</v>
      </c>
      <c r="MY22" s="37">
        <f t="shared" si="26"/>
        <v>0</v>
      </c>
      <c r="MZ22" s="37">
        <f t="shared" si="26"/>
        <v>0</v>
      </c>
      <c r="NA22" s="37">
        <f t="shared" si="26"/>
        <v>0</v>
      </c>
      <c r="NB22" s="37">
        <f t="shared" si="26"/>
        <v>0</v>
      </c>
      <c r="NC22" s="37">
        <f t="shared" si="26"/>
        <v>0</v>
      </c>
      <c r="ND22" s="37">
        <f t="shared" si="26"/>
        <v>0</v>
      </c>
      <c r="NE22" s="37">
        <f t="shared" si="26"/>
        <v>0</v>
      </c>
      <c r="NF22" s="37">
        <f t="shared" si="26"/>
        <v>0</v>
      </c>
      <c r="NG22" s="37">
        <f t="shared" si="26"/>
        <v>0</v>
      </c>
      <c r="NH22" s="37">
        <f t="shared" si="26"/>
        <v>0</v>
      </c>
      <c r="NI22" s="37">
        <f t="shared" si="26"/>
        <v>0</v>
      </c>
      <c r="NJ22" s="37">
        <f t="shared" si="26"/>
        <v>0</v>
      </c>
      <c r="NK22" s="37">
        <f t="shared" si="26"/>
        <v>0</v>
      </c>
      <c r="NL22" s="37">
        <f t="shared" si="26"/>
        <v>0</v>
      </c>
      <c r="NM22" s="37">
        <f t="shared" si="26"/>
        <v>0</v>
      </c>
      <c r="NN22" s="37">
        <f t="shared" si="26"/>
        <v>0</v>
      </c>
      <c r="NO22" s="37">
        <f t="shared" si="26"/>
        <v>0</v>
      </c>
      <c r="NP22" s="37">
        <f t="shared" si="26"/>
        <v>0</v>
      </c>
      <c r="NQ22" s="37">
        <f t="shared" si="26"/>
        <v>0</v>
      </c>
      <c r="NR22" s="37">
        <f t="shared" si="26"/>
        <v>0</v>
      </c>
      <c r="NS22" s="37">
        <f t="shared" si="26"/>
        <v>0</v>
      </c>
      <c r="NT22" s="37">
        <f t="shared" si="26"/>
        <v>0</v>
      </c>
      <c r="NU22" s="37">
        <f t="shared" si="26"/>
        <v>0</v>
      </c>
      <c r="NV22" s="37">
        <f t="shared" si="26"/>
        <v>0</v>
      </c>
      <c r="NW22" s="37">
        <f t="shared" si="26"/>
        <v>0</v>
      </c>
      <c r="NX22" s="37">
        <f t="shared" si="26"/>
        <v>0</v>
      </c>
      <c r="NY22" s="37">
        <f t="shared" si="26"/>
        <v>0</v>
      </c>
      <c r="NZ22" s="37">
        <f t="shared" si="26"/>
        <v>0</v>
      </c>
      <c r="OA22" s="37">
        <f t="shared" si="26"/>
        <v>0</v>
      </c>
      <c r="OB22" s="37">
        <f t="shared" si="26"/>
        <v>0</v>
      </c>
      <c r="OC22" s="37">
        <f t="shared" si="26"/>
        <v>0</v>
      </c>
    </row>
    <row r="23" spans="3:393" s="15" customFormat="1">
      <c r="D23" s="15">
        <v>4</v>
      </c>
      <c r="E23" s="151">
        <f t="shared" si="9"/>
        <v>0</v>
      </c>
      <c r="F23" s="151">
        <f t="shared" si="0"/>
        <v>0</v>
      </c>
      <c r="H23" s="151">
        <f>+SUM(U56:U67)</f>
        <v>0</v>
      </c>
      <c r="J23" s="151">
        <f t="shared" si="1"/>
        <v>0</v>
      </c>
      <c r="L23" s="151">
        <f t="shared" si="2"/>
        <v>0</v>
      </c>
      <c r="N23" s="30"/>
      <c r="O23" s="15">
        <v>4</v>
      </c>
      <c r="Q23" s="151">
        <f t="shared" si="10"/>
        <v>0</v>
      </c>
      <c r="R23" s="37"/>
      <c r="S23" s="151">
        <f t="shared" si="11"/>
        <v>0</v>
      </c>
      <c r="U23" s="151">
        <f t="shared" si="12"/>
        <v>0</v>
      </c>
      <c r="W23" s="151">
        <f t="shared" si="13"/>
        <v>0</v>
      </c>
      <c r="Y23" s="151">
        <f t="shared" si="14"/>
        <v>0</v>
      </c>
      <c r="Z23" s="30">
        <v>1</v>
      </c>
      <c r="AG23" s="15" t="s">
        <v>310</v>
      </c>
      <c r="AH23" s="191">
        <f t="shared" ref="AH23:CS23" si="27">AH21-AH22</f>
        <v>0</v>
      </c>
      <c r="AI23" s="191">
        <f t="shared" si="27"/>
        <v>0</v>
      </c>
      <c r="AJ23" s="191">
        <f t="shared" si="27"/>
        <v>0</v>
      </c>
      <c r="AK23" s="191">
        <f t="shared" si="27"/>
        <v>0</v>
      </c>
      <c r="AL23" s="191">
        <f t="shared" si="27"/>
        <v>0</v>
      </c>
      <c r="AM23" s="191">
        <f t="shared" si="27"/>
        <v>0</v>
      </c>
      <c r="AN23" s="191">
        <f t="shared" si="27"/>
        <v>0</v>
      </c>
      <c r="AO23" s="191">
        <f t="shared" si="27"/>
        <v>0</v>
      </c>
      <c r="AP23" s="191">
        <f t="shared" si="27"/>
        <v>0</v>
      </c>
      <c r="AQ23" s="191">
        <f t="shared" si="27"/>
        <v>0</v>
      </c>
      <c r="AR23" s="191">
        <f t="shared" si="27"/>
        <v>0</v>
      </c>
      <c r="AS23" s="191">
        <f t="shared" si="27"/>
        <v>0</v>
      </c>
      <c r="AT23" s="191">
        <f t="shared" si="27"/>
        <v>0</v>
      </c>
      <c r="AU23" s="191">
        <f t="shared" si="27"/>
        <v>0</v>
      </c>
      <c r="AV23" s="191">
        <f t="shared" si="27"/>
        <v>0</v>
      </c>
      <c r="AW23" s="191">
        <f t="shared" si="27"/>
        <v>0</v>
      </c>
      <c r="AX23" s="191">
        <f t="shared" si="27"/>
        <v>0</v>
      </c>
      <c r="AY23" s="191">
        <f t="shared" si="27"/>
        <v>0</v>
      </c>
      <c r="AZ23" s="191">
        <f t="shared" si="27"/>
        <v>0</v>
      </c>
      <c r="BA23" s="191">
        <f t="shared" si="27"/>
        <v>0</v>
      </c>
      <c r="BB23" s="191">
        <f t="shared" si="27"/>
        <v>0</v>
      </c>
      <c r="BC23" s="191">
        <f t="shared" si="27"/>
        <v>0</v>
      </c>
      <c r="BD23" s="191">
        <f t="shared" si="27"/>
        <v>0</v>
      </c>
      <c r="BE23" s="191">
        <f t="shared" si="27"/>
        <v>0</v>
      </c>
      <c r="BF23" s="191">
        <f t="shared" si="27"/>
        <v>0</v>
      </c>
      <c r="BG23" s="191">
        <f t="shared" si="27"/>
        <v>0</v>
      </c>
      <c r="BH23" s="191">
        <f t="shared" si="27"/>
        <v>0</v>
      </c>
      <c r="BI23" s="191">
        <f t="shared" si="27"/>
        <v>0</v>
      </c>
      <c r="BJ23" s="191">
        <f t="shared" si="27"/>
        <v>0</v>
      </c>
      <c r="BK23" s="191">
        <f t="shared" si="27"/>
        <v>0</v>
      </c>
      <c r="BL23" s="191">
        <f t="shared" si="27"/>
        <v>0</v>
      </c>
      <c r="BM23" s="191">
        <f t="shared" si="27"/>
        <v>0</v>
      </c>
      <c r="BN23" s="191">
        <f t="shared" si="27"/>
        <v>0</v>
      </c>
      <c r="BO23" s="191">
        <f t="shared" si="27"/>
        <v>0</v>
      </c>
      <c r="BP23" s="191">
        <f t="shared" si="27"/>
        <v>0</v>
      </c>
      <c r="BQ23" s="191">
        <f t="shared" si="27"/>
        <v>0</v>
      </c>
      <c r="BR23" s="191">
        <f t="shared" si="27"/>
        <v>0</v>
      </c>
      <c r="BS23" s="191">
        <f t="shared" si="27"/>
        <v>0</v>
      </c>
      <c r="BT23" s="191">
        <f t="shared" si="27"/>
        <v>0</v>
      </c>
      <c r="BU23" s="191">
        <f t="shared" si="27"/>
        <v>0</v>
      </c>
      <c r="BV23" s="191">
        <f t="shared" si="27"/>
        <v>0</v>
      </c>
      <c r="BW23" s="191">
        <f t="shared" si="27"/>
        <v>0</v>
      </c>
      <c r="BX23" s="191">
        <f t="shared" si="27"/>
        <v>0</v>
      </c>
      <c r="BY23" s="191">
        <f t="shared" si="27"/>
        <v>0</v>
      </c>
      <c r="BZ23" s="191">
        <f t="shared" si="27"/>
        <v>0</v>
      </c>
      <c r="CA23" s="191">
        <f t="shared" si="27"/>
        <v>0</v>
      </c>
      <c r="CB23" s="191">
        <f t="shared" si="27"/>
        <v>0</v>
      </c>
      <c r="CC23" s="191">
        <f t="shared" si="27"/>
        <v>0</v>
      </c>
      <c r="CD23" s="191">
        <f t="shared" si="27"/>
        <v>0</v>
      </c>
      <c r="CE23" s="191">
        <f t="shared" si="27"/>
        <v>0</v>
      </c>
      <c r="CF23" s="191">
        <f t="shared" si="27"/>
        <v>0</v>
      </c>
      <c r="CG23" s="191">
        <f t="shared" si="27"/>
        <v>0</v>
      </c>
      <c r="CH23" s="191">
        <f t="shared" si="27"/>
        <v>0</v>
      </c>
      <c r="CI23" s="191">
        <f t="shared" si="27"/>
        <v>0</v>
      </c>
      <c r="CJ23" s="191">
        <f t="shared" si="27"/>
        <v>0</v>
      </c>
      <c r="CK23" s="191">
        <f t="shared" si="27"/>
        <v>0</v>
      </c>
      <c r="CL23" s="191">
        <f t="shared" si="27"/>
        <v>0</v>
      </c>
      <c r="CM23" s="191">
        <f t="shared" si="27"/>
        <v>0</v>
      </c>
      <c r="CN23" s="191">
        <f t="shared" si="27"/>
        <v>0</v>
      </c>
      <c r="CO23" s="191">
        <f t="shared" si="27"/>
        <v>0</v>
      </c>
      <c r="CP23" s="191">
        <f t="shared" si="27"/>
        <v>0</v>
      </c>
      <c r="CQ23" s="191">
        <f t="shared" si="27"/>
        <v>0</v>
      </c>
      <c r="CR23" s="191">
        <f t="shared" si="27"/>
        <v>0</v>
      </c>
      <c r="CS23" s="191">
        <f t="shared" si="27"/>
        <v>0</v>
      </c>
      <c r="CT23" s="191">
        <f t="shared" ref="CT23:FE23" si="28">CT21-CT22</f>
        <v>0</v>
      </c>
      <c r="CU23" s="191">
        <f t="shared" si="28"/>
        <v>0</v>
      </c>
      <c r="CV23" s="191">
        <f t="shared" si="28"/>
        <v>0</v>
      </c>
      <c r="CW23" s="191">
        <f t="shared" si="28"/>
        <v>0</v>
      </c>
      <c r="CX23" s="191">
        <f t="shared" si="28"/>
        <v>0</v>
      </c>
      <c r="CY23" s="191">
        <f t="shared" si="28"/>
        <v>0</v>
      </c>
      <c r="CZ23" s="191">
        <f t="shared" si="28"/>
        <v>0</v>
      </c>
      <c r="DA23" s="191">
        <f t="shared" si="28"/>
        <v>0</v>
      </c>
      <c r="DB23" s="191">
        <f t="shared" si="28"/>
        <v>0</v>
      </c>
      <c r="DC23" s="191">
        <f t="shared" si="28"/>
        <v>0</v>
      </c>
      <c r="DD23" s="191">
        <f t="shared" si="28"/>
        <v>0</v>
      </c>
      <c r="DE23" s="191">
        <f t="shared" si="28"/>
        <v>0</v>
      </c>
      <c r="DF23" s="191">
        <f t="shared" si="28"/>
        <v>0</v>
      </c>
      <c r="DG23" s="191">
        <f t="shared" si="28"/>
        <v>0</v>
      </c>
      <c r="DH23" s="191">
        <f t="shared" si="28"/>
        <v>0</v>
      </c>
      <c r="DI23" s="191">
        <f t="shared" si="28"/>
        <v>0</v>
      </c>
      <c r="DJ23" s="191">
        <f t="shared" si="28"/>
        <v>0</v>
      </c>
      <c r="DK23" s="191">
        <f t="shared" si="28"/>
        <v>0</v>
      </c>
      <c r="DL23" s="191">
        <f t="shared" si="28"/>
        <v>0</v>
      </c>
      <c r="DM23" s="191">
        <f t="shared" si="28"/>
        <v>0</v>
      </c>
      <c r="DN23" s="191">
        <f t="shared" si="28"/>
        <v>0</v>
      </c>
      <c r="DO23" s="191">
        <f t="shared" si="28"/>
        <v>0</v>
      </c>
      <c r="DP23" s="191">
        <f t="shared" si="28"/>
        <v>0</v>
      </c>
      <c r="DQ23" s="191">
        <f t="shared" si="28"/>
        <v>0</v>
      </c>
      <c r="DR23" s="191">
        <f t="shared" si="28"/>
        <v>0</v>
      </c>
      <c r="DS23" s="191">
        <f t="shared" si="28"/>
        <v>0</v>
      </c>
      <c r="DT23" s="191">
        <f t="shared" si="28"/>
        <v>0</v>
      </c>
      <c r="DU23" s="191">
        <f t="shared" si="28"/>
        <v>0</v>
      </c>
      <c r="DV23" s="191">
        <f t="shared" si="28"/>
        <v>0</v>
      </c>
      <c r="DW23" s="191">
        <f t="shared" si="28"/>
        <v>0</v>
      </c>
      <c r="DX23" s="191">
        <f t="shared" si="28"/>
        <v>0</v>
      </c>
      <c r="DY23" s="191">
        <f t="shared" si="28"/>
        <v>0</v>
      </c>
      <c r="DZ23" s="191">
        <f t="shared" si="28"/>
        <v>0</v>
      </c>
      <c r="EA23" s="191">
        <f t="shared" si="28"/>
        <v>0</v>
      </c>
      <c r="EB23" s="191">
        <f t="shared" si="28"/>
        <v>0</v>
      </c>
      <c r="EC23" s="191">
        <f t="shared" si="28"/>
        <v>0</v>
      </c>
      <c r="ED23" s="191">
        <f t="shared" si="28"/>
        <v>0</v>
      </c>
      <c r="EE23" s="191">
        <f t="shared" si="28"/>
        <v>0</v>
      </c>
      <c r="EF23" s="191">
        <f t="shared" si="28"/>
        <v>0</v>
      </c>
      <c r="EG23" s="191">
        <f t="shared" si="28"/>
        <v>0</v>
      </c>
      <c r="EH23" s="191">
        <f t="shared" si="28"/>
        <v>0</v>
      </c>
      <c r="EI23" s="191">
        <f t="shared" si="28"/>
        <v>0</v>
      </c>
      <c r="EJ23" s="191">
        <f t="shared" si="28"/>
        <v>0</v>
      </c>
      <c r="EK23" s="191">
        <f t="shared" si="28"/>
        <v>0</v>
      </c>
      <c r="EL23" s="191">
        <f t="shared" si="28"/>
        <v>0</v>
      </c>
      <c r="EM23" s="191">
        <f t="shared" si="28"/>
        <v>0</v>
      </c>
      <c r="EN23" s="191">
        <f t="shared" si="28"/>
        <v>0</v>
      </c>
      <c r="EO23" s="191">
        <f t="shared" si="28"/>
        <v>0</v>
      </c>
      <c r="EP23" s="191">
        <f t="shared" si="28"/>
        <v>0</v>
      </c>
      <c r="EQ23" s="191">
        <f t="shared" si="28"/>
        <v>0</v>
      </c>
      <c r="ER23" s="191">
        <f t="shared" si="28"/>
        <v>0</v>
      </c>
      <c r="ES23" s="191">
        <f t="shared" si="28"/>
        <v>0</v>
      </c>
      <c r="ET23" s="191">
        <f t="shared" si="28"/>
        <v>0</v>
      </c>
      <c r="EU23" s="191">
        <f t="shared" si="28"/>
        <v>0</v>
      </c>
      <c r="EV23" s="191">
        <f t="shared" si="28"/>
        <v>0</v>
      </c>
      <c r="EW23" s="191">
        <f t="shared" si="28"/>
        <v>0</v>
      </c>
      <c r="EX23" s="191">
        <f t="shared" si="28"/>
        <v>0</v>
      </c>
      <c r="EY23" s="191">
        <f t="shared" si="28"/>
        <v>0</v>
      </c>
      <c r="EZ23" s="191">
        <f t="shared" si="28"/>
        <v>0</v>
      </c>
      <c r="FA23" s="191">
        <f t="shared" si="28"/>
        <v>0</v>
      </c>
      <c r="FB23" s="191">
        <f t="shared" si="28"/>
        <v>0</v>
      </c>
      <c r="FC23" s="191">
        <f t="shared" si="28"/>
        <v>0</v>
      </c>
      <c r="FD23" s="191">
        <f t="shared" si="28"/>
        <v>0</v>
      </c>
      <c r="FE23" s="191">
        <f t="shared" si="28"/>
        <v>0</v>
      </c>
      <c r="FF23" s="191">
        <f t="shared" ref="FF23:HQ23" si="29">FF21-FF22</f>
        <v>0</v>
      </c>
      <c r="FG23" s="191">
        <f t="shared" si="29"/>
        <v>0</v>
      </c>
      <c r="FH23" s="191">
        <f t="shared" si="29"/>
        <v>0</v>
      </c>
      <c r="FI23" s="191">
        <f t="shared" si="29"/>
        <v>0</v>
      </c>
      <c r="FJ23" s="191">
        <f t="shared" si="29"/>
        <v>0</v>
      </c>
      <c r="FK23" s="191">
        <f t="shared" si="29"/>
        <v>0</v>
      </c>
      <c r="FL23" s="191">
        <f t="shared" si="29"/>
        <v>0</v>
      </c>
      <c r="FM23" s="191">
        <f t="shared" si="29"/>
        <v>0</v>
      </c>
      <c r="FN23" s="191">
        <f t="shared" si="29"/>
        <v>0</v>
      </c>
      <c r="FO23" s="191">
        <f t="shared" si="29"/>
        <v>0</v>
      </c>
      <c r="FP23" s="191">
        <f t="shared" si="29"/>
        <v>0</v>
      </c>
      <c r="FQ23" s="191">
        <f t="shared" si="29"/>
        <v>0</v>
      </c>
      <c r="FR23" s="191">
        <f t="shared" si="29"/>
        <v>0</v>
      </c>
      <c r="FS23" s="191">
        <f t="shared" si="29"/>
        <v>0</v>
      </c>
      <c r="FT23" s="191">
        <f t="shared" si="29"/>
        <v>0</v>
      </c>
      <c r="FU23" s="191">
        <f t="shared" si="29"/>
        <v>0</v>
      </c>
      <c r="FV23" s="191">
        <f t="shared" si="29"/>
        <v>0</v>
      </c>
      <c r="FW23" s="191">
        <f t="shared" si="29"/>
        <v>0</v>
      </c>
      <c r="FX23" s="191">
        <f t="shared" si="29"/>
        <v>0</v>
      </c>
      <c r="FY23" s="191">
        <f t="shared" si="29"/>
        <v>0</v>
      </c>
      <c r="FZ23" s="191">
        <f t="shared" si="29"/>
        <v>0</v>
      </c>
      <c r="GA23" s="191">
        <f t="shared" si="29"/>
        <v>0</v>
      </c>
      <c r="GB23" s="191">
        <f t="shared" si="29"/>
        <v>0</v>
      </c>
      <c r="GC23" s="191">
        <f t="shared" si="29"/>
        <v>0</v>
      </c>
      <c r="GD23" s="191">
        <f t="shared" si="29"/>
        <v>0</v>
      </c>
      <c r="GE23" s="191">
        <f t="shared" si="29"/>
        <v>0</v>
      </c>
      <c r="GF23" s="191">
        <f t="shared" si="29"/>
        <v>0</v>
      </c>
      <c r="GG23" s="191">
        <f t="shared" si="29"/>
        <v>0</v>
      </c>
      <c r="GH23" s="191">
        <f t="shared" si="29"/>
        <v>0</v>
      </c>
      <c r="GI23" s="191">
        <f t="shared" si="29"/>
        <v>0</v>
      </c>
      <c r="GJ23" s="191">
        <f t="shared" si="29"/>
        <v>0</v>
      </c>
      <c r="GK23" s="191">
        <f t="shared" si="29"/>
        <v>0</v>
      </c>
      <c r="GL23" s="191">
        <f t="shared" si="29"/>
        <v>0</v>
      </c>
      <c r="GM23" s="191">
        <f t="shared" si="29"/>
        <v>0</v>
      </c>
      <c r="GN23" s="191">
        <f t="shared" si="29"/>
        <v>0</v>
      </c>
      <c r="GO23" s="191">
        <f t="shared" si="29"/>
        <v>0</v>
      </c>
      <c r="GP23" s="191">
        <f t="shared" si="29"/>
        <v>0</v>
      </c>
      <c r="GQ23" s="191">
        <f t="shared" si="29"/>
        <v>0</v>
      </c>
      <c r="GR23" s="191">
        <f t="shared" si="29"/>
        <v>0</v>
      </c>
      <c r="GS23" s="191">
        <f t="shared" si="29"/>
        <v>0</v>
      </c>
      <c r="GT23" s="191">
        <f t="shared" si="29"/>
        <v>0</v>
      </c>
      <c r="GU23" s="191">
        <f t="shared" si="29"/>
        <v>0</v>
      </c>
      <c r="GV23" s="191">
        <f t="shared" si="29"/>
        <v>0</v>
      </c>
      <c r="GW23" s="191">
        <f t="shared" si="29"/>
        <v>0</v>
      </c>
      <c r="GX23" s="191">
        <f t="shared" si="29"/>
        <v>0</v>
      </c>
      <c r="GY23" s="191">
        <f t="shared" si="29"/>
        <v>0</v>
      </c>
      <c r="GZ23" s="191">
        <f t="shared" si="29"/>
        <v>0</v>
      </c>
      <c r="HA23" s="191">
        <f t="shared" si="29"/>
        <v>0</v>
      </c>
      <c r="HB23" s="191">
        <f t="shared" si="29"/>
        <v>0</v>
      </c>
      <c r="HC23" s="191">
        <f t="shared" si="29"/>
        <v>0</v>
      </c>
      <c r="HD23" s="191">
        <f t="shared" si="29"/>
        <v>0</v>
      </c>
      <c r="HE23" s="191">
        <f t="shared" si="29"/>
        <v>0</v>
      </c>
      <c r="HF23" s="191">
        <f t="shared" si="29"/>
        <v>0</v>
      </c>
      <c r="HG23" s="191">
        <f t="shared" si="29"/>
        <v>0</v>
      </c>
      <c r="HH23" s="191">
        <f t="shared" si="29"/>
        <v>0</v>
      </c>
      <c r="HI23" s="191">
        <f t="shared" si="29"/>
        <v>0</v>
      </c>
      <c r="HJ23" s="191">
        <f t="shared" si="29"/>
        <v>0</v>
      </c>
      <c r="HK23" s="191">
        <f t="shared" si="29"/>
        <v>0</v>
      </c>
      <c r="HL23" s="191">
        <f t="shared" si="29"/>
        <v>0</v>
      </c>
      <c r="HM23" s="191">
        <f t="shared" si="29"/>
        <v>0</v>
      </c>
      <c r="HN23" s="191">
        <f t="shared" si="29"/>
        <v>0</v>
      </c>
      <c r="HO23" s="191">
        <f t="shared" si="29"/>
        <v>0</v>
      </c>
      <c r="HP23" s="191">
        <f t="shared" si="29"/>
        <v>0</v>
      </c>
      <c r="HQ23" s="191">
        <f t="shared" si="29"/>
        <v>0</v>
      </c>
      <c r="HR23" s="191">
        <f t="shared" ref="HR23:KC23" si="30">HR21-HR22</f>
        <v>0</v>
      </c>
      <c r="HS23" s="191">
        <f t="shared" si="30"/>
        <v>0</v>
      </c>
      <c r="HT23" s="191">
        <f t="shared" si="30"/>
        <v>0</v>
      </c>
      <c r="HU23" s="191">
        <f t="shared" si="30"/>
        <v>0</v>
      </c>
      <c r="HV23" s="191">
        <f t="shared" si="30"/>
        <v>0</v>
      </c>
      <c r="HW23" s="191">
        <f t="shared" si="30"/>
        <v>0</v>
      </c>
      <c r="HX23" s="191">
        <f t="shared" si="30"/>
        <v>0</v>
      </c>
      <c r="HY23" s="191">
        <f t="shared" si="30"/>
        <v>0</v>
      </c>
      <c r="HZ23" s="191">
        <f t="shared" si="30"/>
        <v>0</v>
      </c>
      <c r="IA23" s="191">
        <f t="shared" si="30"/>
        <v>0</v>
      </c>
      <c r="IB23" s="191">
        <f t="shared" si="30"/>
        <v>0</v>
      </c>
      <c r="IC23" s="191">
        <f t="shared" si="30"/>
        <v>0</v>
      </c>
      <c r="ID23" s="191">
        <f t="shared" si="30"/>
        <v>0</v>
      </c>
      <c r="IE23" s="191">
        <f t="shared" si="30"/>
        <v>0</v>
      </c>
      <c r="IF23" s="191">
        <f t="shared" si="30"/>
        <v>0</v>
      </c>
      <c r="IG23" s="191">
        <f t="shared" si="30"/>
        <v>0</v>
      </c>
      <c r="IH23" s="191">
        <f t="shared" si="30"/>
        <v>0</v>
      </c>
      <c r="II23" s="191">
        <f t="shared" si="30"/>
        <v>0</v>
      </c>
      <c r="IJ23" s="191">
        <f t="shared" si="30"/>
        <v>0</v>
      </c>
      <c r="IK23" s="191">
        <f t="shared" si="30"/>
        <v>0</v>
      </c>
      <c r="IL23" s="191">
        <f t="shared" si="30"/>
        <v>0</v>
      </c>
      <c r="IM23" s="191">
        <f t="shared" si="30"/>
        <v>0</v>
      </c>
      <c r="IN23" s="191">
        <f t="shared" si="30"/>
        <v>0</v>
      </c>
      <c r="IO23" s="191">
        <f t="shared" si="30"/>
        <v>0</v>
      </c>
      <c r="IP23" s="191">
        <f t="shared" si="30"/>
        <v>0</v>
      </c>
      <c r="IQ23" s="191">
        <f t="shared" si="30"/>
        <v>0</v>
      </c>
      <c r="IR23" s="191">
        <f t="shared" si="30"/>
        <v>0</v>
      </c>
      <c r="IS23" s="191">
        <f t="shared" si="30"/>
        <v>0</v>
      </c>
      <c r="IT23" s="191">
        <f t="shared" si="30"/>
        <v>0</v>
      </c>
      <c r="IU23" s="191">
        <f t="shared" si="30"/>
        <v>0</v>
      </c>
      <c r="IV23" s="191">
        <f t="shared" si="30"/>
        <v>0</v>
      </c>
      <c r="IW23" s="191">
        <f t="shared" si="30"/>
        <v>0</v>
      </c>
      <c r="IX23" s="191">
        <f t="shared" si="30"/>
        <v>0</v>
      </c>
      <c r="IY23" s="191">
        <f t="shared" si="30"/>
        <v>0</v>
      </c>
      <c r="IZ23" s="191">
        <f t="shared" si="30"/>
        <v>0</v>
      </c>
      <c r="JA23" s="191">
        <f t="shared" si="30"/>
        <v>0</v>
      </c>
      <c r="JB23" s="191">
        <f t="shared" si="30"/>
        <v>0</v>
      </c>
      <c r="JC23" s="191">
        <f t="shared" si="30"/>
        <v>0</v>
      </c>
      <c r="JD23" s="191">
        <f t="shared" si="30"/>
        <v>0</v>
      </c>
      <c r="JE23" s="191">
        <f t="shared" si="30"/>
        <v>0</v>
      </c>
      <c r="JF23" s="191">
        <f t="shared" si="30"/>
        <v>0</v>
      </c>
      <c r="JG23" s="191">
        <f t="shared" si="30"/>
        <v>0</v>
      </c>
      <c r="JH23" s="191">
        <f t="shared" si="30"/>
        <v>0</v>
      </c>
      <c r="JI23" s="191">
        <f t="shared" si="30"/>
        <v>0</v>
      </c>
      <c r="JJ23" s="191">
        <f t="shared" si="30"/>
        <v>0</v>
      </c>
      <c r="JK23" s="191">
        <f t="shared" si="30"/>
        <v>0</v>
      </c>
      <c r="JL23" s="191">
        <f t="shared" si="30"/>
        <v>0</v>
      </c>
      <c r="JM23" s="191">
        <f t="shared" si="30"/>
        <v>0</v>
      </c>
      <c r="JN23" s="191">
        <f t="shared" si="30"/>
        <v>0</v>
      </c>
      <c r="JO23" s="191">
        <f t="shared" si="30"/>
        <v>0</v>
      </c>
      <c r="JP23" s="191">
        <f t="shared" si="30"/>
        <v>0</v>
      </c>
      <c r="JQ23" s="191">
        <f t="shared" si="30"/>
        <v>0</v>
      </c>
      <c r="JR23" s="191">
        <f t="shared" si="30"/>
        <v>0</v>
      </c>
      <c r="JS23" s="191">
        <f t="shared" si="30"/>
        <v>0</v>
      </c>
      <c r="JT23" s="191">
        <f t="shared" si="30"/>
        <v>0</v>
      </c>
      <c r="JU23" s="191">
        <f t="shared" si="30"/>
        <v>0</v>
      </c>
      <c r="JV23" s="191">
        <f t="shared" si="30"/>
        <v>0</v>
      </c>
      <c r="JW23" s="191">
        <f t="shared" si="30"/>
        <v>0</v>
      </c>
      <c r="JX23" s="191">
        <f t="shared" si="30"/>
        <v>0</v>
      </c>
      <c r="JY23" s="191">
        <f t="shared" si="30"/>
        <v>0</v>
      </c>
      <c r="JZ23" s="191">
        <f t="shared" si="30"/>
        <v>0</v>
      </c>
      <c r="KA23" s="191">
        <f t="shared" si="30"/>
        <v>0</v>
      </c>
      <c r="KB23" s="191">
        <f t="shared" si="30"/>
        <v>0</v>
      </c>
      <c r="KC23" s="191">
        <f t="shared" si="30"/>
        <v>0</v>
      </c>
      <c r="KD23" s="191">
        <f t="shared" ref="KD23:MO23" si="31">KD21-KD22</f>
        <v>0</v>
      </c>
      <c r="KE23" s="191">
        <f t="shared" si="31"/>
        <v>0</v>
      </c>
      <c r="KF23" s="191">
        <f t="shared" si="31"/>
        <v>0</v>
      </c>
      <c r="KG23" s="191">
        <f t="shared" si="31"/>
        <v>0</v>
      </c>
      <c r="KH23" s="191">
        <f t="shared" si="31"/>
        <v>0</v>
      </c>
      <c r="KI23" s="191">
        <f t="shared" si="31"/>
        <v>0</v>
      </c>
      <c r="KJ23" s="191">
        <f t="shared" si="31"/>
        <v>0</v>
      </c>
      <c r="KK23" s="191">
        <f t="shared" si="31"/>
        <v>0</v>
      </c>
      <c r="KL23" s="191">
        <f t="shared" si="31"/>
        <v>0</v>
      </c>
      <c r="KM23" s="191">
        <f t="shared" si="31"/>
        <v>0</v>
      </c>
      <c r="KN23" s="191">
        <f t="shared" si="31"/>
        <v>0</v>
      </c>
      <c r="KO23" s="191">
        <f t="shared" si="31"/>
        <v>0</v>
      </c>
      <c r="KP23" s="191">
        <f t="shared" si="31"/>
        <v>0</v>
      </c>
      <c r="KQ23" s="191">
        <f t="shared" si="31"/>
        <v>0</v>
      </c>
      <c r="KR23" s="191">
        <f t="shared" si="31"/>
        <v>0</v>
      </c>
      <c r="KS23" s="191">
        <f t="shared" si="31"/>
        <v>0</v>
      </c>
      <c r="KT23" s="191">
        <f t="shared" si="31"/>
        <v>0</v>
      </c>
      <c r="KU23" s="191">
        <f t="shared" si="31"/>
        <v>0</v>
      </c>
      <c r="KV23" s="191">
        <f t="shared" si="31"/>
        <v>0</v>
      </c>
      <c r="KW23" s="191">
        <f t="shared" si="31"/>
        <v>0</v>
      </c>
      <c r="KX23" s="191">
        <f t="shared" si="31"/>
        <v>0</v>
      </c>
      <c r="KY23" s="191">
        <f t="shared" si="31"/>
        <v>0</v>
      </c>
      <c r="KZ23" s="191">
        <f t="shared" si="31"/>
        <v>0</v>
      </c>
      <c r="LA23" s="191">
        <f t="shared" si="31"/>
        <v>0</v>
      </c>
      <c r="LB23" s="191">
        <f t="shared" si="31"/>
        <v>0</v>
      </c>
      <c r="LC23" s="191">
        <f t="shared" si="31"/>
        <v>0</v>
      </c>
      <c r="LD23" s="191">
        <f t="shared" si="31"/>
        <v>0</v>
      </c>
      <c r="LE23" s="191">
        <f t="shared" si="31"/>
        <v>0</v>
      </c>
      <c r="LF23" s="191">
        <f t="shared" si="31"/>
        <v>0</v>
      </c>
      <c r="LG23" s="191">
        <f t="shared" si="31"/>
        <v>0</v>
      </c>
      <c r="LH23" s="191">
        <f t="shared" si="31"/>
        <v>0</v>
      </c>
      <c r="LI23" s="191">
        <f t="shared" si="31"/>
        <v>0</v>
      </c>
      <c r="LJ23" s="191">
        <f t="shared" si="31"/>
        <v>0</v>
      </c>
      <c r="LK23" s="191">
        <f t="shared" si="31"/>
        <v>0</v>
      </c>
      <c r="LL23" s="191">
        <f t="shared" si="31"/>
        <v>0</v>
      </c>
      <c r="LM23" s="191">
        <f t="shared" si="31"/>
        <v>0</v>
      </c>
      <c r="LN23" s="191">
        <f t="shared" si="31"/>
        <v>0</v>
      </c>
      <c r="LO23" s="191">
        <f t="shared" si="31"/>
        <v>0</v>
      </c>
      <c r="LP23" s="191">
        <f t="shared" si="31"/>
        <v>0</v>
      </c>
      <c r="LQ23" s="191">
        <f t="shared" si="31"/>
        <v>0</v>
      </c>
      <c r="LR23" s="191">
        <f t="shared" si="31"/>
        <v>0</v>
      </c>
      <c r="LS23" s="191">
        <f t="shared" si="31"/>
        <v>0</v>
      </c>
      <c r="LT23" s="191">
        <f t="shared" si="31"/>
        <v>0</v>
      </c>
      <c r="LU23" s="191">
        <f t="shared" si="31"/>
        <v>0</v>
      </c>
      <c r="LV23" s="191">
        <f t="shared" si="31"/>
        <v>0</v>
      </c>
      <c r="LW23" s="191">
        <f t="shared" si="31"/>
        <v>0</v>
      </c>
      <c r="LX23" s="191">
        <f t="shared" si="31"/>
        <v>0</v>
      </c>
      <c r="LY23" s="191">
        <f t="shared" si="31"/>
        <v>0</v>
      </c>
      <c r="LZ23" s="191">
        <f t="shared" si="31"/>
        <v>0</v>
      </c>
      <c r="MA23" s="191">
        <f t="shared" si="31"/>
        <v>0</v>
      </c>
      <c r="MB23" s="191">
        <f t="shared" si="31"/>
        <v>0</v>
      </c>
      <c r="MC23" s="191">
        <f t="shared" si="31"/>
        <v>0</v>
      </c>
      <c r="MD23" s="191">
        <f t="shared" si="31"/>
        <v>0</v>
      </c>
      <c r="ME23" s="191">
        <f t="shared" si="31"/>
        <v>0</v>
      </c>
      <c r="MF23" s="191">
        <f t="shared" si="31"/>
        <v>0</v>
      </c>
      <c r="MG23" s="191">
        <f t="shared" si="31"/>
        <v>0</v>
      </c>
      <c r="MH23" s="191">
        <f t="shared" si="31"/>
        <v>0</v>
      </c>
      <c r="MI23" s="191">
        <f t="shared" si="31"/>
        <v>0</v>
      </c>
      <c r="MJ23" s="191">
        <f t="shared" si="31"/>
        <v>0</v>
      </c>
      <c r="MK23" s="191">
        <f t="shared" si="31"/>
        <v>0</v>
      </c>
      <c r="ML23" s="191">
        <f t="shared" si="31"/>
        <v>0</v>
      </c>
      <c r="MM23" s="191">
        <f t="shared" si="31"/>
        <v>0</v>
      </c>
      <c r="MN23" s="191">
        <f t="shared" si="31"/>
        <v>0</v>
      </c>
      <c r="MO23" s="191">
        <f t="shared" si="31"/>
        <v>0</v>
      </c>
      <c r="MP23" s="191">
        <f t="shared" ref="MP23:OC23" si="32">MP21-MP22</f>
        <v>0</v>
      </c>
      <c r="MQ23" s="191">
        <f t="shared" si="32"/>
        <v>0</v>
      </c>
      <c r="MR23" s="191">
        <f t="shared" si="32"/>
        <v>0</v>
      </c>
      <c r="MS23" s="191">
        <f t="shared" si="32"/>
        <v>0</v>
      </c>
      <c r="MT23" s="191">
        <f t="shared" si="32"/>
        <v>0</v>
      </c>
      <c r="MU23" s="191">
        <f t="shared" si="32"/>
        <v>0</v>
      </c>
      <c r="MV23" s="191">
        <f t="shared" si="32"/>
        <v>0</v>
      </c>
      <c r="MW23" s="191">
        <f t="shared" si="32"/>
        <v>0</v>
      </c>
      <c r="MX23" s="191">
        <f t="shared" si="32"/>
        <v>0</v>
      </c>
      <c r="MY23" s="191">
        <f t="shared" si="32"/>
        <v>0</v>
      </c>
      <c r="MZ23" s="191">
        <f t="shared" si="32"/>
        <v>0</v>
      </c>
      <c r="NA23" s="191">
        <f t="shared" si="32"/>
        <v>0</v>
      </c>
      <c r="NB23" s="191">
        <f t="shared" si="32"/>
        <v>0</v>
      </c>
      <c r="NC23" s="191">
        <f t="shared" si="32"/>
        <v>0</v>
      </c>
      <c r="ND23" s="191">
        <f t="shared" si="32"/>
        <v>0</v>
      </c>
      <c r="NE23" s="191">
        <f t="shared" si="32"/>
        <v>0</v>
      </c>
      <c r="NF23" s="191">
        <f t="shared" si="32"/>
        <v>0</v>
      </c>
      <c r="NG23" s="191">
        <f t="shared" si="32"/>
        <v>0</v>
      </c>
      <c r="NH23" s="191">
        <f t="shared" si="32"/>
        <v>0</v>
      </c>
      <c r="NI23" s="191">
        <f t="shared" si="32"/>
        <v>0</v>
      </c>
      <c r="NJ23" s="191">
        <f t="shared" si="32"/>
        <v>0</v>
      </c>
      <c r="NK23" s="191">
        <f t="shared" si="32"/>
        <v>0</v>
      </c>
      <c r="NL23" s="191">
        <f t="shared" si="32"/>
        <v>0</v>
      </c>
      <c r="NM23" s="191">
        <f t="shared" si="32"/>
        <v>0</v>
      </c>
      <c r="NN23" s="191">
        <f t="shared" si="32"/>
        <v>0</v>
      </c>
      <c r="NO23" s="191">
        <f t="shared" si="32"/>
        <v>0</v>
      </c>
      <c r="NP23" s="191">
        <f t="shared" si="32"/>
        <v>0</v>
      </c>
      <c r="NQ23" s="191">
        <f t="shared" si="32"/>
        <v>0</v>
      </c>
      <c r="NR23" s="191">
        <f t="shared" si="32"/>
        <v>0</v>
      </c>
      <c r="NS23" s="191">
        <f t="shared" si="32"/>
        <v>0</v>
      </c>
      <c r="NT23" s="191">
        <f t="shared" si="32"/>
        <v>0</v>
      </c>
      <c r="NU23" s="191">
        <f t="shared" si="32"/>
        <v>0</v>
      </c>
      <c r="NV23" s="191">
        <f t="shared" si="32"/>
        <v>0</v>
      </c>
      <c r="NW23" s="191">
        <f t="shared" si="32"/>
        <v>0</v>
      </c>
      <c r="NX23" s="191">
        <f t="shared" si="32"/>
        <v>0</v>
      </c>
      <c r="NY23" s="191">
        <f t="shared" si="32"/>
        <v>0</v>
      </c>
      <c r="NZ23" s="191">
        <f t="shared" si="32"/>
        <v>0</v>
      </c>
      <c r="OA23" s="191">
        <f t="shared" si="32"/>
        <v>0</v>
      </c>
      <c r="OB23" s="191">
        <f t="shared" si="32"/>
        <v>0</v>
      </c>
      <c r="OC23" s="191">
        <f t="shared" si="32"/>
        <v>0</v>
      </c>
    </row>
    <row r="24" spans="3:393" s="15" customFormat="1">
      <c r="D24" s="15">
        <v>5</v>
      </c>
      <c r="E24" s="151">
        <f t="shared" si="9"/>
        <v>0</v>
      </c>
      <c r="F24" s="151">
        <f t="shared" si="0"/>
        <v>0</v>
      </c>
      <c r="H24" s="151">
        <f>+SUM(U68:U79)</f>
        <v>0</v>
      </c>
      <c r="J24" s="151">
        <f t="shared" si="1"/>
        <v>0</v>
      </c>
      <c r="L24" s="151">
        <f t="shared" si="2"/>
        <v>0</v>
      </c>
      <c r="N24" s="30"/>
      <c r="O24" s="15">
        <v>5</v>
      </c>
      <c r="Q24" s="151">
        <f t="shared" si="10"/>
        <v>0</v>
      </c>
      <c r="R24" s="37"/>
      <c r="S24" s="151">
        <f t="shared" si="11"/>
        <v>0</v>
      </c>
      <c r="U24" s="151">
        <f t="shared" si="12"/>
        <v>0</v>
      </c>
      <c r="W24" s="151">
        <f t="shared" si="13"/>
        <v>0</v>
      </c>
      <c r="Y24" s="151">
        <f t="shared" si="14"/>
        <v>0</v>
      </c>
      <c r="Z24" s="30">
        <v>1</v>
      </c>
      <c r="AG24" s="15" t="s">
        <v>311</v>
      </c>
      <c r="AH24" s="37">
        <f t="shared" ref="AH24:CS24" si="33">AH20-AH23</f>
        <v>0</v>
      </c>
      <c r="AI24" s="37">
        <f t="shared" si="33"/>
        <v>0</v>
      </c>
      <c r="AJ24" s="37">
        <f t="shared" si="33"/>
        <v>0</v>
      </c>
      <c r="AK24" s="37">
        <f t="shared" si="33"/>
        <v>0</v>
      </c>
      <c r="AL24" s="37">
        <f t="shared" si="33"/>
        <v>0</v>
      </c>
      <c r="AM24" s="37">
        <f t="shared" si="33"/>
        <v>0</v>
      </c>
      <c r="AN24" s="37">
        <f t="shared" si="33"/>
        <v>0</v>
      </c>
      <c r="AO24" s="37">
        <f t="shared" si="33"/>
        <v>0</v>
      </c>
      <c r="AP24" s="37">
        <f t="shared" si="33"/>
        <v>0</v>
      </c>
      <c r="AQ24" s="37">
        <f t="shared" si="33"/>
        <v>0</v>
      </c>
      <c r="AR24" s="37">
        <f t="shared" si="33"/>
        <v>0</v>
      </c>
      <c r="AS24" s="37">
        <f t="shared" si="33"/>
        <v>0</v>
      </c>
      <c r="AT24" s="37">
        <f t="shared" si="33"/>
        <v>0</v>
      </c>
      <c r="AU24" s="37">
        <f t="shared" si="33"/>
        <v>0</v>
      </c>
      <c r="AV24" s="37">
        <f t="shared" si="33"/>
        <v>0</v>
      </c>
      <c r="AW24" s="37">
        <f t="shared" si="33"/>
        <v>0</v>
      </c>
      <c r="AX24" s="37">
        <f t="shared" si="33"/>
        <v>0</v>
      </c>
      <c r="AY24" s="37">
        <f t="shared" si="33"/>
        <v>0</v>
      </c>
      <c r="AZ24" s="37">
        <f t="shared" si="33"/>
        <v>0</v>
      </c>
      <c r="BA24" s="37">
        <f t="shared" si="33"/>
        <v>0</v>
      </c>
      <c r="BB24" s="37">
        <f t="shared" si="33"/>
        <v>0</v>
      </c>
      <c r="BC24" s="37">
        <f t="shared" si="33"/>
        <v>0</v>
      </c>
      <c r="BD24" s="37">
        <f t="shared" si="33"/>
        <v>0</v>
      </c>
      <c r="BE24" s="37">
        <f t="shared" si="33"/>
        <v>0</v>
      </c>
      <c r="BF24" s="37">
        <f t="shared" si="33"/>
        <v>0</v>
      </c>
      <c r="BG24" s="37">
        <f t="shared" si="33"/>
        <v>0</v>
      </c>
      <c r="BH24" s="37">
        <f t="shared" si="33"/>
        <v>0</v>
      </c>
      <c r="BI24" s="37">
        <f t="shared" si="33"/>
        <v>0</v>
      </c>
      <c r="BJ24" s="37">
        <f t="shared" si="33"/>
        <v>0</v>
      </c>
      <c r="BK24" s="37">
        <f t="shared" si="33"/>
        <v>0</v>
      </c>
      <c r="BL24" s="37">
        <f t="shared" si="33"/>
        <v>0</v>
      </c>
      <c r="BM24" s="37">
        <f t="shared" si="33"/>
        <v>0</v>
      </c>
      <c r="BN24" s="37">
        <f t="shared" si="33"/>
        <v>0</v>
      </c>
      <c r="BO24" s="37">
        <f t="shared" si="33"/>
        <v>0</v>
      </c>
      <c r="BP24" s="37">
        <f t="shared" si="33"/>
        <v>0</v>
      </c>
      <c r="BQ24" s="37">
        <f t="shared" si="33"/>
        <v>0</v>
      </c>
      <c r="BR24" s="37">
        <f t="shared" si="33"/>
        <v>0</v>
      </c>
      <c r="BS24" s="37">
        <f t="shared" si="33"/>
        <v>0</v>
      </c>
      <c r="BT24" s="37">
        <f t="shared" si="33"/>
        <v>0</v>
      </c>
      <c r="BU24" s="37">
        <f t="shared" si="33"/>
        <v>0</v>
      </c>
      <c r="BV24" s="37">
        <f t="shared" si="33"/>
        <v>0</v>
      </c>
      <c r="BW24" s="37">
        <f t="shared" si="33"/>
        <v>0</v>
      </c>
      <c r="BX24" s="37">
        <f t="shared" si="33"/>
        <v>0</v>
      </c>
      <c r="BY24" s="37">
        <f t="shared" si="33"/>
        <v>0</v>
      </c>
      <c r="BZ24" s="37">
        <f t="shared" si="33"/>
        <v>0</v>
      </c>
      <c r="CA24" s="37">
        <f t="shared" si="33"/>
        <v>0</v>
      </c>
      <c r="CB24" s="37">
        <f t="shared" si="33"/>
        <v>0</v>
      </c>
      <c r="CC24" s="37">
        <f t="shared" si="33"/>
        <v>0</v>
      </c>
      <c r="CD24" s="37">
        <f t="shared" si="33"/>
        <v>0</v>
      </c>
      <c r="CE24" s="37">
        <f t="shared" si="33"/>
        <v>0</v>
      </c>
      <c r="CF24" s="37">
        <f t="shared" si="33"/>
        <v>0</v>
      </c>
      <c r="CG24" s="37">
        <f t="shared" si="33"/>
        <v>0</v>
      </c>
      <c r="CH24" s="37">
        <f t="shared" si="33"/>
        <v>0</v>
      </c>
      <c r="CI24" s="37">
        <f t="shared" si="33"/>
        <v>0</v>
      </c>
      <c r="CJ24" s="37">
        <f t="shared" si="33"/>
        <v>0</v>
      </c>
      <c r="CK24" s="37">
        <f t="shared" si="33"/>
        <v>0</v>
      </c>
      <c r="CL24" s="37">
        <f t="shared" si="33"/>
        <v>0</v>
      </c>
      <c r="CM24" s="37">
        <f t="shared" si="33"/>
        <v>0</v>
      </c>
      <c r="CN24" s="37">
        <f t="shared" si="33"/>
        <v>0</v>
      </c>
      <c r="CO24" s="37">
        <f t="shared" si="33"/>
        <v>0</v>
      </c>
      <c r="CP24" s="37">
        <f t="shared" si="33"/>
        <v>0</v>
      </c>
      <c r="CQ24" s="37">
        <f t="shared" si="33"/>
        <v>0</v>
      </c>
      <c r="CR24" s="37">
        <f t="shared" si="33"/>
        <v>0</v>
      </c>
      <c r="CS24" s="37">
        <f t="shared" si="33"/>
        <v>0</v>
      </c>
      <c r="CT24" s="37">
        <f t="shared" ref="CT24:FE24" si="34">CT20-CT23</f>
        <v>0</v>
      </c>
      <c r="CU24" s="37">
        <f t="shared" si="34"/>
        <v>0</v>
      </c>
      <c r="CV24" s="37">
        <f t="shared" si="34"/>
        <v>0</v>
      </c>
      <c r="CW24" s="37">
        <f t="shared" si="34"/>
        <v>0</v>
      </c>
      <c r="CX24" s="37">
        <f t="shared" si="34"/>
        <v>0</v>
      </c>
      <c r="CY24" s="37">
        <f t="shared" si="34"/>
        <v>0</v>
      </c>
      <c r="CZ24" s="37">
        <f t="shared" si="34"/>
        <v>0</v>
      </c>
      <c r="DA24" s="37">
        <f t="shared" si="34"/>
        <v>0</v>
      </c>
      <c r="DB24" s="37">
        <f t="shared" si="34"/>
        <v>0</v>
      </c>
      <c r="DC24" s="37">
        <f t="shared" si="34"/>
        <v>0</v>
      </c>
      <c r="DD24" s="37">
        <f t="shared" si="34"/>
        <v>0</v>
      </c>
      <c r="DE24" s="37">
        <f t="shared" si="34"/>
        <v>0</v>
      </c>
      <c r="DF24" s="37">
        <f t="shared" si="34"/>
        <v>0</v>
      </c>
      <c r="DG24" s="37">
        <f t="shared" si="34"/>
        <v>0</v>
      </c>
      <c r="DH24" s="37">
        <f t="shared" si="34"/>
        <v>0</v>
      </c>
      <c r="DI24" s="37">
        <f t="shared" si="34"/>
        <v>0</v>
      </c>
      <c r="DJ24" s="37">
        <f t="shared" si="34"/>
        <v>0</v>
      </c>
      <c r="DK24" s="37">
        <f t="shared" si="34"/>
        <v>0</v>
      </c>
      <c r="DL24" s="37">
        <f t="shared" si="34"/>
        <v>0</v>
      </c>
      <c r="DM24" s="37">
        <f t="shared" si="34"/>
        <v>0</v>
      </c>
      <c r="DN24" s="37">
        <f t="shared" si="34"/>
        <v>0</v>
      </c>
      <c r="DO24" s="37">
        <f t="shared" si="34"/>
        <v>0</v>
      </c>
      <c r="DP24" s="37">
        <f t="shared" si="34"/>
        <v>0</v>
      </c>
      <c r="DQ24" s="37">
        <f t="shared" si="34"/>
        <v>0</v>
      </c>
      <c r="DR24" s="37">
        <f t="shared" si="34"/>
        <v>0</v>
      </c>
      <c r="DS24" s="37">
        <f t="shared" si="34"/>
        <v>0</v>
      </c>
      <c r="DT24" s="37">
        <f t="shared" si="34"/>
        <v>0</v>
      </c>
      <c r="DU24" s="37">
        <f t="shared" si="34"/>
        <v>0</v>
      </c>
      <c r="DV24" s="37">
        <f t="shared" si="34"/>
        <v>0</v>
      </c>
      <c r="DW24" s="37">
        <f t="shared" si="34"/>
        <v>0</v>
      </c>
      <c r="DX24" s="37">
        <f t="shared" si="34"/>
        <v>0</v>
      </c>
      <c r="DY24" s="37">
        <f t="shared" si="34"/>
        <v>0</v>
      </c>
      <c r="DZ24" s="37">
        <f t="shared" si="34"/>
        <v>0</v>
      </c>
      <c r="EA24" s="37">
        <f t="shared" si="34"/>
        <v>0</v>
      </c>
      <c r="EB24" s="37">
        <f t="shared" si="34"/>
        <v>0</v>
      </c>
      <c r="EC24" s="37">
        <f t="shared" si="34"/>
        <v>0</v>
      </c>
      <c r="ED24" s="37">
        <f t="shared" si="34"/>
        <v>0</v>
      </c>
      <c r="EE24" s="37">
        <f t="shared" si="34"/>
        <v>0</v>
      </c>
      <c r="EF24" s="37">
        <f t="shared" si="34"/>
        <v>0</v>
      </c>
      <c r="EG24" s="37">
        <f t="shared" si="34"/>
        <v>0</v>
      </c>
      <c r="EH24" s="37">
        <f t="shared" si="34"/>
        <v>0</v>
      </c>
      <c r="EI24" s="37">
        <f t="shared" si="34"/>
        <v>0</v>
      </c>
      <c r="EJ24" s="37">
        <f t="shared" si="34"/>
        <v>0</v>
      </c>
      <c r="EK24" s="37">
        <f t="shared" si="34"/>
        <v>0</v>
      </c>
      <c r="EL24" s="37">
        <f t="shared" si="34"/>
        <v>0</v>
      </c>
      <c r="EM24" s="37">
        <f t="shared" si="34"/>
        <v>0</v>
      </c>
      <c r="EN24" s="37">
        <f t="shared" si="34"/>
        <v>0</v>
      </c>
      <c r="EO24" s="37">
        <f t="shared" si="34"/>
        <v>0</v>
      </c>
      <c r="EP24" s="37">
        <f t="shared" si="34"/>
        <v>0</v>
      </c>
      <c r="EQ24" s="37">
        <f t="shared" si="34"/>
        <v>0</v>
      </c>
      <c r="ER24" s="37">
        <f t="shared" si="34"/>
        <v>0</v>
      </c>
      <c r="ES24" s="37">
        <f t="shared" si="34"/>
        <v>0</v>
      </c>
      <c r="ET24" s="37">
        <f t="shared" si="34"/>
        <v>0</v>
      </c>
      <c r="EU24" s="37">
        <f t="shared" si="34"/>
        <v>0</v>
      </c>
      <c r="EV24" s="37">
        <f t="shared" si="34"/>
        <v>0</v>
      </c>
      <c r="EW24" s="37">
        <f t="shared" si="34"/>
        <v>0</v>
      </c>
      <c r="EX24" s="37">
        <f t="shared" si="34"/>
        <v>0</v>
      </c>
      <c r="EY24" s="37">
        <f t="shared" si="34"/>
        <v>0</v>
      </c>
      <c r="EZ24" s="37">
        <f t="shared" si="34"/>
        <v>0</v>
      </c>
      <c r="FA24" s="37">
        <f t="shared" si="34"/>
        <v>0</v>
      </c>
      <c r="FB24" s="37">
        <f t="shared" si="34"/>
        <v>0</v>
      </c>
      <c r="FC24" s="37">
        <f t="shared" si="34"/>
        <v>0</v>
      </c>
      <c r="FD24" s="37">
        <f t="shared" si="34"/>
        <v>0</v>
      </c>
      <c r="FE24" s="37">
        <f t="shared" si="34"/>
        <v>0</v>
      </c>
      <c r="FF24" s="37">
        <f t="shared" ref="FF24:HQ24" si="35">FF20-FF23</f>
        <v>0</v>
      </c>
      <c r="FG24" s="37">
        <f t="shared" si="35"/>
        <v>0</v>
      </c>
      <c r="FH24" s="37">
        <f t="shared" si="35"/>
        <v>0</v>
      </c>
      <c r="FI24" s="37">
        <f t="shared" si="35"/>
        <v>0</v>
      </c>
      <c r="FJ24" s="37">
        <f t="shared" si="35"/>
        <v>0</v>
      </c>
      <c r="FK24" s="37">
        <f t="shared" si="35"/>
        <v>0</v>
      </c>
      <c r="FL24" s="37">
        <f t="shared" si="35"/>
        <v>0</v>
      </c>
      <c r="FM24" s="37">
        <f t="shared" si="35"/>
        <v>0</v>
      </c>
      <c r="FN24" s="37">
        <f t="shared" si="35"/>
        <v>0</v>
      </c>
      <c r="FO24" s="37">
        <f t="shared" si="35"/>
        <v>0</v>
      </c>
      <c r="FP24" s="37">
        <f t="shared" si="35"/>
        <v>0</v>
      </c>
      <c r="FQ24" s="37">
        <f t="shared" si="35"/>
        <v>0</v>
      </c>
      <c r="FR24" s="37">
        <f t="shared" si="35"/>
        <v>0</v>
      </c>
      <c r="FS24" s="37">
        <f t="shared" si="35"/>
        <v>0</v>
      </c>
      <c r="FT24" s="37">
        <f t="shared" si="35"/>
        <v>0</v>
      </c>
      <c r="FU24" s="37">
        <f t="shared" si="35"/>
        <v>0</v>
      </c>
      <c r="FV24" s="37">
        <f t="shared" si="35"/>
        <v>0</v>
      </c>
      <c r="FW24" s="37">
        <f t="shared" si="35"/>
        <v>0</v>
      </c>
      <c r="FX24" s="37">
        <f t="shared" si="35"/>
        <v>0</v>
      </c>
      <c r="FY24" s="37">
        <f t="shared" si="35"/>
        <v>0</v>
      </c>
      <c r="FZ24" s="37">
        <f t="shared" si="35"/>
        <v>0</v>
      </c>
      <c r="GA24" s="37">
        <f t="shared" si="35"/>
        <v>0</v>
      </c>
      <c r="GB24" s="37">
        <f t="shared" si="35"/>
        <v>0</v>
      </c>
      <c r="GC24" s="37">
        <f t="shared" si="35"/>
        <v>0</v>
      </c>
      <c r="GD24" s="37">
        <f t="shared" si="35"/>
        <v>0</v>
      </c>
      <c r="GE24" s="37">
        <f t="shared" si="35"/>
        <v>0</v>
      </c>
      <c r="GF24" s="37">
        <f t="shared" si="35"/>
        <v>0</v>
      </c>
      <c r="GG24" s="37">
        <f t="shared" si="35"/>
        <v>0</v>
      </c>
      <c r="GH24" s="37">
        <f t="shared" si="35"/>
        <v>0</v>
      </c>
      <c r="GI24" s="37">
        <f t="shared" si="35"/>
        <v>0</v>
      </c>
      <c r="GJ24" s="37">
        <f t="shared" si="35"/>
        <v>0</v>
      </c>
      <c r="GK24" s="37">
        <f t="shared" si="35"/>
        <v>0</v>
      </c>
      <c r="GL24" s="37">
        <f t="shared" si="35"/>
        <v>0</v>
      </c>
      <c r="GM24" s="37">
        <f t="shared" si="35"/>
        <v>0</v>
      </c>
      <c r="GN24" s="37">
        <f t="shared" si="35"/>
        <v>0</v>
      </c>
      <c r="GO24" s="37">
        <f t="shared" si="35"/>
        <v>0</v>
      </c>
      <c r="GP24" s="37">
        <f t="shared" si="35"/>
        <v>0</v>
      </c>
      <c r="GQ24" s="37">
        <f t="shared" si="35"/>
        <v>0</v>
      </c>
      <c r="GR24" s="37">
        <f t="shared" si="35"/>
        <v>0</v>
      </c>
      <c r="GS24" s="37">
        <f t="shared" si="35"/>
        <v>0</v>
      </c>
      <c r="GT24" s="37">
        <f t="shared" si="35"/>
        <v>0</v>
      </c>
      <c r="GU24" s="37">
        <f t="shared" si="35"/>
        <v>0</v>
      </c>
      <c r="GV24" s="37">
        <f t="shared" si="35"/>
        <v>0</v>
      </c>
      <c r="GW24" s="37">
        <f t="shared" si="35"/>
        <v>0</v>
      </c>
      <c r="GX24" s="37">
        <f t="shared" si="35"/>
        <v>0</v>
      </c>
      <c r="GY24" s="37">
        <f t="shared" si="35"/>
        <v>0</v>
      </c>
      <c r="GZ24" s="37">
        <f t="shared" si="35"/>
        <v>0</v>
      </c>
      <c r="HA24" s="37">
        <f t="shared" si="35"/>
        <v>0</v>
      </c>
      <c r="HB24" s="37">
        <f t="shared" si="35"/>
        <v>0</v>
      </c>
      <c r="HC24" s="37">
        <f t="shared" si="35"/>
        <v>0</v>
      </c>
      <c r="HD24" s="37">
        <f t="shared" si="35"/>
        <v>0</v>
      </c>
      <c r="HE24" s="37">
        <f t="shared" si="35"/>
        <v>0</v>
      </c>
      <c r="HF24" s="37">
        <f t="shared" si="35"/>
        <v>0</v>
      </c>
      <c r="HG24" s="37">
        <f t="shared" si="35"/>
        <v>0</v>
      </c>
      <c r="HH24" s="37">
        <f t="shared" si="35"/>
        <v>0</v>
      </c>
      <c r="HI24" s="37">
        <f t="shared" si="35"/>
        <v>0</v>
      </c>
      <c r="HJ24" s="37">
        <f t="shared" si="35"/>
        <v>0</v>
      </c>
      <c r="HK24" s="37">
        <f t="shared" si="35"/>
        <v>0</v>
      </c>
      <c r="HL24" s="37">
        <f t="shared" si="35"/>
        <v>0</v>
      </c>
      <c r="HM24" s="37">
        <f t="shared" si="35"/>
        <v>0</v>
      </c>
      <c r="HN24" s="37">
        <f t="shared" si="35"/>
        <v>0</v>
      </c>
      <c r="HO24" s="37">
        <f t="shared" si="35"/>
        <v>0</v>
      </c>
      <c r="HP24" s="37">
        <f t="shared" si="35"/>
        <v>0</v>
      </c>
      <c r="HQ24" s="37">
        <f t="shared" si="35"/>
        <v>0</v>
      </c>
      <c r="HR24" s="37">
        <f t="shared" ref="HR24:KC24" si="36">HR20-HR23</f>
        <v>0</v>
      </c>
      <c r="HS24" s="37">
        <f t="shared" si="36"/>
        <v>0</v>
      </c>
      <c r="HT24" s="37">
        <f t="shared" si="36"/>
        <v>0</v>
      </c>
      <c r="HU24" s="37">
        <f t="shared" si="36"/>
        <v>0</v>
      </c>
      <c r="HV24" s="37">
        <f t="shared" si="36"/>
        <v>0</v>
      </c>
      <c r="HW24" s="37">
        <f t="shared" si="36"/>
        <v>0</v>
      </c>
      <c r="HX24" s="37">
        <f t="shared" si="36"/>
        <v>0</v>
      </c>
      <c r="HY24" s="37">
        <f t="shared" si="36"/>
        <v>0</v>
      </c>
      <c r="HZ24" s="37">
        <f t="shared" si="36"/>
        <v>0</v>
      </c>
      <c r="IA24" s="37">
        <f t="shared" si="36"/>
        <v>0</v>
      </c>
      <c r="IB24" s="37">
        <f t="shared" si="36"/>
        <v>0</v>
      </c>
      <c r="IC24" s="37">
        <f t="shared" si="36"/>
        <v>0</v>
      </c>
      <c r="ID24" s="37">
        <f t="shared" si="36"/>
        <v>0</v>
      </c>
      <c r="IE24" s="37">
        <f t="shared" si="36"/>
        <v>0</v>
      </c>
      <c r="IF24" s="37">
        <f t="shared" si="36"/>
        <v>0</v>
      </c>
      <c r="IG24" s="37">
        <f t="shared" si="36"/>
        <v>0</v>
      </c>
      <c r="IH24" s="37">
        <f t="shared" si="36"/>
        <v>0</v>
      </c>
      <c r="II24" s="37">
        <f t="shared" si="36"/>
        <v>0</v>
      </c>
      <c r="IJ24" s="37">
        <f t="shared" si="36"/>
        <v>0</v>
      </c>
      <c r="IK24" s="37">
        <f t="shared" si="36"/>
        <v>0</v>
      </c>
      <c r="IL24" s="37">
        <f t="shared" si="36"/>
        <v>0</v>
      </c>
      <c r="IM24" s="37">
        <f t="shared" si="36"/>
        <v>0</v>
      </c>
      <c r="IN24" s="37">
        <f t="shared" si="36"/>
        <v>0</v>
      </c>
      <c r="IO24" s="37">
        <f t="shared" si="36"/>
        <v>0</v>
      </c>
      <c r="IP24" s="37">
        <f t="shared" si="36"/>
        <v>0</v>
      </c>
      <c r="IQ24" s="37">
        <f t="shared" si="36"/>
        <v>0</v>
      </c>
      <c r="IR24" s="37">
        <f t="shared" si="36"/>
        <v>0</v>
      </c>
      <c r="IS24" s="37">
        <f t="shared" si="36"/>
        <v>0</v>
      </c>
      <c r="IT24" s="37">
        <f t="shared" si="36"/>
        <v>0</v>
      </c>
      <c r="IU24" s="37">
        <f t="shared" si="36"/>
        <v>0</v>
      </c>
      <c r="IV24" s="37">
        <f t="shared" si="36"/>
        <v>0</v>
      </c>
      <c r="IW24" s="37">
        <f t="shared" si="36"/>
        <v>0</v>
      </c>
      <c r="IX24" s="37">
        <f t="shared" si="36"/>
        <v>0</v>
      </c>
      <c r="IY24" s="37">
        <f t="shared" si="36"/>
        <v>0</v>
      </c>
      <c r="IZ24" s="37">
        <f t="shared" si="36"/>
        <v>0</v>
      </c>
      <c r="JA24" s="37">
        <f t="shared" si="36"/>
        <v>0</v>
      </c>
      <c r="JB24" s="37">
        <f t="shared" si="36"/>
        <v>0</v>
      </c>
      <c r="JC24" s="37">
        <f t="shared" si="36"/>
        <v>0</v>
      </c>
      <c r="JD24" s="37">
        <f t="shared" si="36"/>
        <v>0</v>
      </c>
      <c r="JE24" s="37">
        <f t="shared" si="36"/>
        <v>0</v>
      </c>
      <c r="JF24" s="37">
        <f t="shared" si="36"/>
        <v>0</v>
      </c>
      <c r="JG24" s="37">
        <f t="shared" si="36"/>
        <v>0</v>
      </c>
      <c r="JH24" s="37">
        <f t="shared" si="36"/>
        <v>0</v>
      </c>
      <c r="JI24" s="37">
        <f t="shared" si="36"/>
        <v>0</v>
      </c>
      <c r="JJ24" s="37">
        <f t="shared" si="36"/>
        <v>0</v>
      </c>
      <c r="JK24" s="37">
        <f t="shared" si="36"/>
        <v>0</v>
      </c>
      <c r="JL24" s="37">
        <f t="shared" si="36"/>
        <v>0</v>
      </c>
      <c r="JM24" s="37">
        <f t="shared" si="36"/>
        <v>0</v>
      </c>
      <c r="JN24" s="37">
        <f t="shared" si="36"/>
        <v>0</v>
      </c>
      <c r="JO24" s="37">
        <f t="shared" si="36"/>
        <v>0</v>
      </c>
      <c r="JP24" s="37">
        <f t="shared" si="36"/>
        <v>0</v>
      </c>
      <c r="JQ24" s="37">
        <f t="shared" si="36"/>
        <v>0</v>
      </c>
      <c r="JR24" s="37">
        <f t="shared" si="36"/>
        <v>0</v>
      </c>
      <c r="JS24" s="37">
        <f t="shared" si="36"/>
        <v>0</v>
      </c>
      <c r="JT24" s="37">
        <f t="shared" si="36"/>
        <v>0</v>
      </c>
      <c r="JU24" s="37">
        <f t="shared" si="36"/>
        <v>0</v>
      </c>
      <c r="JV24" s="37">
        <f t="shared" si="36"/>
        <v>0</v>
      </c>
      <c r="JW24" s="37">
        <f t="shared" si="36"/>
        <v>0</v>
      </c>
      <c r="JX24" s="37">
        <f t="shared" si="36"/>
        <v>0</v>
      </c>
      <c r="JY24" s="37">
        <f t="shared" si="36"/>
        <v>0</v>
      </c>
      <c r="JZ24" s="37">
        <f t="shared" si="36"/>
        <v>0</v>
      </c>
      <c r="KA24" s="37">
        <f t="shared" si="36"/>
        <v>0</v>
      </c>
      <c r="KB24" s="37">
        <f t="shared" si="36"/>
        <v>0</v>
      </c>
      <c r="KC24" s="37">
        <f t="shared" si="36"/>
        <v>0</v>
      </c>
      <c r="KD24" s="37">
        <f t="shared" ref="KD24:MO24" si="37">KD20-KD23</f>
        <v>0</v>
      </c>
      <c r="KE24" s="37">
        <f t="shared" si="37"/>
        <v>0</v>
      </c>
      <c r="KF24" s="37">
        <f t="shared" si="37"/>
        <v>0</v>
      </c>
      <c r="KG24" s="37">
        <f t="shared" si="37"/>
        <v>0</v>
      </c>
      <c r="KH24" s="37">
        <f t="shared" si="37"/>
        <v>0</v>
      </c>
      <c r="KI24" s="37">
        <f t="shared" si="37"/>
        <v>0</v>
      </c>
      <c r="KJ24" s="37">
        <f t="shared" si="37"/>
        <v>0</v>
      </c>
      <c r="KK24" s="37">
        <f t="shared" si="37"/>
        <v>0</v>
      </c>
      <c r="KL24" s="37">
        <f t="shared" si="37"/>
        <v>0</v>
      </c>
      <c r="KM24" s="37">
        <f t="shared" si="37"/>
        <v>0</v>
      </c>
      <c r="KN24" s="37">
        <f t="shared" si="37"/>
        <v>0</v>
      </c>
      <c r="KO24" s="37">
        <f t="shared" si="37"/>
        <v>0</v>
      </c>
      <c r="KP24" s="37">
        <f t="shared" si="37"/>
        <v>0</v>
      </c>
      <c r="KQ24" s="37">
        <f t="shared" si="37"/>
        <v>0</v>
      </c>
      <c r="KR24" s="37">
        <f t="shared" si="37"/>
        <v>0</v>
      </c>
      <c r="KS24" s="37">
        <f t="shared" si="37"/>
        <v>0</v>
      </c>
      <c r="KT24" s="37">
        <f t="shared" si="37"/>
        <v>0</v>
      </c>
      <c r="KU24" s="37">
        <f t="shared" si="37"/>
        <v>0</v>
      </c>
      <c r="KV24" s="37">
        <f t="shared" si="37"/>
        <v>0</v>
      </c>
      <c r="KW24" s="37">
        <f t="shared" si="37"/>
        <v>0</v>
      </c>
      <c r="KX24" s="37">
        <f t="shared" si="37"/>
        <v>0</v>
      </c>
      <c r="KY24" s="37">
        <f t="shared" si="37"/>
        <v>0</v>
      </c>
      <c r="KZ24" s="37">
        <f t="shared" si="37"/>
        <v>0</v>
      </c>
      <c r="LA24" s="37">
        <f t="shared" si="37"/>
        <v>0</v>
      </c>
      <c r="LB24" s="37">
        <f t="shared" si="37"/>
        <v>0</v>
      </c>
      <c r="LC24" s="37">
        <f t="shared" si="37"/>
        <v>0</v>
      </c>
      <c r="LD24" s="37">
        <f t="shared" si="37"/>
        <v>0</v>
      </c>
      <c r="LE24" s="37">
        <f t="shared" si="37"/>
        <v>0</v>
      </c>
      <c r="LF24" s="37">
        <f t="shared" si="37"/>
        <v>0</v>
      </c>
      <c r="LG24" s="37">
        <f t="shared" si="37"/>
        <v>0</v>
      </c>
      <c r="LH24" s="37">
        <f t="shared" si="37"/>
        <v>0</v>
      </c>
      <c r="LI24" s="37">
        <f t="shared" si="37"/>
        <v>0</v>
      </c>
      <c r="LJ24" s="37">
        <f t="shared" si="37"/>
        <v>0</v>
      </c>
      <c r="LK24" s="37">
        <f t="shared" si="37"/>
        <v>0</v>
      </c>
      <c r="LL24" s="37">
        <f t="shared" si="37"/>
        <v>0</v>
      </c>
      <c r="LM24" s="37">
        <f t="shared" si="37"/>
        <v>0</v>
      </c>
      <c r="LN24" s="37">
        <f t="shared" si="37"/>
        <v>0</v>
      </c>
      <c r="LO24" s="37">
        <f t="shared" si="37"/>
        <v>0</v>
      </c>
      <c r="LP24" s="37">
        <f t="shared" si="37"/>
        <v>0</v>
      </c>
      <c r="LQ24" s="37">
        <f t="shared" si="37"/>
        <v>0</v>
      </c>
      <c r="LR24" s="37">
        <f t="shared" si="37"/>
        <v>0</v>
      </c>
      <c r="LS24" s="37">
        <f t="shared" si="37"/>
        <v>0</v>
      </c>
      <c r="LT24" s="37">
        <f t="shared" si="37"/>
        <v>0</v>
      </c>
      <c r="LU24" s="37">
        <f t="shared" si="37"/>
        <v>0</v>
      </c>
      <c r="LV24" s="37">
        <f t="shared" si="37"/>
        <v>0</v>
      </c>
      <c r="LW24" s="37">
        <f t="shared" si="37"/>
        <v>0</v>
      </c>
      <c r="LX24" s="37">
        <f t="shared" si="37"/>
        <v>0</v>
      </c>
      <c r="LY24" s="37">
        <f t="shared" si="37"/>
        <v>0</v>
      </c>
      <c r="LZ24" s="37">
        <f t="shared" si="37"/>
        <v>0</v>
      </c>
      <c r="MA24" s="37">
        <f t="shared" si="37"/>
        <v>0</v>
      </c>
      <c r="MB24" s="37">
        <f t="shared" si="37"/>
        <v>0</v>
      </c>
      <c r="MC24" s="37">
        <f t="shared" si="37"/>
        <v>0</v>
      </c>
      <c r="MD24" s="37">
        <f t="shared" si="37"/>
        <v>0</v>
      </c>
      <c r="ME24" s="37">
        <f t="shared" si="37"/>
        <v>0</v>
      </c>
      <c r="MF24" s="37">
        <f t="shared" si="37"/>
        <v>0</v>
      </c>
      <c r="MG24" s="37">
        <f t="shared" si="37"/>
        <v>0</v>
      </c>
      <c r="MH24" s="37">
        <f t="shared" si="37"/>
        <v>0</v>
      </c>
      <c r="MI24" s="37">
        <f t="shared" si="37"/>
        <v>0</v>
      </c>
      <c r="MJ24" s="37">
        <f t="shared" si="37"/>
        <v>0</v>
      </c>
      <c r="MK24" s="37">
        <f t="shared" si="37"/>
        <v>0</v>
      </c>
      <c r="ML24" s="37">
        <f t="shared" si="37"/>
        <v>0</v>
      </c>
      <c r="MM24" s="37">
        <f t="shared" si="37"/>
        <v>0</v>
      </c>
      <c r="MN24" s="37">
        <f t="shared" si="37"/>
        <v>0</v>
      </c>
      <c r="MO24" s="37">
        <f t="shared" si="37"/>
        <v>0</v>
      </c>
      <c r="MP24" s="37">
        <f t="shared" ref="MP24:OC24" si="38">MP20-MP23</f>
        <v>0</v>
      </c>
      <c r="MQ24" s="37">
        <f t="shared" si="38"/>
        <v>0</v>
      </c>
      <c r="MR24" s="37">
        <f t="shared" si="38"/>
        <v>0</v>
      </c>
      <c r="MS24" s="37">
        <f t="shared" si="38"/>
        <v>0</v>
      </c>
      <c r="MT24" s="37">
        <f t="shared" si="38"/>
        <v>0</v>
      </c>
      <c r="MU24" s="37">
        <f t="shared" si="38"/>
        <v>0</v>
      </c>
      <c r="MV24" s="37">
        <f t="shared" si="38"/>
        <v>0</v>
      </c>
      <c r="MW24" s="37">
        <f t="shared" si="38"/>
        <v>0</v>
      </c>
      <c r="MX24" s="37">
        <f t="shared" si="38"/>
        <v>0</v>
      </c>
      <c r="MY24" s="37">
        <f t="shared" si="38"/>
        <v>0</v>
      </c>
      <c r="MZ24" s="37">
        <f t="shared" si="38"/>
        <v>0</v>
      </c>
      <c r="NA24" s="37">
        <f t="shared" si="38"/>
        <v>0</v>
      </c>
      <c r="NB24" s="37">
        <f t="shared" si="38"/>
        <v>0</v>
      </c>
      <c r="NC24" s="37">
        <f t="shared" si="38"/>
        <v>0</v>
      </c>
      <c r="ND24" s="37">
        <f t="shared" si="38"/>
        <v>0</v>
      </c>
      <c r="NE24" s="37">
        <f t="shared" si="38"/>
        <v>0</v>
      </c>
      <c r="NF24" s="37">
        <f t="shared" si="38"/>
        <v>0</v>
      </c>
      <c r="NG24" s="37">
        <f t="shared" si="38"/>
        <v>0</v>
      </c>
      <c r="NH24" s="37">
        <f t="shared" si="38"/>
        <v>0</v>
      </c>
      <c r="NI24" s="37">
        <f t="shared" si="38"/>
        <v>0</v>
      </c>
      <c r="NJ24" s="37">
        <f t="shared" si="38"/>
        <v>0</v>
      </c>
      <c r="NK24" s="37">
        <f t="shared" si="38"/>
        <v>0</v>
      </c>
      <c r="NL24" s="37">
        <f t="shared" si="38"/>
        <v>0</v>
      </c>
      <c r="NM24" s="37">
        <f t="shared" si="38"/>
        <v>0</v>
      </c>
      <c r="NN24" s="37">
        <f t="shared" si="38"/>
        <v>0</v>
      </c>
      <c r="NO24" s="37">
        <f t="shared" si="38"/>
        <v>0</v>
      </c>
      <c r="NP24" s="37">
        <f t="shared" si="38"/>
        <v>0</v>
      </c>
      <c r="NQ24" s="37">
        <f t="shared" si="38"/>
        <v>0</v>
      </c>
      <c r="NR24" s="37">
        <f t="shared" si="38"/>
        <v>0</v>
      </c>
      <c r="NS24" s="37">
        <f t="shared" si="38"/>
        <v>0</v>
      </c>
      <c r="NT24" s="37">
        <f t="shared" si="38"/>
        <v>0</v>
      </c>
      <c r="NU24" s="37">
        <f t="shared" si="38"/>
        <v>0</v>
      </c>
      <c r="NV24" s="37">
        <f t="shared" si="38"/>
        <v>0</v>
      </c>
      <c r="NW24" s="37">
        <f t="shared" si="38"/>
        <v>0</v>
      </c>
      <c r="NX24" s="37">
        <f t="shared" si="38"/>
        <v>0</v>
      </c>
      <c r="NY24" s="37">
        <f t="shared" si="38"/>
        <v>0</v>
      </c>
      <c r="NZ24" s="37">
        <f t="shared" si="38"/>
        <v>0</v>
      </c>
      <c r="OA24" s="37">
        <f t="shared" si="38"/>
        <v>0</v>
      </c>
      <c r="OB24" s="37">
        <f t="shared" si="38"/>
        <v>0</v>
      </c>
      <c r="OC24" s="37">
        <f t="shared" si="38"/>
        <v>0</v>
      </c>
    </row>
    <row r="25" spans="3:393" s="15" customFormat="1">
      <c r="D25" s="15">
        <v>6</v>
      </c>
      <c r="E25" s="151">
        <f t="shared" si="9"/>
        <v>0</v>
      </c>
      <c r="F25" s="151">
        <f t="shared" si="0"/>
        <v>0</v>
      </c>
      <c r="H25" s="151">
        <f>+SUM(U80:U91)</f>
        <v>0</v>
      </c>
      <c r="J25" s="151">
        <f t="shared" si="1"/>
        <v>0</v>
      </c>
      <c r="L25" s="151">
        <f t="shared" si="2"/>
        <v>0</v>
      </c>
      <c r="N25" s="30"/>
      <c r="O25" s="15">
        <v>6</v>
      </c>
      <c r="Q25" s="151">
        <f t="shared" si="10"/>
        <v>0</v>
      </c>
      <c r="R25" s="37"/>
      <c r="S25" s="151">
        <f t="shared" si="11"/>
        <v>0</v>
      </c>
      <c r="U25" s="151">
        <f t="shared" si="12"/>
        <v>0</v>
      </c>
      <c r="W25" s="151">
        <f t="shared" si="13"/>
        <v>0</v>
      </c>
      <c r="Y25" s="151">
        <f t="shared" si="14"/>
        <v>0</v>
      </c>
      <c r="Z25" s="30">
        <v>1</v>
      </c>
    </row>
    <row r="26" spans="3:393" s="15" customFormat="1">
      <c r="D26" s="15">
        <v>7</v>
      </c>
      <c r="E26" s="151">
        <f t="shared" si="9"/>
        <v>0</v>
      </c>
      <c r="F26" s="151">
        <f t="shared" si="0"/>
        <v>0</v>
      </c>
      <c r="H26" s="151">
        <f>+SUM(U92:U103)</f>
        <v>0</v>
      </c>
      <c r="J26" s="151">
        <f t="shared" si="1"/>
        <v>0</v>
      </c>
      <c r="L26" s="151">
        <f t="shared" si="2"/>
        <v>0</v>
      </c>
      <c r="N26" s="30"/>
      <c r="O26" s="15">
        <v>7</v>
      </c>
      <c r="Q26" s="151">
        <f t="shared" si="10"/>
        <v>0</v>
      </c>
      <c r="R26" s="37"/>
      <c r="S26" s="151">
        <f t="shared" si="11"/>
        <v>0</v>
      </c>
      <c r="U26" s="151">
        <f t="shared" si="12"/>
        <v>0</v>
      </c>
      <c r="W26" s="151">
        <f t="shared" si="13"/>
        <v>0</v>
      </c>
      <c r="Y26" s="151">
        <f t="shared" si="14"/>
        <v>0</v>
      </c>
      <c r="Z26" s="30">
        <v>1</v>
      </c>
    </row>
    <row r="27" spans="3:393" s="15" customFormat="1">
      <c r="D27" s="15">
        <v>8</v>
      </c>
      <c r="E27" s="151">
        <f t="shared" si="9"/>
        <v>0</v>
      </c>
      <c r="F27" s="151">
        <f t="shared" si="0"/>
        <v>0</v>
      </c>
      <c r="H27" s="151">
        <f>+SUM(U104:U115)</f>
        <v>0</v>
      </c>
      <c r="J27" s="151">
        <f t="shared" si="1"/>
        <v>0</v>
      </c>
      <c r="L27" s="151">
        <f t="shared" si="2"/>
        <v>0</v>
      </c>
      <c r="N27" s="30"/>
      <c r="O27" s="15">
        <v>8</v>
      </c>
      <c r="Q27" s="151">
        <f t="shared" si="10"/>
        <v>0</v>
      </c>
      <c r="R27" s="37"/>
      <c r="S27" s="151">
        <f t="shared" si="11"/>
        <v>0</v>
      </c>
      <c r="U27" s="151">
        <f t="shared" si="12"/>
        <v>0</v>
      </c>
      <c r="W27" s="151">
        <f t="shared" si="13"/>
        <v>0</v>
      </c>
      <c r="Y27" s="151">
        <f t="shared" si="14"/>
        <v>0</v>
      </c>
      <c r="Z27" s="30">
        <v>1</v>
      </c>
    </row>
    <row r="28" spans="3:393" s="15" customFormat="1">
      <c r="D28" s="15">
        <v>9</v>
      </c>
      <c r="E28" s="151">
        <f t="shared" si="9"/>
        <v>0</v>
      </c>
      <c r="F28" s="151">
        <f t="shared" si="0"/>
        <v>0</v>
      </c>
      <c r="H28" s="151">
        <f>+SUM(U116:U127)</f>
        <v>0</v>
      </c>
      <c r="J28" s="151">
        <f t="shared" si="1"/>
        <v>0</v>
      </c>
      <c r="L28" s="151">
        <f t="shared" si="2"/>
        <v>0</v>
      </c>
      <c r="N28" s="30"/>
      <c r="O28" s="15">
        <v>9</v>
      </c>
      <c r="Q28" s="151">
        <f t="shared" si="10"/>
        <v>0</v>
      </c>
      <c r="R28" s="37"/>
      <c r="S28" s="151">
        <f t="shared" si="11"/>
        <v>0</v>
      </c>
      <c r="U28" s="151">
        <f t="shared" si="12"/>
        <v>0</v>
      </c>
      <c r="W28" s="151">
        <f t="shared" si="13"/>
        <v>0</v>
      </c>
      <c r="Y28" s="151">
        <f t="shared" si="14"/>
        <v>0</v>
      </c>
      <c r="Z28" s="30">
        <v>1</v>
      </c>
    </row>
    <row r="29" spans="3:393" s="15" customFormat="1">
      <c r="D29" s="15">
        <v>10</v>
      </c>
      <c r="E29" s="151">
        <f t="shared" si="9"/>
        <v>0</v>
      </c>
      <c r="F29" s="151">
        <f t="shared" si="0"/>
        <v>0</v>
      </c>
      <c r="H29" s="151">
        <f>+SUM(U128:U139)</f>
        <v>0</v>
      </c>
      <c r="J29" s="151">
        <f t="shared" si="1"/>
        <v>0</v>
      </c>
      <c r="L29" s="151">
        <f t="shared" si="2"/>
        <v>0</v>
      </c>
      <c r="N29" s="30"/>
      <c r="O29" s="15">
        <v>10</v>
      </c>
      <c r="Q29" s="151">
        <f t="shared" si="10"/>
        <v>0</v>
      </c>
      <c r="R29" s="37"/>
      <c r="S29" s="151">
        <f t="shared" si="11"/>
        <v>0</v>
      </c>
      <c r="U29" s="151">
        <f t="shared" si="12"/>
        <v>0</v>
      </c>
      <c r="W29" s="151">
        <f t="shared" si="13"/>
        <v>0</v>
      </c>
      <c r="Y29" s="151">
        <f t="shared" si="14"/>
        <v>0</v>
      </c>
      <c r="Z29" s="30">
        <v>1</v>
      </c>
    </row>
    <row r="30" spans="3:393" s="15" customFormat="1">
      <c r="D30" s="15">
        <v>11</v>
      </c>
      <c r="E30" s="151">
        <f t="shared" si="9"/>
        <v>0</v>
      </c>
      <c r="F30" s="151">
        <f t="shared" si="0"/>
        <v>0</v>
      </c>
      <c r="H30" s="151">
        <f>+SUM(U140:U151)</f>
        <v>0</v>
      </c>
      <c r="J30" s="151">
        <f t="shared" si="1"/>
        <v>0</v>
      </c>
      <c r="L30" s="151">
        <f t="shared" si="2"/>
        <v>0</v>
      </c>
      <c r="N30" s="30"/>
      <c r="O30" s="15">
        <v>11</v>
      </c>
      <c r="Q30" s="151">
        <f t="shared" si="10"/>
        <v>0</v>
      </c>
      <c r="R30" s="37"/>
      <c r="S30" s="151">
        <f t="shared" si="11"/>
        <v>0</v>
      </c>
      <c r="U30" s="151">
        <f t="shared" si="12"/>
        <v>0</v>
      </c>
      <c r="W30" s="151">
        <f t="shared" si="13"/>
        <v>0</v>
      </c>
      <c r="Y30" s="151">
        <f t="shared" si="14"/>
        <v>0</v>
      </c>
      <c r="Z30" s="30">
        <v>1</v>
      </c>
    </row>
    <row r="31" spans="3:393" s="15" customFormat="1">
      <c r="D31" s="15">
        <v>12</v>
      </c>
      <c r="E31" s="151">
        <f t="shared" si="9"/>
        <v>0</v>
      </c>
      <c r="F31" s="151">
        <f t="shared" si="0"/>
        <v>0</v>
      </c>
      <c r="H31" s="151">
        <f>+SUM(U152:U163)</f>
        <v>0</v>
      </c>
      <c r="J31" s="151">
        <f t="shared" si="1"/>
        <v>0</v>
      </c>
      <c r="L31" s="151">
        <f t="shared" si="2"/>
        <v>0</v>
      </c>
      <c r="N31" s="30"/>
      <c r="O31" s="15">
        <v>12</v>
      </c>
      <c r="Q31" s="151">
        <f t="shared" si="10"/>
        <v>0</v>
      </c>
      <c r="R31" s="37"/>
      <c r="S31" s="151">
        <f t="shared" si="11"/>
        <v>0</v>
      </c>
      <c r="U31" s="151">
        <f t="shared" si="12"/>
        <v>0</v>
      </c>
      <c r="W31" s="151">
        <f t="shared" si="13"/>
        <v>0</v>
      </c>
      <c r="Y31" s="151">
        <f t="shared" si="14"/>
        <v>0</v>
      </c>
      <c r="Z31" s="30">
        <v>1</v>
      </c>
    </row>
    <row r="32" spans="3:393" s="15" customFormat="1">
      <c r="D32" s="15">
        <v>13</v>
      </c>
      <c r="E32" s="151">
        <f t="shared" si="9"/>
        <v>0</v>
      </c>
      <c r="F32" s="151">
        <f t="shared" si="0"/>
        <v>0</v>
      </c>
      <c r="H32" s="151">
        <f>+SUM(U164:U175)</f>
        <v>0</v>
      </c>
      <c r="J32" s="151">
        <f t="shared" si="1"/>
        <v>0</v>
      </c>
      <c r="L32" s="151">
        <f t="shared" si="2"/>
        <v>0</v>
      </c>
      <c r="N32" s="30"/>
      <c r="O32" s="15">
        <v>13</v>
      </c>
      <c r="Q32" s="151">
        <f t="shared" si="10"/>
        <v>0</v>
      </c>
      <c r="R32" s="37"/>
      <c r="S32" s="151">
        <f t="shared" si="11"/>
        <v>0</v>
      </c>
      <c r="U32" s="151">
        <f t="shared" si="12"/>
        <v>0</v>
      </c>
      <c r="W32" s="151">
        <f t="shared" si="13"/>
        <v>0</v>
      </c>
      <c r="Y32" s="151">
        <f t="shared" si="14"/>
        <v>0</v>
      </c>
      <c r="Z32" s="30">
        <v>2</v>
      </c>
    </row>
    <row r="33" spans="4:26" s="15" customFormat="1">
      <c r="D33" s="15">
        <v>14</v>
      </c>
      <c r="E33" s="151">
        <f t="shared" si="9"/>
        <v>0</v>
      </c>
      <c r="F33" s="151">
        <f t="shared" si="0"/>
        <v>0</v>
      </c>
      <c r="H33" s="151">
        <f>+SUM(U176:U187)</f>
        <v>0</v>
      </c>
      <c r="J33" s="151">
        <f t="shared" si="1"/>
        <v>0</v>
      </c>
      <c r="L33" s="151">
        <f t="shared" si="2"/>
        <v>0</v>
      </c>
      <c r="N33" s="30"/>
      <c r="O33" s="15">
        <v>14</v>
      </c>
      <c r="Q33" s="151">
        <f t="shared" si="10"/>
        <v>0</v>
      </c>
      <c r="R33" s="37"/>
      <c r="S33" s="151">
        <f t="shared" si="11"/>
        <v>0</v>
      </c>
      <c r="U33" s="151">
        <f t="shared" si="12"/>
        <v>0</v>
      </c>
      <c r="W33" s="151">
        <f t="shared" si="13"/>
        <v>0</v>
      </c>
      <c r="Y33" s="151">
        <f t="shared" si="14"/>
        <v>0</v>
      </c>
      <c r="Z33" s="30">
        <v>2</v>
      </c>
    </row>
    <row r="34" spans="4:26" s="15" customFormat="1">
      <c r="D34" s="15">
        <v>15</v>
      </c>
      <c r="E34" s="151">
        <f t="shared" si="9"/>
        <v>0</v>
      </c>
      <c r="F34" s="151">
        <f t="shared" si="0"/>
        <v>0</v>
      </c>
      <c r="H34" s="151">
        <f>+SUM(U188:U199)</f>
        <v>0</v>
      </c>
      <c r="J34" s="151">
        <f t="shared" si="1"/>
        <v>0</v>
      </c>
      <c r="L34" s="151">
        <f t="shared" si="2"/>
        <v>0</v>
      </c>
      <c r="N34" s="30"/>
      <c r="O34" s="15">
        <v>15</v>
      </c>
      <c r="Q34" s="151">
        <f t="shared" si="10"/>
        <v>0</v>
      </c>
      <c r="R34" s="37"/>
      <c r="S34" s="151">
        <f t="shared" si="11"/>
        <v>0</v>
      </c>
      <c r="U34" s="151">
        <f t="shared" si="12"/>
        <v>0</v>
      </c>
      <c r="W34" s="151">
        <f t="shared" si="13"/>
        <v>0</v>
      </c>
      <c r="Y34" s="151">
        <f t="shared" si="14"/>
        <v>0</v>
      </c>
      <c r="Z34" s="30">
        <v>2</v>
      </c>
    </row>
    <row r="35" spans="4:26" s="15" customFormat="1">
      <c r="D35" s="15">
        <v>16</v>
      </c>
      <c r="E35" s="151">
        <f t="shared" si="9"/>
        <v>0</v>
      </c>
      <c r="F35" s="151">
        <f t="shared" si="0"/>
        <v>0</v>
      </c>
      <c r="H35" s="151">
        <f>+SUM(U200:U211)</f>
        <v>0</v>
      </c>
      <c r="J35" s="151">
        <f t="shared" si="1"/>
        <v>0</v>
      </c>
      <c r="L35" s="151">
        <f t="shared" si="2"/>
        <v>0</v>
      </c>
      <c r="N35" s="30"/>
      <c r="O35" s="15">
        <v>16</v>
      </c>
      <c r="Q35" s="151">
        <f t="shared" si="10"/>
        <v>0</v>
      </c>
      <c r="R35" s="37"/>
      <c r="S35" s="151">
        <f t="shared" si="11"/>
        <v>0</v>
      </c>
      <c r="U35" s="151">
        <f t="shared" si="12"/>
        <v>0</v>
      </c>
      <c r="W35" s="151">
        <f t="shared" si="13"/>
        <v>0</v>
      </c>
      <c r="Y35" s="151">
        <f t="shared" si="14"/>
        <v>0</v>
      </c>
      <c r="Z35" s="30">
        <v>2</v>
      </c>
    </row>
    <row r="36" spans="4:26" s="15" customFormat="1">
      <c r="D36" s="15">
        <v>17</v>
      </c>
      <c r="E36" s="151">
        <f t="shared" si="9"/>
        <v>0</v>
      </c>
      <c r="F36" s="151">
        <f t="shared" si="0"/>
        <v>0</v>
      </c>
      <c r="H36" s="151">
        <f>+SUM(U212:U223)</f>
        <v>0</v>
      </c>
      <c r="J36" s="151">
        <f t="shared" si="1"/>
        <v>0</v>
      </c>
      <c r="L36" s="151">
        <f t="shared" si="2"/>
        <v>0</v>
      </c>
      <c r="N36" s="30"/>
      <c r="O36" s="15">
        <v>17</v>
      </c>
      <c r="Q36" s="151">
        <f t="shared" si="10"/>
        <v>0</v>
      </c>
      <c r="R36" s="37"/>
      <c r="S36" s="151">
        <f t="shared" si="11"/>
        <v>0</v>
      </c>
      <c r="U36" s="151">
        <f t="shared" si="12"/>
        <v>0</v>
      </c>
      <c r="W36" s="151">
        <f t="shared" si="13"/>
        <v>0</v>
      </c>
      <c r="Y36" s="151">
        <f t="shared" si="14"/>
        <v>0</v>
      </c>
      <c r="Z36" s="30">
        <v>2</v>
      </c>
    </row>
    <row r="37" spans="4:26" s="15" customFormat="1">
      <c r="D37" s="15">
        <v>18</v>
      </c>
      <c r="E37" s="151">
        <f t="shared" si="9"/>
        <v>0</v>
      </c>
      <c r="F37" s="151">
        <f t="shared" si="0"/>
        <v>0</v>
      </c>
      <c r="H37" s="151">
        <f>+SUM(U224:U235)</f>
        <v>0</v>
      </c>
      <c r="J37" s="151">
        <f t="shared" si="1"/>
        <v>0</v>
      </c>
      <c r="L37" s="151">
        <f t="shared" si="2"/>
        <v>0</v>
      </c>
      <c r="N37" s="30"/>
      <c r="O37" s="15">
        <v>18</v>
      </c>
      <c r="Q37" s="151">
        <f t="shared" si="10"/>
        <v>0</v>
      </c>
      <c r="R37" s="37"/>
      <c r="S37" s="151">
        <f t="shared" si="11"/>
        <v>0</v>
      </c>
      <c r="U37" s="151">
        <f t="shared" si="12"/>
        <v>0</v>
      </c>
      <c r="W37" s="151">
        <f t="shared" si="13"/>
        <v>0</v>
      </c>
      <c r="Y37" s="151">
        <f t="shared" si="14"/>
        <v>0</v>
      </c>
      <c r="Z37" s="30">
        <v>2</v>
      </c>
    </row>
    <row r="38" spans="4:26" s="15" customFormat="1">
      <c r="D38" s="15">
        <v>19</v>
      </c>
      <c r="E38" s="151">
        <f t="shared" si="9"/>
        <v>0</v>
      </c>
      <c r="F38" s="151">
        <f t="shared" si="0"/>
        <v>0</v>
      </c>
      <c r="H38" s="151">
        <f>+SUM(U236:U247)</f>
        <v>0</v>
      </c>
      <c r="J38" s="151">
        <f t="shared" si="1"/>
        <v>0</v>
      </c>
      <c r="L38" s="151">
        <f t="shared" si="2"/>
        <v>0</v>
      </c>
      <c r="N38" s="30"/>
      <c r="O38" s="15">
        <v>19</v>
      </c>
      <c r="Q38" s="151">
        <f t="shared" si="10"/>
        <v>0</v>
      </c>
      <c r="R38" s="37"/>
      <c r="S38" s="151">
        <f t="shared" si="11"/>
        <v>0</v>
      </c>
      <c r="U38" s="151">
        <f t="shared" si="12"/>
        <v>0</v>
      </c>
      <c r="W38" s="151">
        <f t="shared" si="13"/>
        <v>0</v>
      </c>
      <c r="Y38" s="151">
        <f t="shared" si="14"/>
        <v>0</v>
      </c>
      <c r="Z38" s="30">
        <v>2</v>
      </c>
    </row>
    <row r="39" spans="4:26" s="15" customFormat="1">
      <c r="D39" s="15">
        <v>20</v>
      </c>
      <c r="E39" s="151">
        <f t="shared" si="9"/>
        <v>0</v>
      </c>
      <c r="F39" s="151">
        <f t="shared" si="0"/>
        <v>0</v>
      </c>
      <c r="H39" s="151">
        <f>+SUM(U248:U259)</f>
        <v>0</v>
      </c>
      <c r="J39" s="151">
        <f t="shared" si="1"/>
        <v>0</v>
      </c>
      <c r="L39" s="151">
        <f t="shared" si="2"/>
        <v>0</v>
      </c>
      <c r="N39" s="30"/>
      <c r="O39" s="15">
        <v>20</v>
      </c>
      <c r="Q39" s="151">
        <f t="shared" si="10"/>
        <v>0</v>
      </c>
      <c r="R39" s="37"/>
      <c r="S39" s="151">
        <f t="shared" si="11"/>
        <v>0</v>
      </c>
      <c r="U39" s="151">
        <f t="shared" si="12"/>
        <v>0</v>
      </c>
      <c r="W39" s="151">
        <f t="shared" si="13"/>
        <v>0</v>
      </c>
      <c r="Y39" s="151">
        <f t="shared" si="14"/>
        <v>0</v>
      </c>
      <c r="Z39" s="30">
        <v>2</v>
      </c>
    </row>
    <row r="40" spans="4:26" s="15" customFormat="1">
      <c r="D40" s="15">
        <v>21</v>
      </c>
      <c r="E40" s="151">
        <f t="shared" si="9"/>
        <v>0</v>
      </c>
      <c r="F40" s="151">
        <f t="shared" si="0"/>
        <v>0</v>
      </c>
      <c r="H40" s="151">
        <f>+SUM(U260:U271)</f>
        <v>0</v>
      </c>
      <c r="J40" s="151">
        <f t="shared" si="1"/>
        <v>0</v>
      </c>
      <c r="L40" s="151">
        <f t="shared" si="2"/>
        <v>0</v>
      </c>
      <c r="N40" s="30"/>
      <c r="O40" s="15">
        <v>21</v>
      </c>
      <c r="Q40" s="151">
        <f t="shared" si="10"/>
        <v>0</v>
      </c>
      <c r="R40" s="37"/>
      <c r="S40" s="151">
        <f t="shared" si="11"/>
        <v>0</v>
      </c>
      <c r="U40" s="151">
        <f t="shared" si="12"/>
        <v>0</v>
      </c>
      <c r="W40" s="151">
        <f t="shared" si="13"/>
        <v>0</v>
      </c>
      <c r="Y40" s="151">
        <f t="shared" si="14"/>
        <v>0</v>
      </c>
      <c r="Z40" s="30">
        <v>2</v>
      </c>
    </row>
    <row r="41" spans="4:26" s="15" customFormat="1">
      <c r="D41" s="15">
        <v>22</v>
      </c>
      <c r="E41" s="151">
        <f t="shared" si="9"/>
        <v>0</v>
      </c>
      <c r="F41" s="151">
        <f t="shared" si="0"/>
        <v>0</v>
      </c>
      <c r="H41" s="151">
        <f>+SUM(U272:U283)</f>
        <v>0</v>
      </c>
      <c r="J41" s="151">
        <f t="shared" si="1"/>
        <v>0</v>
      </c>
      <c r="L41" s="151">
        <f t="shared" si="2"/>
        <v>0</v>
      </c>
      <c r="N41" s="30"/>
      <c r="O41" s="15">
        <v>22</v>
      </c>
      <c r="Q41" s="151">
        <f t="shared" si="10"/>
        <v>0</v>
      </c>
      <c r="R41" s="37"/>
      <c r="S41" s="151">
        <f t="shared" si="11"/>
        <v>0</v>
      </c>
      <c r="U41" s="151">
        <f t="shared" si="12"/>
        <v>0</v>
      </c>
      <c r="W41" s="151">
        <f t="shared" si="13"/>
        <v>0</v>
      </c>
      <c r="Y41" s="151">
        <f t="shared" si="14"/>
        <v>0</v>
      </c>
      <c r="Z41" s="30">
        <v>2</v>
      </c>
    </row>
    <row r="42" spans="4:26" s="15" customFormat="1">
      <c r="D42" s="15">
        <v>23</v>
      </c>
      <c r="E42" s="151">
        <f t="shared" si="9"/>
        <v>0</v>
      </c>
      <c r="F42" s="151">
        <f t="shared" si="0"/>
        <v>0</v>
      </c>
      <c r="H42" s="151">
        <f>+SUM(U284:U295)</f>
        <v>0</v>
      </c>
      <c r="J42" s="151">
        <f t="shared" si="1"/>
        <v>0</v>
      </c>
      <c r="L42" s="151">
        <f t="shared" si="2"/>
        <v>0</v>
      </c>
      <c r="N42" s="30"/>
      <c r="O42" s="15">
        <v>23</v>
      </c>
      <c r="Q42" s="151">
        <f t="shared" si="10"/>
        <v>0</v>
      </c>
      <c r="R42" s="37"/>
      <c r="S42" s="151">
        <f t="shared" si="11"/>
        <v>0</v>
      </c>
      <c r="U42" s="151">
        <f t="shared" si="12"/>
        <v>0</v>
      </c>
      <c r="W42" s="151">
        <f t="shared" si="13"/>
        <v>0</v>
      </c>
      <c r="Y42" s="151">
        <f t="shared" si="14"/>
        <v>0</v>
      </c>
      <c r="Z42" s="30">
        <v>2</v>
      </c>
    </row>
    <row r="43" spans="4:26" s="15" customFormat="1">
      <c r="D43" s="15">
        <v>24</v>
      </c>
      <c r="E43" s="151">
        <f t="shared" si="9"/>
        <v>0</v>
      </c>
      <c r="F43" s="151">
        <f t="shared" si="0"/>
        <v>0</v>
      </c>
      <c r="H43" s="151">
        <f>+SUM(U296:U307)</f>
        <v>0</v>
      </c>
      <c r="J43" s="151">
        <f t="shared" si="1"/>
        <v>0</v>
      </c>
      <c r="L43" s="151">
        <f t="shared" si="2"/>
        <v>0</v>
      </c>
      <c r="N43" s="30"/>
      <c r="O43" s="15">
        <v>24</v>
      </c>
      <c r="Q43" s="151">
        <f t="shared" si="10"/>
        <v>0</v>
      </c>
      <c r="R43" s="37"/>
      <c r="S43" s="151">
        <f t="shared" si="11"/>
        <v>0</v>
      </c>
      <c r="U43" s="151">
        <f t="shared" si="12"/>
        <v>0</v>
      </c>
      <c r="W43" s="151">
        <f t="shared" si="13"/>
        <v>0</v>
      </c>
      <c r="Y43" s="151">
        <f t="shared" si="14"/>
        <v>0</v>
      </c>
      <c r="Z43" s="30">
        <v>2</v>
      </c>
    </row>
    <row r="44" spans="4:26" s="15" customFormat="1">
      <c r="D44" s="15">
        <v>25</v>
      </c>
      <c r="E44" s="151">
        <f t="shared" si="9"/>
        <v>0</v>
      </c>
      <c r="F44" s="151">
        <f t="shared" si="0"/>
        <v>0</v>
      </c>
      <c r="H44" s="151">
        <f>+SUM(U308:U319)</f>
        <v>0</v>
      </c>
      <c r="J44" s="151">
        <f t="shared" si="1"/>
        <v>0</v>
      </c>
      <c r="L44" s="151">
        <f t="shared" si="2"/>
        <v>0</v>
      </c>
      <c r="N44" s="30"/>
      <c r="O44" s="15">
        <v>25</v>
      </c>
      <c r="Q44" s="151">
        <f t="shared" si="10"/>
        <v>0</v>
      </c>
      <c r="R44" s="37"/>
      <c r="S44" s="151">
        <f t="shared" si="11"/>
        <v>0</v>
      </c>
      <c r="U44" s="151">
        <f t="shared" si="12"/>
        <v>0</v>
      </c>
      <c r="W44" s="151">
        <f t="shared" si="13"/>
        <v>0</v>
      </c>
      <c r="Y44" s="151">
        <f t="shared" si="14"/>
        <v>0</v>
      </c>
      <c r="Z44" s="30">
        <v>3</v>
      </c>
    </row>
    <row r="45" spans="4:26" s="15" customFormat="1">
      <c r="D45" s="191">
        <v>26</v>
      </c>
      <c r="E45" s="151">
        <f t="shared" ref="E45:E49" si="39">IF(D45&lt;=$E$9,L44,0)</f>
        <v>0</v>
      </c>
      <c r="F45" s="151">
        <f t="shared" ref="F45:F49" si="40">SUM(H45,J45)</f>
        <v>0</v>
      </c>
      <c r="G45" s="191"/>
      <c r="H45" s="151">
        <f t="shared" ref="H45:H49" si="41">+SUM(U309:U320)</f>
        <v>0</v>
      </c>
      <c r="I45" s="191"/>
      <c r="J45" s="151">
        <f t="shared" ref="J45:J49" si="42">$E$12-H45</f>
        <v>0</v>
      </c>
      <c r="K45" s="191"/>
      <c r="L45" s="151">
        <f t="shared" ref="L45:L49" si="43">E45-J45</f>
        <v>0</v>
      </c>
      <c r="N45" s="30"/>
      <c r="O45" s="15">
        <v>26</v>
      </c>
      <c r="Q45" s="151">
        <f t="shared" si="10"/>
        <v>0</v>
      </c>
      <c r="R45" s="37"/>
      <c r="S45" s="151">
        <f t="shared" si="11"/>
        <v>0</v>
      </c>
      <c r="U45" s="151">
        <f t="shared" si="12"/>
        <v>0</v>
      </c>
      <c r="W45" s="151">
        <f t="shared" si="13"/>
        <v>0</v>
      </c>
      <c r="Y45" s="151">
        <f t="shared" si="14"/>
        <v>0</v>
      </c>
      <c r="Z45" s="30">
        <v>3</v>
      </c>
    </row>
    <row r="46" spans="4:26" s="15" customFormat="1">
      <c r="D46" s="191">
        <v>27</v>
      </c>
      <c r="E46" s="151">
        <f t="shared" si="39"/>
        <v>0</v>
      </c>
      <c r="F46" s="151">
        <f t="shared" si="40"/>
        <v>0</v>
      </c>
      <c r="G46" s="191"/>
      <c r="H46" s="151">
        <f t="shared" si="41"/>
        <v>0</v>
      </c>
      <c r="I46" s="191"/>
      <c r="J46" s="151">
        <f t="shared" si="42"/>
        <v>0</v>
      </c>
      <c r="K46" s="191"/>
      <c r="L46" s="151">
        <f t="shared" si="43"/>
        <v>0</v>
      </c>
      <c r="N46" s="30"/>
      <c r="O46" s="15">
        <v>27</v>
      </c>
      <c r="Q46" s="151">
        <f t="shared" si="10"/>
        <v>0</v>
      </c>
      <c r="R46" s="37"/>
      <c r="S46" s="151">
        <f t="shared" si="11"/>
        <v>0</v>
      </c>
      <c r="U46" s="151">
        <f t="shared" si="12"/>
        <v>0</v>
      </c>
      <c r="W46" s="151">
        <f t="shared" si="13"/>
        <v>0</v>
      </c>
      <c r="Y46" s="151">
        <f t="shared" si="14"/>
        <v>0</v>
      </c>
      <c r="Z46" s="30">
        <v>3</v>
      </c>
    </row>
    <row r="47" spans="4:26" s="15" customFormat="1">
      <c r="D47" s="191">
        <v>28</v>
      </c>
      <c r="E47" s="151">
        <f t="shared" si="39"/>
        <v>0</v>
      </c>
      <c r="F47" s="151">
        <f t="shared" si="40"/>
        <v>0</v>
      </c>
      <c r="G47" s="191"/>
      <c r="H47" s="151">
        <f t="shared" si="41"/>
        <v>0</v>
      </c>
      <c r="I47" s="191"/>
      <c r="J47" s="151">
        <f t="shared" si="42"/>
        <v>0</v>
      </c>
      <c r="K47" s="191"/>
      <c r="L47" s="151">
        <f t="shared" si="43"/>
        <v>0</v>
      </c>
      <c r="N47" s="30"/>
      <c r="O47" s="15">
        <v>28</v>
      </c>
      <c r="Q47" s="151">
        <f t="shared" si="10"/>
        <v>0</v>
      </c>
      <c r="R47" s="37"/>
      <c r="S47" s="151">
        <f t="shared" si="11"/>
        <v>0</v>
      </c>
      <c r="U47" s="151">
        <f t="shared" si="12"/>
        <v>0</v>
      </c>
      <c r="W47" s="151">
        <f t="shared" si="13"/>
        <v>0</v>
      </c>
      <c r="Y47" s="151">
        <f t="shared" si="14"/>
        <v>0</v>
      </c>
      <c r="Z47" s="30">
        <v>3</v>
      </c>
    </row>
    <row r="48" spans="4:26" s="15" customFormat="1">
      <c r="D48" s="191">
        <v>29</v>
      </c>
      <c r="E48" s="151">
        <f t="shared" si="39"/>
        <v>0</v>
      </c>
      <c r="F48" s="151">
        <f t="shared" si="40"/>
        <v>0</v>
      </c>
      <c r="G48" s="191"/>
      <c r="H48" s="151">
        <f t="shared" si="41"/>
        <v>0</v>
      </c>
      <c r="I48" s="191"/>
      <c r="J48" s="151">
        <f t="shared" si="42"/>
        <v>0</v>
      </c>
      <c r="K48" s="191"/>
      <c r="L48" s="151">
        <f t="shared" si="43"/>
        <v>0</v>
      </c>
      <c r="N48" s="30"/>
      <c r="O48" s="15">
        <v>29</v>
      </c>
      <c r="Q48" s="151">
        <f t="shared" si="10"/>
        <v>0</v>
      </c>
      <c r="R48" s="37"/>
      <c r="S48" s="151">
        <f t="shared" si="11"/>
        <v>0</v>
      </c>
      <c r="U48" s="151">
        <f t="shared" si="12"/>
        <v>0</v>
      </c>
      <c r="W48" s="151">
        <f t="shared" si="13"/>
        <v>0</v>
      </c>
      <c r="Y48" s="151">
        <f t="shared" si="14"/>
        <v>0</v>
      </c>
      <c r="Z48" s="30">
        <v>3</v>
      </c>
    </row>
    <row r="49" spans="4:26" s="15" customFormat="1">
      <c r="D49" s="191">
        <v>30</v>
      </c>
      <c r="E49" s="151">
        <f t="shared" si="39"/>
        <v>0</v>
      </c>
      <c r="F49" s="151">
        <f t="shared" si="40"/>
        <v>0</v>
      </c>
      <c r="G49" s="191"/>
      <c r="H49" s="151">
        <f t="shared" si="41"/>
        <v>0</v>
      </c>
      <c r="I49" s="191"/>
      <c r="J49" s="151">
        <f t="shared" si="42"/>
        <v>0</v>
      </c>
      <c r="K49" s="191"/>
      <c r="L49" s="151">
        <f t="shared" si="43"/>
        <v>0</v>
      </c>
      <c r="N49" s="30"/>
      <c r="O49" s="15">
        <v>30</v>
      </c>
      <c r="Q49" s="151">
        <f t="shared" si="10"/>
        <v>0</v>
      </c>
      <c r="R49" s="37"/>
      <c r="S49" s="151">
        <f t="shared" si="11"/>
        <v>0</v>
      </c>
      <c r="U49" s="151">
        <f t="shared" si="12"/>
        <v>0</v>
      </c>
      <c r="W49" s="151">
        <f t="shared" si="13"/>
        <v>0</v>
      </c>
      <c r="Y49" s="151">
        <f t="shared" si="14"/>
        <v>0</v>
      </c>
      <c r="Z49" s="30">
        <v>3</v>
      </c>
    </row>
    <row r="50" spans="4:26" s="15" customFormat="1">
      <c r="N50" s="30"/>
      <c r="O50" s="15">
        <v>31</v>
      </c>
      <c r="Q50" s="151">
        <f t="shared" si="10"/>
        <v>0</v>
      </c>
      <c r="R50" s="37"/>
      <c r="S50" s="151">
        <f t="shared" si="11"/>
        <v>0</v>
      </c>
      <c r="U50" s="151">
        <f t="shared" si="12"/>
        <v>0</v>
      </c>
      <c r="W50" s="151">
        <f t="shared" si="13"/>
        <v>0</v>
      </c>
      <c r="Y50" s="151">
        <f t="shared" si="14"/>
        <v>0</v>
      </c>
      <c r="Z50" s="30">
        <v>3</v>
      </c>
    </row>
    <row r="51" spans="4:26" s="15" customFormat="1">
      <c r="N51" s="30"/>
      <c r="O51" s="15">
        <v>32</v>
      </c>
      <c r="Q51" s="151">
        <f t="shared" si="10"/>
        <v>0</v>
      </c>
      <c r="R51" s="37"/>
      <c r="S51" s="151">
        <f t="shared" si="11"/>
        <v>0</v>
      </c>
      <c r="U51" s="151">
        <f t="shared" si="12"/>
        <v>0</v>
      </c>
      <c r="W51" s="151">
        <f t="shared" si="13"/>
        <v>0</v>
      </c>
      <c r="Y51" s="151">
        <f t="shared" si="14"/>
        <v>0</v>
      </c>
      <c r="Z51" s="30">
        <v>3</v>
      </c>
    </row>
    <row r="52" spans="4:26" s="15" customFormat="1">
      <c r="N52" s="30"/>
      <c r="O52" s="15">
        <v>33</v>
      </c>
      <c r="Q52" s="151">
        <f t="shared" si="10"/>
        <v>0</v>
      </c>
      <c r="R52" s="37"/>
      <c r="S52" s="151">
        <f t="shared" si="11"/>
        <v>0</v>
      </c>
      <c r="U52" s="151">
        <f t="shared" si="12"/>
        <v>0</v>
      </c>
      <c r="W52" s="151">
        <f t="shared" si="13"/>
        <v>0</v>
      </c>
      <c r="Y52" s="151">
        <f t="shared" si="14"/>
        <v>0</v>
      </c>
      <c r="Z52" s="30">
        <v>3</v>
      </c>
    </row>
    <row r="53" spans="4:26" s="15" customFormat="1">
      <c r="N53" s="30"/>
      <c r="O53" s="15">
        <v>34</v>
      </c>
      <c r="Q53" s="151">
        <f t="shared" si="10"/>
        <v>0</v>
      </c>
      <c r="R53" s="37"/>
      <c r="S53" s="151">
        <f t="shared" si="11"/>
        <v>0</v>
      </c>
      <c r="U53" s="151">
        <f t="shared" si="12"/>
        <v>0</v>
      </c>
      <c r="W53" s="151">
        <f t="shared" si="13"/>
        <v>0</v>
      </c>
      <c r="Y53" s="151">
        <f t="shared" si="14"/>
        <v>0</v>
      </c>
      <c r="Z53" s="30">
        <v>3</v>
      </c>
    </row>
    <row r="54" spans="4:26" s="15" customFormat="1">
      <c r="N54" s="30"/>
      <c r="O54" s="15">
        <v>35</v>
      </c>
      <c r="Q54" s="151">
        <f t="shared" si="10"/>
        <v>0</v>
      </c>
      <c r="R54" s="37"/>
      <c r="S54" s="151">
        <f t="shared" si="11"/>
        <v>0</v>
      </c>
      <c r="U54" s="151">
        <f t="shared" si="12"/>
        <v>0</v>
      </c>
      <c r="W54" s="151">
        <f t="shared" si="13"/>
        <v>0</v>
      </c>
      <c r="Y54" s="151">
        <f t="shared" si="14"/>
        <v>0</v>
      </c>
      <c r="Z54" s="30">
        <v>3</v>
      </c>
    </row>
    <row r="55" spans="4:26" s="15" customFormat="1">
      <c r="N55" s="30"/>
      <c r="O55" s="15">
        <v>36</v>
      </c>
      <c r="Q55" s="151">
        <f t="shared" si="10"/>
        <v>0</v>
      </c>
      <c r="R55" s="37"/>
      <c r="S55" s="151">
        <f t="shared" si="11"/>
        <v>0</v>
      </c>
      <c r="U55" s="151">
        <f t="shared" si="12"/>
        <v>0</v>
      </c>
      <c r="W55" s="151">
        <f t="shared" si="13"/>
        <v>0</v>
      </c>
      <c r="Y55" s="151">
        <f t="shared" si="14"/>
        <v>0</v>
      </c>
      <c r="Z55" s="30">
        <v>3</v>
      </c>
    </row>
    <row r="56" spans="4:26" s="15" customFormat="1">
      <c r="N56" s="30"/>
      <c r="O56" s="15">
        <v>37</v>
      </c>
      <c r="Q56" s="151">
        <f t="shared" si="10"/>
        <v>0</v>
      </c>
      <c r="R56" s="37"/>
      <c r="S56" s="151">
        <f t="shared" si="11"/>
        <v>0</v>
      </c>
      <c r="U56" s="151">
        <f t="shared" si="12"/>
        <v>0</v>
      </c>
      <c r="W56" s="151">
        <f t="shared" si="13"/>
        <v>0</v>
      </c>
      <c r="Y56" s="151">
        <f t="shared" si="14"/>
        <v>0</v>
      </c>
      <c r="Z56" s="30">
        <v>4</v>
      </c>
    </row>
    <row r="57" spans="4:26" s="15" customFormat="1">
      <c r="N57" s="30"/>
      <c r="O57" s="15">
        <v>38</v>
      </c>
      <c r="Q57" s="151">
        <f t="shared" si="10"/>
        <v>0</v>
      </c>
      <c r="R57" s="37"/>
      <c r="S57" s="151">
        <f t="shared" si="11"/>
        <v>0</v>
      </c>
      <c r="U57" s="151">
        <f t="shared" si="12"/>
        <v>0</v>
      </c>
      <c r="W57" s="151">
        <f t="shared" si="13"/>
        <v>0</v>
      </c>
      <c r="Y57" s="151">
        <f t="shared" si="14"/>
        <v>0</v>
      </c>
      <c r="Z57" s="30">
        <v>4</v>
      </c>
    </row>
    <row r="58" spans="4:26" s="15" customFormat="1">
      <c r="N58" s="30"/>
      <c r="O58" s="15">
        <v>39</v>
      </c>
      <c r="Q58" s="151">
        <f t="shared" si="10"/>
        <v>0</v>
      </c>
      <c r="R58" s="37"/>
      <c r="S58" s="151">
        <f t="shared" si="11"/>
        <v>0</v>
      </c>
      <c r="U58" s="151">
        <f t="shared" si="12"/>
        <v>0</v>
      </c>
      <c r="W58" s="151">
        <f t="shared" si="13"/>
        <v>0</v>
      </c>
      <c r="Y58" s="151">
        <f t="shared" si="14"/>
        <v>0</v>
      </c>
      <c r="Z58" s="30">
        <v>4</v>
      </c>
    </row>
    <row r="59" spans="4:26" s="15" customFormat="1">
      <c r="N59" s="30"/>
      <c r="O59" s="15">
        <v>40</v>
      </c>
      <c r="Q59" s="151">
        <f t="shared" si="10"/>
        <v>0</v>
      </c>
      <c r="R59" s="37"/>
      <c r="S59" s="151">
        <f t="shared" si="11"/>
        <v>0</v>
      </c>
      <c r="U59" s="151">
        <f t="shared" si="12"/>
        <v>0</v>
      </c>
      <c r="W59" s="151">
        <f t="shared" si="13"/>
        <v>0</v>
      </c>
      <c r="Y59" s="151">
        <f t="shared" si="14"/>
        <v>0</v>
      </c>
      <c r="Z59" s="30">
        <v>4</v>
      </c>
    </row>
    <row r="60" spans="4:26" s="15" customFormat="1">
      <c r="N60" s="30"/>
      <c r="O60" s="15">
        <v>41</v>
      </c>
      <c r="Q60" s="151">
        <f t="shared" si="10"/>
        <v>0</v>
      </c>
      <c r="R60" s="37"/>
      <c r="S60" s="151">
        <f t="shared" si="11"/>
        <v>0</v>
      </c>
      <c r="U60" s="151">
        <f t="shared" si="12"/>
        <v>0</v>
      </c>
      <c r="W60" s="151">
        <f t="shared" si="13"/>
        <v>0</v>
      </c>
      <c r="Y60" s="151">
        <f t="shared" si="14"/>
        <v>0</v>
      </c>
      <c r="Z60" s="30">
        <v>4</v>
      </c>
    </row>
    <row r="61" spans="4:26" s="15" customFormat="1">
      <c r="N61" s="30"/>
      <c r="O61" s="15">
        <v>42</v>
      </c>
      <c r="Q61" s="151">
        <f t="shared" si="10"/>
        <v>0</v>
      </c>
      <c r="R61" s="37"/>
      <c r="S61" s="151">
        <f t="shared" si="11"/>
        <v>0</v>
      </c>
      <c r="U61" s="151">
        <f t="shared" si="12"/>
        <v>0</v>
      </c>
      <c r="W61" s="151">
        <f t="shared" si="13"/>
        <v>0</v>
      </c>
      <c r="Y61" s="151">
        <f t="shared" si="14"/>
        <v>0</v>
      </c>
      <c r="Z61" s="30">
        <v>4</v>
      </c>
    </row>
    <row r="62" spans="4:26" s="15" customFormat="1">
      <c r="N62" s="30"/>
      <c r="O62" s="15">
        <v>43</v>
      </c>
      <c r="Q62" s="151">
        <f t="shared" si="10"/>
        <v>0</v>
      </c>
      <c r="R62" s="37"/>
      <c r="S62" s="151">
        <f t="shared" si="11"/>
        <v>0</v>
      </c>
      <c r="U62" s="151">
        <f t="shared" si="12"/>
        <v>0</v>
      </c>
      <c r="W62" s="151">
        <f t="shared" si="13"/>
        <v>0</v>
      </c>
      <c r="Y62" s="151">
        <f t="shared" si="14"/>
        <v>0</v>
      </c>
      <c r="Z62" s="30">
        <v>4</v>
      </c>
    </row>
    <row r="63" spans="4:26" s="15" customFormat="1">
      <c r="N63" s="30"/>
      <c r="O63" s="15">
        <v>44</v>
      </c>
      <c r="Q63" s="151">
        <f t="shared" si="10"/>
        <v>0</v>
      </c>
      <c r="R63" s="37"/>
      <c r="S63" s="151">
        <f t="shared" si="11"/>
        <v>0</v>
      </c>
      <c r="U63" s="151">
        <f t="shared" si="12"/>
        <v>0</v>
      </c>
      <c r="W63" s="151">
        <f t="shared" si="13"/>
        <v>0</v>
      </c>
      <c r="Y63" s="151">
        <f t="shared" si="14"/>
        <v>0</v>
      </c>
      <c r="Z63" s="30">
        <v>4</v>
      </c>
    </row>
    <row r="64" spans="4:26" s="15" customFormat="1">
      <c r="N64" s="30"/>
      <c r="O64" s="15">
        <v>45</v>
      </c>
      <c r="Q64" s="151">
        <f t="shared" si="10"/>
        <v>0</v>
      </c>
      <c r="R64" s="37"/>
      <c r="S64" s="151">
        <f t="shared" si="11"/>
        <v>0</v>
      </c>
      <c r="U64" s="151">
        <f t="shared" si="12"/>
        <v>0</v>
      </c>
      <c r="W64" s="151">
        <f t="shared" si="13"/>
        <v>0</v>
      </c>
      <c r="Y64" s="151">
        <f t="shared" si="14"/>
        <v>0</v>
      </c>
      <c r="Z64" s="30">
        <v>4</v>
      </c>
    </row>
    <row r="65" spans="14:26" s="15" customFormat="1">
      <c r="N65" s="30"/>
      <c r="O65" s="15">
        <v>46</v>
      </c>
      <c r="Q65" s="151">
        <f t="shared" si="10"/>
        <v>0</v>
      </c>
      <c r="R65" s="37"/>
      <c r="S65" s="151">
        <f t="shared" si="11"/>
        <v>0</v>
      </c>
      <c r="U65" s="151">
        <f t="shared" si="12"/>
        <v>0</v>
      </c>
      <c r="W65" s="151">
        <f t="shared" si="13"/>
        <v>0</v>
      </c>
      <c r="Y65" s="151">
        <f t="shared" si="14"/>
        <v>0</v>
      </c>
      <c r="Z65" s="30">
        <v>4</v>
      </c>
    </row>
    <row r="66" spans="14:26" s="15" customFormat="1">
      <c r="N66" s="30"/>
      <c r="O66" s="15">
        <v>47</v>
      </c>
      <c r="Q66" s="151">
        <f t="shared" si="10"/>
        <v>0</v>
      </c>
      <c r="R66" s="37"/>
      <c r="S66" s="151">
        <f t="shared" si="11"/>
        <v>0</v>
      </c>
      <c r="U66" s="151">
        <f t="shared" si="12"/>
        <v>0</v>
      </c>
      <c r="W66" s="151">
        <f t="shared" si="13"/>
        <v>0</v>
      </c>
      <c r="Y66" s="151">
        <f t="shared" si="14"/>
        <v>0</v>
      </c>
      <c r="Z66" s="30">
        <v>4</v>
      </c>
    </row>
    <row r="67" spans="14:26" s="15" customFormat="1">
      <c r="N67" s="30"/>
      <c r="O67" s="15">
        <v>48</v>
      </c>
      <c r="Q67" s="151">
        <f t="shared" si="10"/>
        <v>0</v>
      </c>
      <c r="R67" s="37"/>
      <c r="S67" s="151">
        <f t="shared" si="11"/>
        <v>0</v>
      </c>
      <c r="U67" s="151">
        <f t="shared" si="12"/>
        <v>0</v>
      </c>
      <c r="W67" s="151">
        <f t="shared" si="13"/>
        <v>0</v>
      </c>
      <c r="Y67" s="151">
        <f t="shared" si="14"/>
        <v>0</v>
      </c>
      <c r="Z67" s="30">
        <v>4</v>
      </c>
    </row>
    <row r="68" spans="14:26" s="15" customFormat="1">
      <c r="N68" s="30"/>
      <c r="O68" s="15">
        <v>49</v>
      </c>
      <c r="Q68" s="151">
        <f t="shared" si="10"/>
        <v>0</v>
      </c>
      <c r="R68" s="37"/>
      <c r="S68" s="151">
        <f t="shared" si="11"/>
        <v>0</v>
      </c>
      <c r="U68" s="151">
        <f t="shared" si="12"/>
        <v>0</v>
      </c>
      <c r="W68" s="151">
        <f t="shared" si="13"/>
        <v>0</v>
      </c>
      <c r="Y68" s="151">
        <f t="shared" si="14"/>
        <v>0</v>
      </c>
      <c r="Z68" s="30">
        <v>5</v>
      </c>
    </row>
    <row r="69" spans="14:26" s="15" customFormat="1">
      <c r="N69" s="30"/>
      <c r="O69" s="15">
        <v>50</v>
      </c>
      <c r="Q69" s="151">
        <f t="shared" si="10"/>
        <v>0</v>
      </c>
      <c r="R69" s="37"/>
      <c r="S69" s="151">
        <f t="shared" si="11"/>
        <v>0</v>
      </c>
      <c r="U69" s="151">
        <f t="shared" si="12"/>
        <v>0</v>
      </c>
      <c r="W69" s="151">
        <f t="shared" si="13"/>
        <v>0</v>
      </c>
      <c r="Y69" s="151">
        <f t="shared" si="14"/>
        <v>0</v>
      </c>
      <c r="Z69" s="30">
        <v>5</v>
      </c>
    </row>
    <row r="70" spans="14:26" s="15" customFormat="1">
      <c r="N70" s="30"/>
      <c r="O70" s="15">
        <v>51</v>
      </c>
      <c r="Q70" s="151">
        <f t="shared" si="10"/>
        <v>0</v>
      </c>
      <c r="R70" s="37"/>
      <c r="S70" s="151">
        <f t="shared" si="11"/>
        <v>0</v>
      </c>
      <c r="U70" s="151">
        <f t="shared" si="12"/>
        <v>0</v>
      </c>
      <c r="W70" s="151">
        <f t="shared" si="13"/>
        <v>0</v>
      </c>
      <c r="Y70" s="151">
        <f t="shared" si="14"/>
        <v>0</v>
      </c>
      <c r="Z70" s="30">
        <v>5</v>
      </c>
    </row>
    <row r="71" spans="14:26" s="15" customFormat="1">
      <c r="N71" s="30"/>
      <c r="O71" s="15">
        <v>52</v>
      </c>
      <c r="Q71" s="151">
        <f t="shared" si="10"/>
        <v>0</v>
      </c>
      <c r="R71" s="37"/>
      <c r="S71" s="151">
        <f t="shared" si="11"/>
        <v>0</v>
      </c>
      <c r="U71" s="151">
        <f t="shared" si="12"/>
        <v>0</v>
      </c>
      <c r="W71" s="151">
        <f t="shared" si="13"/>
        <v>0</v>
      </c>
      <c r="Y71" s="151">
        <f t="shared" si="14"/>
        <v>0</v>
      </c>
      <c r="Z71" s="30">
        <v>5</v>
      </c>
    </row>
    <row r="72" spans="14:26" s="15" customFormat="1">
      <c r="N72" s="30"/>
      <c r="O72" s="15">
        <v>53</v>
      </c>
      <c r="Q72" s="151">
        <f t="shared" si="10"/>
        <v>0</v>
      </c>
      <c r="R72" s="37"/>
      <c r="S72" s="151">
        <f t="shared" si="11"/>
        <v>0</v>
      </c>
      <c r="U72" s="151">
        <f t="shared" si="12"/>
        <v>0</v>
      </c>
      <c r="W72" s="151">
        <f t="shared" si="13"/>
        <v>0</v>
      </c>
      <c r="Y72" s="151">
        <f t="shared" si="14"/>
        <v>0</v>
      </c>
      <c r="Z72" s="30">
        <v>5</v>
      </c>
    </row>
    <row r="73" spans="14:26" s="15" customFormat="1">
      <c r="N73" s="30"/>
      <c r="O73" s="15">
        <v>54</v>
      </c>
      <c r="Q73" s="151">
        <f t="shared" si="10"/>
        <v>0</v>
      </c>
      <c r="R73" s="37"/>
      <c r="S73" s="151">
        <f t="shared" si="11"/>
        <v>0</v>
      </c>
      <c r="U73" s="151">
        <f t="shared" si="12"/>
        <v>0</v>
      </c>
      <c r="W73" s="151">
        <f t="shared" si="13"/>
        <v>0</v>
      </c>
      <c r="Y73" s="151">
        <f t="shared" si="14"/>
        <v>0</v>
      </c>
      <c r="Z73" s="30">
        <v>5</v>
      </c>
    </row>
    <row r="74" spans="14:26" s="15" customFormat="1">
      <c r="N74" s="30"/>
      <c r="O74" s="15">
        <v>55</v>
      </c>
      <c r="Q74" s="151">
        <f t="shared" si="10"/>
        <v>0</v>
      </c>
      <c r="R74" s="37"/>
      <c r="S74" s="151">
        <f t="shared" si="11"/>
        <v>0</v>
      </c>
      <c r="U74" s="151">
        <f t="shared" si="12"/>
        <v>0</v>
      </c>
      <c r="W74" s="151">
        <f t="shared" si="13"/>
        <v>0</v>
      </c>
      <c r="Y74" s="151">
        <f t="shared" si="14"/>
        <v>0</v>
      </c>
      <c r="Z74" s="30">
        <v>5</v>
      </c>
    </row>
    <row r="75" spans="14:26" s="15" customFormat="1">
      <c r="N75" s="30"/>
      <c r="O75" s="15">
        <v>56</v>
      </c>
      <c r="Q75" s="151">
        <f t="shared" si="10"/>
        <v>0</v>
      </c>
      <c r="R75" s="37"/>
      <c r="S75" s="151">
        <f t="shared" si="11"/>
        <v>0</v>
      </c>
      <c r="U75" s="151">
        <f t="shared" si="12"/>
        <v>0</v>
      </c>
      <c r="W75" s="151">
        <f t="shared" si="13"/>
        <v>0</v>
      </c>
      <c r="Y75" s="151">
        <f t="shared" si="14"/>
        <v>0</v>
      </c>
      <c r="Z75" s="30">
        <v>5</v>
      </c>
    </row>
    <row r="76" spans="14:26" s="15" customFormat="1">
      <c r="N76" s="30"/>
      <c r="O76" s="15">
        <v>57</v>
      </c>
      <c r="Q76" s="151">
        <f t="shared" si="10"/>
        <v>0</v>
      </c>
      <c r="R76" s="37"/>
      <c r="S76" s="151">
        <f t="shared" si="11"/>
        <v>0</v>
      </c>
      <c r="U76" s="151">
        <f t="shared" si="12"/>
        <v>0</v>
      </c>
      <c r="W76" s="151">
        <f t="shared" si="13"/>
        <v>0</v>
      </c>
      <c r="Y76" s="151">
        <f t="shared" si="14"/>
        <v>0</v>
      </c>
      <c r="Z76" s="30">
        <v>5</v>
      </c>
    </row>
    <row r="77" spans="14:26" s="15" customFormat="1">
      <c r="N77" s="30"/>
      <c r="O77" s="15">
        <v>58</v>
      </c>
      <c r="Q77" s="151">
        <f t="shared" si="10"/>
        <v>0</v>
      </c>
      <c r="R77" s="37"/>
      <c r="S77" s="151">
        <f t="shared" si="11"/>
        <v>0</v>
      </c>
      <c r="U77" s="151">
        <f t="shared" si="12"/>
        <v>0</v>
      </c>
      <c r="W77" s="151">
        <f t="shared" si="13"/>
        <v>0</v>
      </c>
      <c r="Y77" s="151">
        <f t="shared" si="14"/>
        <v>0</v>
      </c>
      <c r="Z77" s="30">
        <v>5</v>
      </c>
    </row>
    <row r="78" spans="14:26" s="15" customFormat="1">
      <c r="N78" s="30"/>
      <c r="O78" s="15">
        <v>59</v>
      </c>
      <c r="Q78" s="151">
        <f t="shared" si="10"/>
        <v>0</v>
      </c>
      <c r="R78" s="37"/>
      <c r="S78" s="151">
        <f t="shared" si="11"/>
        <v>0</v>
      </c>
      <c r="U78" s="151">
        <f t="shared" si="12"/>
        <v>0</v>
      </c>
      <c r="W78" s="151">
        <f t="shared" si="13"/>
        <v>0</v>
      </c>
      <c r="Y78" s="151">
        <f t="shared" si="14"/>
        <v>0</v>
      </c>
      <c r="Z78" s="30">
        <v>5</v>
      </c>
    </row>
    <row r="79" spans="14:26" s="15" customFormat="1">
      <c r="N79" s="30"/>
      <c r="O79" s="15">
        <v>60</v>
      </c>
      <c r="Q79" s="151">
        <f t="shared" si="10"/>
        <v>0</v>
      </c>
      <c r="R79" s="37"/>
      <c r="S79" s="151">
        <f t="shared" si="11"/>
        <v>0</v>
      </c>
      <c r="U79" s="151">
        <f t="shared" si="12"/>
        <v>0</v>
      </c>
      <c r="W79" s="151">
        <f t="shared" si="13"/>
        <v>0</v>
      </c>
      <c r="Y79" s="151">
        <f t="shared" si="14"/>
        <v>0</v>
      </c>
      <c r="Z79" s="30">
        <v>5</v>
      </c>
    </row>
    <row r="80" spans="14:26" s="15" customFormat="1">
      <c r="N80" s="30"/>
      <c r="O80" s="15">
        <v>61</v>
      </c>
      <c r="Q80" s="151">
        <f t="shared" si="10"/>
        <v>0</v>
      </c>
      <c r="R80" s="37"/>
      <c r="S80" s="151">
        <f t="shared" si="11"/>
        <v>0</v>
      </c>
      <c r="U80" s="151">
        <f t="shared" si="12"/>
        <v>0</v>
      </c>
      <c r="W80" s="151">
        <f t="shared" si="13"/>
        <v>0</v>
      </c>
      <c r="Y80" s="151">
        <f t="shared" si="14"/>
        <v>0</v>
      </c>
      <c r="Z80" s="30">
        <v>6</v>
      </c>
    </row>
    <row r="81" spans="14:26" s="15" customFormat="1">
      <c r="N81" s="30"/>
      <c r="O81" s="15">
        <v>62</v>
      </c>
      <c r="Q81" s="151">
        <f t="shared" si="10"/>
        <v>0</v>
      </c>
      <c r="R81" s="37"/>
      <c r="S81" s="151">
        <f t="shared" si="11"/>
        <v>0</v>
      </c>
      <c r="U81" s="151">
        <f t="shared" si="12"/>
        <v>0</v>
      </c>
      <c r="W81" s="151">
        <f t="shared" si="13"/>
        <v>0</v>
      </c>
      <c r="Y81" s="151">
        <f t="shared" si="14"/>
        <v>0</v>
      </c>
      <c r="Z81" s="30">
        <v>6</v>
      </c>
    </row>
    <row r="82" spans="14:26" s="15" customFormat="1">
      <c r="N82" s="30"/>
      <c r="O82" s="15">
        <v>63</v>
      </c>
      <c r="Q82" s="151">
        <f t="shared" si="10"/>
        <v>0</v>
      </c>
      <c r="R82" s="37"/>
      <c r="S82" s="151">
        <f t="shared" si="11"/>
        <v>0</v>
      </c>
      <c r="U82" s="151">
        <f t="shared" si="12"/>
        <v>0</v>
      </c>
      <c r="W82" s="151">
        <f t="shared" si="13"/>
        <v>0</v>
      </c>
      <c r="Y82" s="151">
        <f t="shared" si="14"/>
        <v>0</v>
      </c>
      <c r="Z82" s="30">
        <v>6</v>
      </c>
    </row>
    <row r="83" spans="14:26" s="15" customFormat="1">
      <c r="N83" s="30"/>
      <c r="O83" s="15">
        <v>64</v>
      </c>
      <c r="Q83" s="151">
        <f t="shared" si="10"/>
        <v>0</v>
      </c>
      <c r="R83" s="37"/>
      <c r="S83" s="151">
        <f t="shared" si="11"/>
        <v>0</v>
      </c>
      <c r="U83" s="151">
        <f t="shared" si="12"/>
        <v>0</v>
      </c>
      <c r="W83" s="151">
        <f t="shared" si="13"/>
        <v>0</v>
      </c>
      <c r="Y83" s="151">
        <f t="shared" si="14"/>
        <v>0</v>
      </c>
      <c r="Z83" s="30">
        <v>6</v>
      </c>
    </row>
    <row r="84" spans="14:26" s="15" customFormat="1">
      <c r="N84" s="30"/>
      <c r="O84" s="15">
        <v>65</v>
      </c>
      <c r="Q84" s="151">
        <f t="shared" si="10"/>
        <v>0</v>
      </c>
      <c r="R84" s="37"/>
      <c r="S84" s="151">
        <f t="shared" si="11"/>
        <v>0</v>
      </c>
      <c r="U84" s="151">
        <f t="shared" si="12"/>
        <v>0</v>
      </c>
      <c r="W84" s="151">
        <f t="shared" si="13"/>
        <v>0</v>
      </c>
      <c r="Y84" s="151">
        <f t="shared" si="14"/>
        <v>0</v>
      </c>
      <c r="Z84" s="30">
        <v>6</v>
      </c>
    </row>
    <row r="85" spans="14:26" s="15" customFormat="1">
      <c r="N85" s="30"/>
      <c r="O85" s="15">
        <v>66</v>
      </c>
      <c r="Q85" s="151">
        <f t="shared" ref="Q85:Q148" si="44">IF(O85&lt;=$E$9*12,Y84,0)</f>
        <v>0</v>
      </c>
      <c r="R85" s="37"/>
      <c r="S85" s="151">
        <f t="shared" ref="S85:S148" si="45">IF(O85&lt;=$E$9*12,SUM(U85,W85),0)</f>
        <v>0</v>
      </c>
      <c r="U85" s="151">
        <f t="shared" ref="U85:U148" si="46">IF(O85&lt;=$E$9*12,Q85*$E$8/12,0)</f>
        <v>0</v>
      </c>
      <c r="W85" s="151">
        <f t="shared" ref="W85:W148" si="47">IF(O85&lt;=$E$9*12,$E$13-U85,0)</f>
        <v>0</v>
      </c>
      <c r="Y85" s="151">
        <f t="shared" ref="Y85:Y148" si="48">IF(O85&lt;=$E$9*12,Q85-W85,0)</f>
        <v>0</v>
      </c>
      <c r="Z85" s="30">
        <v>6</v>
      </c>
    </row>
    <row r="86" spans="14:26" s="15" customFormat="1">
      <c r="N86" s="30"/>
      <c r="O86" s="15">
        <v>67</v>
      </c>
      <c r="Q86" s="151">
        <f t="shared" si="44"/>
        <v>0</v>
      </c>
      <c r="R86" s="37"/>
      <c r="S86" s="151">
        <f t="shared" si="45"/>
        <v>0</v>
      </c>
      <c r="U86" s="151">
        <f t="shared" si="46"/>
        <v>0</v>
      </c>
      <c r="W86" s="151">
        <f t="shared" si="47"/>
        <v>0</v>
      </c>
      <c r="Y86" s="151">
        <f t="shared" si="48"/>
        <v>0</v>
      </c>
      <c r="Z86" s="30">
        <v>6</v>
      </c>
    </row>
    <row r="87" spans="14:26" s="15" customFormat="1">
      <c r="N87" s="30"/>
      <c r="O87" s="15">
        <v>68</v>
      </c>
      <c r="Q87" s="151">
        <f t="shared" si="44"/>
        <v>0</v>
      </c>
      <c r="R87" s="37"/>
      <c r="S87" s="151">
        <f t="shared" si="45"/>
        <v>0</v>
      </c>
      <c r="U87" s="151">
        <f t="shared" si="46"/>
        <v>0</v>
      </c>
      <c r="W87" s="151">
        <f t="shared" si="47"/>
        <v>0</v>
      </c>
      <c r="Y87" s="151">
        <f t="shared" si="48"/>
        <v>0</v>
      </c>
      <c r="Z87" s="30">
        <v>6</v>
      </c>
    </row>
    <row r="88" spans="14:26" s="15" customFormat="1">
      <c r="N88" s="30"/>
      <c r="O88" s="15">
        <v>69</v>
      </c>
      <c r="Q88" s="151">
        <f t="shared" si="44"/>
        <v>0</v>
      </c>
      <c r="R88" s="37"/>
      <c r="S88" s="151">
        <f t="shared" si="45"/>
        <v>0</v>
      </c>
      <c r="U88" s="151">
        <f t="shared" si="46"/>
        <v>0</v>
      </c>
      <c r="W88" s="151">
        <f t="shared" si="47"/>
        <v>0</v>
      </c>
      <c r="Y88" s="151">
        <f t="shared" si="48"/>
        <v>0</v>
      </c>
      <c r="Z88" s="30">
        <v>6</v>
      </c>
    </row>
    <row r="89" spans="14:26" s="15" customFormat="1">
      <c r="N89" s="30"/>
      <c r="O89" s="15">
        <v>70</v>
      </c>
      <c r="Q89" s="151">
        <f t="shared" si="44"/>
        <v>0</v>
      </c>
      <c r="R89" s="37"/>
      <c r="S89" s="151">
        <f t="shared" si="45"/>
        <v>0</v>
      </c>
      <c r="U89" s="151">
        <f t="shared" si="46"/>
        <v>0</v>
      </c>
      <c r="W89" s="151">
        <f t="shared" si="47"/>
        <v>0</v>
      </c>
      <c r="Y89" s="151">
        <f t="shared" si="48"/>
        <v>0</v>
      </c>
      <c r="Z89" s="30">
        <v>6</v>
      </c>
    </row>
    <row r="90" spans="14:26" s="15" customFormat="1">
      <c r="N90" s="30"/>
      <c r="O90" s="15">
        <v>71</v>
      </c>
      <c r="Q90" s="151">
        <f t="shared" si="44"/>
        <v>0</v>
      </c>
      <c r="R90" s="37"/>
      <c r="S90" s="151">
        <f t="shared" si="45"/>
        <v>0</v>
      </c>
      <c r="U90" s="151">
        <f t="shared" si="46"/>
        <v>0</v>
      </c>
      <c r="W90" s="151">
        <f t="shared" si="47"/>
        <v>0</v>
      </c>
      <c r="Y90" s="151">
        <f t="shared" si="48"/>
        <v>0</v>
      </c>
      <c r="Z90" s="30">
        <v>6</v>
      </c>
    </row>
    <row r="91" spans="14:26" s="15" customFormat="1">
      <c r="N91" s="30"/>
      <c r="O91" s="15">
        <v>72</v>
      </c>
      <c r="Q91" s="151">
        <f t="shared" si="44"/>
        <v>0</v>
      </c>
      <c r="R91" s="37"/>
      <c r="S91" s="151">
        <f t="shared" si="45"/>
        <v>0</v>
      </c>
      <c r="U91" s="151">
        <f t="shared" si="46"/>
        <v>0</v>
      </c>
      <c r="W91" s="151">
        <f t="shared" si="47"/>
        <v>0</v>
      </c>
      <c r="Y91" s="151">
        <f t="shared" si="48"/>
        <v>0</v>
      </c>
      <c r="Z91" s="30">
        <v>6</v>
      </c>
    </row>
    <row r="92" spans="14:26" s="15" customFormat="1">
      <c r="N92" s="30"/>
      <c r="O92" s="15">
        <v>73</v>
      </c>
      <c r="Q92" s="151">
        <f t="shared" si="44"/>
        <v>0</v>
      </c>
      <c r="R92" s="37"/>
      <c r="S92" s="151">
        <f t="shared" si="45"/>
        <v>0</v>
      </c>
      <c r="U92" s="151">
        <f t="shared" si="46"/>
        <v>0</v>
      </c>
      <c r="W92" s="151">
        <f t="shared" si="47"/>
        <v>0</v>
      </c>
      <c r="Y92" s="151">
        <f t="shared" si="48"/>
        <v>0</v>
      </c>
      <c r="Z92" s="30">
        <v>7</v>
      </c>
    </row>
    <row r="93" spans="14:26" s="15" customFormat="1">
      <c r="N93" s="30"/>
      <c r="O93" s="15">
        <v>74</v>
      </c>
      <c r="Q93" s="151">
        <f t="shared" si="44"/>
        <v>0</v>
      </c>
      <c r="R93" s="37"/>
      <c r="S93" s="151">
        <f t="shared" si="45"/>
        <v>0</v>
      </c>
      <c r="U93" s="151">
        <f t="shared" si="46"/>
        <v>0</v>
      </c>
      <c r="W93" s="151">
        <f t="shared" si="47"/>
        <v>0</v>
      </c>
      <c r="Y93" s="151">
        <f t="shared" si="48"/>
        <v>0</v>
      </c>
      <c r="Z93" s="30">
        <v>7</v>
      </c>
    </row>
    <row r="94" spans="14:26" s="15" customFormat="1">
      <c r="N94" s="30"/>
      <c r="O94" s="15">
        <v>75</v>
      </c>
      <c r="Q94" s="151">
        <f t="shared" si="44"/>
        <v>0</v>
      </c>
      <c r="R94" s="37"/>
      <c r="S94" s="151">
        <f t="shared" si="45"/>
        <v>0</v>
      </c>
      <c r="U94" s="151">
        <f t="shared" si="46"/>
        <v>0</v>
      </c>
      <c r="W94" s="151">
        <f t="shared" si="47"/>
        <v>0</v>
      </c>
      <c r="Y94" s="151">
        <f t="shared" si="48"/>
        <v>0</v>
      </c>
      <c r="Z94" s="30">
        <v>7</v>
      </c>
    </row>
    <row r="95" spans="14:26" s="15" customFormat="1">
      <c r="N95" s="30"/>
      <c r="O95" s="15">
        <v>76</v>
      </c>
      <c r="Q95" s="151">
        <f t="shared" si="44"/>
        <v>0</v>
      </c>
      <c r="R95" s="37"/>
      <c r="S95" s="151">
        <f t="shared" si="45"/>
        <v>0</v>
      </c>
      <c r="U95" s="151">
        <f t="shared" si="46"/>
        <v>0</v>
      </c>
      <c r="W95" s="151">
        <f t="shared" si="47"/>
        <v>0</v>
      </c>
      <c r="Y95" s="151">
        <f t="shared" si="48"/>
        <v>0</v>
      </c>
      <c r="Z95" s="30">
        <v>7</v>
      </c>
    </row>
    <row r="96" spans="14:26" s="15" customFormat="1">
      <c r="N96" s="30"/>
      <c r="O96" s="15">
        <v>77</v>
      </c>
      <c r="Q96" s="151">
        <f t="shared" si="44"/>
        <v>0</v>
      </c>
      <c r="R96" s="37"/>
      <c r="S96" s="151">
        <f t="shared" si="45"/>
        <v>0</v>
      </c>
      <c r="U96" s="151">
        <f t="shared" si="46"/>
        <v>0</v>
      </c>
      <c r="W96" s="151">
        <f t="shared" si="47"/>
        <v>0</v>
      </c>
      <c r="Y96" s="151">
        <f t="shared" si="48"/>
        <v>0</v>
      </c>
      <c r="Z96" s="30">
        <v>7</v>
      </c>
    </row>
    <row r="97" spans="14:26" s="15" customFormat="1">
      <c r="N97" s="30"/>
      <c r="O97" s="15">
        <v>78</v>
      </c>
      <c r="Q97" s="151">
        <f t="shared" si="44"/>
        <v>0</v>
      </c>
      <c r="R97" s="37"/>
      <c r="S97" s="151">
        <f t="shared" si="45"/>
        <v>0</v>
      </c>
      <c r="U97" s="151">
        <f t="shared" si="46"/>
        <v>0</v>
      </c>
      <c r="W97" s="151">
        <f t="shared" si="47"/>
        <v>0</v>
      </c>
      <c r="Y97" s="151">
        <f t="shared" si="48"/>
        <v>0</v>
      </c>
      <c r="Z97" s="30">
        <v>7</v>
      </c>
    </row>
    <row r="98" spans="14:26" s="15" customFormat="1">
      <c r="N98" s="30"/>
      <c r="O98" s="15">
        <v>79</v>
      </c>
      <c r="Q98" s="151">
        <f t="shared" si="44"/>
        <v>0</v>
      </c>
      <c r="R98" s="37"/>
      <c r="S98" s="151">
        <f t="shared" si="45"/>
        <v>0</v>
      </c>
      <c r="U98" s="151">
        <f t="shared" si="46"/>
        <v>0</v>
      </c>
      <c r="W98" s="151">
        <f t="shared" si="47"/>
        <v>0</v>
      </c>
      <c r="Y98" s="151">
        <f t="shared" si="48"/>
        <v>0</v>
      </c>
      <c r="Z98" s="30">
        <v>7</v>
      </c>
    </row>
    <row r="99" spans="14:26" s="15" customFormat="1">
      <c r="N99" s="30"/>
      <c r="O99" s="15">
        <v>80</v>
      </c>
      <c r="Q99" s="151">
        <f t="shared" si="44"/>
        <v>0</v>
      </c>
      <c r="R99" s="37"/>
      <c r="S99" s="151">
        <f t="shared" si="45"/>
        <v>0</v>
      </c>
      <c r="U99" s="151">
        <f t="shared" si="46"/>
        <v>0</v>
      </c>
      <c r="W99" s="151">
        <f t="shared" si="47"/>
        <v>0</v>
      </c>
      <c r="Y99" s="151">
        <f t="shared" si="48"/>
        <v>0</v>
      </c>
      <c r="Z99" s="30">
        <v>7</v>
      </c>
    </row>
    <row r="100" spans="14:26" s="15" customFormat="1">
      <c r="N100" s="30"/>
      <c r="O100" s="15">
        <v>81</v>
      </c>
      <c r="Q100" s="151">
        <f t="shared" si="44"/>
        <v>0</v>
      </c>
      <c r="R100" s="37"/>
      <c r="S100" s="151">
        <f t="shared" si="45"/>
        <v>0</v>
      </c>
      <c r="U100" s="151">
        <f t="shared" si="46"/>
        <v>0</v>
      </c>
      <c r="W100" s="151">
        <f t="shared" si="47"/>
        <v>0</v>
      </c>
      <c r="Y100" s="151">
        <f t="shared" si="48"/>
        <v>0</v>
      </c>
      <c r="Z100" s="30">
        <v>7</v>
      </c>
    </row>
    <row r="101" spans="14:26" s="15" customFormat="1">
      <c r="N101" s="30"/>
      <c r="O101" s="15">
        <v>82</v>
      </c>
      <c r="Q101" s="151">
        <f t="shared" si="44"/>
        <v>0</v>
      </c>
      <c r="R101" s="37"/>
      <c r="S101" s="151">
        <f t="shared" si="45"/>
        <v>0</v>
      </c>
      <c r="U101" s="151">
        <f t="shared" si="46"/>
        <v>0</v>
      </c>
      <c r="W101" s="151">
        <f t="shared" si="47"/>
        <v>0</v>
      </c>
      <c r="Y101" s="151">
        <f t="shared" si="48"/>
        <v>0</v>
      </c>
      <c r="Z101" s="30">
        <v>7</v>
      </c>
    </row>
    <row r="102" spans="14:26" s="15" customFormat="1">
      <c r="N102" s="30"/>
      <c r="O102" s="15">
        <v>83</v>
      </c>
      <c r="Q102" s="151">
        <f t="shared" si="44"/>
        <v>0</v>
      </c>
      <c r="R102" s="37"/>
      <c r="S102" s="151">
        <f t="shared" si="45"/>
        <v>0</v>
      </c>
      <c r="U102" s="151">
        <f t="shared" si="46"/>
        <v>0</v>
      </c>
      <c r="W102" s="151">
        <f t="shared" si="47"/>
        <v>0</v>
      </c>
      <c r="Y102" s="151">
        <f t="shared" si="48"/>
        <v>0</v>
      </c>
      <c r="Z102" s="30">
        <v>7</v>
      </c>
    </row>
    <row r="103" spans="14:26" s="15" customFormat="1">
      <c r="N103" s="30"/>
      <c r="O103" s="15">
        <v>84</v>
      </c>
      <c r="Q103" s="151">
        <f t="shared" si="44"/>
        <v>0</v>
      </c>
      <c r="R103" s="37"/>
      <c r="S103" s="151">
        <f t="shared" si="45"/>
        <v>0</v>
      </c>
      <c r="U103" s="151">
        <f t="shared" si="46"/>
        <v>0</v>
      </c>
      <c r="W103" s="151">
        <f t="shared" si="47"/>
        <v>0</v>
      </c>
      <c r="Y103" s="151">
        <f t="shared" si="48"/>
        <v>0</v>
      </c>
      <c r="Z103" s="30">
        <v>7</v>
      </c>
    </row>
    <row r="104" spans="14:26" s="15" customFormat="1">
      <c r="N104" s="30"/>
      <c r="O104" s="15">
        <v>85</v>
      </c>
      <c r="Q104" s="151">
        <f t="shared" si="44"/>
        <v>0</v>
      </c>
      <c r="R104" s="37"/>
      <c r="S104" s="151">
        <f t="shared" si="45"/>
        <v>0</v>
      </c>
      <c r="U104" s="151">
        <f t="shared" si="46"/>
        <v>0</v>
      </c>
      <c r="W104" s="151">
        <f t="shared" si="47"/>
        <v>0</v>
      </c>
      <c r="Y104" s="151">
        <f t="shared" si="48"/>
        <v>0</v>
      </c>
      <c r="Z104" s="30">
        <v>8</v>
      </c>
    </row>
    <row r="105" spans="14:26" s="15" customFormat="1">
      <c r="N105" s="30"/>
      <c r="O105" s="15">
        <v>86</v>
      </c>
      <c r="Q105" s="151">
        <f t="shared" si="44"/>
        <v>0</v>
      </c>
      <c r="R105" s="37"/>
      <c r="S105" s="151">
        <f t="shared" si="45"/>
        <v>0</v>
      </c>
      <c r="U105" s="151">
        <f t="shared" si="46"/>
        <v>0</v>
      </c>
      <c r="W105" s="151">
        <f t="shared" si="47"/>
        <v>0</v>
      </c>
      <c r="Y105" s="151">
        <f t="shared" si="48"/>
        <v>0</v>
      </c>
      <c r="Z105" s="30">
        <v>8</v>
      </c>
    </row>
    <row r="106" spans="14:26" s="15" customFormat="1">
      <c r="N106" s="30"/>
      <c r="O106" s="15">
        <v>87</v>
      </c>
      <c r="Q106" s="151">
        <f t="shared" si="44"/>
        <v>0</v>
      </c>
      <c r="R106" s="37"/>
      <c r="S106" s="151">
        <f t="shared" si="45"/>
        <v>0</v>
      </c>
      <c r="U106" s="151">
        <f t="shared" si="46"/>
        <v>0</v>
      </c>
      <c r="W106" s="151">
        <f t="shared" si="47"/>
        <v>0</v>
      </c>
      <c r="Y106" s="151">
        <f t="shared" si="48"/>
        <v>0</v>
      </c>
      <c r="Z106" s="30">
        <v>8</v>
      </c>
    </row>
    <row r="107" spans="14:26" s="15" customFormat="1">
      <c r="N107" s="30"/>
      <c r="O107" s="15">
        <v>88</v>
      </c>
      <c r="Q107" s="151">
        <f t="shared" si="44"/>
        <v>0</v>
      </c>
      <c r="R107" s="37"/>
      <c r="S107" s="151">
        <f t="shared" si="45"/>
        <v>0</v>
      </c>
      <c r="U107" s="151">
        <f t="shared" si="46"/>
        <v>0</v>
      </c>
      <c r="W107" s="151">
        <f t="shared" si="47"/>
        <v>0</v>
      </c>
      <c r="Y107" s="151">
        <f t="shared" si="48"/>
        <v>0</v>
      </c>
      <c r="Z107" s="30">
        <v>8</v>
      </c>
    </row>
    <row r="108" spans="14:26" s="15" customFormat="1">
      <c r="N108" s="30"/>
      <c r="O108" s="15">
        <v>89</v>
      </c>
      <c r="Q108" s="151">
        <f t="shared" si="44"/>
        <v>0</v>
      </c>
      <c r="R108" s="37"/>
      <c r="S108" s="151">
        <f t="shared" si="45"/>
        <v>0</v>
      </c>
      <c r="U108" s="151">
        <f t="shared" si="46"/>
        <v>0</v>
      </c>
      <c r="W108" s="151">
        <f t="shared" si="47"/>
        <v>0</v>
      </c>
      <c r="Y108" s="151">
        <f t="shared" si="48"/>
        <v>0</v>
      </c>
      <c r="Z108" s="30">
        <v>8</v>
      </c>
    </row>
    <row r="109" spans="14:26" s="15" customFormat="1">
      <c r="N109" s="30"/>
      <c r="O109" s="15">
        <v>90</v>
      </c>
      <c r="Q109" s="151">
        <f t="shared" si="44"/>
        <v>0</v>
      </c>
      <c r="R109" s="37"/>
      <c r="S109" s="151">
        <f t="shared" si="45"/>
        <v>0</v>
      </c>
      <c r="U109" s="151">
        <f t="shared" si="46"/>
        <v>0</v>
      </c>
      <c r="W109" s="151">
        <f t="shared" si="47"/>
        <v>0</v>
      </c>
      <c r="Y109" s="151">
        <f t="shared" si="48"/>
        <v>0</v>
      </c>
      <c r="Z109" s="30">
        <v>8</v>
      </c>
    </row>
    <row r="110" spans="14:26" s="15" customFormat="1">
      <c r="N110" s="30"/>
      <c r="O110" s="15">
        <v>91</v>
      </c>
      <c r="Q110" s="151">
        <f t="shared" si="44"/>
        <v>0</v>
      </c>
      <c r="R110" s="37"/>
      <c r="S110" s="151">
        <f t="shared" si="45"/>
        <v>0</v>
      </c>
      <c r="U110" s="151">
        <f t="shared" si="46"/>
        <v>0</v>
      </c>
      <c r="W110" s="151">
        <f t="shared" si="47"/>
        <v>0</v>
      </c>
      <c r="Y110" s="151">
        <f t="shared" si="48"/>
        <v>0</v>
      </c>
      <c r="Z110" s="30">
        <v>8</v>
      </c>
    </row>
    <row r="111" spans="14:26" s="15" customFormat="1">
      <c r="N111" s="30"/>
      <c r="O111" s="15">
        <v>92</v>
      </c>
      <c r="Q111" s="151">
        <f t="shared" si="44"/>
        <v>0</v>
      </c>
      <c r="R111" s="37"/>
      <c r="S111" s="151">
        <f t="shared" si="45"/>
        <v>0</v>
      </c>
      <c r="U111" s="151">
        <f t="shared" si="46"/>
        <v>0</v>
      </c>
      <c r="W111" s="151">
        <f t="shared" si="47"/>
        <v>0</v>
      </c>
      <c r="Y111" s="151">
        <f t="shared" si="48"/>
        <v>0</v>
      </c>
      <c r="Z111" s="30">
        <v>8</v>
      </c>
    </row>
    <row r="112" spans="14:26" s="15" customFormat="1">
      <c r="N112" s="30"/>
      <c r="O112" s="15">
        <v>93</v>
      </c>
      <c r="Q112" s="151">
        <f t="shared" si="44"/>
        <v>0</v>
      </c>
      <c r="R112" s="37"/>
      <c r="S112" s="151">
        <f t="shared" si="45"/>
        <v>0</v>
      </c>
      <c r="U112" s="151">
        <f t="shared" si="46"/>
        <v>0</v>
      </c>
      <c r="W112" s="151">
        <f t="shared" si="47"/>
        <v>0</v>
      </c>
      <c r="Y112" s="151">
        <f t="shared" si="48"/>
        <v>0</v>
      </c>
      <c r="Z112" s="30">
        <v>8</v>
      </c>
    </row>
    <row r="113" spans="14:26" s="15" customFormat="1">
      <c r="N113" s="30"/>
      <c r="O113" s="15">
        <v>94</v>
      </c>
      <c r="Q113" s="151">
        <f t="shared" si="44"/>
        <v>0</v>
      </c>
      <c r="R113" s="37"/>
      <c r="S113" s="151">
        <f t="shared" si="45"/>
        <v>0</v>
      </c>
      <c r="U113" s="151">
        <f t="shared" si="46"/>
        <v>0</v>
      </c>
      <c r="W113" s="151">
        <f t="shared" si="47"/>
        <v>0</v>
      </c>
      <c r="Y113" s="151">
        <f t="shared" si="48"/>
        <v>0</v>
      </c>
      <c r="Z113" s="30">
        <v>8</v>
      </c>
    </row>
    <row r="114" spans="14:26" s="15" customFormat="1">
      <c r="N114" s="30"/>
      <c r="O114" s="15">
        <v>95</v>
      </c>
      <c r="Q114" s="151">
        <f t="shared" si="44"/>
        <v>0</v>
      </c>
      <c r="R114" s="37"/>
      <c r="S114" s="151">
        <f t="shared" si="45"/>
        <v>0</v>
      </c>
      <c r="U114" s="151">
        <f t="shared" si="46"/>
        <v>0</v>
      </c>
      <c r="W114" s="151">
        <f t="shared" si="47"/>
        <v>0</v>
      </c>
      <c r="Y114" s="151">
        <f t="shared" si="48"/>
        <v>0</v>
      </c>
      <c r="Z114" s="30">
        <v>8</v>
      </c>
    </row>
    <row r="115" spans="14:26" s="15" customFormat="1">
      <c r="N115" s="30"/>
      <c r="O115" s="15">
        <v>96</v>
      </c>
      <c r="Q115" s="151">
        <f t="shared" si="44"/>
        <v>0</v>
      </c>
      <c r="R115" s="37"/>
      <c r="S115" s="151">
        <f t="shared" si="45"/>
        <v>0</v>
      </c>
      <c r="U115" s="151">
        <f t="shared" si="46"/>
        <v>0</v>
      </c>
      <c r="W115" s="151">
        <f t="shared" si="47"/>
        <v>0</v>
      </c>
      <c r="Y115" s="151">
        <f t="shared" si="48"/>
        <v>0</v>
      </c>
      <c r="Z115" s="30">
        <v>8</v>
      </c>
    </row>
    <row r="116" spans="14:26" s="15" customFormat="1">
      <c r="N116" s="30"/>
      <c r="O116" s="15">
        <v>97</v>
      </c>
      <c r="Q116" s="151">
        <f t="shared" si="44"/>
        <v>0</v>
      </c>
      <c r="R116" s="37"/>
      <c r="S116" s="151">
        <f t="shared" si="45"/>
        <v>0</v>
      </c>
      <c r="U116" s="151">
        <f t="shared" si="46"/>
        <v>0</v>
      </c>
      <c r="W116" s="151">
        <f t="shared" si="47"/>
        <v>0</v>
      </c>
      <c r="Y116" s="151">
        <f t="shared" si="48"/>
        <v>0</v>
      </c>
      <c r="Z116" s="30">
        <v>9</v>
      </c>
    </row>
    <row r="117" spans="14:26" s="15" customFormat="1">
      <c r="N117" s="30"/>
      <c r="O117" s="15">
        <v>98</v>
      </c>
      <c r="Q117" s="151">
        <f t="shared" si="44"/>
        <v>0</v>
      </c>
      <c r="R117" s="37"/>
      <c r="S117" s="151">
        <f t="shared" si="45"/>
        <v>0</v>
      </c>
      <c r="U117" s="151">
        <f t="shared" si="46"/>
        <v>0</v>
      </c>
      <c r="W117" s="151">
        <f t="shared" si="47"/>
        <v>0</v>
      </c>
      <c r="Y117" s="151">
        <f t="shared" si="48"/>
        <v>0</v>
      </c>
      <c r="Z117" s="30">
        <v>9</v>
      </c>
    </row>
    <row r="118" spans="14:26" s="15" customFormat="1">
      <c r="N118" s="30"/>
      <c r="O118" s="15">
        <v>99</v>
      </c>
      <c r="Q118" s="151">
        <f t="shared" si="44"/>
        <v>0</v>
      </c>
      <c r="R118" s="37"/>
      <c r="S118" s="151">
        <f t="shared" si="45"/>
        <v>0</v>
      </c>
      <c r="U118" s="151">
        <f t="shared" si="46"/>
        <v>0</v>
      </c>
      <c r="W118" s="151">
        <f t="shared" si="47"/>
        <v>0</v>
      </c>
      <c r="Y118" s="151">
        <f t="shared" si="48"/>
        <v>0</v>
      </c>
      <c r="Z118" s="30">
        <v>9</v>
      </c>
    </row>
    <row r="119" spans="14:26" s="15" customFormat="1">
      <c r="N119" s="30"/>
      <c r="O119" s="15">
        <v>100</v>
      </c>
      <c r="Q119" s="151">
        <f t="shared" si="44"/>
        <v>0</v>
      </c>
      <c r="R119" s="37"/>
      <c r="S119" s="151">
        <f t="shared" si="45"/>
        <v>0</v>
      </c>
      <c r="U119" s="151">
        <f t="shared" si="46"/>
        <v>0</v>
      </c>
      <c r="W119" s="151">
        <f t="shared" si="47"/>
        <v>0</v>
      </c>
      <c r="Y119" s="151">
        <f t="shared" si="48"/>
        <v>0</v>
      </c>
      <c r="Z119" s="30">
        <v>9</v>
      </c>
    </row>
    <row r="120" spans="14:26" s="15" customFormat="1">
      <c r="N120" s="30"/>
      <c r="O120" s="15">
        <v>101</v>
      </c>
      <c r="Q120" s="151">
        <f t="shared" si="44"/>
        <v>0</v>
      </c>
      <c r="R120" s="37"/>
      <c r="S120" s="151">
        <f t="shared" si="45"/>
        <v>0</v>
      </c>
      <c r="U120" s="151">
        <f t="shared" si="46"/>
        <v>0</v>
      </c>
      <c r="W120" s="151">
        <f t="shared" si="47"/>
        <v>0</v>
      </c>
      <c r="Y120" s="151">
        <f t="shared" si="48"/>
        <v>0</v>
      </c>
      <c r="Z120" s="30">
        <v>9</v>
      </c>
    </row>
    <row r="121" spans="14:26" s="15" customFormat="1">
      <c r="N121" s="30"/>
      <c r="O121" s="15">
        <v>102</v>
      </c>
      <c r="Q121" s="151">
        <f t="shared" si="44"/>
        <v>0</v>
      </c>
      <c r="R121" s="37"/>
      <c r="S121" s="151">
        <f t="shared" si="45"/>
        <v>0</v>
      </c>
      <c r="U121" s="151">
        <f t="shared" si="46"/>
        <v>0</v>
      </c>
      <c r="W121" s="151">
        <f t="shared" si="47"/>
        <v>0</v>
      </c>
      <c r="Y121" s="151">
        <f t="shared" si="48"/>
        <v>0</v>
      </c>
      <c r="Z121" s="30">
        <v>9</v>
      </c>
    </row>
    <row r="122" spans="14:26" s="15" customFormat="1">
      <c r="N122" s="30"/>
      <c r="O122" s="15">
        <v>103</v>
      </c>
      <c r="Q122" s="151">
        <f t="shared" si="44"/>
        <v>0</v>
      </c>
      <c r="R122" s="37"/>
      <c r="S122" s="151">
        <f t="shared" si="45"/>
        <v>0</v>
      </c>
      <c r="U122" s="151">
        <f t="shared" si="46"/>
        <v>0</v>
      </c>
      <c r="W122" s="151">
        <f t="shared" si="47"/>
        <v>0</v>
      </c>
      <c r="Y122" s="151">
        <f t="shared" si="48"/>
        <v>0</v>
      </c>
      <c r="Z122" s="30">
        <v>9</v>
      </c>
    </row>
    <row r="123" spans="14:26" s="15" customFormat="1">
      <c r="N123" s="30"/>
      <c r="O123" s="15">
        <v>104</v>
      </c>
      <c r="Q123" s="151">
        <f t="shared" si="44"/>
        <v>0</v>
      </c>
      <c r="R123" s="37"/>
      <c r="S123" s="151">
        <f t="shared" si="45"/>
        <v>0</v>
      </c>
      <c r="U123" s="151">
        <f t="shared" si="46"/>
        <v>0</v>
      </c>
      <c r="W123" s="151">
        <f t="shared" si="47"/>
        <v>0</v>
      </c>
      <c r="Y123" s="151">
        <f t="shared" si="48"/>
        <v>0</v>
      </c>
      <c r="Z123" s="30">
        <v>9</v>
      </c>
    </row>
    <row r="124" spans="14:26" s="15" customFormat="1">
      <c r="N124" s="30"/>
      <c r="O124" s="15">
        <v>105</v>
      </c>
      <c r="Q124" s="151">
        <f t="shared" si="44"/>
        <v>0</v>
      </c>
      <c r="R124" s="37"/>
      <c r="S124" s="151">
        <f t="shared" si="45"/>
        <v>0</v>
      </c>
      <c r="U124" s="151">
        <f t="shared" si="46"/>
        <v>0</v>
      </c>
      <c r="W124" s="151">
        <f t="shared" si="47"/>
        <v>0</v>
      </c>
      <c r="Y124" s="151">
        <f t="shared" si="48"/>
        <v>0</v>
      </c>
      <c r="Z124" s="30">
        <v>9</v>
      </c>
    </row>
    <row r="125" spans="14:26" s="15" customFormat="1">
      <c r="N125" s="30"/>
      <c r="O125" s="15">
        <v>106</v>
      </c>
      <c r="Q125" s="151">
        <f t="shared" si="44"/>
        <v>0</v>
      </c>
      <c r="R125" s="37"/>
      <c r="S125" s="151">
        <f t="shared" si="45"/>
        <v>0</v>
      </c>
      <c r="U125" s="151">
        <f t="shared" si="46"/>
        <v>0</v>
      </c>
      <c r="W125" s="151">
        <f t="shared" si="47"/>
        <v>0</v>
      </c>
      <c r="Y125" s="151">
        <f t="shared" si="48"/>
        <v>0</v>
      </c>
      <c r="Z125" s="30">
        <v>9</v>
      </c>
    </row>
    <row r="126" spans="14:26" s="15" customFormat="1">
      <c r="N126" s="30"/>
      <c r="O126" s="15">
        <v>107</v>
      </c>
      <c r="Q126" s="151">
        <f t="shared" si="44"/>
        <v>0</v>
      </c>
      <c r="R126" s="37"/>
      <c r="S126" s="151">
        <f t="shared" si="45"/>
        <v>0</v>
      </c>
      <c r="U126" s="151">
        <f t="shared" si="46"/>
        <v>0</v>
      </c>
      <c r="W126" s="151">
        <f t="shared" si="47"/>
        <v>0</v>
      </c>
      <c r="Y126" s="151">
        <f t="shared" si="48"/>
        <v>0</v>
      </c>
      <c r="Z126" s="30">
        <v>9</v>
      </c>
    </row>
    <row r="127" spans="14:26" s="15" customFormat="1">
      <c r="N127" s="30"/>
      <c r="O127" s="15">
        <v>108</v>
      </c>
      <c r="Q127" s="151">
        <f t="shared" si="44"/>
        <v>0</v>
      </c>
      <c r="R127" s="37"/>
      <c r="S127" s="151">
        <f t="shared" si="45"/>
        <v>0</v>
      </c>
      <c r="U127" s="151">
        <f t="shared" si="46"/>
        <v>0</v>
      </c>
      <c r="W127" s="151">
        <f t="shared" si="47"/>
        <v>0</v>
      </c>
      <c r="Y127" s="151">
        <f t="shared" si="48"/>
        <v>0</v>
      </c>
      <c r="Z127" s="30">
        <v>9</v>
      </c>
    </row>
    <row r="128" spans="14:26" s="15" customFormat="1">
      <c r="N128" s="30"/>
      <c r="O128" s="15">
        <v>109</v>
      </c>
      <c r="Q128" s="151">
        <f t="shared" si="44"/>
        <v>0</v>
      </c>
      <c r="R128" s="37"/>
      <c r="S128" s="151">
        <f t="shared" si="45"/>
        <v>0</v>
      </c>
      <c r="U128" s="151">
        <f t="shared" si="46"/>
        <v>0</v>
      </c>
      <c r="W128" s="151">
        <f t="shared" si="47"/>
        <v>0</v>
      </c>
      <c r="Y128" s="151">
        <f t="shared" si="48"/>
        <v>0</v>
      </c>
      <c r="Z128" s="30">
        <v>10</v>
      </c>
    </row>
    <row r="129" spans="14:26" s="15" customFormat="1">
      <c r="N129" s="30"/>
      <c r="O129" s="15">
        <v>110</v>
      </c>
      <c r="Q129" s="151">
        <f t="shared" si="44"/>
        <v>0</v>
      </c>
      <c r="R129" s="37"/>
      <c r="S129" s="151">
        <f t="shared" si="45"/>
        <v>0</v>
      </c>
      <c r="U129" s="151">
        <f t="shared" si="46"/>
        <v>0</v>
      </c>
      <c r="W129" s="151">
        <f t="shared" si="47"/>
        <v>0</v>
      </c>
      <c r="Y129" s="151">
        <f t="shared" si="48"/>
        <v>0</v>
      </c>
      <c r="Z129" s="30">
        <v>10</v>
      </c>
    </row>
    <row r="130" spans="14:26" s="15" customFormat="1">
      <c r="N130" s="30"/>
      <c r="O130" s="15">
        <v>111</v>
      </c>
      <c r="Q130" s="151">
        <f t="shared" si="44"/>
        <v>0</v>
      </c>
      <c r="R130" s="37"/>
      <c r="S130" s="151">
        <f t="shared" si="45"/>
        <v>0</v>
      </c>
      <c r="U130" s="151">
        <f t="shared" si="46"/>
        <v>0</v>
      </c>
      <c r="W130" s="151">
        <f t="shared" si="47"/>
        <v>0</v>
      </c>
      <c r="Y130" s="151">
        <f t="shared" si="48"/>
        <v>0</v>
      </c>
      <c r="Z130" s="30">
        <v>10</v>
      </c>
    </row>
    <row r="131" spans="14:26" s="15" customFormat="1">
      <c r="N131" s="30"/>
      <c r="O131" s="15">
        <v>112</v>
      </c>
      <c r="Q131" s="151">
        <f t="shared" si="44"/>
        <v>0</v>
      </c>
      <c r="R131" s="37"/>
      <c r="S131" s="151">
        <f t="shared" si="45"/>
        <v>0</v>
      </c>
      <c r="U131" s="151">
        <f t="shared" si="46"/>
        <v>0</v>
      </c>
      <c r="W131" s="151">
        <f t="shared" si="47"/>
        <v>0</v>
      </c>
      <c r="Y131" s="151">
        <f t="shared" si="48"/>
        <v>0</v>
      </c>
      <c r="Z131" s="30">
        <v>10</v>
      </c>
    </row>
    <row r="132" spans="14:26" s="15" customFormat="1">
      <c r="N132" s="30"/>
      <c r="O132" s="15">
        <v>113</v>
      </c>
      <c r="Q132" s="151">
        <f t="shared" si="44"/>
        <v>0</v>
      </c>
      <c r="R132" s="37"/>
      <c r="S132" s="151">
        <f t="shared" si="45"/>
        <v>0</v>
      </c>
      <c r="U132" s="151">
        <f t="shared" si="46"/>
        <v>0</v>
      </c>
      <c r="W132" s="151">
        <f t="shared" si="47"/>
        <v>0</v>
      </c>
      <c r="Y132" s="151">
        <f t="shared" si="48"/>
        <v>0</v>
      </c>
      <c r="Z132" s="30">
        <v>10</v>
      </c>
    </row>
    <row r="133" spans="14:26" s="15" customFormat="1">
      <c r="N133" s="30"/>
      <c r="O133" s="15">
        <v>114</v>
      </c>
      <c r="Q133" s="151">
        <f t="shared" si="44"/>
        <v>0</v>
      </c>
      <c r="R133" s="37"/>
      <c r="S133" s="151">
        <f t="shared" si="45"/>
        <v>0</v>
      </c>
      <c r="U133" s="151">
        <f t="shared" si="46"/>
        <v>0</v>
      </c>
      <c r="W133" s="151">
        <f t="shared" si="47"/>
        <v>0</v>
      </c>
      <c r="Y133" s="151">
        <f t="shared" si="48"/>
        <v>0</v>
      </c>
      <c r="Z133" s="30">
        <v>10</v>
      </c>
    </row>
    <row r="134" spans="14:26" s="15" customFormat="1">
      <c r="N134" s="30"/>
      <c r="O134" s="15">
        <v>115</v>
      </c>
      <c r="Q134" s="151">
        <f t="shared" si="44"/>
        <v>0</v>
      </c>
      <c r="R134" s="37"/>
      <c r="S134" s="151">
        <f t="shared" si="45"/>
        <v>0</v>
      </c>
      <c r="U134" s="151">
        <f t="shared" si="46"/>
        <v>0</v>
      </c>
      <c r="W134" s="151">
        <f t="shared" si="47"/>
        <v>0</v>
      </c>
      <c r="Y134" s="151">
        <f t="shared" si="48"/>
        <v>0</v>
      </c>
      <c r="Z134" s="30">
        <v>10</v>
      </c>
    </row>
    <row r="135" spans="14:26" s="15" customFormat="1">
      <c r="N135" s="30"/>
      <c r="O135" s="15">
        <v>116</v>
      </c>
      <c r="Q135" s="151">
        <f t="shared" si="44"/>
        <v>0</v>
      </c>
      <c r="R135" s="37"/>
      <c r="S135" s="151">
        <f t="shared" si="45"/>
        <v>0</v>
      </c>
      <c r="U135" s="151">
        <f t="shared" si="46"/>
        <v>0</v>
      </c>
      <c r="W135" s="151">
        <f t="shared" si="47"/>
        <v>0</v>
      </c>
      <c r="Y135" s="151">
        <f t="shared" si="48"/>
        <v>0</v>
      </c>
      <c r="Z135" s="30">
        <v>10</v>
      </c>
    </row>
    <row r="136" spans="14:26" s="15" customFormat="1">
      <c r="N136" s="30"/>
      <c r="O136" s="15">
        <v>117</v>
      </c>
      <c r="Q136" s="151">
        <f t="shared" si="44"/>
        <v>0</v>
      </c>
      <c r="R136" s="37"/>
      <c r="S136" s="151">
        <f t="shared" si="45"/>
        <v>0</v>
      </c>
      <c r="U136" s="151">
        <f t="shared" si="46"/>
        <v>0</v>
      </c>
      <c r="W136" s="151">
        <f t="shared" si="47"/>
        <v>0</v>
      </c>
      <c r="Y136" s="151">
        <f t="shared" si="48"/>
        <v>0</v>
      </c>
      <c r="Z136" s="30">
        <v>10</v>
      </c>
    </row>
    <row r="137" spans="14:26" s="15" customFormat="1">
      <c r="N137" s="30"/>
      <c r="O137" s="15">
        <v>118</v>
      </c>
      <c r="Q137" s="151">
        <f t="shared" si="44"/>
        <v>0</v>
      </c>
      <c r="R137" s="37"/>
      <c r="S137" s="151">
        <f t="shared" si="45"/>
        <v>0</v>
      </c>
      <c r="U137" s="151">
        <f t="shared" si="46"/>
        <v>0</v>
      </c>
      <c r="W137" s="151">
        <f t="shared" si="47"/>
        <v>0</v>
      </c>
      <c r="Y137" s="151">
        <f t="shared" si="48"/>
        <v>0</v>
      </c>
      <c r="Z137" s="30">
        <v>10</v>
      </c>
    </row>
    <row r="138" spans="14:26" s="15" customFormat="1">
      <c r="N138" s="30"/>
      <c r="O138" s="15">
        <v>119</v>
      </c>
      <c r="Q138" s="151">
        <f t="shared" si="44"/>
        <v>0</v>
      </c>
      <c r="R138" s="37"/>
      <c r="S138" s="151">
        <f t="shared" si="45"/>
        <v>0</v>
      </c>
      <c r="U138" s="151">
        <f t="shared" si="46"/>
        <v>0</v>
      </c>
      <c r="W138" s="151">
        <f t="shared" si="47"/>
        <v>0</v>
      </c>
      <c r="Y138" s="151">
        <f t="shared" si="48"/>
        <v>0</v>
      </c>
      <c r="Z138" s="30">
        <v>10</v>
      </c>
    </row>
    <row r="139" spans="14:26" s="15" customFormat="1">
      <c r="N139" s="30"/>
      <c r="O139" s="15">
        <v>120</v>
      </c>
      <c r="Q139" s="151">
        <f t="shared" si="44"/>
        <v>0</v>
      </c>
      <c r="R139" s="37"/>
      <c r="S139" s="151">
        <f t="shared" si="45"/>
        <v>0</v>
      </c>
      <c r="U139" s="151">
        <f t="shared" si="46"/>
        <v>0</v>
      </c>
      <c r="W139" s="151">
        <f t="shared" si="47"/>
        <v>0</v>
      </c>
      <c r="Y139" s="151">
        <f t="shared" si="48"/>
        <v>0</v>
      </c>
      <c r="Z139" s="30">
        <v>10</v>
      </c>
    </row>
    <row r="140" spans="14:26" s="15" customFormat="1">
      <c r="N140" s="30"/>
      <c r="O140" s="15">
        <v>121</v>
      </c>
      <c r="Q140" s="151">
        <f t="shared" si="44"/>
        <v>0</v>
      </c>
      <c r="R140" s="37"/>
      <c r="S140" s="151">
        <f t="shared" si="45"/>
        <v>0</v>
      </c>
      <c r="U140" s="151">
        <f t="shared" si="46"/>
        <v>0</v>
      </c>
      <c r="W140" s="151">
        <f t="shared" si="47"/>
        <v>0</v>
      </c>
      <c r="Y140" s="151">
        <f t="shared" si="48"/>
        <v>0</v>
      </c>
      <c r="Z140" s="30">
        <v>11</v>
      </c>
    </row>
    <row r="141" spans="14:26" s="15" customFormat="1">
      <c r="N141" s="30"/>
      <c r="O141" s="15">
        <v>122</v>
      </c>
      <c r="Q141" s="151">
        <f t="shared" si="44"/>
        <v>0</v>
      </c>
      <c r="R141" s="37"/>
      <c r="S141" s="151">
        <f t="shared" si="45"/>
        <v>0</v>
      </c>
      <c r="U141" s="151">
        <f t="shared" si="46"/>
        <v>0</v>
      </c>
      <c r="W141" s="151">
        <f t="shared" si="47"/>
        <v>0</v>
      </c>
      <c r="Y141" s="151">
        <f t="shared" si="48"/>
        <v>0</v>
      </c>
      <c r="Z141" s="30">
        <v>11</v>
      </c>
    </row>
    <row r="142" spans="14:26" s="15" customFormat="1">
      <c r="N142" s="30"/>
      <c r="O142" s="15">
        <v>123</v>
      </c>
      <c r="Q142" s="151">
        <f t="shared" si="44"/>
        <v>0</v>
      </c>
      <c r="R142" s="37"/>
      <c r="S142" s="151">
        <f t="shared" si="45"/>
        <v>0</v>
      </c>
      <c r="U142" s="151">
        <f t="shared" si="46"/>
        <v>0</v>
      </c>
      <c r="W142" s="151">
        <f t="shared" si="47"/>
        <v>0</v>
      </c>
      <c r="Y142" s="151">
        <f t="shared" si="48"/>
        <v>0</v>
      </c>
      <c r="Z142" s="30">
        <v>11</v>
      </c>
    </row>
    <row r="143" spans="14:26" s="15" customFormat="1">
      <c r="N143" s="30"/>
      <c r="O143" s="15">
        <v>124</v>
      </c>
      <c r="Q143" s="151">
        <f t="shared" si="44"/>
        <v>0</v>
      </c>
      <c r="R143" s="37"/>
      <c r="S143" s="151">
        <f t="shared" si="45"/>
        <v>0</v>
      </c>
      <c r="U143" s="151">
        <f t="shared" si="46"/>
        <v>0</v>
      </c>
      <c r="W143" s="151">
        <f t="shared" si="47"/>
        <v>0</v>
      </c>
      <c r="Y143" s="151">
        <f t="shared" si="48"/>
        <v>0</v>
      </c>
      <c r="Z143" s="30">
        <v>11</v>
      </c>
    </row>
    <row r="144" spans="14:26" s="15" customFormat="1">
      <c r="N144" s="30"/>
      <c r="O144" s="15">
        <v>125</v>
      </c>
      <c r="Q144" s="151">
        <f t="shared" si="44"/>
        <v>0</v>
      </c>
      <c r="R144" s="37"/>
      <c r="S144" s="151">
        <f t="shared" si="45"/>
        <v>0</v>
      </c>
      <c r="U144" s="151">
        <f t="shared" si="46"/>
        <v>0</v>
      </c>
      <c r="W144" s="151">
        <f t="shared" si="47"/>
        <v>0</v>
      </c>
      <c r="Y144" s="151">
        <f t="shared" si="48"/>
        <v>0</v>
      </c>
      <c r="Z144" s="30">
        <v>11</v>
      </c>
    </row>
    <row r="145" spans="14:26" s="15" customFormat="1">
      <c r="N145" s="30"/>
      <c r="O145" s="15">
        <v>126</v>
      </c>
      <c r="Q145" s="151">
        <f t="shared" si="44"/>
        <v>0</v>
      </c>
      <c r="R145" s="37"/>
      <c r="S145" s="151">
        <f t="shared" si="45"/>
        <v>0</v>
      </c>
      <c r="U145" s="151">
        <f t="shared" si="46"/>
        <v>0</v>
      </c>
      <c r="W145" s="151">
        <f t="shared" si="47"/>
        <v>0</v>
      </c>
      <c r="Y145" s="151">
        <f t="shared" si="48"/>
        <v>0</v>
      </c>
      <c r="Z145" s="30">
        <v>11</v>
      </c>
    </row>
    <row r="146" spans="14:26" s="15" customFormat="1">
      <c r="N146" s="30"/>
      <c r="O146" s="15">
        <v>127</v>
      </c>
      <c r="Q146" s="151">
        <f t="shared" si="44"/>
        <v>0</v>
      </c>
      <c r="R146" s="37"/>
      <c r="S146" s="151">
        <f t="shared" si="45"/>
        <v>0</v>
      </c>
      <c r="U146" s="151">
        <f t="shared" si="46"/>
        <v>0</v>
      </c>
      <c r="W146" s="151">
        <f t="shared" si="47"/>
        <v>0</v>
      </c>
      <c r="Y146" s="151">
        <f t="shared" si="48"/>
        <v>0</v>
      </c>
      <c r="Z146" s="30">
        <v>11</v>
      </c>
    </row>
    <row r="147" spans="14:26" s="15" customFormat="1">
      <c r="N147" s="30"/>
      <c r="O147" s="15">
        <v>128</v>
      </c>
      <c r="Q147" s="151">
        <f t="shared" si="44"/>
        <v>0</v>
      </c>
      <c r="R147" s="37"/>
      <c r="S147" s="151">
        <f t="shared" si="45"/>
        <v>0</v>
      </c>
      <c r="U147" s="151">
        <f t="shared" si="46"/>
        <v>0</v>
      </c>
      <c r="W147" s="151">
        <f t="shared" si="47"/>
        <v>0</v>
      </c>
      <c r="Y147" s="151">
        <f t="shared" si="48"/>
        <v>0</v>
      </c>
      <c r="Z147" s="30">
        <v>11</v>
      </c>
    </row>
    <row r="148" spans="14:26" s="15" customFormat="1">
      <c r="N148" s="30"/>
      <c r="O148" s="15">
        <v>129</v>
      </c>
      <c r="Q148" s="151">
        <f t="shared" si="44"/>
        <v>0</v>
      </c>
      <c r="R148" s="37"/>
      <c r="S148" s="151">
        <f t="shared" si="45"/>
        <v>0</v>
      </c>
      <c r="U148" s="151">
        <f t="shared" si="46"/>
        <v>0</v>
      </c>
      <c r="W148" s="151">
        <f t="shared" si="47"/>
        <v>0</v>
      </c>
      <c r="Y148" s="151">
        <f t="shared" si="48"/>
        <v>0</v>
      </c>
      <c r="Z148" s="30">
        <v>11</v>
      </c>
    </row>
    <row r="149" spans="14:26" s="15" customFormat="1">
      <c r="N149" s="30"/>
      <c r="O149" s="15">
        <v>130</v>
      </c>
      <c r="Q149" s="151">
        <f t="shared" ref="Q149:Q212" si="49">IF(O149&lt;=$E$9*12,Y148,0)</f>
        <v>0</v>
      </c>
      <c r="R149" s="37"/>
      <c r="S149" s="151">
        <f t="shared" ref="S149:S212" si="50">IF(O149&lt;=$E$9*12,SUM(U149,W149),0)</f>
        <v>0</v>
      </c>
      <c r="U149" s="151">
        <f t="shared" ref="U149:U212" si="51">IF(O149&lt;=$E$9*12,Q149*$E$8/12,0)</f>
        <v>0</v>
      </c>
      <c r="W149" s="151">
        <f t="shared" ref="W149:W212" si="52">IF(O149&lt;=$E$9*12,$E$13-U149,0)</f>
        <v>0</v>
      </c>
      <c r="Y149" s="151">
        <f t="shared" ref="Y149:Y212" si="53">IF(O149&lt;=$E$9*12,Q149-W149,0)</f>
        <v>0</v>
      </c>
      <c r="Z149" s="30">
        <v>11</v>
      </c>
    </row>
    <row r="150" spans="14:26" s="15" customFormat="1">
      <c r="N150" s="30"/>
      <c r="O150" s="15">
        <v>131</v>
      </c>
      <c r="Q150" s="151">
        <f t="shared" si="49"/>
        <v>0</v>
      </c>
      <c r="R150" s="37"/>
      <c r="S150" s="151">
        <f t="shared" si="50"/>
        <v>0</v>
      </c>
      <c r="U150" s="151">
        <f t="shared" si="51"/>
        <v>0</v>
      </c>
      <c r="W150" s="151">
        <f t="shared" si="52"/>
        <v>0</v>
      </c>
      <c r="Y150" s="151">
        <f t="shared" si="53"/>
        <v>0</v>
      </c>
      <c r="Z150" s="30">
        <v>11</v>
      </c>
    </row>
    <row r="151" spans="14:26" s="15" customFormat="1">
      <c r="N151" s="30"/>
      <c r="O151" s="15">
        <v>132</v>
      </c>
      <c r="Q151" s="151">
        <f t="shared" si="49"/>
        <v>0</v>
      </c>
      <c r="R151" s="37"/>
      <c r="S151" s="151">
        <f t="shared" si="50"/>
        <v>0</v>
      </c>
      <c r="U151" s="151">
        <f t="shared" si="51"/>
        <v>0</v>
      </c>
      <c r="W151" s="151">
        <f t="shared" si="52"/>
        <v>0</v>
      </c>
      <c r="Y151" s="151">
        <f t="shared" si="53"/>
        <v>0</v>
      </c>
      <c r="Z151" s="30">
        <v>11</v>
      </c>
    </row>
    <row r="152" spans="14:26" s="15" customFormat="1">
      <c r="N152" s="30"/>
      <c r="O152" s="15">
        <v>133</v>
      </c>
      <c r="Q152" s="151">
        <f t="shared" si="49"/>
        <v>0</v>
      </c>
      <c r="R152" s="37"/>
      <c r="S152" s="151">
        <f t="shared" si="50"/>
        <v>0</v>
      </c>
      <c r="U152" s="151">
        <f t="shared" si="51"/>
        <v>0</v>
      </c>
      <c r="W152" s="151">
        <f t="shared" si="52"/>
        <v>0</v>
      </c>
      <c r="Y152" s="151">
        <f t="shared" si="53"/>
        <v>0</v>
      </c>
      <c r="Z152" s="30">
        <v>12</v>
      </c>
    </row>
    <row r="153" spans="14:26" s="15" customFormat="1">
      <c r="N153" s="30"/>
      <c r="O153" s="15">
        <v>134</v>
      </c>
      <c r="Q153" s="151">
        <f t="shared" si="49"/>
        <v>0</v>
      </c>
      <c r="R153" s="37"/>
      <c r="S153" s="151">
        <f t="shared" si="50"/>
        <v>0</v>
      </c>
      <c r="U153" s="151">
        <f t="shared" si="51"/>
        <v>0</v>
      </c>
      <c r="W153" s="151">
        <f t="shared" si="52"/>
        <v>0</v>
      </c>
      <c r="Y153" s="151">
        <f t="shared" si="53"/>
        <v>0</v>
      </c>
      <c r="Z153" s="30">
        <v>12</v>
      </c>
    </row>
    <row r="154" spans="14:26" s="15" customFormat="1">
      <c r="N154" s="30"/>
      <c r="O154" s="15">
        <v>135</v>
      </c>
      <c r="Q154" s="151">
        <f t="shared" si="49"/>
        <v>0</v>
      </c>
      <c r="R154" s="37"/>
      <c r="S154" s="151">
        <f t="shared" si="50"/>
        <v>0</v>
      </c>
      <c r="U154" s="151">
        <f t="shared" si="51"/>
        <v>0</v>
      </c>
      <c r="W154" s="151">
        <f t="shared" si="52"/>
        <v>0</v>
      </c>
      <c r="Y154" s="151">
        <f t="shared" si="53"/>
        <v>0</v>
      </c>
      <c r="Z154" s="30">
        <v>12</v>
      </c>
    </row>
    <row r="155" spans="14:26" s="15" customFormat="1">
      <c r="N155" s="30"/>
      <c r="O155" s="15">
        <v>136</v>
      </c>
      <c r="Q155" s="151">
        <f t="shared" si="49"/>
        <v>0</v>
      </c>
      <c r="R155" s="37"/>
      <c r="S155" s="151">
        <f t="shared" si="50"/>
        <v>0</v>
      </c>
      <c r="U155" s="151">
        <f t="shared" si="51"/>
        <v>0</v>
      </c>
      <c r="W155" s="151">
        <f t="shared" si="52"/>
        <v>0</v>
      </c>
      <c r="Y155" s="151">
        <f t="shared" si="53"/>
        <v>0</v>
      </c>
      <c r="Z155" s="30">
        <v>12</v>
      </c>
    </row>
    <row r="156" spans="14:26" s="15" customFormat="1">
      <c r="N156" s="30"/>
      <c r="O156" s="15">
        <v>137</v>
      </c>
      <c r="Q156" s="151">
        <f t="shared" si="49"/>
        <v>0</v>
      </c>
      <c r="R156" s="37"/>
      <c r="S156" s="151">
        <f t="shared" si="50"/>
        <v>0</v>
      </c>
      <c r="U156" s="151">
        <f t="shared" si="51"/>
        <v>0</v>
      </c>
      <c r="W156" s="151">
        <f t="shared" si="52"/>
        <v>0</v>
      </c>
      <c r="Y156" s="151">
        <f t="shared" si="53"/>
        <v>0</v>
      </c>
      <c r="Z156" s="30">
        <v>12</v>
      </c>
    </row>
    <row r="157" spans="14:26" s="15" customFormat="1">
      <c r="N157" s="30"/>
      <c r="O157" s="15">
        <v>138</v>
      </c>
      <c r="Q157" s="151">
        <f t="shared" si="49"/>
        <v>0</v>
      </c>
      <c r="R157" s="37"/>
      <c r="S157" s="151">
        <f t="shared" si="50"/>
        <v>0</v>
      </c>
      <c r="U157" s="151">
        <f t="shared" si="51"/>
        <v>0</v>
      </c>
      <c r="W157" s="151">
        <f t="shared" si="52"/>
        <v>0</v>
      </c>
      <c r="Y157" s="151">
        <f t="shared" si="53"/>
        <v>0</v>
      </c>
      <c r="Z157" s="30">
        <v>12</v>
      </c>
    </row>
    <row r="158" spans="14:26" s="15" customFormat="1">
      <c r="N158" s="30"/>
      <c r="O158" s="15">
        <v>139</v>
      </c>
      <c r="Q158" s="151">
        <f t="shared" si="49"/>
        <v>0</v>
      </c>
      <c r="R158" s="37"/>
      <c r="S158" s="151">
        <f t="shared" si="50"/>
        <v>0</v>
      </c>
      <c r="U158" s="151">
        <f t="shared" si="51"/>
        <v>0</v>
      </c>
      <c r="W158" s="151">
        <f t="shared" si="52"/>
        <v>0</v>
      </c>
      <c r="Y158" s="151">
        <f t="shared" si="53"/>
        <v>0</v>
      </c>
      <c r="Z158" s="30">
        <v>12</v>
      </c>
    </row>
    <row r="159" spans="14:26" s="15" customFormat="1">
      <c r="N159" s="30"/>
      <c r="O159" s="15">
        <v>140</v>
      </c>
      <c r="Q159" s="151">
        <f t="shared" si="49"/>
        <v>0</v>
      </c>
      <c r="R159" s="37"/>
      <c r="S159" s="151">
        <f t="shared" si="50"/>
        <v>0</v>
      </c>
      <c r="U159" s="151">
        <f t="shared" si="51"/>
        <v>0</v>
      </c>
      <c r="W159" s="151">
        <f t="shared" si="52"/>
        <v>0</v>
      </c>
      <c r="Y159" s="151">
        <f t="shared" si="53"/>
        <v>0</v>
      </c>
      <c r="Z159" s="30">
        <v>12</v>
      </c>
    </row>
    <row r="160" spans="14:26" s="15" customFormat="1">
      <c r="N160" s="30"/>
      <c r="O160" s="15">
        <v>141</v>
      </c>
      <c r="Q160" s="151">
        <f t="shared" si="49"/>
        <v>0</v>
      </c>
      <c r="R160" s="37"/>
      <c r="S160" s="151">
        <f t="shared" si="50"/>
        <v>0</v>
      </c>
      <c r="U160" s="151">
        <f t="shared" si="51"/>
        <v>0</v>
      </c>
      <c r="W160" s="151">
        <f t="shared" si="52"/>
        <v>0</v>
      </c>
      <c r="Y160" s="151">
        <f t="shared" si="53"/>
        <v>0</v>
      </c>
      <c r="Z160" s="30">
        <v>12</v>
      </c>
    </row>
    <row r="161" spans="14:26" s="15" customFormat="1">
      <c r="N161" s="30"/>
      <c r="O161" s="15">
        <v>142</v>
      </c>
      <c r="Q161" s="151">
        <f t="shared" si="49"/>
        <v>0</v>
      </c>
      <c r="R161" s="37"/>
      <c r="S161" s="151">
        <f t="shared" si="50"/>
        <v>0</v>
      </c>
      <c r="U161" s="151">
        <f t="shared" si="51"/>
        <v>0</v>
      </c>
      <c r="W161" s="151">
        <f t="shared" si="52"/>
        <v>0</v>
      </c>
      <c r="Y161" s="151">
        <f t="shared" si="53"/>
        <v>0</v>
      </c>
      <c r="Z161" s="30">
        <v>12</v>
      </c>
    </row>
    <row r="162" spans="14:26" s="15" customFormat="1">
      <c r="N162" s="30"/>
      <c r="O162" s="15">
        <v>143</v>
      </c>
      <c r="Q162" s="151">
        <f t="shared" si="49"/>
        <v>0</v>
      </c>
      <c r="R162" s="37"/>
      <c r="S162" s="151">
        <f t="shared" si="50"/>
        <v>0</v>
      </c>
      <c r="U162" s="151">
        <f t="shared" si="51"/>
        <v>0</v>
      </c>
      <c r="W162" s="151">
        <f t="shared" si="52"/>
        <v>0</v>
      </c>
      <c r="Y162" s="151">
        <f t="shared" si="53"/>
        <v>0</v>
      </c>
      <c r="Z162" s="30">
        <v>12</v>
      </c>
    </row>
    <row r="163" spans="14:26" s="15" customFormat="1">
      <c r="N163" s="30"/>
      <c r="O163" s="15">
        <v>144</v>
      </c>
      <c r="Q163" s="151">
        <f t="shared" si="49"/>
        <v>0</v>
      </c>
      <c r="R163" s="37"/>
      <c r="S163" s="151">
        <f t="shared" si="50"/>
        <v>0</v>
      </c>
      <c r="U163" s="151">
        <f t="shared" si="51"/>
        <v>0</v>
      </c>
      <c r="W163" s="151">
        <f t="shared" si="52"/>
        <v>0</v>
      </c>
      <c r="Y163" s="151">
        <f t="shared" si="53"/>
        <v>0</v>
      </c>
      <c r="Z163" s="30">
        <v>12</v>
      </c>
    </row>
    <row r="164" spans="14:26" s="15" customFormat="1">
      <c r="N164" s="30"/>
      <c r="O164" s="15">
        <v>145</v>
      </c>
      <c r="Q164" s="151">
        <f t="shared" si="49"/>
        <v>0</v>
      </c>
      <c r="R164" s="37"/>
      <c r="S164" s="151">
        <f t="shared" si="50"/>
        <v>0</v>
      </c>
      <c r="U164" s="151">
        <f t="shared" si="51"/>
        <v>0</v>
      </c>
      <c r="W164" s="151">
        <f t="shared" si="52"/>
        <v>0</v>
      </c>
      <c r="Y164" s="151">
        <f t="shared" si="53"/>
        <v>0</v>
      </c>
      <c r="Z164" s="30">
        <v>13</v>
      </c>
    </row>
    <row r="165" spans="14:26" s="15" customFormat="1">
      <c r="N165" s="30"/>
      <c r="O165" s="15">
        <v>146</v>
      </c>
      <c r="Q165" s="151">
        <f t="shared" si="49"/>
        <v>0</v>
      </c>
      <c r="R165" s="37"/>
      <c r="S165" s="151">
        <f t="shared" si="50"/>
        <v>0</v>
      </c>
      <c r="U165" s="151">
        <f t="shared" si="51"/>
        <v>0</v>
      </c>
      <c r="W165" s="151">
        <f t="shared" si="52"/>
        <v>0</v>
      </c>
      <c r="Y165" s="151">
        <f t="shared" si="53"/>
        <v>0</v>
      </c>
      <c r="Z165" s="30">
        <v>13</v>
      </c>
    </row>
    <row r="166" spans="14:26" s="15" customFormat="1">
      <c r="N166" s="30"/>
      <c r="O166" s="15">
        <v>147</v>
      </c>
      <c r="Q166" s="151">
        <f t="shared" si="49"/>
        <v>0</v>
      </c>
      <c r="R166" s="37"/>
      <c r="S166" s="151">
        <f t="shared" si="50"/>
        <v>0</v>
      </c>
      <c r="U166" s="151">
        <f t="shared" si="51"/>
        <v>0</v>
      </c>
      <c r="W166" s="151">
        <f t="shared" si="52"/>
        <v>0</v>
      </c>
      <c r="Y166" s="151">
        <f t="shared" si="53"/>
        <v>0</v>
      </c>
      <c r="Z166" s="30">
        <v>13</v>
      </c>
    </row>
    <row r="167" spans="14:26" s="15" customFormat="1">
      <c r="N167" s="30"/>
      <c r="O167" s="15">
        <v>148</v>
      </c>
      <c r="Q167" s="151">
        <f t="shared" si="49"/>
        <v>0</v>
      </c>
      <c r="R167" s="37"/>
      <c r="S167" s="151">
        <f t="shared" si="50"/>
        <v>0</v>
      </c>
      <c r="U167" s="151">
        <f t="shared" si="51"/>
        <v>0</v>
      </c>
      <c r="W167" s="151">
        <f t="shared" si="52"/>
        <v>0</v>
      </c>
      <c r="Y167" s="151">
        <f t="shared" si="53"/>
        <v>0</v>
      </c>
      <c r="Z167" s="30">
        <v>13</v>
      </c>
    </row>
    <row r="168" spans="14:26" s="15" customFormat="1">
      <c r="N168" s="30"/>
      <c r="O168" s="15">
        <v>149</v>
      </c>
      <c r="Q168" s="151">
        <f t="shared" si="49"/>
        <v>0</v>
      </c>
      <c r="R168" s="37"/>
      <c r="S168" s="151">
        <f t="shared" si="50"/>
        <v>0</v>
      </c>
      <c r="U168" s="151">
        <f t="shared" si="51"/>
        <v>0</v>
      </c>
      <c r="W168" s="151">
        <f t="shared" si="52"/>
        <v>0</v>
      </c>
      <c r="Y168" s="151">
        <f t="shared" si="53"/>
        <v>0</v>
      </c>
      <c r="Z168" s="30">
        <v>13</v>
      </c>
    </row>
    <row r="169" spans="14:26" s="15" customFormat="1">
      <c r="N169" s="30"/>
      <c r="O169" s="15">
        <v>150</v>
      </c>
      <c r="Q169" s="151">
        <f t="shared" si="49"/>
        <v>0</v>
      </c>
      <c r="R169" s="37"/>
      <c r="S169" s="151">
        <f t="shared" si="50"/>
        <v>0</v>
      </c>
      <c r="U169" s="151">
        <f t="shared" si="51"/>
        <v>0</v>
      </c>
      <c r="W169" s="151">
        <f t="shared" si="52"/>
        <v>0</v>
      </c>
      <c r="Y169" s="151">
        <f t="shared" si="53"/>
        <v>0</v>
      </c>
      <c r="Z169" s="30">
        <v>13</v>
      </c>
    </row>
    <row r="170" spans="14:26" s="15" customFormat="1">
      <c r="N170" s="30"/>
      <c r="O170" s="15">
        <v>151</v>
      </c>
      <c r="Q170" s="151">
        <f t="shared" si="49"/>
        <v>0</v>
      </c>
      <c r="R170" s="37"/>
      <c r="S170" s="151">
        <f t="shared" si="50"/>
        <v>0</v>
      </c>
      <c r="U170" s="151">
        <f t="shared" si="51"/>
        <v>0</v>
      </c>
      <c r="W170" s="151">
        <f t="shared" si="52"/>
        <v>0</v>
      </c>
      <c r="Y170" s="151">
        <f t="shared" si="53"/>
        <v>0</v>
      </c>
      <c r="Z170" s="30">
        <v>13</v>
      </c>
    </row>
    <row r="171" spans="14:26" s="15" customFormat="1">
      <c r="N171" s="30"/>
      <c r="O171" s="15">
        <v>152</v>
      </c>
      <c r="Q171" s="151">
        <f t="shared" si="49"/>
        <v>0</v>
      </c>
      <c r="R171" s="37"/>
      <c r="S171" s="151">
        <f t="shared" si="50"/>
        <v>0</v>
      </c>
      <c r="U171" s="151">
        <f t="shared" si="51"/>
        <v>0</v>
      </c>
      <c r="W171" s="151">
        <f t="shared" si="52"/>
        <v>0</v>
      </c>
      <c r="Y171" s="151">
        <f t="shared" si="53"/>
        <v>0</v>
      </c>
      <c r="Z171" s="30">
        <v>13</v>
      </c>
    </row>
    <row r="172" spans="14:26" s="15" customFormat="1">
      <c r="N172" s="30"/>
      <c r="O172" s="15">
        <v>153</v>
      </c>
      <c r="Q172" s="151">
        <f t="shared" si="49"/>
        <v>0</v>
      </c>
      <c r="R172" s="37"/>
      <c r="S172" s="151">
        <f t="shared" si="50"/>
        <v>0</v>
      </c>
      <c r="U172" s="151">
        <f t="shared" si="51"/>
        <v>0</v>
      </c>
      <c r="W172" s="151">
        <f t="shared" si="52"/>
        <v>0</v>
      </c>
      <c r="Y172" s="151">
        <f t="shared" si="53"/>
        <v>0</v>
      </c>
      <c r="Z172" s="30">
        <v>13</v>
      </c>
    </row>
    <row r="173" spans="14:26" s="15" customFormat="1">
      <c r="N173" s="30"/>
      <c r="O173" s="15">
        <v>154</v>
      </c>
      <c r="Q173" s="151">
        <f t="shared" si="49"/>
        <v>0</v>
      </c>
      <c r="R173" s="37"/>
      <c r="S173" s="151">
        <f t="shared" si="50"/>
        <v>0</v>
      </c>
      <c r="U173" s="151">
        <f t="shared" si="51"/>
        <v>0</v>
      </c>
      <c r="W173" s="151">
        <f t="shared" si="52"/>
        <v>0</v>
      </c>
      <c r="Y173" s="151">
        <f t="shared" si="53"/>
        <v>0</v>
      </c>
      <c r="Z173" s="30">
        <v>13</v>
      </c>
    </row>
    <row r="174" spans="14:26" s="15" customFormat="1">
      <c r="N174" s="30"/>
      <c r="O174" s="15">
        <v>155</v>
      </c>
      <c r="Q174" s="151">
        <f t="shared" si="49"/>
        <v>0</v>
      </c>
      <c r="R174" s="37"/>
      <c r="S174" s="151">
        <f t="shared" si="50"/>
        <v>0</v>
      </c>
      <c r="U174" s="151">
        <f t="shared" si="51"/>
        <v>0</v>
      </c>
      <c r="W174" s="151">
        <f t="shared" si="52"/>
        <v>0</v>
      </c>
      <c r="Y174" s="151">
        <f t="shared" si="53"/>
        <v>0</v>
      </c>
      <c r="Z174" s="30">
        <v>13</v>
      </c>
    </row>
    <row r="175" spans="14:26" s="15" customFormat="1">
      <c r="N175" s="30"/>
      <c r="O175" s="15">
        <v>156</v>
      </c>
      <c r="Q175" s="151">
        <f t="shared" si="49"/>
        <v>0</v>
      </c>
      <c r="R175" s="37"/>
      <c r="S175" s="151">
        <f t="shared" si="50"/>
        <v>0</v>
      </c>
      <c r="U175" s="151">
        <f t="shared" si="51"/>
        <v>0</v>
      </c>
      <c r="W175" s="151">
        <f t="shared" si="52"/>
        <v>0</v>
      </c>
      <c r="Y175" s="151">
        <f t="shared" si="53"/>
        <v>0</v>
      </c>
      <c r="Z175" s="30">
        <v>13</v>
      </c>
    </row>
    <row r="176" spans="14:26" s="15" customFormat="1">
      <c r="N176" s="30"/>
      <c r="O176" s="15">
        <v>157</v>
      </c>
      <c r="Q176" s="151">
        <f t="shared" si="49"/>
        <v>0</v>
      </c>
      <c r="R176" s="37"/>
      <c r="S176" s="151">
        <f t="shared" si="50"/>
        <v>0</v>
      </c>
      <c r="U176" s="151">
        <f t="shared" si="51"/>
        <v>0</v>
      </c>
      <c r="W176" s="151">
        <f t="shared" si="52"/>
        <v>0</v>
      </c>
      <c r="Y176" s="151">
        <f t="shared" si="53"/>
        <v>0</v>
      </c>
      <c r="Z176" s="30">
        <v>14</v>
      </c>
    </row>
    <row r="177" spans="14:26" s="15" customFormat="1">
      <c r="N177" s="30"/>
      <c r="O177" s="15">
        <v>158</v>
      </c>
      <c r="Q177" s="151">
        <f t="shared" si="49"/>
        <v>0</v>
      </c>
      <c r="R177" s="37"/>
      <c r="S177" s="151">
        <f t="shared" si="50"/>
        <v>0</v>
      </c>
      <c r="U177" s="151">
        <f t="shared" si="51"/>
        <v>0</v>
      </c>
      <c r="W177" s="151">
        <f t="shared" si="52"/>
        <v>0</v>
      </c>
      <c r="Y177" s="151">
        <f t="shared" si="53"/>
        <v>0</v>
      </c>
      <c r="Z177" s="30">
        <v>14</v>
      </c>
    </row>
    <row r="178" spans="14:26" s="15" customFormat="1">
      <c r="N178" s="30"/>
      <c r="O178" s="15">
        <v>159</v>
      </c>
      <c r="Q178" s="151">
        <f t="shared" si="49"/>
        <v>0</v>
      </c>
      <c r="R178" s="37"/>
      <c r="S178" s="151">
        <f t="shared" si="50"/>
        <v>0</v>
      </c>
      <c r="U178" s="151">
        <f t="shared" si="51"/>
        <v>0</v>
      </c>
      <c r="W178" s="151">
        <f t="shared" si="52"/>
        <v>0</v>
      </c>
      <c r="Y178" s="151">
        <f t="shared" si="53"/>
        <v>0</v>
      </c>
      <c r="Z178" s="30">
        <v>14</v>
      </c>
    </row>
    <row r="179" spans="14:26" s="15" customFormat="1">
      <c r="N179" s="30"/>
      <c r="O179" s="15">
        <v>160</v>
      </c>
      <c r="Q179" s="151">
        <f t="shared" si="49"/>
        <v>0</v>
      </c>
      <c r="R179" s="37"/>
      <c r="S179" s="151">
        <f t="shared" si="50"/>
        <v>0</v>
      </c>
      <c r="U179" s="151">
        <f t="shared" si="51"/>
        <v>0</v>
      </c>
      <c r="W179" s="151">
        <f t="shared" si="52"/>
        <v>0</v>
      </c>
      <c r="Y179" s="151">
        <f t="shared" si="53"/>
        <v>0</v>
      </c>
      <c r="Z179" s="30">
        <v>14</v>
      </c>
    </row>
    <row r="180" spans="14:26" s="15" customFormat="1">
      <c r="N180" s="30"/>
      <c r="O180" s="15">
        <v>161</v>
      </c>
      <c r="Q180" s="151">
        <f t="shared" si="49"/>
        <v>0</v>
      </c>
      <c r="R180" s="37"/>
      <c r="S180" s="151">
        <f t="shared" si="50"/>
        <v>0</v>
      </c>
      <c r="U180" s="151">
        <f t="shared" si="51"/>
        <v>0</v>
      </c>
      <c r="W180" s="151">
        <f t="shared" si="52"/>
        <v>0</v>
      </c>
      <c r="Y180" s="151">
        <f t="shared" si="53"/>
        <v>0</v>
      </c>
      <c r="Z180" s="30">
        <v>14</v>
      </c>
    </row>
    <row r="181" spans="14:26" s="15" customFormat="1">
      <c r="N181" s="30"/>
      <c r="O181" s="15">
        <v>162</v>
      </c>
      <c r="Q181" s="151">
        <f t="shared" si="49"/>
        <v>0</v>
      </c>
      <c r="R181" s="37"/>
      <c r="S181" s="151">
        <f t="shared" si="50"/>
        <v>0</v>
      </c>
      <c r="U181" s="151">
        <f t="shared" si="51"/>
        <v>0</v>
      </c>
      <c r="W181" s="151">
        <f t="shared" si="52"/>
        <v>0</v>
      </c>
      <c r="Y181" s="151">
        <f t="shared" si="53"/>
        <v>0</v>
      </c>
      <c r="Z181" s="30">
        <v>14</v>
      </c>
    </row>
    <row r="182" spans="14:26" s="15" customFormat="1">
      <c r="N182" s="30"/>
      <c r="O182" s="15">
        <v>163</v>
      </c>
      <c r="Q182" s="151">
        <f t="shared" si="49"/>
        <v>0</v>
      </c>
      <c r="R182" s="37"/>
      <c r="S182" s="151">
        <f t="shared" si="50"/>
        <v>0</v>
      </c>
      <c r="U182" s="151">
        <f t="shared" si="51"/>
        <v>0</v>
      </c>
      <c r="W182" s="151">
        <f t="shared" si="52"/>
        <v>0</v>
      </c>
      <c r="Y182" s="151">
        <f t="shared" si="53"/>
        <v>0</v>
      </c>
      <c r="Z182" s="30">
        <v>14</v>
      </c>
    </row>
    <row r="183" spans="14:26" s="15" customFormat="1">
      <c r="N183" s="30"/>
      <c r="O183" s="15">
        <v>164</v>
      </c>
      <c r="Q183" s="151">
        <f t="shared" si="49"/>
        <v>0</v>
      </c>
      <c r="R183" s="37"/>
      <c r="S183" s="151">
        <f t="shared" si="50"/>
        <v>0</v>
      </c>
      <c r="U183" s="151">
        <f t="shared" si="51"/>
        <v>0</v>
      </c>
      <c r="W183" s="151">
        <f t="shared" si="52"/>
        <v>0</v>
      </c>
      <c r="Y183" s="151">
        <f t="shared" si="53"/>
        <v>0</v>
      </c>
      <c r="Z183" s="30">
        <v>14</v>
      </c>
    </row>
    <row r="184" spans="14:26" s="15" customFormat="1">
      <c r="N184" s="30"/>
      <c r="O184" s="15">
        <v>165</v>
      </c>
      <c r="Q184" s="151">
        <f t="shared" si="49"/>
        <v>0</v>
      </c>
      <c r="R184" s="37"/>
      <c r="S184" s="151">
        <f t="shared" si="50"/>
        <v>0</v>
      </c>
      <c r="U184" s="151">
        <f t="shared" si="51"/>
        <v>0</v>
      </c>
      <c r="W184" s="151">
        <f t="shared" si="52"/>
        <v>0</v>
      </c>
      <c r="Y184" s="151">
        <f t="shared" si="53"/>
        <v>0</v>
      </c>
      <c r="Z184" s="30">
        <v>14</v>
      </c>
    </row>
    <row r="185" spans="14:26" s="15" customFormat="1">
      <c r="N185" s="30"/>
      <c r="O185" s="15">
        <v>166</v>
      </c>
      <c r="Q185" s="151">
        <f t="shared" si="49"/>
        <v>0</v>
      </c>
      <c r="R185" s="37"/>
      <c r="S185" s="151">
        <f t="shared" si="50"/>
        <v>0</v>
      </c>
      <c r="U185" s="151">
        <f t="shared" si="51"/>
        <v>0</v>
      </c>
      <c r="W185" s="151">
        <f t="shared" si="52"/>
        <v>0</v>
      </c>
      <c r="Y185" s="151">
        <f t="shared" si="53"/>
        <v>0</v>
      </c>
      <c r="Z185" s="30">
        <v>14</v>
      </c>
    </row>
    <row r="186" spans="14:26" s="15" customFormat="1">
      <c r="N186" s="30"/>
      <c r="O186" s="15">
        <v>167</v>
      </c>
      <c r="Q186" s="151">
        <f t="shared" si="49"/>
        <v>0</v>
      </c>
      <c r="R186" s="37"/>
      <c r="S186" s="151">
        <f t="shared" si="50"/>
        <v>0</v>
      </c>
      <c r="U186" s="151">
        <f t="shared" si="51"/>
        <v>0</v>
      </c>
      <c r="W186" s="151">
        <f t="shared" si="52"/>
        <v>0</v>
      </c>
      <c r="Y186" s="151">
        <f t="shared" si="53"/>
        <v>0</v>
      </c>
      <c r="Z186" s="30">
        <v>14</v>
      </c>
    </row>
    <row r="187" spans="14:26" s="15" customFormat="1">
      <c r="N187" s="30"/>
      <c r="O187" s="15">
        <v>168</v>
      </c>
      <c r="Q187" s="151">
        <f t="shared" si="49"/>
        <v>0</v>
      </c>
      <c r="R187" s="37"/>
      <c r="S187" s="151">
        <f t="shared" si="50"/>
        <v>0</v>
      </c>
      <c r="U187" s="151">
        <f t="shared" si="51"/>
        <v>0</v>
      </c>
      <c r="W187" s="151">
        <f t="shared" si="52"/>
        <v>0</v>
      </c>
      <c r="Y187" s="151">
        <f t="shared" si="53"/>
        <v>0</v>
      </c>
      <c r="Z187" s="30">
        <v>14</v>
      </c>
    </row>
    <row r="188" spans="14:26" s="15" customFormat="1">
      <c r="N188" s="30"/>
      <c r="O188" s="15">
        <v>169</v>
      </c>
      <c r="Q188" s="151">
        <f t="shared" si="49"/>
        <v>0</v>
      </c>
      <c r="R188" s="37"/>
      <c r="S188" s="151">
        <f t="shared" si="50"/>
        <v>0</v>
      </c>
      <c r="U188" s="151">
        <f t="shared" si="51"/>
        <v>0</v>
      </c>
      <c r="W188" s="151">
        <f t="shared" si="52"/>
        <v>0</v>
      </c>
      <c r="Y188" s="151">
        <f t="shared" si="53"/>
        <v>0</v>
      </c>
      <c r="Z188" s="30">
        <v>15</v>
      </c>
    </row>
    <row r="189" spans="14:26" s="15" customFormat="1">
      <c r="N189" s="30"/>
      <c r="O189" s="15">
        <v>170</v>
      </c>
      <c r="Q189" s="151">
        <f t="shared" si="49"/>
        <v>0</v>
      </c>
      <c r="R189" s="37"/>
      <c r="S189" s="151">
        <f t="shared" si="50"/>
        <v>0</v>
      </c>
      <c r="U189" s="151">
        <f t="shared" si="51"/>
        <v>0</v>
      </c>
      <c r="W189" s="151">
        <f t="shared" si="52"/>
        <v>0</v>
      </c>
      <c r="Y189" s="151">
        <f t="shared" si="53"/>
        <v>0</v>
      </c>
      <c r="Z189" s="30">
        <v>15</v>
      </c>
    </row>
    <row r="190" spans="14:26" s="15" customFormat="1">
      <c r="N190" s="30"/>
      <c r="O190" s="15">
        <v>171</v>
      </c>
      <c r="Q190" s="151">
        <f t="shared" si="49"/>
        <v>0</v>
      </c>
      <c r="R190" s="37"/>
      <c r="S190" s="151">
        <f t="shared" si="50"/>
        <v>0</v>
      </c>
      <c r="U190" s="151">
        <f t="shared" si="51"/>
        <v>0</v>
      </c>
      <c r="W190" s="151">
        <f t="shared" si="52"/>
        <v>0</v>
      </c>
      <c r="Y190" s="151">
        <f t="shared" si="53"/>
        <v>0</v>
      </c>
      <c r="Z190" s="30">
        <v>15</v>
      </c>
    </row>
    <row r="191" spans="14:26" s="15" customFormat="1">
      <c r="N191" s="30"/>
      <c r="O191" s="15">
        <v>172</v>
      </c>
      <c r="Q191" s="151">
        <f t="shared" si="49"/>
        <v>0</v>
      </c>
      <c r="R191" s="37"/>
      <c r="S191" s="151">
        <f t="shared" si="50"/>
        <v>0</v>
      </c>
      <c r="U191" s="151">
        <f t="shared" si="51"/>
        <v>0</v>
      </c>
      <c r="W191" s="151">
        <f t="shared" si="52"/>
        <v>0</v>
      </c>
      <c r="Y191" s="151">
        <f t="shared" si="53"/>
        <v>0</v>
      </c>
      <c r="Z191" s="30">
        <v>15</v>
      </c>
    </row>
    <row r="192" spans="14:26" s="15" customFormat="1">
      <c r="N192" s="30"/>
      <c r="O192" s="15">
        <v>173</v>
      </c>
      <c r="Q192" s="151">
        <f t="shared" si="49"/>
        <v>0</v>
      </c>
      <c r="R192" s="37"/>
      <c r="S192" s="151">
        <f t="shared" si="50"/>
        <v>0</v>
      </c>
      <c r="U192" s="151">
        <f t="shared" si="51"/>
        <v>0</v>
      </c>
      <c r="W192" s="151">
        <f t="shared" si="52"/>
        <v>0</v>
      </c>
      <c r="Y192" s="151">
        <f t="shared" si="53"/>
        <v>0</v>
      </c>
      <c r="Z192" s="30">
        <v>15</v>
      </c>
    </row>
    <row r="193" spans="14:26" s="15" customFormat="1">
      <c r="N193" s="30"/>
      <c r="O193" s="15">
        <v>174</v>
      </c>
      <c r="Q193" s="151">
        <f t="shared" si="49"/>
        <v>0</v>
      </c>
      <c r="R193" s="37"/>
      <c r="S193" s="151">
        <f t="shared" si="50"/>
        <v>0</v>
      </c>
      <c r="U193" s="151">
        <f t="shared" si="51"/>
        <v>0</v>
      </c>
      <c r="W193" s="151">
        <f t="shared" si="52"/>
        <v>0</v>
      </c>
      <c r="Y193" s="151">
        <f t="shared" si="53"/>
        <v>0</v>
      </c>
      <c r="Z193" s="30">
        <v>15</v>
      </c>
    </row>
    <row r="194" spans="14:26" s="15" customFormat="1">
      <c r="N194" s="30"/>
      <c r="O194" s="15">
        <v>175</v>
      </c>
      <c r="Q194" s="151">
        <f t="shared" si="49"/>
        <v>0</v>
      </c>
      <c r="R194" s="37"/>
      <c r="S194" s="151">
        <f t="shared" si="50"/>
        <v>0</v>
      </c>
      <c r="U194" s="151">
        <f t="shared" si="51"/>
        <v>0</v>
      </c>
      <c r="W194" s="151">
        <f t="shared" si="52"/>
        <v>0</v>
      </c>
      <c r="Y194" s="151">
        <f t="shared" si="53"/>
        <v>0</v>
      </c>
      <c r="Z194" s="30">
        <v>15</v>
      </c>
    </row>
    <row r="195" spans="14:26" s="15" customFormat="1">
      <c r="N195" s="30"/>
      <c r="O195" s="15">
        <v>176</v>
      </c>
      <c r="Q195" s="151">
        <f t="shared" si="49"/>
        <v>0</v>
      </c>
      <c r="R195" s="37"/>
      <c r="S195" s="151">
        <f t="shared" si="50"/>
        <v>0</v>
      </c>
      <c r="U195" s="151">
        <f t="shared" si="51"/>
        <v>0</v>
      </c>
      <c r="W195" s="151">
        <f t="shared" si="52"/>
        <v>0</v>
      </c>
      <c r="Y195" s="151">
        <f t="shared" si="53"/>
        <v>0</v>
      </c>
      <c r="Z195" s="30">
        <v>15</v>
      </c>
    </row>
    <row r="196" spans="14:26" s="15" customFormat="1">
      <c r="N196" s="30"/>
      <c r="O196" s="15">
        <v>177</v>
      </c>
      <c r="Q196" s="151">
        <f t="shared" si="49"/>
        <v>0</v>
      </c>
      <c r="R196" s="37"/>
      <c r="S196" s="151">
        <f t="shared" si="50"/>
        <v>0</v>
      </c>
      <c r="U196" s="151">
        <f t="shared" si="51"/>
        <v>0</v>
      </c>
      <c r="W196" s="151">
        <f t="shared" si="52"/>
        <v>0</v>
      </c>
      <c r="Y196" s="151">
        <f t="shared" si="53"/>
        <v>0</v>
      </c>
      <c r="Z196" s="30">
        <v>15</v>
      </c>
    </row>
    <row r="197" spans="14:26" s="15" customFormat="1">
      <c r="N197" s="30"/>
      <c r="O197" s="15">
        <v>178</v>
      </c>
      <c r="Q197" s="151">
        <f t="shared" si="49"/>
        <v>0</v>
      </c>
      <c r="R197" s="37"/>
      <c r="S197" s="151">
        <f t="shared" si="50"/>
        <v>0</v>
      </c>
      <c r="U197" s="151">
        <f t="shared" si="51"/>
        <v>0</v>
      </c>
      <c r="W197" s="151">
        <f t="shared" si="52"/>
        <v>0</v>
      </c>
      <c r="Y197" s="151">
        <f t="shared" si="53"/>
        <v>0</v>
      </c>
      <c r="Z197" s="30">
        <v>15</v>
      </c>
    </row>
    <row r="198" spans="14:26" s="15" customFormat="1">
      <c r="N198" s="30"/>
      <c r="O198" s="15">
        <v>179</v>
      </c>
      <c r="Q198" s="151">
        <f t="shared" si="49"/>
        <v>0</v>
      </c>
      <c r="R198" s="37"/>
      <c r="S198" s="151">
        <f t="shared" si="50"/>
        <v>0</v>
      </c>
      <c r="U198" s="151">
        <f t="shared" si="51"/>
        <v>0</v>
      </c>
      <c r="W198" s="151">
        <f t="shared" si="52"/>
        <v>0</v>
      </c>
      <c r="Y198" s="151">
        <f t="shared" si="53"/>
        <v>0</v>
      </c>
      <c r="Z198" s="30">
        <v>15</v>
      </c>
    </row>
    <row r="199" spans="14:26" s="15" customFormat="1">
      <c r="N199" s="30"/>
      <c r="O199" s="15">
        <v>180</v>
      </c>
      <c r="Q199" s="151">
        <f t="shared" si="49"/>
        <v>0</v>
      </c>
      <c r="R199" s="37"/>
      <c r="S199" s="151">
        <f t="shared" si="50"/>
        <v>0</v>
      </c>
      <c r="U199" s="151">
        <f t="shared" si="51"/>
        <v>0</v>
      </c>
      <c r="W199" s="151">
        <f t="shared" si="52"/>
        <v>0</v>
      </c>
      <c r="Y199" s="151">
        <f t="shared" si="53"/>
        <v>0</v>
      </c>
      <c r="Z199" s="30">
        <v>15</v>
      </c>
    </row>
    <row r="200" spans="14:26" s="15" customFormat="1">
      <c r="N200" s="30"/>
      <c r="O200" s="15">
        <v>181</v>
      </c>
      <c r="Q200" s="151">
        <f t="shared" si="49"/>
        <v>0</v>
      </c>
      <c r="R200" s="37"/>
      <c r="S200" s="151">
        <f t="shared" si="50"/>
        <v>0</v>
      </c>
      <c r="U200" s="151">
        <f t="shared" si="51"/>
        <v>0</v>
      </c>
      <c r="W200" s="151">
        <f t="shared" si="52"/>
        <v>0</v>
      </c>
      <c r="Y200" s="151">
        <f t="shared" si="53"/>
        <v>0</v>
      </c>
      <c r="Z200" s="30">
        <v>16</v>
      </c>
    </row>
    <row r="201" spans="14:26" s="15" customFormat="1">
      <c r="N201" s="30"/>
      <c r="O201" s="15">
        <v>182</v>
      </c>
      <c r="Q201" s="151">
        <f t="shared" si="49"/>
        <v>0</v>
      </c>
      <c r="R201" s="37"/>
      <c r="S201" s="151">
        <f t="shared" si="50"/>
        <v>0</v>
      </c>
      <c r="U201" s="151">
        <f t="shared" si="51"/>
        <v>0</v>
      </c>
      <c r="W201" s="151">
        <f t="shared" si="52"/>
        <v>0</v>
      </c>
      <c r="Y201" s="151">
        <f t="shared" si="53"/>
        <v>0</v>
      </c>
      <c r="Z201" s="30">
        <v>16</v>
      </c>
    </row>
    <row r="202" spans="14:26" s="15" customFormat="1">
      <c r="N202" s="30"/>
      <c r="O202" s="15">
        <v>183</v>
      </c>
      <c r="Q202" s="151">
        <f t="shared" si="49"/>
        <v>0</v>
      </c>
      <c r="R202" s="37"/>
      <c r="S202" s="151">
        <f t="shared" si="50"/>
        <v>0</v>
      </c>
      <c r="U202" s="151">
        <f t="shared" si="51"/>
        <v>0</v>
      </c>
      <c r="W202" s="151">
        <f t="shared" si="52"/>
        <v>0</v>
      </c>
      <c r="Y202" s="151">
        <f t="shared" si="53"/>
        <v>0</v>
      </c>
      <c r="Z202" s="30">
        <v>16</v>
      </c>
    </row>
    <row r="203" spans="14:26" s="15" customFormat="1">
      <c r="N203" s="30"/>
      <c r="O203" s="15">
        <v>184</v>
      </c>
      <c r="Q203" s="151">
        <f t="shared" si="49"/>
        <v>0</v>
      </c>
      <c r="R203" s="37"/>
      <c r="S203" s="151">
        <f t="shared" si="50"/>
        <v>0</v>
      </c>
      <c r="U203" s="151">
        <f t="shared" si="51"/>
        <v>0</v>
      </c>
      <c r="W203" s="151">
        <f t="shared" si="52"/>
        <v>0</v>
      </c>
      <c r="Y203" s="151">
        <f t="shared" si="53"/>
        <v>0</v>
      </c>
      <c r="Z203" s="30">
        <v>16</v>
      </c>
    </row>
    <row r="204" spans="14:26" s="15" customFormat="1">
      <c r="N204" s="30"/>
      <c r="O204" s="15">
        <v>185</v>
      </c>
      <c r="Q204" s="151">
        <f t="shared" si="49"/>
        <v>0</v>
      </c>
      <c r="R204" s="37"/>
      <c r="S204" s="151">
        <f t="shared" si="50"/>
        <v>0</v>
      </c>
      <c r="U204" s="151">
        <f t="shared" si="51"/>
        <v>0</v>
      </c>
      <c r="W204" s="151">
        <f t="shared" si="52"/>
        <v>0</v>
      </c>
      <c r="Y204" s="151">
        <f t="shared" si="53"/>
        <v>0</v>
      </c>
      <c r="Z204" s="30">
        <v>16</v>
      </c>
    </row>
    <row r="205" spans="14:26" s="15" customFormat="1">
      <c r="N205" s="30"/>
      <c r="O205" s="15">
        <v>186</v>
      </c>
      <c r="Q205" s="151">
        <f t="shared" si="49"/>
        <v>0</v>
      </c>
      <c r="R205" s="37"/>
      <c r="S205" s="151">
        <f t="shared" si="50"/>
        <v>0</v>
      </c>
      <c r="U205" s="151">
        <f t="shared" si="51"/>
        <v>0</v>
      </c>
      <c r="W205" s="151">
        <f t="shared" si="52"/>
        <v>0</v>
      </c>
      <c r="Y205" s="151">
        <f t="shared" si="53"/>
        <v>0</v>
      </c>
      <c r="Z205" s="30">
        <v>16</v>
      </c>
    </row>
    <row r="206" spans="14:26" s="15" customFormat="1">
      <c r="N206" s="30"/>
      <c r="O206" s="15">
        <v>187</v>
      </c>
      <c r="Q206" s="151">
        <f t="shared" si="49"/>
        <v>0</v>
      </c>
      <c r="R206" s="37"/>
      <c r="S206" s="151">
        <f t="shared" si="50"/>
        <v>0</v>
      </c>
      <c r="U206" s="151">
        <f t="shared" si="51"/>
        <v>0</v>
      </c>
      <c r="W206" s="151">
        <f t="shared" si="52"/>
        <v>0</v>
      </c>
      <c r="Y206" s="151">
        <f t="shared" si="53"/>
        <v>0</v>
      </c>
      <c r="Z206" s="30">
        <v>16</v>
      </c>
    </row>
    <row r="207" spans="14:26" s="15" customFormat="1">
      <c r="N207" s="30"/>
      <c r="O207" s="15">
        <v>188</v>
      </c>
      <c r="Q207" s="151">
        <f t="shared" si="49"/>
        <v>0</v>
      </c>
      <c r="R207" s="37"/>
      <c r="S207" s="151">
        <f t="shared" si="50"/>
        <v>0</v>
      </c>
      <c r="U207" s="151">
        <f t="shared" si="51"/>
        <v>0</v>
      </c>
      <c r="W207" s="151">
        <f t="shared" si="52"/>
        <v>0</v>
      </c>
      <c r="Y207" s="151">
        <f t="shared" si="53"/>
        <v>0</v>
      </c>
      <c r="Z207" s="30">
        <v>16</v>
      </c>
    </row>
    <row r="208" spans="14:26" s="15" customFormat="1">
      <c r="N208" s="30"/>
      <c r="O208" s="15">
        <v>189</v>
      </c>
      <c r="Q208" s="151">
        <f t="shared" si="49"/>
        <v>0</v>
      </c>
      <c r="R208" s="37"/>
      <c r="S208" s="151">
        <f t="shared" si="50"/>
        <v>0</v>
      </c>
      <c r="U208" s="151">
        <f t="shared" si="51"/>
        <v>0</v>
      </c>
      <c r="W208" s="151">
        <f t="shared" si="52"/>
        <v>0</v>
      </c>
      <c r="Y208" s="151">
        <f t="shared" si="53"/>
        <v>0</v>
      </c>
      <c r="Z208" s="30">
        <v>16</v>
      </c>
    </row>
    <row r="209" spans="14:26" s="15" customFormat="1">
      <c r="N209" s="30"/>
      <c r="O209" s="15">
        <v>190</v>
      </c>
      <c r="Q209" s="151">
        <f t="shared" si="49"/>
        <v>0</v>
      </c>
      <c r="R209" s="37"/>
      <c r="S209" s="151">
        <f t="shared" si="50"/>
        <v>0</v>
      </c>
      <c r="U209" s="151">
        <f t="shared" si="51"/>
        <v>0</v>
      </c>
      <c r="W209" s="151">
        <f t="shared" si="52"/>
        <v>0</v>
      </c>
      <c r="Y209" s="151">
        <f t="shared" si="53"/>
        <v>0</v>
      </c>
      <c r="Z209" s="30">
        <v>16</v>
      </c>
    </row>
    <row r="210" spans="14:26" s="15" customFormat="1">
      <c r="N210" s="30"/>
      <c r="O210" s="15">
        <v>191</v>
      </c>
      <c r="Q210" s="151">
        <f t="shared" si="49"/>
        <v>0</v>
      </c>
      <c r="R210" s="37"/>
      <c r="S210" s="151">
        <f t="shared" si="50"/>
        <v>0</v>
      </c>
      <c r="U210" s="151">
        <f t="shared" si="51"/>
        <v>0</v>
      </c>
      <c r="W210" s="151">
        <f t="shared" si="52"/>
        <v>0</v>
      </c>
      <c r="Y210" s="151">
        <f t="shared" si="53"/>
        <v>0</v>
      </c>
      <c r="Z210" s="30">
        <v>16</v>
      </c>
    </row>
    <row r="211" spans="14:26" s="15" customFormat="1">
      <c r="N211" s="30"/>
      <c r="O211" s="15">
        <v>192</v>
      </c>
      <c r="Q211" s="151">
        <f t="shared" si="49"/>
        <v>0</v>
      </c>
      <c r="R211" s="37"/>
      <c r="S211" s="151">
        <f t="shared" si="50"/>
        <v>0</v>
      </c>
      <c r="U211" s="151">
        <f t="shared" si="51"/>
        <v>0</v>
      </c>
      <c r="W211" s="151">
        <f t="shared" si="52"/>
        <v>0</v>
      </c>
      <c r="Y211" s="151">
        <f t="shared" si="53"/>
        <v>0</v>
      </c>
      <c r="Z211" s="30">
        <v>16</v>
      </c>
    </row>
    <row r="212" spans="14:26" s="15" customFormat="1">
      <c r="N212" s="30"/>
      <c r="O212" s="15">
        <v>193</v>
      </c>
      <c r="Q212" s="151">
        <f t="shared" si="49"/>
        <v>0</v>
      </c>
      <c r="R212" s="37"/>
      <c r="S212" s="151">
        <f t="shared" si="50"/>
        <v>0</v>
      </c>
      <c r="U212" s="151">
        <f t="shared" si="51"/>
        <v>0</v>
      </c>
      <c r="W212" s="151">
        <f t="shared" si="52"/>
        <v>0</v>
      </c>
      <c r="Y212" s="151">
        <f t="shared" si="53"/>
        <v>0</v>
      </c>
      <c r="Z212" s="30">
        <v>17</v>
      </c>
    </row>
    <row r="213" spans="14:26" s="15" customFormat="1">
      <c r="N213" s="30"/>
      <c r="O213" s="15">
        <v>194</v>
      </c>
      <c r="Q213" s="151">
        <f t="shared" ref="Q213:Q276" si="54">IF(O213&lt;=$E$9*12,Y212,0)</f>
        <v>0</v>
      </c>
      <c r="R213" s="37"/>
      <c r="S213" s="151">
        <f t="shared" ref="S213:S276" si="55">IF(O213&lt;=$E$9*12,SUM(U213,W213),0)</f>
        <v>0</v>
      </c>
      <c r="U213" s="151">
        <f t="shared" ref="U213:U276" si="56">IF(O213&lt;=$E$9*12,Q213*$E$8/12,0)</f>
        <v>0</v>
      </c>
      <c r="W213" s="151">
        <f t="shared" ref="W213:W276" si="57">IF(O213&lt;=$E$9*12,$E$13-U213,0)</f>
        <v>0</v>
      </c>
      <c r="Y213" s="151">
        <f t="shared" ref="Y213:Y276" si="58">IF(O213&lt;=$E$9*12,Q213-W213,0)</f>
        <v>0</v>
      </c>
      <c r="Z213" s="30">
        <v>17</v>
      </c>
    </row>
    <row r="214" spans="14:26" s="15" customFormat="1">
      <c r="N214" s="30"/>
      <c r="O214" s="15">
        <v>195</v>
      </c>
      <c r="Q214" s="151">
        <f t="shared" si="54"/>
        <v>0</v>
      </c>
      <c r="R214" s="37"/>
      <c r="S214" s="151">
        <f t="shared" si="55"/>
        <v>0</v>
      </c>
      <c r="U214" s="151">
        <f t="shared" si="56"/>
        <v>0</v>
      </c>
      <c r="W214" s="151">
        <f t="shared" si="57"/>
        <v>0</v>
      </c>
      <c r="Y214" s="151">
        <f t="shared" si="58"/>
        <v>0</v>
      </c>
      <c r="Z214" s="30">
        <v>17</v>
      </c>
    </row>
    <row r="215" spans="14:26" s="15" customFormat="1">
      <c r="N215" s="30"/>
      <c r="O215" s="15">
        <v>196</v>
      </c>
      <c r="Q215" s="151">
        <f t="shared" si="54"/>
        <v>0</v>
      </c>
      <c r="R215" s="37"/>
      <c r="S215" s="151">
        <f t="shared" si="55"/>
        <v>0</v>
      </c>
      <c r="U215" s="151">
        <f t="shared" si="56"/>
        <v>0</v>
      </c>
      <c r="W215" s="151">
        <f t="shared" si="57"/>
        <v>0</v>
      </c>
      <c r="Y215" s="151">
        <f t="shared" si="58"/>
        <v>0</v>
      </c>
      <c r="Z215" s="30">
        <v>17</v>
      </c>
    </row>
    <row r="216" spans="14:26" s="15" customFormat="1">
      <c r="N216" s="30"/>
      <c r="O216" s="15">
        <v>197</v>
      </c>
      <c r="Q216" s="151">
        <f t="shared" si="54"/>
        <v>0</v>
      </c>
      <c r="R216" s="37"/>
      <c r="S216" s="151">
        <f t="shared" si="55"/>
        <v>0</v>
      </c>
      <c r="U216" s="151">
        <f t="shared" si="56"/>
        <v>0</v>
      </c>
      <c r="W216" s="151">
        <f t="shared" si="57"/>
        <v>0</v>
      </c>
      <c r="Y216" s="151">
        <f t="shared" si="58"/>
        <v>0</v>
      </c>
      <c r="Z216" s="30">
        <v>17</v>
      </c>
    </row>
    <row r="217" spans="14:26" s="15" customFormat="1">
      <c r="N217" s="30"/>
      <c r="O217" s="15">
        <v>198</v>
      </c>
      <c r="Q217" s="151">
        <f t="shared" si="54"/>
        <v>0</v>
      </c>
      <c r="R217" s="37"/>
      <c r="S217" s="151">
        <f t="shared" si="55"/>
        <v>0</v>
      </c>
      <c r="U217" s="151">
        <f t="shared" si="56"/>
        <v>0</v>
      </c>
      <c r="W217" s="151">
        <f t="shared" si="57"/>
        <v>0</v>
      </c>
      <c r="Y217" s="151">
        <f t="shared" si="58"/>
        <v>0</v>
      </c>
      <c r="Z217" s="30">
        <v>17</v>
      </c>
    </row>
    <row r="218" spans="14:26" s="15" customFormat="1">
      <c r="N218" s="30"/>
      <c r="O218" s="15">
        <v>199</v>
      </c>
      <c r="Q218" s="151">
        <f t="shared" si="54"/>
        <v>0</v>
      </c>
      <c r="R218" s="37"/>
      <c r="S218" s="151">
        <f t="shared" si="55"/>
        <v>0</v>
      </c>
      <c r="U218" s="151">
        <f t="shared" si="56"/>
        <v>0</v>
      </c>
      <c r="W218" s="151">
        <f t="shared" si="57"/>
        <v>0</v>
      </c>
      <c r="Y218" s="151">
        <f t="shared" si="58"/>
        <v>0</v>
      </c>
      <c r="Z218" s="30">
        <v>17</v>
      </c>
    </row>
    <row r="219" spans="14:26" s="15" customFormat="1">
      <c r="N219" s="30"/>
      <c r="O219" s="15">
        <v>200</v>
      </c>
      <c r="Q219" s="151">
        <f t="shared" si="54"/>
        <v>0</v>
      </c>
      <c r="R219" s="37"/>
      <c r="S219" s="151">
        <f t="shared" si="55"/>
        <v>0</v>
      </c>
      <c r="U219" s="151">
        <f t="shared" si="56"/>
        <v>0</v>
      </c>
      <c r="W219" s="151">
        <f t="shared" si="57"/>
        <v>0</v>
      </c>
      <c r="Y219" s="151">
        <f t="shared" si="58"/>
        <v>0</v>
      </c>
      <c r="Z219" s="30">
        <v>17</v>
      </c>
    </row>
    <row r="220" spans="14:26" s="15" customFormat="1">
      <c r="N220" s="30"/>
      <c r="O220" s="15">
        <v>201</v>
      </c>
      <c r="Q220" s="151">
        <f t="shared" si="54"/>
        <v>0</v>
      </c>
      <c r="R220" s="37"/>
      <c r="S220" s="151">
        <f t="shared" si="55"/>
        <v>0</v>
      </c>
      <c r="U220" s="151">
        <f t="shared" si="56"/>
        <v>0</v>
      </c>
      <c r="W220" s="151">
        <f t="shared" si="57"/>
        <v>0</v>
      </c>
      <c r="Y220" s="151">
        <f t="shared" si="58"/>
        <v>0</v>
      </c>
      <c r="Z220" s="30">
        <v>17</v>
      </c>
    </row>
    <row r="221" spans="14:26" s="15" customFormat="1">
      <c r="N221" s="30"/>
      <c r="O221" s="15">
        <v>202</v>
      </c>
      <c r="Q221" s="151">
        <f t="shared" si="54"/>
        <v>0</v>
      </c>
      <c r="R221" s="37"/>
      <c r="S221" s="151">
        <f t="shared" si="55"/>
        <v>0</v>
      </c>
      <c r="U221" s="151">
        <f t="shared" si="56"/>
        <v>0</v>
      </c>
      <c r="W221" s="151">
        <f t="shared" si="57"/>
        <v>0</v>
      </c>
      <c r="Y221" s="151">
        <f t="shared" si="58"/>
        <v>0</v>
      </c>
      <c r="Z221" s="30">
        <v>17</v>
      </c>
    </row>
    <row r="222" spans="14:26" s="15" customFormat="1">
      <c r="N222" s="30"/>
      <c r="O222" s="15">
        <v>203</v>
      </c>
      <c r="Q222" s="151">
        <f t="shared" si="54"/>
        <v>0</v>
      </c>
      <c r="R222" s="37"/>
      <c r="S222" s="151">
        <f t="shared" si="55"/>
        <v>0</v>
      </c>
      <c r="U222" s="151">
        <f t="shared" si="56"/>
        <v>0</v>
      </c>
      <c r="W222" s="151">
        <f t="shared" si="57"/>
        <v>0</v>
      </c>
      <c r="Y222" s="151">
        <f t="shared" si="58"/>
        <v>0</v>
      </c>
      <c r="Z222" s="30">
        <v>17</v>
      </c>
    </row>
    <row r="223" spans="14:26" s="15" customFormat="1">
      <c r="N223" s="30"/>
      <c r="O223" s="15">
        <v>204</v>
      </c>
      <c r="Q223" s="151">
        <f t="shared" si="54"/>
        <v>0</v>
      </c>
      <c r="R223" s="37"/>
      <c r="S223" s="151">
        <f t="shared" si="55"/>
        <v>0</v>
      </c>
      <c r="U223" s="151">
        <f t="shared" si="56"/>
        <v>0</v>
      </c>
      <c r="W223" s="151">
        <f t="shared" si="57"/>
        <v>0</v>
      </c>
      <c r="Y223" s="151">
        <f t="shared" si="58"/>
        <v>0</v>
      </c>
      <c r="Z223" s="30">
        <v>17</v>
      </c>
    </row>
    <row r="224" spans="14:26" s="15" customFormat="1">
      <c r="N224" s="30"/>
      <c r="O224" s="15">
        <v>205</v>
      </c>
      <c r="Q224" s="151">
        <f t="shared" si="54"/>
        <v>0</v>
      </c>
      <c r="R224" s="37"/>
      <c r="S224" s="151">
        <f t="shared" si="55"/>
        <v>0</v>
      </c>
      <c r="U224" s="151">
        <f t="shared" si="56"/>
        <v>0</v>
      </c>
      <c r="W224" s="151">
        <f t="shared" si="57"/>
        <v>0</v>
      </c>
      <c r="Y224" s="151">
        <f t="shared" si="58"/>
        <v>0</v>
      </c>
      <c r="Z224" s="30">
        <v>18</v>
      </c>
    </row>
    <row r="225" spans="14:26" s="15" customFormat="1">
      <c r="N225" s="30"/>
      <c r="O225" s="15">
        <v>206</v>
      </c>
      <c r="Q225" s="151">
        <f t="shared" si="54"/>
        <v>0</v>
      </c>
      <c r="R225" s="37"/>
      <c r="S225" s="151">
        <f t="shared" si="55"/>
        <v>0</v>
      </c>
      <c r="U225" s="151">
        <f t="shared" si="56"/>
        <v>0</v>
      </c>
      <c r="W225" s="151">
        <f t="shared" si="57"/>
        <v>0</v>
      </c>
      <c r="Y225" s="151">
        <f t="shared" si="58"/>
        <v>0</v>
      </c>
      <c r="Z225" s="30">
        <v>18</v>
      </c>
    </row>
    <row r="226" spans="14:26" s="15" customFormat="1">
      <c r="N226" s="30"/>
      <c r="O226" s="15">
        <v>207</v>
      </c>
      <c r="Q226" s="151">
        <f t="shared" si="54"/>
        <v>0</v>
      </c>
      <c r="R226" s="37"/>
      <c r="S226" s="151">
        <f t="shared" si="55"/>
        <v>0</v>
      </c>
      <c r="U226" s="151">
        <f t="shared" si="56"/>
        <v>0</v>
      </c>
      <c r="W226" s="151">
        <f t="shared" si="57"/>
        <v>0</v>
      </c>
      <c r="Y226" s="151">
        <f t="shared" si="58"/>
        <v>0</v>
      </c>
      <c r="Z226" s="30">
        <v>18</v>
      </c>
    </row>
    <row r="227" spans="14:26" s="15" customFormat="1">
      <c r="N227" s="30"/>
      <c r="O227" s="15">
        <v>208</v>
      </c>
      <c r="Q227" s="151">
        <f t="shared" si="54"/>
        <v>0</v>
      </c>
      <c r="R227" s="37"/>
      <c r="S227" s="151">
        <f t="shared" si="55"/>
        <v>0</v>
      </c>
      <c r="U227" s="151">
        <f t="shared" si="56"/>
        <v>0</v>
      </c>
      <c r="W227" s="151">
        <f t="shared" si="57"/>
        <v>0</v>
      </c>
      <c r="Y227" s="151">
        <f t="shared" si="58"/>
        <v>0</v>
      </c>
      <c r="Z227" s="30">
        <v>18</v>
      </c>
    </row>
    <row r="228" spans="14:26" s="15" customFormat="1">
      <c r="N228" s="30"/>
      <c r="O228" s="15">
        <v>209</v>
      </c>
      <c r="Q228" s="151">
        <f t="shared" si="54"/>
        <v>0</v>
      </c>
      <c r="R228" s="37"/>
      <c r="S228" s="151">
        <f t="shared" si="55"/>
        <v>0</v>
      </c>
      <c r="U228" s="151">
        <f t="shared" si="56"/>
        <v>0</v>
      </c>
      <c r="W228" s="151">
        <f t="shared" si="57"/>
        <v>0</v>
      </c>
      <c r="Y228" s="151">
        <f t="shared" si="58"/>
        <v>0</v>
      </c>
      <c r="Z228" s="30">
        <v>18</v>
      </c>
    </row>
    <row r="229" spans="14:26" s="15" customFormat="1">
      <c r="N229" s="30"/>
      <c r="O229" s="15">
        <v>210</v>
      </c>
      <c r="Q229" s="151">
        <f t="shared" si="54"/>
        <v>0</v>
      </c>
      <c r="R229" s="37"/>
      <c r="S229" s="151">
        <f t="shared" si="55"/>
        <v>0</v>
      </c>
      <c r="U229" s="151">
        <f t="shared" si="56"/>
        <v>0</v>
      </c>
      <c r="W229" s="151">
        <f t="shared" si="57"/>
        <v>0</v>
      </c>
      <c r="Y229" s="151">
        <f t="shared" si="58"/>
        <v>0</v>
      </c>
      <c r="Z229" s="30">
        <v>18</v>
      </c>
    </row>
    <row r="230" spans="14:26" s="15" customFormat="1">
      <c r="N230" s="30"/>
      <c r="O230" s="15">
        <v>211</v>
      </c>
      <c r="Q230" s="151">
        <f t="shared" si="54"/>
        <v>0</v>
      </c>
      <c r="R230" s="37"/>
      <c r="S230" s="151">
        <f t="shared" si="55"/>
        <v>0</v>
      </c>
      <c r="U230" s="151">
        <f t="shared" si="56"/>
        <v>0</v>
      </c>
      <c r="W230" s="151">
        <f t="shared" si="57"/>
        <v>0</v>
      </c>
      <c r="Y230" s="151">
        <f t="shared" si="58"/>
        <v>0</v>
      </c>
      <c r="Z230" s="30">
        <v>18</v>
      </c>
    </row>
    <row r="231" spans="14:26" s="15" customFormat="1">
      <c r="N231" s="30"/>
      <c r="O231" s="15">
        <v>212</v>
      </c>
      <c r="Q231" s="151">
        <f t="shared" si="54"/>
        <v>0</v>
      </c>
      <c r="R231" s="37"/>
      <c r="S231" s="151">
        <f t="shared" si="55"/>
        <v>0</v>
      </c>
      <c r="U231" s="151">
        <f t="shared" si="56"/>
        <v>0</v>
      </c>
      <c r="W231" s="151">
        <f t="shared" si="57"/>
        <v>0</v>
      </c>
      <c r="Y231" s="151">
        <f t="shared" si="58"/>
        <v>0</v>
      </c>
      <c r="Z231" s="30">
        <v>18</v>
      </c>
    </row>
    <row r="232" spans="14:26" s="15" customFormat="1">
      <c r="N232" s="30"/>
      <c r="O232" s="15">
        <v>213</v>
      </c>
      <c r="Q232" s="151">
        <f t="shared" si="54"/>
        <v>0</v>
      </c>
      <c r="R232" s="37"/>
      <c r="S232" s="151">
        <f t="shared" si="55"/>
        <v>0</v>
      </c>
      <c r="U232" s="151">
        <f t="shared" si="56"/>
        <v>0</v>
      </c>
      <c r="W232" s="151">
        <f t="shared" si="57"/>
        <v>0</v>
      </c>
      <c r="Y232" s="151">
        <f t="shared" si="58"/>
        <v>0</v>
      </c>
      <c r="Z232" s="30">
        <v>18</v>
      </c>
    </row>
    <row r="233" spans="14:26" s="15" customFormat="1">
      <c r="N233" s="30"/>
      <c r="O233" s="15">
        <v>214</v>
      </c>
      <c r="Q233" s="151">
        <f t="shared" si="54"/>
        <v>0</v>
      </c>
      <c r="R233" s="37"/>
      <c r="S233" s="151">
        <f t="shared" si="55"/>
        <v>0</v>
      </c>
      <c r="U233" s="151">
        <f t="shared" si="56"/>
        <v>0</v>
      </c>
      <c r="W233" s="151">
        <f t="shared" si="57"/>
        <v>0</v>
      </c>
      <c r="Y233" s="151">
        <f t="shared" si="58"/>
        <v>0</v>
      </c>
      <c r="Z233" s="30">
        <v>18</v>
      </c>
    </row>
    <row r="234" spans="14:26" s="15" customFormat="1">
      <c r="N234" s="30"/>
      <c r="O234" s="15">
        <v>215</v>
      </c>
      <c r="Q234" s="151">
        <f t="shared" si="54"/>
        <v>0</v>
      </c>
      <c r="R234" s="37"/>
      <c r="S234" s="151">
        <f t="shared" si="55"/>
        <v>0</v>
      </c>
      <c r="U234" s="151">
        <f t="shared" si="56"/>
        <v>0</v>
      </c>
      <c r="W234" s="151">
        <f t="shared" si="57"/>
        <v>0</v>
      </c>
      <c r="Y234" s="151">
        <f t="shared" si="58"/>
        <v>0</v>
      </c>
      <c r="Z234" s="30">
        <v>18</v>
      </c>
    </row>
    <row r="235" spans="14:26" s="15" customFormat="1">
      <c r="N235" s="30"/>
      <c r="O235" s="15">
        <v>216</v>
      </c>
      <c r="Q235" s="151">
        <f t="shared" si="54"/>
        <v>0</v>
      </c>
      <c r="R235" s="37"/>
      <c r="S235" s="151">
        <f t="shared" si="55"/>
        <v>0</v>
      </c>
      <c r="U235" s="151">
        <f t="shared" si="56"/>
        <v>0</v>
      </c>
      <c r="W235" s="151">
        <f t="shared" si="57"/>
        <v>0</v>
      </c>
      <c r="Y235" s="151">
        <f t="shared" si="58"/>
        <v>0</v>
      </c>
      <c r="Z235" s="30">
        <v>18</v>
      </c>
    </row>
    <row r="236" spans="14:26" s="15" customFormat="1">
      <c r="N236" s="30"/>
      <c r="O236" s="15">
        <v>217</v>
      </c>
      <c r="Q236" s="151">
        <f t="shared" si="54"/>
        <v>0</v>
      </c>
      <c r="R236" s="37"/>
      <c r="S236" s="151">
        <f t="shared" si="55"/>
        <v>0</v>
      </c>
      <c r="U236" s="151">
        <f t="shared" si="56"/>
        <v>0</v>
      </c>
      <c r="W236" s="151">
        <f t="shared" si="57"/>
        <v>0</v>
      </c>
      <c r="Y236" s="151">
        <f t="shared" si="58"/>
        <v>0</v>
      </c>
      <c r="Z236" s="30">
        <v>19</v>
      </c>
    </row>
    <row r="237" spans="14:26" s="15" customFormat="1">
      <c r="N237" s="30"/>
      <c r="O237" s="15">
        <v>218</v>
      </c>
      <c r="Q237" s="151">
        <f t="shared" si="54"/>
        <v>0</v>
      </c>
      <c r="R237" s="37"/>
      <c r="S237" s="151">
        <f t="shared" si="55"/>
        <v>0</v>
      </c>
      <c r="U237" s="151">
        <f t="shared" si="56"/>
        <v>0</v>
      </c>
      <c r="W237" s="151">
        <f t="shared" si="57"/>
        <v>0</v>
      </c>
      <c r="Y237" s="151">
        <f t="shared" si="58"/>
        <v>0</v>
      </c>
      <c r="Z237" s="30">
        <v>19</v>
      </c>
    </row>
    <row r="238" spans="14:26" s="15" customFormat="1">
      <c r="N238" s="30"/>
      <c r="O238" s="15">
        <v>219</v>
      </c>
      <c r="Q238" s="151">
        <f t="shared" si="54"/>
        <v>0</v>
      </c>
      <c r="R238" s="37"/>
      <c r="S238" s="151">
        <f t="shared" si="55"/>
        <v>0</v>
      </c>
      <c r="U238" s="151">
        <f t="shared" si="56"/>
        <v>0</v>
      </c>
      <c r="W238" s="151">
        <f t="shared" si="57"/>
        <v>0</v>
      </c>
      <c r="Y238" s="151">
        <f t="shared" si="58"/>
        <v>0</v>
      </c>
      <c r="Z238" s="30">
        <v>19</v>
      </c>
    </row>
    <row r="239" spans="14:26" s="15" customFormat="1">
      <c r="N239" s="30"/>
      <c r="O239" s="15">
        <v>220</v>
      </c>
      <c r="Q239" s="151">
        <f t="shared" si="54"/>
        <v>0</v>
      </c>
      <c r="R239" s="37"/>
      <c r="S239" s="151">
        <f t="shared" si="55"/>
        <v>0</v>
      </c>
      <c r="U239" s="151">
        <f t="shared" si="56"/>
        <v>0</v>
      </c>
      <c r="W239" s="151">
        <f t="shared" si="57"/>
        <v>0</v>
      </c>
      <c r="Y239" s="151">
        <f t="shared" si="58"/>
        <v>0</v>
      </c>
      <c r="Z239" s="30">
        <v>19</v>
      </c>
    </row>
    <row r="240" spans="14:26" s="15" customFormat="1">
      <c r="N240" s="30"/>
      <c r="O240" s="15">
        <v>221</v>
      </c>
      <c r="Q240" s="151">
        <f t="shared" si="54"/>
        <v>0</v>
      </c>
      <c r="R240" s="37"/>
      <c r="S240" s="151">
        <f t="shared" si="55"/>
        <v>0</v>
      </c>
      <c r="U240" s="151">
        <f t="shared" si="56"/>
        <v>0</v>
      </c>
      <c r="W240" s="151">
        <f t="shared" si="57"/>
        <v>0</v>
      </c>
      <c r="Y240" s="151">
        <f t="shared" si="58"/>
        <v>0</v>
      </c>
      <c r="Z240" s="30">
        <v>19</v>
      </c>
    </row>
    <row r="241" spans="14:26" s="15" customFormat="1">
      <c r="N241" s="30"/>
      <c r="O241" s="15">
        <v>222</v>
      </c>
      <c r="Q241" s="151">
        <f t="shared" si="54"/>
        <v>0</v>
      </c>
      <c r="R241" s="37"/>
      <c r="S241" s="151">
        <f t="shared" si="55"/>
        <v>0</v>
      </c>
      <c r="U241" s="151">
        <f t="shared" si="56"/>
        <v>0</v>
      </c>
      <c r="W241" s="151">
        <f t="shared" si="57"/>
        <v>0</v>
      </c>
      <c r="Y241" s="151">
        <f t="shared" si="58"/>
        <v>0</v>
      </c>
      <c r="Z241" s="30">
        <v>19</v>
      </c>
    </row>
    <row r="242" spans="14:26" s="15" customFormat="1">
      <c r="N242" s="30"/>
      <c r="O242" s="15">
        <v>223</v>
      </c>
      <c r="Q242" s="151">
        <f t="shared" si="54"/>
        <v>0</v>
      </c>
      <c r="R242" s="37"/>
      <c r="S242" s="151">
        <f t="shared" si="55"/>
        <v>0</v>
      </c>
      <c r="U242" s="151">
        <f t="shared" si="56"/>
        <v>0</v>
      </c>
      <c r="W242" s="151">
        <f t="shared" si="57"/>
        <v>0</v>
      </c>
      <c r="Y242" s="151">
        <f t="shared" si="58"/>
        <v>0</v>
      </c>
      <c r="Z242" s="30">
        <v>19</v>
      </c>
    </row>
    <row r="243" spans="14:26" s="15" customFormat="1">
      <c r="N243" s="30"/>
      <c r="O243" s="15">
        <v>224</v>
      </c>
      <c r="Q243" s="151">
        <f t="shared" si="54"/>
        <v>0</v>
      </c>
      <c r="R243" s="37"/>
      <c r="S243" s="151">
        <f t="shared" si="55"/>
        <v>0</v>
      </c>
      <c r="U243" s="151">
        <f t="shared" si="56"/>
        <v>0</v>
      </c>
      <c r="W243" s="151">
        <f t="shared" si="57"/>
        <v>0</v>
      </c>
      <c r="Y243" s="151">
        <f t="shared" si="58"/>
        <v>0</v>
      </c>
      <c r="Z243" s="30">
        <v>19</v>
      </c>
    </row>
    <row r="244" spans="14:26" s="15" customFormat="1">
      <c r="N244" s="30"/>
      <c r="O244" s="15">
        <v>225</v>
      </c>
      <c r="Q244" s="151">
        <f t="shared" si="54"/>
        <v>0</v>
      </c>
      <c r="R244" s="37"/>
      <c r="S244" s="151">
        <f t="shared" si="55"/>
        <v>0</v>
      </c>
      <c r="U244" s="151">
        <f t="shared" si="56"/>
        <v>0</v>
      </c>
      <c r="W244" s="151">
        <f t="shared" si="57"/>
        <v>0</v>
      </c>
      <c r="Y244" s="151">
        <f t="shared" si="58"/>
        <v>0</v>
      </c>
      <c r="Z244" s="30">
        <v>19</v>
      </c>
    </row>
    <row r="245" spans="14:26" s="15" customFormat="1">
      <c r="N245" s="30"/>
      <c r="O245" s="15">
        <v>226</v>
      </c>
      <c r="Q245" s="151">
        <f t="shared" si="54"/>
        <v>0</v>
      </c>
      <c r="R245" s="37"/>
      <c r="S245" s="151">
        <f t="shared" si="55"/>
        <v>0</v>
      </c>
      <c r="U245" s="151">
        <f t="shared" si="56"/>
        <v>0</v>
      </c>
      <c r="W245" s="151">
        <f t="shared" si="57"/>
        <v>0</v>
      </c>
      <c r="Y245" s="151">
        <f t="shared" si="58"/>
        <v>0</v>
      </c>
      <c r="Z245" s="30">
        <v>19</v>
      </c>
    </row>
    <row r="246" spans="14:26" s="15" customFormat="1">
      <c r="N246" s="30"/>
      <c r="O246" s="15">
        <v>227</v>
      </c>
      <c r="Q246" s="151">
        <f t="shared" si="54"/>
        <v>0</v>
      </c>
      <c r="R246" s="37"/>
      <c r="S246" s="151">
        <f t="shared" si="55"/>
        <v>0</v>
      </c>
      <c r="U246" s="151">
        <f t="shared" si="56"/>
        <v>0</v>
      </c>
      <c r="W246" s="151">
        <f t="shared" si="57"/>
        <v>0</v>
      </c>
      <c r="Y246" s="151">
        <f t="shared" si="58"/>
        <v>0</v>
      </c>
      <c r="Z246" s="30">
        <v>19</v>
      </c>
    </row>
    <row r="247" spans="14:26" s="15" customFormat="1">
      <c r="N247" s="30"/>
      <c r="O247" s="15">
        <v>228</v>
      </c>
      <c r="Q247" s="151">
        <f t="shared" si="54"/>
        <v>0</v>
      </c>
      <c r="R247" s="37"/>
      <c r="S247" s="151">
        <f t="shared" si="55"/>
        <v>0</v>
      </c>
      <c r="U247" s="151">
        <f t="shared" si="56"/>
        <v>0</v>
      </c>
      <c r="W247" s="151">
        <f t="shared" si="57"/>
        <v>0</v>
      </c>
      <c r="Y247" s="151">
        <f t="shared" si="58"/>
        <v>0</v>
      </c>
      <c r="Z247" s="30">
        <v>19</v>
      </c>
    </row>
    <row r="248" spans="14:26" s="15" customFormat="1">
      <c r="N248" s="30"/>
      <c r="O248" s="15">
        <v>229</v>
      </c>
      <c r="Q248" s="151">
        <f t="shared" si="54"/>
        <v>0</v>
      </c>
      <c r="R248" s="37"/>
      <c r="S248" s="151">
        <f t="shared" si="55"/>
        <v>0</v>
      </c>
      <c r="U248" s="151">
        <f t="shared" si="56"/>
        <v>0</v>
      </c>
      <c r="W248" s="151">
        <f t="shared" si="57"/>
        <v>0</v>
      </c>
      <c r="Y248" s="151">
        <f t="shared" si="58"/>
        <v>0</v>
      </c>
      <c r="Z248" s="30">
        <v>20</v>
      </c>
    </row>
    <row r="249" spans="14:26" s="15" customFormat="1">
      <c r="N249" s="30"/>
      <c r="O249" s="15">
        <v>230</v>
      </c>
      <c r="Q249" s="151">
        <f t="shared" si="54"/>
        <v>0</v>
      </c>
      <c r="R249" s="37"/>
      <c r="S249" s="151">
        <f t="shared" si="55"/>
        <v>0</v>
      </c>
      <c r="U249" s="151">
        <f t="shared" si="56"/>
        <v>0</v>
      </c>
      <c r="W249" s="151">
        <f t="shared" si="57"/>
        <v>0</v>
      </c>
      <c r="Y249" s="151">
        <f t="shared" si="58"/>
        <v>0</v>
      </c>
      <c r="Z249" s="30">
        <v>20</v>
      </c>
    </row>
    <row r="250" spans="14:26" s="15" customFormat="1">
      <c r="N250" s="30"/>
      <c r="O250" s="15">
        <v>231</v>
      </c>
      <c r="Q250" s="151">
        <f t="shared" si="54"/>
        <v>0</v>
      </c>
      <c r="R250" s="37"/>
      <c r="S250" s="151">
        <f t="shared" si="55"/>
        <v>0</v>
      </c>
      <c r="U250" s="151">
        <f t="shared" si="56"/>
        <v>0</v>
      </c>
      <c r="W250" s="151">
        <f t="shared" si="57"/>
        <v>0</v>
      </c>
      <c r="Y250" s="151">
        <f t="shared" si="58"/>
        <v>0</v>
      </c>
      <c r="Z250" s="30">
        <v>20</v>
      </c>
    </row>
    <row r="251" spans="14:26" s="15" customFormat="1">
      <c r="N251" s="30"/>
      <c r="O251" s="15">
        <v>232</v>
      </c>
      <c r="Q251" s="151">
        <f t="shared" si="54"/>
        <v>0</v>
      </c>
      <c r="R251" s="37"/>
      <c r="S251" s="151">
        <f t="shared" si="55"/>
        <v>0</v>
      </c>
      <c r="U251" s="151">
        <f t="shared" si="56"/>
        <v>0</v>
      </c>
      <c r="W251" s="151">
        <f t="shared" si="57"/>
        <v>0</v>
      </c>
      <c r="Y251" s="151">
        <f t="shared" si="58"/>
        <v>0</v>
      </c>
      <c r="Z251" s="30">
        <v>20</v>
      </c>
    </row>
    <row r="252" spans="14:26" s="15" customFormat="1">
      <c r="N252" s="30"/>
      <c r="O252" s="15">
        <v>233</v>
      </c>
      <c r="Q252" s="151">
        <f t="shared" si="54"/>
        <v>0</v>
      </c>
      <c r="R252" s="37"/>
      <c r="S252" s="151">
        <f t="shared" si="55"/>
        <v>0</v>
      </c>
      <c r="U252" s="151">
        <f t="shared" si="56"/>
        <v>0</v>
      </c>
      <c r="W252" s="151">
        <f t="shared" si="57"/>
        <v>0</v>
      </c>
      <c r="Y252" s="151">
        <f t="shared" si="58"/>
        <v>0</v>
      </c>
      <c r="Z252" s="30">
        <v>20</v>
      </c>
    </row>
    <row r="253" spans="14:26" s="15" customFormat="1">
      <c r="N253" s="30"/>
      <c r="O253" s="15">
        <v>234</v>
      </c>
      <c r="Q253" s="151">
        <f t="shared" si="54"/>
        <v>0</v>
      </c>
      <c r="R253" s="37"/>
      <c r="S253" s="151">
        <f t="shared" si="55"/>
        <v>0</v>
      </c>
      <c r="U253" s="151">
        <f t="shared" si="56"/>
        <v>0</v>
      </c>
      <c r="W253" s="151">
        <f t="shared" si="57"/>
        <v>0</v>
      </c>
      <c r="Y253" s="151">
        <f t="shared" si="58"/>
        <v>0</v>
      </c>
      <c r="Z253" s="30">
        <v>20</v>
      </c>
    </row>
    <row r="254" spans="14:26" s="15" customFormat="1">
      <c r="N254" s="30"/>
      <c r="O254" s="15">
        <v>235</v>
      </c>
      <c r="Q254" s="151">
        <f t="shared" si="54"/>
        <v>0</v>
      </c>
      <c r="R254" s="37"/>
      <c r="S254" s="151">
        <f t="shared" si="55"/>
        <v>0</v>
      </c>
      <c r="U254" s="151">
        <f t="shared" si="56"/>
        <v>0</v>
      </c>
      <c r="W254" s="151">
        <f t="shared" si="57"/>
        <v>0</v>
      </c>
      <c r="Y254" s="151">
        <f t="shared" si="58"/>
        <v>0</v>
      </c>
      <c r="Z254" s="30">
        <v>20</v>
      </c>
    </row>
    <row r="255" spans="14:26" s="15" customFormat="1">
      <c r="N255" s="30"/>
      <c r="O255" s="15">
        <v>236</v>
      </c>
      <c r="Q255" s="151">
        <f t="shared" si="54"/>
        <v>0</v>
      </c>
      <c r="R255" s="37"/>
      <c r="S255" s="151">
        <f t="shared" si="55"/>
        <v>0</v>
      </c>
      <c r="U255" s="151">
        <f t="shared" si="56"/>
        <v>0</v>
      </c>
      <c r="W255" s="151">
        <f t="shared" si="57"/>
        <v>0</v>
      </c>
      <c r="Y255" s="151">
        <f t="shared" si="58"/>
        <v>0</v>
      </c>
      <c r="Z255" s="30">
        <v>20</v>
      </c>
    </row>
    <row r="256" spans="14:26" s="15" customFormat="1">
      <c r="N256" s="30"/>
      <c r="O256" s="15">
        <v>237</v>
      </c>
      <c r="Q256" s="151">
        <f t="shared" si="54"/>
        <v>0</v>
      </c>
      <c r="R256" s="37"/>
      <c r="S256" s="151">
        <f t="shared" si="55"/>
        <v>0</v>
      </c>
      <c r="U256" s="151">
        <f t="shared" si="56"/>
        <v>0</v>
      </c>
      <c r="W256" s="151">
        <f t="shared" si="57"/>
        <v>0</v>
      </c>
      <c r="Y256" s="151">
        <f t="shared" si="58"/>
        <v>0</v>
      </c>
      <c r="Z256" s="30">
        <v>20</v>
      </c>
    </row>
    <row r="257" spans="14:26" s="15" customFormat="1">
      <c r="N257" s="30"/>
      <c r="O257" s="15">
        <v>238</v>
      </c>
      <c r="Q257" s="151">
        <f t="shared" si="54"/>
        <v>0</v>
      </c>
      <c r="R257" s="37"/>
      <c r="S257" s="151">
        <f t="shared" si="55"/>
        <v>0</v>
      </c>
      <c r="U257" s="151">
        <f t="shared" si="56"/>
        <v>0</v>
      </c>
      <c r="W257" s="151">
        <f t="shared" si="57"/>
        <v>0</v>
      </c>
      <c r="Y257" s="151">
        <f t="shared" si="58"/>
        <v>0</v>
      </c>
      <c r="Z257" s="30">
        <v>20</v>
      </c>
    </row>
    <row r="258" spans="14:26" s="15" customFormat="1">
      <c r="N258" s="30"/>
      <c r="O258" s="15">
        <v>239</v>
      </c>
      <c r="Q258" s="151">
        <f t="shared" si="54"/>
        <v>0</v>
      </c>
      <c r="R258" s="37"/>
      <c r="S258" s="151">
        <f t="shared" si="55"/>
        <v>0</v>
      </c>
      <c r="U258" s="151">
        <f t="shared" si="56"/>
        <v>0</v>
      </c>
      <c r="W258" s="151">
        <f t="shared" si="57"/>
        <v>0</v>
      </c>
      <c r="Y258" s="151">
        <f t="shared" si="58"/>
        <v>0</v>
      </c>
      <c r="Z258" s="30">
        <v>20</v>
      </c>
    </row>
    <row r="259" spans="14:26" s="15" customFormat="1">
      <c r="N259" s="30"/>
      <c r="O259" s="15">
        <v>240</v>
      </c>
      <c r="Q259" s="151">
        <f t="shared" si="54"/>
        <v>0</v>
      </c>
      <c r="R259" s="37"/>
      <c r="S259" s="151">
        <f t="shared" si="55"/>
        <v>0</v>
      </c>
      <c r="U259" s="151">
        <f t="shared" si="56"/>
        <v>0</v>
      </c>
      <c r="W259" s="151">
        <f t="shared" si="57"/>
        <v>0</v>
      </c>
      <c r="Y259" s="151">
        <f t="shared" si="58"/>
        <v>0</v>
      </c>
      <c r="Z259" s="30">
        <v>20</v>
      </c>
    </row>
    <row r="260" spans="14:26" s="15" customFormat="1">
      <c r="N260" s="30"/>
      <c r="O260" s="15">
        <v>241</v>
      </c>
      <c r="Q260" s="151">
        <f t="shared" si="54"/>
        <v>0</v>
      </c>
      <c r="R260" s="37"/>
      <c r="S260" s="151">
        <f t="shared" si="55"/>
        <v>0</v>
      </c>
      <c r="U260" s="151">
        <f t="shared" si="56"/>
        <v>0</v>
      </c>
      <c r="W260" s="151">
        <f t="shared" si="57"/>
        <v>0</v>
      </c>
      <c r="Y260" s="151">
        <f t="shared" si="58"/>
        <v>0</v>
      </c>
      <c r="Z260" s="30">
        <v>21</v>
      </c>
    </row>
    <row r="261" spans="14:26" s="15" customFormat="1">
      <c r="N261" s="30"/>
      <c r="O261" s="15">
        <v>242</v>
      </c>
      <c r="Q261" s="151">
        <f t="shared" si="54"/>
        <v>0</v>
      </c>
      <c r="R261" s="37"/>
      <c r="S261" s="151">
        <f t="shared" si="55"/>
        <v>0</v>
      </c>
      <c r="U261" s="151">
        <f t="shared" si="56"/>
        <v>0</v>
      </c>
      <c r="W261" s="151">
        <f t="shared" si="57"/>
        <v>0</v>
      </c>
      <c r="Y261" s="151">
        <f t="shared" si="58"/>
        <v>0</v>
      </c>
      <c r="Z261" s="30">
        <v>21</v>
      </c>
    </row>
    <row r="262" spans="14:26" s="15" customFormat="1">
      <c r="N262" s="30"/>
      <c r="O262" s="15">
        <v>243</v>
      </c>
      <c r="Q262" s="151">
        <f t="shared" si="54"/>
        <v>0</v>
      </c>
      <c r="R262" s="37"/>
      <c r="S262" s="151">
        <f t="shared" si="55"/>
        <v>0</v>
      </c>
      <c r="U262" s="151">
        <f t="shared" si="56"/>
        <v>0</v>
      </c>
      <c r="W262" s="151">
        <f t="shared" si="57"/>
        <v>0</v>
      </c>
      <c r="Y262" s="151">
        <f t="shared" si="58"/>
        <v>0</v>
      </c>
      <c r="Z262" s="30">
        <v>21</v>
      </c>
    </row>
    <row r="263" spans="14:26" s="15" customFormat="1">
      <c r="N263" s="30"/>
      <c r="O263" s="15">
        <v>244</v>
      </c>
      <c r="Q263" s="151">
        <f t="shared" si="54"/>
        <v>0</v>
      </c>
      <c r="R263" s="37"/>
      <c r="S263" s="151">
        <f t="shared" si="55"/>
        <v>0</v>
      </c>
      <c r="U263" s="151">
        <f t="shared" si="56"/>
        <v>0</v>
      </c>
      <c r="W263" s="151">
        <f t="shared" si="57"/>
        <v>0</v>
      </c>
      <c r="Y263" s="151">
        <f t="shared" si="58"/>
        <v>0</v>
      </c>
      <c r="Z263" s="30">
        <v>21</v>
      </c>
    </row>
    <row r="264" spans="14:26" s="15" customFormat="1">
      <c r="N264" s="30"/>
      <c r="O264" s="15">
        <v>245</v>
      </c>
      <c r="Q264" s="151">
        <f t="shared" si="54"/>
        <v>0</v>
      </c>
      <c r="R264" s="37"/>
      <c r="S264" s="151">
        <f t="shared" si="55"/>
        <v>0</v>
      </c>
      <c r="U264" s="151">
        <f t="shared" si="56"/>
        <v>0</v>
      </c>
      <c r="W264" s="151">
        <f t="shared" si="57"/>
        <v>0</v>
      </c>
      <c r="Y264" s="151">
        <f t="shared" si="58"/>
        <v>0</v>
      </c>
      <c r="Z264" s="30">
        <v>21</v>
      </c>
    </row>
    <row r="265" spans="14:26" s="15" customFormat="1">
      <c r="N265" s="30"/>
      <c r="O265" s="15">
        <v>246</v>
      </c>
      <c r="Q265" s="151">
        <f t="shared" si="54"/>
        <v>0</v>
      </c>
      <c r="R265" s="37"/>
      <c r="S265" s="151">
        <f t="shared" si="55"/>
        <v>0</v>
      </c>
      <c r="U265" s="151">
        <f t="shared" si="56"/>
        <v>0</v>
      </c>
      <c r="W265" s="151">
        <f t="shared" si="57"/>
        <v>0</v>
      </c>
      <c r="Y265" s="151">
        <f t="shared" si="58"/>
        <v>0</v>
      </c>
      <c r="Z265" s="30">
        <v>21</v>
      </c>
    </row>
    <row r="266" spans="14:26" s="15" customFormat="1">
      <c r="N266" s="30"/>
      <c r="O266" s="15">
        <v>247</v>
      </c>
      <c r="Q266" s="151">
        <f t="shared" si="54"/>
        <v>0</v>
      </c>
      <c r="R266" s="37"/>
      <c r="S266" s="151">
        <f t="shared" si="55"/>
        <v>0</v>
      </c>
      <c r="U266" s="151">
        <f t="shared" si="56"/>
        <v>0</v>
      </c>
      <c r="W266" s="151">
        <f t="shared" si="57"/>
        <v>0</v>
      </c>
      <c r="Y266" s="151">
        <f t="shared" si="58"/>
        <v>0</v>
      </c>
      <c r="Z266" s="30">
        <v>21</v>
      </c>
    </row>
    <row r="267" spans="14:26" s="15" customFormat="1">
      <c r="N267" s="30"/>
      <c r="O267" s="15">
        <v>248</v>
      </c>
      <c r="Q267" s="151">
        <f t="shared" si="54"/>
        <v>0</v>
      </c>
      <c r="R267" s="37"/>
      <c r="S267" s="151">
        <f t="shared" si="55"/>
        <v>0</v>
      </c>
      <c r="U267" s="151">
        <f t="shared" si="56"/>
        <v>0</v>
      </c>
      <c r="W267" s="151">
        <f t="shared" si="57"/>
        <v>0</v>
      </c>
      <c r="Y267" s="151">
        <f t="shared" si="58"/>
        <v>0</v>
      </c>
      <c r="Z267" s="30">
        <v>21</v>
      </c>
    </row>
    <row r="268" spans="14:26" s="15" customFormat="1">
      <c r="N268" s="30"/>
      <c r="O268" s="15">
        <v>249</v>
      </c>
      <c r="Q268" s="151">
        <f t="shared" si="54"/>
        <v>0</v>
      </c>
      <c r="R268" s="37"/>
      <c r="S268" s="151">
        <f t="shared" si="55"/>
        <v>0</v>
      </c>
      <c r="U268" s="151">
        <f t="shared" si="56"/>
        <v>0</v>
      </c>
      <c r="W268" s="151">
        <f t="shared" si="57"/>
        <v>0</v>
      </c>
      <c r="Y268" s="151">
        <f t="shared" si="58"/>
        <v>0</v>
      </c>
      <c r="Z268" s="30">
        <v>21</v>
      </c>
    </row>
    <row r="269" spans="14:26" s="15" customFormat="1">
      <c r="N269" s="30"/>
      <c r="O269" s="15">
        <v>250</v>
      </c>
      <c r="Q269" s="151">
        <f t="shared" si="54"/>
        <v>0</v>
      </c>
      <c r="R269" s="37"/>
      <c r="S269" s="151">
        <f t="shared" si="55"/>
        <v>0</v>
      </c>
      <c r="U269" s="151">
        <f t="shared" si="56"/>
        <v>0</v>
      </c>
      <c r="W269" s="151">
        <f t="shared" si="57"/>
        <v>0</v>
      </c>
      <c r="Y269" s="151">
        <f t="shared" si="58"/>
        <v>0</v>
      </c>
      <c r="Z269" s="30">
        <v>21</v>
      </c>
    </row>
    <row r="270" spans="14:26" s="15" customFormat="1">
      <c r="N270" s="30"/>
      <c r="O270" s="15">
        <v>251</v>
      </c>
      <c r="Q270" s="151">
        <f t="shared" si="54"/>
        <v>0</v>
      </c>
      <c r="R270" s="37"/>
      <c r="S270" s="151">
        <f t="shared" si="55"/>
        <v>0</v>
      </c>
      <c r="U270" s="151">
        <f t="shared" si="56"/>
        <v>0</v>
      </c>
      <c r="W270" s="151">
        <f t="shared" si="57"/>
        <v>0</v>
      </c>
      <c r="Y270" s="151">
        <f t="shared" si="58"/>
        <v>0</v>
      </c>
      <c r="Z270" s="30">
        <v>21</v>
      </c>
    </row>
    <row r="271" spans="14:26" s="15" customFormat="1">
      <c r="N271" s="30"/>
      <c r="O271" s="15">
        <v>252</v>
      </c>
      <c r="Q271" s="151">
        <f t="shared" si="54"/>
        <v>0</v>
      </c>
      <c r="R271" s="37"/>
      <c r="S271" s="151">
        <f t="shared" si="55"/>
        <v>0</v>
      </c>
      <c r="U271" s="151">
        <f t="shared" si="56"/>
        <v>0</v>
      </c>
      <c r="W271" s="151">
        <f t="shared" si="57"/>
        <v>0</v>
      </c>
      <c r="Y271" s="151">
        <f t="shared" si="58"/>
        <v>0</v>
      </c>
      <c r="Z271" s="30">
        <v>21</v>
      </c>
    </row>
    <row r="272" spans="14:26" s="15" customFormat="1">
      <c r="N272" s="30"/>
      <c r="O272" s="15">
        <v>253</v>
      </c>
      <c r="Q272" s="151">
        <f t="shared" si="54"/>
        <v>0</v>
      </c>
      <c r="R272" s="37"/>
      <c r="S272" s="151">
        <f t="shared" si="55"/>
        <v>0</v>
      </c>
      <c r="U272" s="151">
        <f t="shared" si="56"/>
        <v>0</v>
      </c>
      <c r="W272" s="151">
        <f t="shared" si="57"/>
        <v>0</v>
      </c>
      <c r="Y272" s="151">
        <f t="shared" si="58"/>
        <v>0</v>
      </c>
      <c r="Z272" s="30">
        <v>22</v>
      </c>
    </row>
    <row r="273" spans="14:26" s="15" customFormat="1">
      <c r="N273" s="30"/>
      <c r="O273" s="15">
        <v>254</v>
      </c>
      <c r="Q273" s="151">
        <f t="shared" si="54"/>
        <v>0</v>
      </c>
      <c r="R273" s="37"/>
      <c r="S273" s="151">
        <f t="shared" si="55"/>
        <v>0</v>
      </c>
      <c r="U273" s="151">
        <f t="shared" si="56"/>
        <v>0</v>
      </c>
      <c r="W273" s="151">
        <f t="shared" si="57"/>
        <v>0</v>
      </c>
      <c r="Y273" s="151">
        <f t="shared" si="58"/>
        <v>0</v>
      </c>
      <c r="Z273" s="30">
        <v>22</v>
      </c>
    </row>
    <row r="274" spans="14:26" s="15" customFormat="1">
      <c r="N274" s="30"/>
      <c r="O274" s="15">
        <v>255</v>
      </c>
      <c r="Q274" s="151">
        <f t="shared" si="54"/>
        <v>0</v>
      </c>
      <c r="R274" s="37"/>
      <c r="S274" s="151">
        <f t="shared" si="55"/>
        <v>0</v>
      </c>
      <c r="U274" s="151">
        <f t="shared" si="56"/>
        <v>0</v>
      </c>
      <c r="W274" s="151">
        <f t="shared" si="57"/>
        <v>0</v>
      </c>
      <c r="Y274" s="151">
        <f t="shared" si="58"/>
        <v>0</v>
      </c>
      <c r="Z274" s="30">
        <v>22</v>
      </c>
    </row>
    <row r="275" spans="14:26" s="15" customFormat="1">
      <c r="N275" s="30"/>
      <c r="O275" s="15">
        <v>256</v>
      </c>
      <c r="Q275" s="151">
        <f t="shared" si="54"/>
        <v>0</v>
      </c>
      <c r="R275" s="37"/>
      <c r="S275" s="151">
        <f t="shared" si="55"/>
        <v>0</v>
      </c>
      <c r="U275" s="151">
        <f t="shared" si="56"/>
        <v>0</v>
      </c>
      <c r="W275" s="151">
        <f t="shared" si="57"/>
        <v>0</v>
      </c>
      <c r="Y275" s="151">
        <f t="shared" si="58"/>
        <v>0</v>
      </c>
      <c r="Z275" s="30">
        <v>22</v>
      </c>
    </row>
    <row r="276" spans="14:26" s="15" customFormat="1">
      <c r="N276" s="30"/>
      <c r="O276" s="15">
        <v>257</v>
      </c>
      <c r="Q276" s="151">
        <f t="shared" si="54"/>
        <v>0</v>
      </c>
      <c r="R276" s="37"/>
      <c r="S276" s="151">
        <f t="shared" si="55"/>
        <v>0</v>
      </c>
      <c r="U276" s="151">
        <f t="shared" si="56"/>
        <v>0</v>
      </c>
      <c r="W276" s="151">
        <f t="shared" si="57"/>
        <v>0</v>
      </c>
      <c r="Y276" s="151">
        <f t="shared" si="58"/>
        <v>0</v>
      </c>
      <c r="Z276" s="30">
        <v>22</v>
      </c>
    </row>
    <row r="277" spans="14:26" s="15" customFormat="1">
      <c r="N277" s="30"/>
      <c r="O277" s="15">
        <v>258</v>
      </c>
      <c r="Q277" s="151">
        <f t="shared" ref="Q277:Q319" si="59">IF(O277&lt;=$E$9*12,Y276,0)</f>
        <v>0</v>
      </c>
      <c r="R277" s="37"/>
      <c r="S277" s="151">
        <f t="shared" ref="S277:S319" si="60">IF(O277&lt;=$E$9*12,SUM(U277,W277),0)</f>
        <v>0</v>
      </c>
      <c r="U277" s="151">
        <f t="shared" ref="U277:U319" si="61">IF(O277&lt;=$E$9*12,Q277*$E$8/12,0)</f>
        <v>0</v>
      </c>
      <c r="W277" s="151">
        <f t="shared" ref="W277:W319" si="62">IF(O277&lt;=$E$9*12,$E$13-U277,0)</f>
        <v>0</v>
      </c>
      <c r="Y277" s="151">
        <f t="shared" ref="Y277:Y319" si="63">IF(O277&lt;=$E$9*12,Q277-W277,0)</f>
        <v>0</v>
      </c>
      <c r="Z277" s="30">
        <v>22</v>
      </c>
    </row>
    <row r="278" spans="14:26" s="15" customFormat="1">
      <c r="N278" s="30"/>
      <c r="O278" s="15">
        <v>259</v>
      </c>
      <c r="Q278" s="151">
        <f t="shared" si="59"/>
        <v>0</v>
      </c>
      <c r="R278" s="37"/>
      <c r="S278" s="151">
        <f t="shared" si="60"/>
        <v>0</v>
      </c>
      <c r="U278" s="151">
        <f t="shared" si="61"/>
        <v>0</v>
      </c>
      <c r="W278" s="151">
        <f t="shared" si="62"/>
        <v>0</v>
      </c>
      <c r="Y278" s="151">
        <f t="shared" si="63"/>
        <v>0</v>
      </c>
      <c r="Z278" s="30">
        <v>22</v>
      </c>
    </row>
    <row r="279" spans="14:26" s="15" customFormat="1">
      <c r="N279" s="30"/>
      <c r="O279" s="15">
        <v>260</v>
      </c>
      <c r="Q279" s="151">
        <f t="shared" si="59"/>
        <v>0</v>
      </c>
      <c r="R279" s="37"/>
      <c r="S279" s="151">
        <f t="shared" si="60"/>
        <v>0</v>
      </c>
      <c r="U279" s="151">
        <f t="shared" si="61"/>
        <v>0</v>
      </c>
      <c r="W279" s="151">
        <f t="shared" si="62"/>
        <v>0</v>
      </c>
      <c r="Y279" s="151">
        <f t="shared" si="63"/>
        <v>0</v>
      </c>
      <c r="Z279" s="30">
        <v>22</v>
      </c>
    </row>
    <row r="280" spans="14:26" s="15" customFormat="1">
      <c r="N280" s="30"/>
      <c r="O280" s="15">
        <v>261</v>
      </c>
      <c r="Q280" s="151">
        <f t="shared" si="59"/>
        <v>0</v>
      </c>
      <c r="R280" s="37"/>
      <c r="S280" s="151">
        <f t="shared" si="60"/>
        <v>0</v>
      </c>
      <c r="U280" s="151">
        <f t="shared" si="61"/>
        <v>0</v>
      </c>
      <c r="W280" s="151">
        <f t="shared" si="62"/>
        <v>0</v>
      </c>
      <c r="Y280" s="151">
        <f t="shared" si="63"/>
        <v>0</v>
      </c>
      <c r="Z280" s="30">
        <v>22</v>
      </c>
    </row>
    <row r="281" spans="14:26" s="15" customFormat="1">
      <c r="N281" s="30"/>
      <c r="O281" s="15">
        <v>262</v>
      </c>
      <c r="Q281" s="151">
        <f t="shared" si="59"/>
        <v>0</v>
      </c>
      <c r="R281" s="37"/>
      <c r="S281" s="151">
        <f t="shared" si="60"/>
        <v>0</v>
      </c>
      <c r="U281" s="151">
        <f t="shared" si="61"/>
        <v>0</v>
      </c>
      <c r="W281" s="151">
        <f t="shared" si="62"/>
        <v>0</v>
      </c>
      <c r="Y281" s="151">
        <f t="shared" si="63"/>
        <v>0</v>
      </c>
      <c r="Z281" s="30">
        <v>22</v>
      </c>
    </row>
    <row r="282" spans="14:26" s="15" customFormat="1">
      <c r="N282" s="30"/>
      <c r="O282" s="15">
        <v>263</v>
      </c>
      <c r="Q282" s="151">
        <f t="shared" si="59"/>
        <v>0</v>
      </c>
      <c r="R282" s="37"/>
      <c r="S282" s="151">
        <f t="shared" si="60"/>
        <v>0</v>
      </c>
      <c r="U282" s="151">
        <f t="shared" si="61"/>
        <v>0</v>
      </c>
      <c r="W282" s="151">
        <f t="shared" si="62"/>
        <v>0</v>
      </c>
      <c r="Y282" s="151">
        <f t="shared" si="63"/>
        <v>0</v>
      </c>
      <c r="Z282" s="30">
        <v>22</v>
      </c>
    </row>
    <row r="283" spans="14:26" s="15" customFormat="1">
      <c r="N283" s="30"/>
      <c r="O283" s="15">
        <v>264</v>
      </c>
      <c r="Q283" s="151">
        <f t="shared" si="59"/>
        <v>0</v>
      </c>
      <c r="R283" s="37"/>
      <c r="S283" s="151">
        <f t="shared" si="60"/>
        <v>0</v>
      </c>
      <c r="U283" s="151">
        <f t="shared" si="61"/>
        <v>0</v>
      </c>
      <c r="W283" s="151">
        <f t="shared" si="62"/>
        <v>0</v>
      </c>
      <c r="Y283" s="151">
        <f t="shared" si="63"/>
        <v>0</v>
      </c>
      <c r="Z283" s="30">
        <v>22</v>
      </c>
    </row>
    <row r="284" spans="14:26" s="15" customFormat="1">
      <c r="N284" s="30"/>
      <c r="O284" s="15">
        <v>265</v>
      </c>
      <c r="Q284" s="151">
        <f t="shared" si="59"/>
        <v>0</v>
      </c>
      <c r="R284" s="37"/>
      <c r="S284" s="151">
        <f t="shared" si="60"/>
        <v>0</v>
      </c>
      <c r="U284" s="151">
        <f t="shared" si="61"/>
        <v>0</v>
      </c>
      <c r="W284" s="151">
        <f t="shared" si="62"/>
        <v>0</v>
      </c>
      <c r="Y284" s="151">
        <f t="shared" si="63"/>
        <v>0</v>
      </c>
      <c r="Z284" s="30">
        <v>23</v>
      </c>
    </row>
    <row r="285" spans="14:26" s="15" customFormat="1">
      <c r="N285" s="30"/>
      <c r="O285" s="15">
        <v>266</v>
      </c>
      <c r="Q285" s="151">
        <f t="shared" si="59"/>
        <v>0</v>
      </c>
      <c r="R285" s="37"/>
      <c r="S285" s="151">
        <f t="shared" si="60"/>
        <v>0</v>
      </c>
      <c r="U285" s="151">
        <f t="shared" si="61"/>
        <v>0</v>
      </c>
      <c r="W285" s="151">
        <f t="shared" si="62"/>
        <v>0</v>
      </c>
      <c r="Y285" s="151">
        <f t="shared" si="63"/>
        <v>0</v>
      </c>
      <c r="Z285" s="30">
        <v>23</v>
      </c>
    </row>
    <row r="286" spans="14:26" s="15" customFormat="1">
      <c r="N286" s="30"/>
      <c r="O286" s="15">
        <v>267</v>
      </c>
      <c r="Q286" s="151">
        <f t="shared" si="59"/>
        <v>0</v>
      </c>
      <c r="R286" s="37"/>
      <c r="S286" s="151">
        <f t="shared" si="60"/>
        <v>0</v>
      </c>
      <c r="U286" s="151">
        <f t="shared" si="61"/>
        <v>0</v>
      </c>
      <c r="W286" s="151">
        <f t="shared" si="62"/>
        <v>0</v>
      </c>
      <c r="Y286" s="151">
        <f t="shared" si="63"/>
        <v>0</v>
      </c>
      <c r="Z286" s="30">
        <v>23</v>
      </c>
    </row>
    <row r="287" spans="14:26" s="15" customFormat="1">
      <c r="N287" s="30"/>
      <c r="O287" s="15">
        <v>268</v>
      </c>
      <c r="Q287" s="151">
        <f t="shared" si="59"/>
        <v>0</v>
      </c>
      <c r="R287" s="37"/>
      <c r="S287" s="151">
        <f t="shared" si="60"/>
        <v>0</v>
      </c>
      <c r="U287" s="151">
        <f t="shared" si="61"/>
        <v>0</v>
      </c>
      <c r="W287" s="151">
        <f t="shared" si="62"/>
        <v>0</v>
      </c>
      <c r="Y287" s="151">
        <f t="shared" si="63"/>
        <v>0</v>
      </c>
      <c r="Z287" s="30">
        <v>23</v>
      </c>
    </row>
    <row r="288" spans="14:26" s="15" customFormat="1">
      <c r="N288" s="30"/>
      <c r="O288" s="15">
        <v>269</v>
      </c>
      <c r="Q288" s="151">
        <f t="shared" si="59"/>
        <v>0</v>
      </c>
      <c r="R288" s="37"/>
      <c r="S288" s="151">
        <f t="shared" si="60"/>
        <v>0</v>
      </c>
      <c r="U288" s="151">
        <f t="shared" si="61"/>
        <v>0</v>
      </c>
      <c r="W288" s="151">
        <f t="shared" si="62"/>
        <v>0</v>
      </c>
      <c r="Y288" s="151">
        <f t="shared" si="63"/>
        <v>0</v>
      </c>
      <c r="Z288" s="30">
        <v>23</v>
      </c>
    </row>
    <row r="289" spans="14:26" s="15" customFormat="1">
      <c r="N289" s="30"/>
      <c r="O289" s="15">
        <v>270</v>
      </c>
      <c r="Q289" s="151">
        <f t="shared" si="59"/>
        <v>0</v>
      </c>
      <c r="R289" s="37"/>
      <c r="S289" s="151">
        <f t="shared" si="60"/>
        <v>0</v>
      </c>
      <c r="U289" s="151">
        <f t="shared" si="61"/>
        <v>0</v>
      </c>
      <c r="W289" s="151">
        <f t="shared" si="62"/>
        <v>0</v>
      </c>
      <c r="Y289" s="151">
        <f t="shared" si="63"/>
        <v>0</v>
      </c>
      <c r="Z289" s="30">
        <v>23</v>
      </c>
    </row>
    <row r="290" spans="14:26" s="15" customFormat="1">
      <c r="N290" s="30"/>
      <c r="O290" s="15">
        <v>271</v>
      </c>
      <c r="Q290" s="151">
        <f t="shared" si="59"/>
        <v>0</v>
      </c>
      <c r="R290" s="37"/>
      <c r="S290" s="151">
        <f t="shared" si="60"/>
        <v>0</v>
      </c>
      <c r="U290" s="151">
        <f t="shared" si="61"/>
        <v>0</v>
      </c>
      <c r="W290" s="151">
        <f t="shared" si="62"/>
        <v>0</v>
      </c>
      <c r="Y290" s="151">
        <f t="shared" si="63"/>
        <v>0</v>
      </c>
      <c r="Z290" s="30">
        <v>23</v>
      </c>
    </row>
    <row r="291" spans="14:26" s="15" customFormat="1">
      <c r="N291" s="30"/>
      <c r="O291" s="15">
        <v>272</v>
      </c>
      <c r="Q291" s="151">
        <f t="shared" si="59"/>
        <v>0</v>
      </c>
      <c r="R291" s="37"/>
      <c r="S291" s="151">
        <f t="shared" si="60"/>
        <v>0</v>
      </c>
      <c r="U291" s="151">
        <f t="shared" si="61"/>
        <v>0</v>
      </c>
      <c r="W291" s="151">
        <f t="shared" si="62"/>
        <v>0</v>
      </c>
      <c r="Y291" s="151">
        <f t="shared" si="63"/>
        <v>0</v>
      </c>
      <c r="Z291" s="30">
        <v>23</v>
      </c>
    </row>
    <row r="292" spans="14:26" s="15" customFormat="1">
      <c r="N292" s="30"/>
      <c r="O292" s="15">
        <v>273</v>
      </c>
      <c r="Q292" s="151">
        <f t="shared" si="59"/>
        <v>0</v>
      </c>
      <c r="R292" s="37"/>
      <c r="S292" s="151">
        <f t="shared" si="60"/>
        <v>0</v>
      </c>
      <c r="U292" s="151">
        <f t="shared" si="61"/>
        <v>0</v>
      </c>
      <c r="W292" s="151">
        <f t="shared" si="62"/>
        <v>0</v>
      </c>
      <c r="Y292" s="151">
        <f t="shared" si="63"/>
        <v>0</v>
      </c>
      <c r="Z292" s="30">
        <v>23</v>
      </c>
    </row>
    <row r="293" spans="14:26" s="15" customFormat="1">
      <c r="N293" s="30"/>
      <c r="O293" s="15">
        <v>274</v>
      </c>
      <c r="Q293" s="151">
        <f t="shared" si="59"/>
        <v>0</v>
      </c>
      <c r="R293" s="37"/>
      <c r="S293" s="151">
        <f t="shared" si="60"/>
        <v>0</v>
      </c>
      <c r="U293" s="151">
        <f t="shared" si="61"/>
        <v>0</v>
      </c>
      <c r="W293" s="151">
        <f t="shared" si="62"/>
        <v>0</v>
      </c>
      <c r="Y293" s="151">
        <f t="shared" si="63"/>
        <v>0</v>
      </c>
      <c r="Z293" s="30">
        <v>23</v>
      </c>
    </row>
    <row r="294" spans="14:26" s="15" customFormat="1">
      <c r="N294" s="30"/>
      <c r="O294" s="15">
        <v>275</v>
      </c>
      <c r="Q294" s="151">
        <f t="shared" si="59"/>
        <v>0</v>
      </c>
      <c r="R294" s="37"/>
      <c r="S294" s="151">
        <f t="shared" si="60"/>
        <v>0</v>
      </c>
      <c r="U294" s="151">
        <f t="shared" si="61"/>
        <v>0</v>
      </c>
      <c r="W294" s="151">
        <f t="shared" si="62"/>
        <v>0</v>
      </c>
      <c r="Y294" s="151">
        <f t="shared" si="63"/>
        <v>0</v>
      </c>
      <c r="Z294" s="30">
        <v>23</v>
      </c>
    </row>
    <row r="295" spans="14:26" s="15" customFormat="1">
      <c r="N295" s="30"/>
      <c r="O295" s="15">
        <v>276</v>
      </c>
      <c r="Q295" s="151">
        <f t="shared" si="59"/>
        <v>0</v>
      </c>
      <c r="R295" s="37"/>
      <c r="S295" s="151">
        <f t="shared" si="60"/>
        <v>0</v>
      </c>
      <c r="U295" s="151">
        <f t="shared" si="61"/>
        <v>0</v>
      </c>
      <c r="W295" s="151">
        <f t="shared" si="62"/>
        <v>0</v>
      </c>
      <c r="Y295" s="151">
        <f t="shared" si="63"/>
        <v>0</v>
      </c>
      <c r="Z295" s="30">
        <v>23</v>
      </c>
    </row>
    <row r="296" spans="14:26" s="15" customFormat="1">
      <c r="N296" s="30"/>
      <c r="O296" s="15">
        <v>277</v>
      </c>
      <c r="Q296" s="151">
        <f t="shared" si="59"/>
        <v>0</v>
      </c>
      <c r="R296" s="37"/>
      <c r="S296" s="151">
        <f t="shared" si="60"/>
        <v>0</v>
      </c>
      <c r="U296" s="151">
        <f t="shared" si="61"/>
        <v>0</v>
      </c>
      <c r="W296" s="151">
        <f t="shared" si="62"/>
        <v>0</v>
      </c>
      <c r="Y296" s="151">
        <f t="shared" si="63"/>
        <v>0</v>
      </c>
      <c r="Z296" s="30">
        <v>24</v>
      </c>
    </row>
    <row r="297" spans="14:26" s="15" customFormat="1">
      <c r="N297" s="30"/>
      <c r="O297" s="15">
        <v>278</v>
      </c>
      <c r="Q297" s="151">
        <f t="shared" si="59"/>
        <v>0</v>
      </c>
      <c r="R297" s="37"/>
      <c r="S297" s="151">
        <f t="shared" si="60"/>
        <v>0</v>
      </c>
      <c r="U297" s="151">
        <f t="shared" si="61"/>
        <v>0</v>
      </c>
      <c r="W297" s="151">
        <f t="shared" si="62"/>
        <v>0</v>
      </c>
      <c r="Y297" s="151">
        <f t="shared" si="63"/>
        <v>0</v>
      </c>
      <c r="Z297" s="30">
        <v>24</v>
      </c>
    </row>
    <row r="298" spans="14:26" s="15" customFormat="1">
      <c r="N298" s="30"/>
      <c r="O298" s="15">
        <v>279</v>
      </c>
      <c r="Q298" s="151">
        <f t="shared" si="59"/>
        <v>0</v>
      </c>
      <c r="R298" s="37"/>
      <c r="S298" s="151">
        <f t="shared" si="60"/>
        <v>0</v>
      </c>
      <c r="U298" s="151">
        <f t="shared" si="61"/>
        <v>0</v>
      </c>
      <c r="W298" s="151">
        <f t="shared" si="62"/>
        <v>0</v>
      </c>
      <c r="Y298" s="151">
        <f t="shared" si="63"/>
        <v>0</v>
      </c>
      <c r="Z298" s="30">
        <v>24</v>
      </c>
    </row>
    <row r="299" spans="14:26" s="15" customFormat="1">
      <c r="N299" s="30"/>
      <c r="O299" s="15">
        <v>280</v>
      </c>
      <c r="Q299" s="151">
        <f t="shared" si="59"/>
        <v>0</v>
      </c>
      <c r="R299" s="37"/>
      <c r="S299" s="151">
        <f t="shared" si="60"/>
        <v>0</v>
      </c>
      <c r="U299" s="151">
        <f t="shared" si="61"/>
        <v>0</v>
      </c>
      <c r="W299" s="151">
        <f t="shared" si="62"/>
        <v>0</v>
      </c>
      <c r="Y299" s="151">
        <f t="shared" si="63"/>
        <v>0</v>
      </c>
      <c r="Z299" s="30">
        <v>24</v>
      </c>
    </row>
    <row r="300" spans="14:26" s="15" customFormat="1">
      <c r="N300" s="30"/>
      <c r="O300" s="15">
        <v>281</v>
      </c>
      <c r="Q300" s="151">
        <f t="shared" si="59"/>
        <v>0</v>
      </c>
      <c r="R300" s="37"/>
      <c r="S300" s="151">
        <f t="shared" si="60"/>
        <v>0</v>
      </c>
      <c r="U300" s="151">
        <f t="shared" si="61"/>
        <v>0</v>
      </c>
      <c r="W300" s="151">
        <f t="shared" si="62"/>
        <v>0</v>
      </c>
      <c r="Y300" s="151">
        <f t="shared" si="63"/>
        <v>0</v>
      </c>
      <c r="Z300" s="30">
        <v>24</v>
      </c>
    </row>
    <row r="301" spans="14:26" s="15" customFormat="1">
      <c r="N301" s="30"/>
      <c r="O301" s="15">
        <v>282</v>
      </c>
      <c r="Q301" s="151">
        <f t="shared" si="59"/>
        <v>0</v>
      </c>
      <c r="R301" s="37"/>
      <c r="S301" s="151">
        <f t="shared" si="60"/>
        <v>0</v>
      </c>
      <c r="U301" s="151">
        <f t="shared" si="61"/>
        <v>0</v>
      </c>
      <c r="W301" s="151">
        <f t="shared" si="62"/>
        <v>0</v>
      </c>
      <c r="Y301" s="151">
        <f t="shared" si="63"/>
        <v>0</v>
      </c>
      <c r="Z301" s="30">
        <v>24</v>
      </c>
    </row>
    <row r="302" spans="14:26" s="15" customFormat="1">
      <c r="N302" s="30"/>
      <c r="O302" s="15">
        <v>283</v>
      </c>
      <c r="Q302" s="151">
        <f t="shared" si="59"/>
        <v>0</v>
      </c>
      <c r="R302" s="37"/>
      <c r="S302" s="151">
        <f t="shared" si="60"/>
        <v>0</v>
      </c>
      <c r="U302" s="151">
        <f t="shared" si="61"/>
        <v>0</v>
      </c>
      <c r="W302" s="151">
        <f t="shared" si="62"/>
        <v>0</v>
      </c>
      <c r="Y302" s="151">
        <f t="shared" si="63"/>
        <v>0</v>
      </c>
      <c r="Z302" s="30">
        <v>24</v>
      </c>
    </row>
    <row r="303" spans="14:26" s="15" customFormat="1">
      <c r="N303" s="30"/>
      <c r="O303" s="15">
        <v>284</v>
      </c>
      <c r="Q303" s="151">
        <f t="shared" si="59"/>
        <v>0</v>
      </c>
      <c r="R303" s="37"/>
      <c r="S303" s="151">
        <f t="shared" si="60"/>
        <v>0</v>
      </c>
      <c r="U303" s="151">
        <f t="shared" si="61"/>
        <v>0</v>
      </c>
      <c r="W303" s="151">
        <f t="shared" si="62"/>
        <v>0</v>
      </c>
      <c r="Y303" s="151">
        <f t="shared" si="63"/>
        <v>0</v>
      </c>
      <c r="Z303" s="30">
        <v>24</v>
      </c>
    </row>
    <row r="304" spans="14:26" s="15" customFormat="1">
      <c r="N304" s="30"/>
      <c r="O304" s="15">
        <v>285</v>
      </c>
      <c r="Q304" s="151">
        <f t="shared" si="59"/>
        <v>0</v>
      </c>
      <c r="R304" s="37"/>
      <c r="S304" s="151">
        <f t="shared" si="60"/>
        <v>0</v>
      </c>
      <c r="U304" s="151">
        <f t="shared" si="61"/>
        <v>0</v>
      </c>
      <c r="W304" s="151">
        <f t="shared" si="62"/>
        <v>0</v>
      </c>
      <c r="Y304" s="151">
        <f t="shared" si="63"/>
        <v>0</v>
      </c>
      <c r="Z304" s="30">
        <v>24</v>
      </c>
    </row>
    <row r="305" spans="7:26" s="15" customFormat="1">
      <c r="N305" s="30"/>
      <c r="O305" s="15">
        <v>286</v>
      </c>
      <c r="Q305" s="151">
        <f t="shared" si="59"/>
        <v>0</v>
      </c>
      <c r="R305" s="37"/>
      <c r="S305" s="151">
        <f t="shared" si="60"/>
        <v>0</v>
      </c>
      <c r="U305" s="151">
        <f t="shared" si="61"/>
        <v>0</v>
      </c>
      <c r="W305" s="151">
        <f t="shared" si="62"/>
        <v>0</v>
      </c>
      <c r="Y305" s="151">
        <f t="shared" si="63"/>
        <v>0</v>
      </c>
      <c r="Z305" s="30">
        <v>24</v>
      </c>
    </row>
    <row r="306" spans="7:26" s="15" customFormat="1">
      <c r="N306" s="30"/>
      <c r="O306" s="15">
        <v>287</v>
      </c>
      <c r="Q306" s="151">
        <f t="shared" si="59"/>
        <v>0</v>
      </c>
      <c r="R306" s="37"/>
      <c r="S306" s="151">
        <f t="shared" si="60"/>
        <v>0</v>
      </c>
      <c r="U306" s="151">
        <f t="shared" si="61"/>
        <v>0</v>
      </c>
      <c r="W306" s="151">
        <f t="shared" si="62"/>
        <v>0</v>
      </c>
      <c r="Y306" s="151">
        <f t="shared" si="63"/>
        <v>0</v>
      </c>
      <c r="Z306" s="30">
        <v>24</v>
      </c>
    </row>
    <row r="307" spans="7:26" s="15" customFormat="1">
      <c r="N307" s="30"/>
      <c r="O307" s="15">
        <v>288</v>
      </c>
      <c r="Q307" s="151">
        <f t="shared" si="59"/>
        <v>0</v>
      </c>
      <c r="R307" s="37"/>
      <c r="S307" s="151">
        <f t="shared" si="60"/>
        <v>0</v>
      </c>
      <c r="U307" s="151">
        <f t="shared" si="61"/>
        <v>0</v>
      </c>
      <c r="W307" s="151">
        <f t="shared" si="62"/>
        <v>0</v>
      </c>
      <c r="Y307" s="151">
        <f t="shared" si="63"/>
        <v>0</v>
      </c>
      <c r="Z307" s="30">
        <v>24</v>
      </c>
    </row>
    <row r="308" spans="7:26" s="15" customFormat="1">
      <c r="N308" s="30"/>
      <c r="O308" s="15">
        <v>289</v>
      </c>
      <c r="Q308" s="151">
        <f t="shared" si="59"/>
        <v>0</v>
      </c>
      <c r="R308" s="37"/>
      <c r="S308" s="151">
        <f t="shared" si="60"/>
        <v>0</v>
      </c>
      <c r="U308" s="151">
        <f t="shared" si="61"/>
        <v>0</v>
      </c>
      <c r="W308" s="151">
        <f t="shared" si="62"/>
        <v>0</v>
      </c>
      <c r="Y308" s="151">
        <f t="shared" si="63"/>
        <v>0</v>
      </c>
      <c r="Z308" s="30">
        <v>25</v>
      </c>
    </row>
    <row r="309" spans="7:26" s="15" customFormat="1">
      <c r="N309" s="30"/>
      <c r="O309" s="15">
        <v>290</v>
      </c>
      <c r="Q309" s="151">
        <f t="shared" si="59"/>
        <v>0</v>
      </c>
      <c r="R309" s="37"/>
      <c r="S309" s="151">
        <f t="shared" si="60"/>
        <v>0</v>
      </c>
      <c r="U309" s="151">
        <f t="shared" si="61"/>
        <v>0</v>
      </c>
      <c r="W309" s="151">
        <f t="shared" si="62"/>
        <v>0</v>
      </c>
      <c r="Y309" s="151">
        <f t="shared" si="63"/>
        <v>0</v>
      </c>
      <c r="Z309" s="30">
        <v>25</v>
      </c>
    </row>
    <row r="310" spans="7:26" s="15" customFormat="1">
      <c r="N310" s="30"/>
      <c r="O310" s="15">
        <v>291</v>
      </c>
      <c r="Q310" s="151">
        <f t="shared" si="59"/>
        <v>0</v>
      </c>
      <c r="R310" s="37"/>
      <c r="S310" s="151">
        <f t="shared" si="60"/>
        <v>0</v>
      </c>
      <c r="U310" s="151">
        <f t="shared" si="61"/>
        <v>0</v>
      </c>
      <c r="W310" s="151">
        <f t="shared" si="62"/>
        <v>0</v>
      </c>
      <c r="Y310" s="151">
        <f t="shared" si="63"/>
        <v>0</v>
      </c>
      <c r="Z310" s="30">
        <v>25</v>
      </c>
    </row>
    <row r="311" spans="7:26" s="15" customFormat="1">
      <c r="N311" s="30"/>
      <c r="O311" s="15">
        <v>292</v>
      </c>
      <c r="Q311" s="151">
        <f t="shared" si="59"/>
        <v>0</v>
      </c>
      <c r="R311" s="37"/>
      <c r="S311" s="151">
        <f t="shared" si="60"/>
        <v>0</v>
      </c>
      <c r="U311" s="151">
        <f t="shared" si="61"/>
        <v>0</v>
      </c>
      <c r="W311" s="151">
        <f t="shared" si="62"/>
        <v>0</v>
      </c>
      <c r="Y311" s="151">
        <f t="shared" si="63"/>
        <v>0</v>
      </c>
      <c r="Z311" s="30">
        <v>25</v>
      </c>
    </row>
    <row r="312" spans="7:26" s="15" customFormat="1">
      <c r="N312" s="30"/>
      <c r="O312" s="15">
        <v>293</v>
      </c>
      <c r="Q312" s="151">
        <f t="shared" si="59"/>
        <v>0</v>
      </c>
      <c r="R312" s="37"/>
      <c r="S312" s="151">
        <f t="shared" si="60"/>
        <v>0</v>
      </c>
      <c r="U312" s="151">
        <f t="shared" si="61"/>
        <v>0</v>
      </c>
      <c r="W312" s="151">
        <f t="shared" si="62"/>
        <v>0</v>
      </c>
      <c r="Y312" s="151">
        <f t="shared" si="63"/>
        <v>0</v>
      </c>
      <c r="Z312" s="30">
        <v>25</v>
      </c>
    </row>
    <row r="313" spans="7:26" s="15" customFormat="1">
      <c r="N313" s="30"/>
      <c r="O313" s="15">
        <v>294</v>
      </c>
      <c r="Q313" s="151">
        <f t="shared" si="59"/>
        <v>0</v>
      </c>
      <c r="R313" s="37"/>
      <c r="S313" s="151">
        <f t="shared" si="60"/>
        <v>0</v>
      </c>
      <c r="U313" s="151">
        <f t="shared" si="61"/>
        <v>0</v>
      </c>
      <c r="W313" s="151">
        <f t="shared" si="62"/>
        <v>0</v>
      </c>
      <c r="Y313" s="151">
        <f t="shared" si="63"/>
        <v>0</v>
      </c>
      <c r="Z313" s="30">
        <v>25</v>
      </c>
    </row>
    <row r="314" spans="7:26" s="15" customFormat="1">
      <c r="N314" s="30"/>
      <c r="O314" s="15">
        <v>295</v>
      </c>
      <c r="Q314" s="151">
        <f t="shared" si="59"/>
        <v>0</v>
      </c>
      <c r="R314" s="37"/>
      <c r="S314" s="151">
        <f t="shared" si="60"/>
        <v>0</v>
      </c>
      <c r="U314" s="151">
        <f t="shared" si="61"/>
        <v>0</v>
      </c>
      <c r="W314" s="151">
        <f t="shared" si="62"/>
        <v>0</v>
      </c>
      <c r="Y314" s="151">
        <f t="shared" si="63"/>
        <v>0</v>
      </c>
      <c r="Z314" s="30">
        <v>25</v>
      </c>
    </row>
    <row r="315" spans="7:26" s="15" customFormat="1">
      <c r="N315" s="30"/>
      <c r="O315" s="15">
        <v>296</v>
      </c>
      <c r="Q315" s="151">
        <f t="shared" si="59"/>
        <v>0</v>
      </c>
      <c r="R315" s="37"/>
      <c r="S315" s="151">
        <f t="shared" si="60"/>
        <v>0</v>
      </c>
      <c r="U315" s="151">
        <f t="shared" si="61"/>
        <v>0</v>
      </c>
      <c r="W315" s="151">
        <f t="shared" si="62"/>
        <v>0</v>
      </c>
      <c r="Y315" s="151">
        <f t="shared" si="63"/>
        <v>0</v>
      </c>
      <c r="Z315" s="30">
        <v>25</v>
      </c>
    </row>
    <row r="316" spans="7:26" s="15" customFormat="1">
      <c r="N316" s="30"/>
      <c r="O316" s="15">
        <v>297</v>
      </c>
      <c r="Q316" s="151">
        <f t="shared" si="59"/>
        <v>0</v>
      </c>
      <c r="R316" s="37"/>
      <c r="S316" s="151">
        <f t="shared" si="60"/>
        <v>0</v>
      </c>
      <c r="U316" s="151">
        <f t="shared" si="61"/>
        <v>0</v>
      </c>
      <c r="W316" s="151">
        <f t="shared" si="62"/>
        <v>0</v>
      </c>
      <c r="Y316" s="151">
        <f t="shared" si="63"/>
        <v>0</v>
      </c>
      <c r="Z316" s="30">
        <v>25</v>
      </c>
    </row>
    <row r="317" spans="7:26" s="15" customFormat="1">
      <c r="N317" s="30"/>
      <c r="O317" s="15">
        <v>298</v>
      </c>
      <c r="Q317" s="151">
        <f t="shared" si="59"/>
        <v>0</v>
      </c>
      <c r="R317" s="37"/>
      <c r="S317" s="151">
        <f t="shared" si="60"/>
        <v>0</v>
      </c>
      <c r="U317" s="151">
        <f t="shared" si="61"/>
        <v>0</v>
      </c>
      <c r="W317" s="151">
        <f t="shared" si="62"/>
        <v>0</v>
      </c>
      <c r="Y317" s="151">
        <f t="shared" si="63"/>
        <v>0</v>
      </c>
      <c r="Z317" s="30">
        <v>25</v>
      </c>
    </row>
    <row r="318" spans="7:26" s="15" customFormat="1">
      <c r="N318" s="30"/>
      <c r="O318" s="15">
        <v>299</v>
      </c>
      <c r="Q318" s="151">
        <f t="shared" si="59"/>
        <v>0</v>
      </c>
      <c r="R318" s="37"/>
      <c r="S318" s="151">
        <f t="shared" si="60"/>
        <v>0</v>
      </c>
      <c r="U318" s="151">
        <f t="shared" si="61"/>
        <v>0</v>
      </c>
      <c r="W318" s="151">
        <f t="shared" si="62"/>
        <v>0</v>
      </c>
      <c r="Y318" s="151">
        <f t="shared" si="63"/>
        <v>0</v>
      </c>
      <c r="Z318" s="30">
        <v>25</v>
      </c>
    </row>
    <row r="319" spans="7:26" s="15" customFormat="1">
      <c r="N319" s="30"/>
      <c r="O319" s="15">
        <v>300</v>
      </c>
      <c r="Q319" s="151">
        <f t="shared" si="59"/>
        <v>0</v>
      </c>
      <c r="R319" s="37"/>
      <c r="S319" s="151">
        <f t="shared" si="60"/>
        <v>0</v>
      </c>
      <c r="U319" s="151">
        <f t="shared" si="61"/>
        <v>0</v>
      </c>
      <c r="W319" s="151">
        <f t="shared" si="62"/>
        <v>0</v>
      </c>
      <c r="Y319" s="151">
        <f t="shared" si="63"/>
        <v>0</v>
      </c>
      <c r="Z319" s="30">
        <v>25</v>
      </c>
    </row>
    <row r="320" spans="7:26" s="15" customFormat="1">
      <c r="G320" s="151"/>
      <c r="I320" s="151"/>
      <c r="L320" s="151"/>
      <c r="N320" s="30"/>
      <c r="O320" s="151"/>
      <c r="Q320" s="151"/>
    </row>
    <row r="321" spans="7:17" s="15" customFormat="1">
      <c r="G321" s="151"/>
      <c r="I321" s="151"/>
      <c r="L321" s="151"/>
      <c r="N321" s="30"/>
      <c r="O321" s="151"/>
      <c r="Q321" s="151"/>
    </row>
    <row r="322" spans="7:17" s="15" customFormat="1">
      <c r="G322" s="151"/>
      <c r="I322" s="151"/>
      <c r="L322" s="151"/>
      <c r="N322" s="30"/>
      <c r="O322" s="151"/>
      <c r="Q322" s="151"/>
    </row>
    <row r="323" spans="7:17" s="15" customFormat="1">
      <c r="G323" s="151"/>
      <c r="I323" s="151"/>
      <c r="L323" s="151"/>
      <c r="N323" s="30"/>
      <c r="O323" s="151"/>
      <c r="Q323" s="151"/>
    </row>
    <row r="324" spans="7:17" s="15" customFormat="1">
      <c r="G324" s="151"/>
      <c r="I324" s="151"/>
      <c r="L324" s="151"/>
      <c r="N324" s="30"/>
      <c r="O324" s="151"/>
      <c r="Q324" s="151"/>
    </row>
    <row r="325" spans="7:17" s="15" customFormat="1">
      <c r="G325" s="151"/>
      <c r="I325" s="151"/>
      <c r="L325" s="151"/>
      <c r="N325" s="30"/>
      <c r="O325" s="151"/>
      <c r="Q325" s="151"/>
    </row>
    <row r="326" spans="7:17" s="15" customFormat="1">
      <c r="G326" s="151"/>
      <c r="I326" s="151"/>
      <c r="L326" s="151"/>
      <c r="N326" s="30"/>
      <c r="O326" s="151"/>
      <c r="Q326" s="151"/>
    </row>
    <row r="327" spans="7:17" s="15" customFormat="1">
      <c r="G327" s="151"/>
      <c r="I327" s="151"/>
      <c r="L327" s="151"/>
      <c r="N327" s="30"/>
      <c r="O327" s="151"/>
      <c r="Q327" s="151"/>
    </row>
    <row r="328" spans="7:17" s="15" customFormat="1">
      <c r="G328" s="151"/>
      <c r="I328" s="151"/>
      <c r="L328" s="151"/>
      <c r="N328" s="30"/>
      <c r="O328" s="151"/>
      <c r="Q328" s="151"/>
    </row>
    <row r="329" spans="7:17" s="15" customFormat="1">
      <c r="G329" s="151"/>
      <c r="I329" s="151"/>
      <c r="L329" s="151"/>
      <c r="N329" s="30"/>
      <c r="O329" s="151"/>
      <c r="Q329" s="151"/>
    </row>
    <row r="330" spans="7:17" s="15" customFormat="1">
      <c r="G330" s="151"/>
      <c r="I330" s="151"/>
      <c r="L330" s="151"/>
      <c r="N330" s="30"/>
      <c r="O330" s="151"/>
      <c r="Q330" s="151"/>
    </row>
    <row r="331" spans="7:17" s="15" customFormat="1">
      <c r="G331" s="151"/>
      <c r="I331" s="151"/>
      <c r="L331" s="151"/>
      <c r="N331" s="30"/>
      <c r="O331" s="151"/>
      <c r="Q331" s="151"/>
    </row>
    <row r="332" spans="7:17" s="15" customFormat="1">
      <c r="G332" s="151"/>
      <c r="I332" s="151"/>
      <c r="L332" s="151"/>
      <c r="N332" s="30"/>
      <c r="O332" s="151"/>
      <c r="Q332" s="151"/>
    </row>
    <row r="333" spans="7:17" s="15" customFormat="1">
      <c r="G333" s="151"/>
      <c r="I333" s="151"/>
      <c r="L333" s="151"/>
      <c r="N333" s="30"/>
      <c r="O333" s="151"/>
      <c r="Q333" s="151"/>
    </row>
    <row r="334" spans="7:17" s="15" customFormat="1">
      <c r="G334" s="151"/>
      <c r="I334" s="151"/>
      <c r="L334" s="151"/>
      <c r="N334" s="30"/>
      <c r="Q334" s="151"/>
    </row>
    <row r="335" spans="7:17" s="15" customFormat="1">
      <c r="I335" s="151"/>
      <c r="L335" s="151"/>
      <c r="N335" s="30"/>
      <c r="Q335" s="151"/>
    </row>
    <row r="336" spans="7:17" s="15" customFormat="1">
      <c r="I336" s="151"/>
      <c r="L336" s="151"/>
      <c r="N336" s="30"/>
      <c r="Q336" s="151"/>
    </row>
    <row r="337" spans="9:17" s="15" customFormat="1">
      <c r="I337" s="151"/>
      <c r="L337" s="151"/>
      <c r="N337" s="30"/>
      <c r="Q337" s="151"/>
    </row>
    <row r="338" spans="9:17" s="15" customFormat="1">
      <c r="I338" s="151"/>
      <c r="L338" s="151"/>
      <c r="N338" s="30"/>
      <c r="Q338" s="151"/>
    </row>
    <row r="339" spans="9:17" s="15" customFormat="1">
      <c r="I339" s="151"/>
      <c r="L339" s="151"/>
      <c r="N339" s="30"/>
      <c r="Q339" s="151"/>
    </row>
    <row r="340" spans="9:17" s="15" customFormat="1">
      <c r="I340" s="151"/>
      <c r="L340" s="151"/>
      <c r="N340" s="30"/>
      <c r="Q340" s="151"/>
    </row>
    <row r="341" spans="9:17" s="15" customFormat="1">
      <c r="I341" s="151"/>
      <c r="L341" s="151"/>
      <c r="N341" s="30"/>
      <c r="Q341" s="151"/>
    </row>
    <row r="342" spans="9:17" s="15" customFormat="1">
      <c r="I342" s="151"/>
      <c r="L342" s="151"/>
      <c r="N342" s="30"/>
      <c r="Q342" s="151"/>
    </row>
    <row r="343" spans="9:17" s="15" customFormat="1">
      <c r="I343" s="151"/>
      <c r="L343" s="151"/>
      <c r="N343" s="30"/>
      <c r="Q343" s="151"/>
    </row>
    <row r="344" spans="9:17" s="15" customFormat="1">
      <c r="I344" s="151"/>
      <c r="L344" s="151"/>
      <c r="N344" s="30"/>
      <c r="Q344" s="151"/>
    </row>
    <row r="345" spans="9:17" s="15" customFormat="1">
      <c r="I345" s="151"/>
      <c r="L345" s="151"/>
      <c r="N345" s="30"/>
      <c r="Q345" s="151"/>
    </row>
    <row r="346" spans="9:17" s="15" customFormat="1">
      <c r="I346" s="151"/>
      <c r="L346" s="151"/>
      <c r="N346" s="30"/>
      <c r="Q346" s="151"/>
    </row>
    <row r="347" spans="9:17" s="15" customFormat="1">
      <c r="I347" s="151"/>
      <c r="L347" s="151"/>
      <c r="N347" s="30"/>
      <c r="Q347" s="151"/>
    </row>
    <row r="348" spans="9:17" s="15" customFormat="1">
      <c r="I348" s="151"/>
      <c r="L348" s="151"/>
      <c r="N348" s="30"/>
      <c r="Q348" s="151"/>
    </row>
    <row r="349" spans="9:17" s="15" customFormat="1">
      <c r="I349" s="151"/>
      <c r="L349" s="151"/>
      <c r="N349" s="30"/>
      <c r="Q349" s="151"/>
    </row>
    <row r="350" spans="9:17" s="15" customFormat="1">
      <c r="I350" s="151"/>
      <c r="L350" s="151"/>
      <c r="N350" s="30"/>
      <c r="Q350" s="151"/>
    </row>
    <row r="351" spans="9:17" s="15" customFormat="1">
      <c r="I351" s="151"/>
      <c r="L351" s="151"/>
      <c r="N351" s="30"/>
      <c r="Q351" s="151"/>
    </row>
    <row r="352" spans="9:17" s="15" customFormat="1">
      <c r="I352" s="151"/>
      <c r="L352" s="151"/>
      <c r="N352" s="30"/>
      <c r="Q352" s="151"/>
    </row>
    <row r="353" spans="9:17" s="15" customFormat="1">
      <c r="I353" s="151"/>
      <c r="L353" s="151"/>
      <c r="N353" s="30"/>
      <c r="Q353" s="151"/>
    </row>
    <row r="354" spans="9:17" s="15" customFormat="1">
      <c r="I354" s="151"/>
      <c r="L354" s="151"/>
      <c r="N354" s="30"/>
      <c r="Q354" s="151"/>
    </row>
    <row r="355" spans="9:17" s="15" customFormat="1">
      <c r="I355" s="151"/>
      <c r="L355" s="151"/>
      <c r="N355" s="30"/>
      <c r="Q355" s="151"/>
    </row>
    <row r="356" spans="9:17" s="15" customFormat="1">
      <c r="I356" s="151"/>
      <c r="L356" s="151"/>
      <c r="N356" s="30"/>
      <c r="Q356" s="151"/>
    </row>
    <row r="357" spans="9:17" s="15" customFormat="1">
      <c r="I357" s="151"/>
      <c r="L357" s="151"/>
      <c r="N357" s="30"/>
      <c r="Q357" s="151"/>
    </row>
    <row r="358" spans="9:17" s="15" customFormat="1">
      <c r="I358" s="151"/>
      <c r="L358" s="151"/>
      <c r="N358" s="30"/>
      <c r="Q358" s="151"/>
    </row>
    <row r="359" spans="9:17" s="15" customFormat="1">
      <c r="I359" s="151"/>
      <c r="L359" s="151"/>
      <c r="N359" s="30"/>
      <c r="Q359" s="151"/>
    </row>
    <row r="360" spans="9:17" s="15" customFormat="1">
      <c r="I360" s="151"/>
      <c r="L360" s="151"/>
      <c r="N360" s="30"/>
      <c r="Q360" s="151"/>
    </row>
    <row r="361" spans="9:17" s="15" customFormat="1">
      <c r="I361" s="151"/>
      <c r="L361" s="151"/>
      <c r="N361" s="30"/>
      <c r="Q361" s="151"/>
    </row>
    <row r="362" spans="9:17" s="15" customFormat="1">
      <c r="I362" s="151"/>
      <c r="L362" s="151"/>
      <c r="N362" s="30"/>
      <c r="Q362" s="151"/>
    </row>
    <row r="363" spans="9:17" s="15" customFormat="1">
      <c r="I363" s="151"/>
      <c r="L363" s="151"/>
      <c r="N363" s="30"/>
      <c r="Q363" s="151"/>
    </row>
    <row r="364" spans="9:17" s="15" customFormat="1">
      <c r="I364" s="151"/>
      <c r="L364" s="151"/>
      <c r="N364" s="30"/>
      <c r="Q364" s="151"/>
    </row>
    <row r="365" spans="9:17" s="15" customFormat="1">
      <c r="I365" s="151"/>
      <c r="L365" s="151"/>
      <c r="N365" s="30"/>
      <c r="Q365" s="151"/>
    </row>
    <row r="366" spans="9:17" s="15" customFormat="1">
      <c r="I366" s="151"/>
      <c r="L366" s="151"/>
      <c r="N366" s="30"/>
      <c r="Q366" s="151"/>
    </row>
    <row r="367" spans="9:17" s="15" customFormat="1">
      <c r="I367" s="151"/>
      <c r="L367" s="151"/>
      <c r="N367" s="30"/>
      <c r="Q367" s="151"/>
    </row>
    <row r="368" spans="9:17" s="15" customFormat="1">
      <c r="I368" s="151"/>
      <c r="L368" s="151"/>
      <c r="N368" s="30"/>
      <c r="Q368" s="151"/>
    </row>
    <row r="369" spans="9:17" s="15" customFormat="1">
      <c r="I369" s="151"/>
      <c r="L369" s="151"/>
      <c r="N369" s="30"/>
      <c r="Q369" s="151"/>
    </row>
    <row r="370" spans="9:17" s="15" customFormat="1">
      <c r="I370" s="151"/>
      <c r="L370" s="151"/>
      <c r="N370" s="30"/>
      <c r="Q370" s="151"/>
    </row>
    <row r="371" spans="9:17" s="15" customFormat="1">
      <c r="L371" s="151"/>
      <c r="N371" s="30"/>
      <c r="Q371" s="151"/>
    </row>
    <row r="372" spans="9:17" s="15" customFormat="1">
      <c r="L372" s="151"/>
      <c r="N372" s="30"/>
      <c r="Q372" s="151"/>
    </row>
    <row r="373" spans="9:17" s="15" customFormat="1">
      <c r="L373" s="151"/>
      <c r="N373" s="30"/>
      <c r="Q373" s="151"/>
    </row>
    <row r="374" spans="9:17" s="15" customFormat="1">
      <c r="L374" s="151"/>
      <c r="N374" s="30"/>
      <c r="Q374" s="151"/>
    </row>
    <row r="375" spans="9:17" s="15" customFormat="1">
      <c r="L375" s="151"/>
      <c r="N375" s="30"/>
      <c r="Q375" s="151"/>
    </row>
    <row r="376" spans="9:17" s="15" customFormat="1">
      <c r="L376" s="151"/>
      <c r="N376" s="30"/>
      <c r="Q376" s="151"/>
    </row>
    <row r="377" spans="9:17" s="15" customFormat="1">
      <c r="L377" s="151"/>
      <c r="N377" s="30"/>
      <c r="Q377" s="151"/>
    </row>
    <row r="378" spans="9:17" s="15" customFormat="1">
      <c r="L378" s="151"/>
      <c r="N378" s="30"/>
      <c r="Q378" s="151"/>
    </row>
    <row r="379" spans="9:17" s="15" customFormat="1">
      <c r="L379" s="151"/>
      <c r="N379" s="30"/>
      <c r="Q379" s="151"/>
    </row>
    <row r="380" spans="9:17" s="15" customFormat="1">
      <c r="L380" s="151"/>
      <c r="N380" s="30"/>
      <c r="Q380" s="151"/>
    </row>
    <row r="381" spans="9:17" s="15" customFormat="1">
      <c r="L381" s="151"/>
      <c r="N381" s="30"/>
      <c r="Q381" s="151"/>
    </row>
    <row r="382" spans="9:17" s="15" customFormat="1">
      <c r="L382" s="151"/>
      <c r="N382" s="30"/>
      <c r="Q382" s="151"/>
    </row>
    <row r="383" spans="9:17" s="15" customFormat="1">
      <c r="L383" s="151"/>
      <c r="N383" s="30"/>
      <c r="Q383" s="151"/>
    </row>
    <row r="384" spans="9:17" s="15" customFormat="1">
      <c r="L384" s="151"/>
      <c r="N384" s="30"/>
      <c r="Q384" s="151"/>
    </row>
    <row r="385" spans="12:17" s="15" customFormat="1">
      <c r="L385" s="151"/>
      <c r="N385" s="30"/>
      <c r="Q385" s="151"/>
    </row>
    <row r="386" spans="12:17" s="15" customFormat="1">
      <c r="L386" s="151"/>
      <c r="N386" s="30"/>
      <c r="Q386" s="151"/>
    </row>
    <row r="387" spans="12:17" s="15" customFormat="1">
      <c r="L387" s="151"/>
      <c r="N387" s="30"/>
      <c r="Q387" s="151"/>
    </row>
    <row r="388" spans="12:17" s="15" customFormat="1">
      <c r="L388" s="151"/>
      <c r="N388" s="30"/>
      <c r="Q388" s="151"/>
    </row>
    <row r="389" spans="12:17" s="15" customFormat="1">
      <c r="L389" s="151"/>
      <c r="N389" s="30"/>
      <c r="Q389" s="151"/>
    </row>
    <row r="390" spans="12:17" s="15" customFormat="1">
      <c r="L390" s="151"/>
      <c r="N390" s="30"/>
      <c r="Q390" s="151"/>
    </row>
    <row r="391" spans="12:17" s="15" customFormat="1">
      <c r="L391" s="151"/>
      <c r="N391" s="30"/>
      <c r="Q391" s="151"/>
    </row>
    <row r="392" spans="12:17" s="15" customFormat="1">
      <c r="L392" s="151"/>
      <c r="N392" s="30"/>
      <c r="Q392" s="151"/>
    </row>
    <row r="393" spans="12:17" s="15" customFormat="1">
      <c r="L393" s="151"/>
      <c r="N393" s="30"/>
      <c r="Q393" s="151"/>
    </row>
    <row r="394" spans="12:17" s="15" customFormat="1">
      <c r="L394" s="151"/>
      <c r="N394" s="30"/>
      <c r="Q394" s="151"/>
    </row>
    <row r="395" spans="12:17" s="15" customFormat="1">
      <c r="L395" s="151"/>
      <c r="N395" s="30"/>
      <c r="Q395" s="151"/>
    </row>
    <row r="396" spans="12:17" s="15" customFormat="1">
      <c r="L396" s="151"/>
      <c r="N396" s="30"/>
      <c r="Q396" s="151"/>
    </row>
    <row r="397" spans="12:17" s="15" customFormat="1">
      <c r="L397" s="151"/>
      <c r="N397" s="30"/>
      <c r="Q397" s="151"/>
    </row>
    <row r="398" spans="12:17" s="15" customFormat="1">
      <c r="L398" s="151"/>
      <c r="N398" s="30"/>
      <c r="Q398" s="151"/>
    </row>
    <row r="399" spans="12:17">
      <c r="L399" s="151"/>
      <c r="Q399" s="151"/>
    </row>
    <row r="400" spans="12:17">
      <c r="L400" s="151"/>
      <c r="Q400" s="151"/>
    </row>
    <row r="401" spans="12:17">
      <c r="L401" s="151"/>
      <c r="Q401" s="151"/>
    </row>
    <row r="402" spans="12:17">
      <c r="L402" s="151"/>
      <c r="Q402" s="151"/>
    </row>
    <row r="403" spans="12:17">
      <c r="L403" s="151"/>
      <c r="Q403" s="151"/>
    </row>
    <row r="404" spans="12:17">
      <c r="L404" s="151"/>
      <c r="Q404" s="151"/>
    </row>
    <row r="405" spans="12:17">
      <c r="L405" s="151"/>
      <c r="Q405" s="151"/>
    </row>
    <row r="406" spans="12:17">
      <c r="L406" s="151"/>
      <c r="Q406" s="151"/>
    </row>
    <row r="407" spans="12:17">
      <c r="L407" s="151"/>
      <c r="Q407" s="151"/>
    </row>
    <row r="408" spans="12:17">
      <c r="L408" s="151"/>
      <c r="Q408" s="151"/>
    </row>
    <row r="409" spans="12:17">
      <c r="L409" s="151"/>
      <c r="Q409" s="151"/>
    </row>
    <row r="410" spans="12:17">
      <c r="L410" s="151"/>
      <c r="Q410" s="151"/>
    </row>
    <row r="411" spans="12:17">
      <c r="L411" s="151"/>
      <c r="Q411" s="151"/>
    </row>
    <row r="412" spans="12:17">
      <c r="L412" s="151"/>
      <c r="Q412" s="151"/>
    </row>
    <row r="413" spans="12:17">
      <c r="L413" s="151"/>
      <c r="Q413" s="151"/>
    </row>
    <row r="414" spans="12:17">
      <c r="L414" s="151"/>
      <c r="Q414" s="151"/>
    </row>
    <row r="415" spans="12:17">
      <c r="L415" s="151"/>
      <c r="Q415" s="151"/>
    </row>
    <row r="416" spans="12:17">
      <c r="L416" s="151"/>
      <c r="Q416" s="151"/>
    </row>
    <row r="417" spans="12:17">
      <c r="L417" s="151"/>
      <c r="Q417" s="15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T365"/>
  <sheetViews>
    <sheetView workbookViewId="0">
      <pane xSplit="6" ySplit="9" topLeftCell="G54" activePane="bottomRight" state="frozen"/>
      <selection pane="topRight"/>
      <selection pane="bottomLeft"/>
      <selection pane="bottomRight" activeCell="Z83" sqref="Z83"/>
    </sheetView>
  </sheetViews>
  <sheetFormatPr baseColWidth="10" defaultColWidth="10.6640625" defaultRowHeight="15" x14ac:dyDescent="0"/>
  <cols>
    <col min="1" max="1" width="3.1640625" customWidth="1"/>
    <col min="2" max="2" width="15.5" style="11" bestFit="1" customWidth="1"/>
    <col min="3" max="3" width="3.6640625" style="11" customWidth="1"/>
    <col min="4" max="4" width="4" style="11" customWidth="1"/>
    <col min="5" max="5" width="22.1640625" style="11" customWidth="1"/>
    <col min="6" max="6" width="6.6640625" style="11" customWidth="1"/>
    <col min="7" max="7" width="12.5" style="11" bestFit="1" customWidth="1"/>
    <col min="8" max="8" width="11.6640625" style="11" customWidth="1"/>
    <col min="9" max="9" width="11.5" style="11" customWidth="1"/>
    <col min="10" max="22" width="10.6640625" style="11"/>
    <col min="23" max="23" width="11.6640625" style="11" customWidth="1"/>
    <col min="24" max="32" width="10.6640625" style="11"/>
    <col min="33" max="36" width="10.6640625" style="196"/>
    <col min="37" max="37" width="14.6640625" style="11" customWidth="1"/>
    <col min="38" max="38" width="12.6640625" style="11" customWidth="1"/>
    <col min="39" max="39" width="10.6640625" style="11"/>
    <col min="40" max="47" width="11.33203125" style="11" customWidth="1"/>
    <col min="48" max="48" width="10.6640625" style="11"/>
    <col min="49" max="49" width="11" style="11" customWidth="1"/>
    <col min="50" max="51" width="10.6640625" style="11"/>
    <col min="52" max="59" width="11.33203125" style="11" customWidth="1"/>
    <col min="60" max="63" width="10.6640625" style="11"/>
    <col min="64" max="71" width="11.33203125" style="11" customWidth="1"/>
    <col min="72" max="75" width="10.6640625" style="11"/>
    <col min="76" max="83" width="11.33203125" style="11" customWidth="1"/>
    <col min="84" max="87" width="10.6640625" style="11"/>
    <col min="88" max="95" width="11.33203125" style="11" customWidth="1"/>
    <col min="96" max="99" width="10.6640625" style="11"/>
    <col min="100" max="107" width="11.33203125" style="11" customWidth="1"/>
    <col min="108" max="111" width="10.6640625" style="11"/>
    <col min="112" max="119" width="11.33203125" style="11" customWidth="1"/>
    <col min="120" max="123" width="10.6640625" style="11"/>
    <col min="124" max="131" width="11.33203125" style="11" customWidth="1"/>
    <col min="132" max="135" width="10.6640625" style="11"/>
    <col min="136" max="142" width="11.33203125" style="11" customWidth="1"/>
    <col min="143" max="147" width="10.6640625" style="11"/>
    <col min="148" max="154" width="11.33203125" style="11" customWidth="1"/>
    <col min="155" max="159" width="10.6640625" style="11"/>
    <col min="160" max="166" width="11.33203125" style="11" customWidth="1"/>
    <col min="167" max="171" width="10.6640625" style="11"/>
    <col min="172" max="178" width="11.33203125" style="11" customWidth="1"/>
    <col min="179" max="183" width="10.6640625" style="11"/>
    <col min="184" max="190" width="11.33203125" style="11" customWidth="1"/>
    <col min="191" max="195" width="10.6640625" style="11"/>
    <col min="196" max="202" width="11.33203125" style="11" customWidth="1"/>
    <col min="203" max="207" width="10.6640625" style="11"/>
    <col min="208" max="214" width="11.33203125" style="11" customWidth="1"/>
    <col min="215" max="219" width="10.6640625" style="11"/>
    <col min="220" max="226" width="11.33203125" style="11" customWidth="1"/>
    <col min="227" max="231" width="10.6640625" style="11"/>
    <col min="232" max="238" width="11.33203125" style="11" customWidth="1"/>
    <col min="239" max="243" width="10.6640625" style="11"/>
    <col min="244" max="250" width="11.33203125" style="11" customWidth="1"/>
    <col min="251" max="255" width="10.6640625" style="11"/>
    <col min="256" max="262" width="11.33203125" style="11" customWidth="1"/>
    <col min="263" max="267" width="10.6640625" style="11"/>
    <col min="268" max="274" width="11.33203125" style="11" customWidth="1"/>
    <col min="275" max="279" width="10.6640625" style="11"/>
    <col min="280" max="286" width="11.33203125" style="11" customWidth="1"/>
    <col min="287" max="291" width="10.6640625" style="11"/>
    <col min="292" max="298" width="11.33203125" style="11" customWidth="1"/>
    <col min="299" max="303" width="10.6640625" style="11"/>
    <col min="304" max="310" width="11.33203125" style="11" customWidth="1"/>
    <col min="311" max="315" width="10.6640625" style="11"/>
    <col min="316" max="322" width="11.33203125" style="11" customWidth="1"/>
    <col min="323" max="327" width="10.6640625" style="11"/>
    <col min="328" max="334" width="11.33203125" style="11" customWidth="1"/>
    <col min="335" max="338" width="10.6640625" style="11"/>
  </cols>
  <sheetData>
    <row r="2" spans="3:397"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8"/>
      <c r="BZ2" s="148"/>
      <c r="CA2" s="148"/>
      <c r="CB2" s="148"/>
      <c r="CC2" s="148"/>
      <c r="CD2" s="148"/>
      <c r="CE2" s="148"/>
      <c r="CF2" s="148"/>
      <c r="CG2" s="148"/>
      <c r="CH2" s="148"/>
      <c r="CI2" s="148"/>
      <c r="CJ2" s="148"/>
      <c r="CK2" s="148"/>
      <c r="CL2" s="148"/>
      <c r="CM2" s="148"/>
      <c r="CN2" s="148"/>
      <c r="CO2" s="148"/>
      <c r="CP2" s="148"/>
      <c r="CQ2" s="148"/>
      <c r="CR2" s="148"/>
      <c r="CS2" s="148"/>
      <c r="CT2" s="148"/>
      <c r="CU2" s="148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8"/>
      <c r="DI2" s="148"/>
      <c r="DJ2" s="148"/>
      <c r="DK2" s="148"/>
      <c r="DL2" s="148"/>
      <c r="DM2" s="148"/>
      <c r="DN2" s="148"/>
      <c r="DO2" s="148"/>
      <c r="DP2" s="148"/>
      <c r="DQ2" s="148"/>
      <c r="DR2" s="148"/>
      <c r="DS2" s="148"/>
      <c r="DT2" s="148"/>
      <c r="DU2" s="148"/>
      <c r="DV2" s="148"/>
      <c r="DW2" s="148"/>
      <c r="DX2" s="148"/>
      <c r="DY2" s="148"/>
      <c r="DZ2" s="148"/>
      <c r="EA2" s="148"/>
      <c r="EB2" s="148"/>
      <c r="EC2" s="148"/>
      <c r="ED2" s="148"/>
      <c r="EE2" s="148"/>
      <c r="EF2" s="148"/>
      <c r="EG2" s="148"/>
      <c r="EH2" s="148"/>
      <c r="EI2" s="148"/>
      <c r="EJ2" s="148"/>
      <c r="EK2" s="148"/>
      <c r="EL2" s="148"/>
      <c r="EM2" s="148"/>
      <c r="EN2" s="148"/>
      <c r="EO2" s="148"/>
      <c r="EP2" s="148"/>
      <c r="EQ2" s="148"/>
      <c r="ER2" s="148"/>
      <c r="ES2" s="148"/>
      <c r="ET2" s="148"/>
      <c r="EU2" s="148"/>
      <c r="EV2" s="148"/>
      <c r="EW2" s="148"/>
      <c r="EX2" s="148"/>
      <c r="EY2" s="148"/>
      <c r="EZ2" s="148"/>
      <c r="FA2" s="148"/>
      <c r="FB2" s="148"/>
      <c r="FC2" s="148"/>
      <c r="FD2" s="148"/>
      <c r="FE2" s="148"/>
      <c r="FF2" s="148"/>
      <c r="FG2" s="148"/>
      <c r="FH2" s="148"/>
      <c r="FI2" s="148"/>
      <c r="FJ2" s="148"/>
      <c r="FK2" s="148"/>
      <c r="FL2" s="148"/>
      <c r="FM2" s="148"/>
      <c r="FN2" s="148"/>
      <c r="FO2" s="148"/>
      <c r="FP2" s="148"/>
      <c r="FQ2" s="148"/>
      <c r="FR2" s="148"/>
      <c r="FS2" s="148"/>
      <c r="FT2" s="148"/>
      <c r="FU2" s="148"/>
      <c r="FV2" s="148"/>
      <c r="FW2" s="148"/>
      <c r="FX2" s="148"/>
      <c r="FY2" s="148"/>
      <c r="FZ2" s="148"/>
      <c r="GA2" s="148"/>
      <c r="GB2" s="148"/>
      <c r="GC2" s="148"/>
      <c r="GD2" s="148"/>
      <c r="GE2" s="148"/>
      <c r="GF2" s="148"/>
      <c r="GG2" s="148"/>
      <c r="GH2" s="148"/>
      <c r="GI2" s="148"/>
      <c r="GJ2" s="148"/>
      <c r="GK2" s="148"/>
      <c r="GL2" s="148"/>
      <c r="GM2" s="148"/>
      <c r="GN2" s="148"/>
      <c r="GO2" s="148"/>
      <c r="GP2" s="148"/>
      <c r="GQ2" s="148"/>
      <c r="GR2" s="148"/>
      <c r="GS2" s="148"/>
      <c r="GT2" s="148"/>
      <c r="GU2" s="148"/>
      <c r="GV2" s="148"/>
      <c r="GW2" s="148"/>
      <c r="GX2" s="148"/>
      <c r="GY2" s="148"/>
      <c r="GZ2" s="148"/>
      <c r="HA2" s="148"/>
      <c r="HB2" s="148"/>
      <c r="HC2" s="148"/>
      <c r="HD2" s="148"/>
      <c r="HE2" s="148"/>
      <c r="HF2" s="148"/>
      <c r="HG2" s="148"/>
      <c r="HH2" s="148"/>
      <c r="HI2" s="148"/>
      <c r="HJ2" s="148"/>
      <c r="HK2" s="148"/>
      <c r="HL2" s="148"/>
      <c r="HM2" s="148"/>
      <c r="HN2" s="148"/>
      <c r="HO2" s="148"/>
      <c r="HP2" s="148"/>
      <c r="HQ2" s="148"/>
      <c r="HR2" s="148"/>
      <c r="HS2" s="148"/>
      <c r="HT2" s="148"/>
      <c r="HU2" s="148"/>
      <c r="HV2" s="148"/>
      <c r="HW2" s="148"/>
      <c r="HX2" s="148"/>
      <c r="HY2" s="148"/>
      <c r="HZ2" s="148"/>
      <c r="IA2" s="148"/>
      <c r="IB2" s="148"/>
      <c r="IC2" s="148"/>
      <c r="ID2" s="148"/>
      <c r="IE2" s="148"/>
      <c r="IF2" s="148"/>
      <c r="IG2" s="148"/>
      <c r="IH2" s="148"/>
      <c r="II2" s="148"/>
      <c r="IJ2" s="148"/>
      <c r="IK2" s="148"/>
      <c r="IL2" s="148"/>
      <c r="IM2" s="148"/>
      <c r="IN2" s="148"/>
      <c r="IO2" s="148"/>
      <c r="IP2" s="148"/>
      <c r="IQ2" s="148"/>
      <c r="IR2" s="148"/>
      <c r="IS2" s="148"/>
      <c r="IT2" s="148"/>
      <c r="IU2" s="148"/>
      <c r="IV2" s="148"/>
      <c r="IW2" s="148"/>
      <c r="IX2" s="148"/>
      <c r="IY2" s="148"/>
      <c r="IZ2" s="148"/>
      <c r="JA2" s="148"/>
      <c r="JB2" s="148"/>
      <c r="JC2" s="148"/>
      <c r="JD2" s="148"/>
      <c r="JE2" s="148"/>
      <c r="JF2" s="148"/>
      <c r="JG2" s="148"/>
      <c r="JH2" s="148"/>
      <c r="JI2" s="148"/>
      <c r="JJ2" s="148"/>
      <c r="JK2" s="148"/>
      <c r="JL2" s="148"/>
      <c r="JM2" s="148"/>
      <c r="JN2" s="148"/>
      <c r="JO2" s="148"/>
      <c r="JP2" s="148"/>
      <c r="JQ2" s="148"/>
      <c r="JR2" s="148"/>
      <c r="JS2" s="148"/>
      <c r="JT2" s="148"/>
      <c r="JU2" s="148"/>
      <c r="JV2" s="148"/>
      <c r="JW2" s="148"/>
      <c r="JX2" s="148"/>
      <c r="JY2" s="148"/>
      <c r="JZ2" s="148"/>
      <c r="KA2" s="148"/>
      <c r="KB2" s="148"/>
      <c r="KC2" s="148"/>
      <c r="KD2" s="148"/>
      <c r="KE2" s="148"/>
      <c r="KF2" s="148"/>
      <c r="KG2" s="148"/>
      <c r="KH2" s="148"/>
      <c r="KI2" s="148"/>
      <c r="KJ2" s="148"/>
      <c r="KK2" s="148"/>
      <c r="KL2" s="148"/>
      <c r="KM2" s="148"/>
      <c r="KN2" s="148"/>
      <c r="KO2" s="148"/>
      <c r="KP2" s="148"/>
      <c r="KQ2" s="148"/>
      <c r="KR2" s="148"/>
      <c r="KS2" s="148"/>
      <c r="KT2" s="148"/>
      <c r="KU2" s="148"/>
      <c r="KV2" s="148"/>
      <c r="KW2" s="148"/>
      <c r="KX2" s="148"/>
      <c r="KY2" s="148"/>
      <c r="KZ2" s="148"/>
      <c r="LA2" s="148"/>
      <c r="LB2" s="148"/>
      <c r="LC2" s="148"/>
      <c r="LD2" s="148"/>
      <c r="LE2" s="148"/>
      <c r="LF2" s="148"/>
      <c r="LG2" s="148"/>
      <c r="LH2" s="148"/>
      <c r="LI2" s="148"/>
      <c r="LJ2" s="148"/>
      <c r="LK2" s="148"/>
      <c r="LL2" s="148"/>
      <c r="LM2" s="148"/>
      <c r="LN2" s="148"/>
      <c r="LO2" s="148"/>
      <c r="LP2" s="148"/>
      <c r="LQ2" s="148"/>
      <c r="LR2" s="148"/>
      <c r="LS2" s="148"/>
      <c r="LT2" s="148"/>
      <c r="LU2" s="148"/>
      <c r="LV2" s="148"/>
      <c r="LW2" s="148"/>
      <c r="LX2" s="148"/>
      <c r="LY2" s="148"/>
    </row>
    <row r="3" spans="3:397"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2"/>
      <c r="CG3" s="192"/>
      <c r="CH3" s="192"/>
      <c r="CI3" s="192"/>
      <c r="CJ3" s="192"/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2"/>
      <c r="CW3" s="192"/>
      <c r="CX3" s="192"/>
      <c r="CY3" s="192"/>
      <c r="CZ3" s="192"/>
      <c r="DA3" s="192"/>
      <c r="DB3" s="192"/>
      <c r="DC3" s="192"/>
      <c r="DD3" s="192"/>
      <c r="DE3" s="192"/>
      <c r="DF3" s="192"/>
      <c r="DG3" s="192"/>
      <c r="DH3" s="192"/>
      <c r="DI3" s="192"/>
      <c r="DJ3" s="192"/>
      <c r="DK3" s="192"/>
      <c r="DL3" s="192"/>
      <c r="DM3" s="192"/>
      <c r="DN3" s="192"/>
      <c r="DO3" s="192"/>
      <c r="DP3" s="192"/>
      <c r="DQ3" s="192"/>
      <c r="DR3" s="192"/>
      <c r="DS3" s="192"/>
      <c r="DT3" s="192"/>
      <c r="DU3" s="192"/>
      <c r="DV3" s="192"/>
      <c r="DW3" s="192"/>
      <c r="DX3" s="192"/>
      <c r="DY3" s="192"/>
      <c r="DZ3" s="192"/>
      <c r="EA3" s="192"/>
      <c r="EB3" s="192"/>
      <c r="EC3" s="192"/>
      <c r="ED3" s="192"/>
      <c r="EE3" s="192"/>
      <c r="EF3" s="192"/>
      <c r="EG3" s="192"/>
      <c r="EH3" s="192"/>
      <c r="EI3" s="192"/>
      <c r="EJ3" s="192"/>
      <c r="EK3" s="192"/>
      <c r="EL3" s="192"/>
      <c r="EM3" s="192"/>
      <c r="EN3" s="192"/>
      <c r="EO3" s="192"/>
      <c r="EP3" s="192"/>
      <c r="EQ3" s="192"/>
      <c r="ER3" s="192"/>
      <c r="ES3" s="192"/>
      <c r="ET3" s="192"/>
      <c r="EU3" s="192"/>
      <c r="EV3" s="192"/>
      <c r="EW3" s="192"/>
      <c r="EX3" s="192"/>
      <c r="EY3" s="192"/>
      <c r="EZ3" s="192"/>
      <c r="FA3" s="192"/>
      <c r="FB3" s="192"/>
      <c r="FC3" s="192"/>
      <c r="FD3" s="192"/>
      <c r="FE3" s="192"/>
      <c r="FF3" s="192"/>
      <c r="FG3" s="192"/>
      <c r="FH3" s="192"/>
      <c r="FI3" s="192"/>
      <c r="FJ3" s="192"/>
      <c r="FK3" s="192"/>
      <c r="FL3" s="192"/>
      <c r="FM3" s="192"/>
      <c r="FN3" s="192"/>
      <c r="FO3" s="192"/>
      <c r="FP3" s="192"/>
      <c r="FQ3" s="192"/>
      <c r="FR3" s="192"/>
      <c r="FS3" s="192"/>
      <c r="FT3" s="192"/>
      <c r="FU3" s="192"/>
      <c r="FV3" s="192"/>
      <c r="FW3" s="192"/>
      <c r="FX3" s="192"/>
      <c r="FY3" s="192"/>
      <c r="FZ3" s="192"/>
      <c r="GA3" s="192"/>
      <c r="GB3" s="192"/>
      <c r="GC3" s="192"/>
      <c r="GD3" s="192"/>
      <c r="GE3" s="192"/>
      <c r="GF3" s="192"/>
      <c r="GG3" s="192"/>
      <c r="GH3" s="192"/>
      <c r="GI3" s="192"/>
      <c r="GJ3" s="192"/>
      <c r="GK3" s="192"/>
      <c r="GL3" s="192"/>
      <c r="GM3" s="192"/>
      <c r="GN3" s="192"/>
      <c r="GO3" s="192"/>
      <c r="GP3" s="192"/>
      <c r="GQ3" s="192"/>
      <c r="GR3" s="192"/>
      <c r="GS3" s="192"/>
      <c r="GT3" s="192"/>
      <c r="GU3" s="192"/>
      <c r="GV3" s="192"/>
      <c r="GW3" s="192"/>
      <c r="GX3" s="192"/>
      <c r="GY3" s="192"/>
      <c r="GZ3" s="192"/>
      <c r="HA3" s="192"/>
      <c r="HB3" s="192"/>
      <c r="HC3" s="192"/>
      <c r="HD3" s="192"/>
      <c r="HE3" s="192"/>
      <c r="HF3" s="192"/>
      <c r="HG3" s="192"/>
      <c r="HH3" s="192"/>
      <c r="HI3" s="192"/>
      <c r="HJ3" s="192"/>
      <c r="HK3" s="192"/>
      <c r="HL3" s="192"/>
      <c r="HM3" s="192"/>
      <c r="HN3" s="192"/>
      <c r="HO3" s="192"/>
      <c r="HP3" s="192"/>
      <c r="HQ3" s="192"/>
      <c r="HR3" s="192"/>
      <c r="HS3" s="192"/>
      <c r="HT3" s="192"/>
      <c r="HU3" s="192"/>
      <c r="HV3" s="192"/>
      <c r="HW3" s="192"/>
      <c r="HX3" s="192"/>
      <c r="HY3" s="192"/>
      <c r="HZ3" s="192"/>
      <c r="IA3" s="192"/>
      <c r="IB3" s="192"/>
      <c r="IC3" s="192"/>
      <c r="ID3" s="192"/>
      <c r="IE3" s="192"/>
      <c r="IF3" s="192"/>
      <c r="IG3" s="192"/>
      <c r="IH3" s="192"/>
      <c r="II3" s="192"/>
      <c r="IJ3" s="192"/>
      <c r="IK3" s="192"/>
      <c r="IL3" s="192"/>
      <c r="IM3" s="192"/>
      <c r="IN3" s="192"/>
      <c r="IO3" s="192"/>
      <c r="IP3" s="192"/>
      <c r="IQ3" s="192"/>
      <c r="IR3" s="192"/>
      <c r="IS3" s="192"/>
      <c r="IT3" s="192"/>
      <c r="IU3" s="192"/>
      <c r="IV3" s="192"/>
      <c r="IW3" s="192"/>
      <c r="IX3" s="192"/>
      <c r="IY3" s="192"/>
      <c r="IZ3" s="192"/>
      <c r="JA3" s="192"/>
      <c r="JB3" s="192"/>
      <c r="JC3" s="192"/>
      <c r="JD3" s="192"/>
      <c r="JE3" s="192"/>
      <c r="JF3" s="192"/>
      <c r="JG3" s="192"/>
      <c r="JH3" s="192"/>
      <c r="JI3" s="192"/>
      <c r="JJ3" s="192"/>
      <c r="JK3" s="192"/>
      <c r="JL3" s="192"/>
      <c r="JM3" s="192"/>
      <c r="JN3" s="192"/>
      <c r="JO3" s="192"/>
      <c r="JP3" s="192"/>
      <c r="JQ3" s="192"/>
      <c r="JR3" s="192"/>
      <c r="JS3" s="192"/>
      <c r="JT3" s="192"/>
      <c r="JU3" s="192"/>
      <c r="JV3" s="192"/>
      <c r="JW3" s="192"/>
      <c r="JX3" s="192"/>
      <c r="JY3" s="192"/>
      <c r="JZ3" s="192"/>
      <c r="KA3" s="192"/>
      <c r="KB3" s="192"/>
      <c r="KC3" s="192"/>
      <c r="KD3" s="192"/>
      <c r="KE3" s="192"/>
      <c r="KF3" s="192"/>
      <c r="KG3" s="192"/>
      <c r="KH3" s="192"/>
      <c r="KI3" s="192"/>
      <c r="KJ3" s="192"/>
      <c r="KK3" s="192"/>
      <c r="KL3" s="192"/>
      <c r="KM3" s="192"/>
      <c r="KN3" s="192"/>
      <c r="KO3" s="192"/>
      <c r="KP3" s="192"/>
      <c r="KQ3" s="192"/>
      <c r="KR3" s="192"/>
      <c r="KS3" s="192"/>
      <c r="KT3" s="192"/>
      <c r="KU3" s="192"/>
      <c r="KV3" s="192"/>
      <c r="KW3" s="192"/>
      <c r="KX3" s="192"/>
      <c r="KY3" s="192"/>
      <c r="KZ3" s="192"/>
      <c r="LA3" s="192"/>
      <c r="LB3" s="192"/>
      <c r="LC3" s="192"/>
      <c r="LD3" s="192"/>
      <c r="LE3" s="192"/>
      <c r="LF3" s="192"/>
      <c r="LG3" s="192"/>
      <c r="LH3" s="192"/>
      <c r="LI3" s="192"/>
      <c r="LJ3" s="192"/>
      <c r="LK3" s="192"/>
      <c r="LL3" s="192"/>
      <c r="LM3" s="192"/>
      <c r="LN3" s="192"/>
      <c r="LO3" s="192"/>
      <c r="LP3" s="192"/>
      <c r="LQ3" s="192"/>
      <c r="LR3" s="192"/>
      <c r="LS3" s="192"/>
      <c r="LT3" s="192"/>
      <c r="LU3" s="192"/>
      <c r="LV3" s="192"/>
      <c r="LW3" s="192"/>
      <c r="LX3" s="192"/>
      <c r="LY3" s="192"/>
    </row>
    <row r="5" spans="3:397">
      <c r="AK5" s="12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/>
      <c r="LB5" s="30"/>
      <c r="LC5" s="30"/>
      <c r="LD5" s="30"/>
      <c r="LE5" s="30"/>
      <c r="LF5" s="30"/>
      <c r="LG5" s="30"/>
      <c r="LH5" s="30"/>
      <c r="LI5" s="30"/>
      <c r="LJ5" s="30"/>
      <c r="LK5" s="30"/>
      <c r="LL5" s="30"/>
      <c r="LM5" s="30"/>
      <c r="LN5" s="30"/>
      <c r="LO5" s="30"/>
      <c r="LP5" s="30"/>
      <c r="LQ5" s="30"/>
      <c r="LR5" s="30"/>
      <c r="LS5" s="30"/>
      <c r="LT5" s="30"/>
      <c r="LU5" s="30"/>
      <c r="LV5" s="30"/>
      <c r="LW5" s="30"/>
      <c r="LX5" s="30"/>
      <c r="LY5" s="30"/>
    </row>
    <row r="6" spans="3:397">
      <c r="H6" s="43"/>
      <c r="AK6" s="44" t="s">
        <v>200</v>
      </c>
      <c r="AL6" s="30">
        <v>1</v>
      </c>
      <c r="AM6" s="30">
        <v>1</v>
      </c>
      <c r="AN6" s="30">
        <v>1</v>
      </c>
      <c r="AO6" s="30">
        <v>1</v>
      </c>
      <c r="AP6" s="30">
        <v>1</v>
      </c>
      <c r="AQ6" s="30">
        <v>1</v>
      </c>
      <c r="AR6" s="30">
        <v>1</v>
      </c>
      <c r="AS6" s="30">
        <v>1</v>
      </c>
      <c r="AT6" s="30">
        <v>1</v>
      </c>
      <c r="AU6" s="30">
        <v>1</v>
      </c>
      <c r="AV6" s="30">
        <v>1</v>
      </c>
      <c r="AW6" s="30">
        <v>1</v>
      </c>
      <c r="AX6" s="30">
        <v>2</v>
      </c>
      <c r="AY6" s="30">
        <v>2</v>
      </c>
      <c r="AZ6" s="30">
        <v>2</v>
      </c>
      <c r="BA6" s="30">
        <v>2</v>
      </c>
      <c r="BB6" s="30">
        <v>2</v>
      </c>
      <c r="BC6" s="30">
        <v>2</v>
      </c>
      <c r="BD6" s="30">
        <v>2</v>
      </c>
      <c r="BE6" s="30">
        <v>2</v>
      </c>
      <c r="BF6" s="30">
        <v>2</v>
      </c>
      <c r="BG6" s="30">
        <v>2</v>
      </c>
      <c r="BH6" s="30">
        <v>2</v>
      </c>
      <c r="BI6" s="30">
        <v>2</v>
      </c>
      <c r="BJ6" s="30">
        <v>3</v>
      </c>
      <c r="BK6" s="30">
        <v>3</v>
      </c>
      <c r="BL6" s="30">
        <v>3</v>
      </c>
      <c r="BM6" s="30">
        <v>3</v>
      </c>
      <c r="BN6" s="30">
        <v>3</v>
      </c>
      <c r="BO6" s="30">
        <v>3</v>
      </c>
      <c r="BP6" s="30">
        <v>3</v>
      </c>
      <c r="BQ6" s="30">
        <v>3</v>
      </c>
      <c r="BR6" s="30">
        <v>3</v>
      </c>
      <c r="BS6" s="30">
        <v>3</v>
      </c>
      <c r="BT6" s="30">
        <v>3</v>
      </c>
      <c r="BU6" s="30">
        <v>3</v>
      </c>
      <c r="BV6" s="30">
        <v>4</v>
      </c>
      <c r="BW6" s="30">
        <v>4</v>
      </c>
      <c r="BX6" s="30">
        <v>4</v>
      </c>
      <c r="BY6" s="30">
        <v>4</v>
      </c>
      <c r="BZ6" s="30">
        <v>4</v>
      </c>
      <c r="CA6" s="30">
        <v>4</v>
      </c>
      <c r="CB6" s="30">
        <v>4</v>
      </c>
      <c r="CC6" s="30">
        <v>4</v>
      </c>
      <c r="CD6" s="30">
        <v>4</v>
      </c>
      <c r="CE6" s="30">
        <v>4</v>
      </c>
      <c r="CF6" s="30">
        <v>4</v>
      </c>
      <c r="CG6" s="30">
        <v>4</v>
      </c>
      <c r="CH6" s="30">
        <v>5</v>
      </c>
      <c r="CI6" s="30">
        <v>5</v>
      </c>
      <c r="CJ6" s="30">
        <v>5</v>
      </c>
      <c r="CK6" s="30">
        <v>5</v>
      </c>
      <c r="CL6" s="30">
        <v>5</v>
      </c>
      <c r="CM6" s="30">
        <v>5</v>
      </c>
      <c r="CN6" s="30">
        <v>5</v>
      </c>
      <c r="CO6" s="30">
        <v>5</v>
      </c>
      <c r="CP6" s="30">
        <v>5</v>
      </c>
      <c r="CQ6" s="30">
        <v>5</v>
      </c>
      <c r="CR6" s="30">
        <v>5</v>
      </c>
      <c r="CS6" s="30">
        <v>5</v>
      </c>
      <c r="CT6" s="30">
        <v>6</v>
      </c>
      <c r="CU6" s="30">
        <v>6</v>
      </c>
      <c r="CV6" s="30">
        <v>6</v>
      </c>
      <c r="CW6" s="30">
        <v>6</v>
      </c>
      <c r="CX6" s="30">
        <v>6</v>
      </c>
      <c r="CY6" s="30">
        <v>6</v>
      </c>
      <c r="CZ6" s="30">
        <v>6</v>
      </c>
      <c r="DA6" s="30">
        <v>6</v>
      </c>
      <c r="DB6" s="30">
        <v>6</v>
      </c>
      <c r="DC6" s="30">
        <v>6</v>
      </c>
      <c r="DD6" s="30">
        <v>6</v>
      </c>
      <c r="DE6" s="30">
        <v>6</v>
      </c>
      <c r="DF6" s="30">
        <v>7</v>
      </c>
      <c r="DG6" s="30">
        <v>7</v>
      </c>
      <c r="DH6" s="30">
        <v>7</v>
      </c>
      <c r="DI6" s="30">
        <v>7</v>
      </c>
      <c r="DJ6" s="30">
        <v>7</v>
      </c>
      <c r="DK6" s="30">
        <v>7</v>
      </c>
      <c r="DL6" s="30">
        <v>7</v>
      </c>
      <c r="DM6" s="30">
        <v>7</v>
      </c>
      <c r="DN6" s="30">
        <v>7</v>
      </c>
      <c r="DO6" s="30">
        <v>7</v>
      </c>
      <c r="DP6" s="30">
        <v>7</v>
      </c>
      <c r="DQ6" s="30">
        <v>7</v>
      </c>
      <c r="DR6" s="30">
        <v>8</v>
      </c>
      <c r="DS6" s="30">
        <v>8</v>
      </c>
      <c r="DT6" s="30">
        <v>8</v>
      </c>
      <c r="DU6" s="30">
        <v>8</v>
      </c>
      <c r="DV6" s="30">
        <v>8</v>
      </c>
      <c r="DW6" s="30">
        <v>8</v>
      </c>
      <c r="DX6" s="30">
        <v>8</v>
      </c>
      <c r="DY6" s="30">
        <v>8</v>
      </c>
      <c r="DZ6" s="30">
        <v>8</v>
      </c>
      <c r="EA6" s="30">
        <v>8</v>
      </c>
      <c r="EB6" s="30">
        <v>8</v>
      </c>
      <c r="EC6" s="30">
        <v>8</v>
      </c>
      <c r="ED6" s="30">
        <v>9</v>
      </c>
      <c r="EE6" s="30">
        <v>9</v>
      </c>
      <c r="EF6" s="30">
        <v>9</v>
      </c>
      <c r="EG6" s="30">
        <v>9</v>
      </c>
      <c r="EH6" s="30">
        <v>9</v>
      </c>
      <c r="EI6" s="30">
        <v>9</v>
      </c>
      <c r="EJ6" s="30">
        <v>9</v>
      </c>
      <c r="EK6" s="30">
        <v>9</v>
      </c>
      <c r="EL6" s="30">
        <v>9</v>
      </c>
      <c r="EM6" s="30">
        <v>9</v>
      </c>
      <c r="EN6" s="30">
        <v>9</v>
      </c>
      <c r="EO6" s="30">
        <v>9</v>
      </c>
      <c r="EP6" s="30">
        <v>10</v>
      </c>
      <c r="EQ6" s="30">
        <v>10</v>
      </c>
      <c r="ER6" s="30">
        <v>10</v>
      </c>
      <c r="ES6" s="30">
        <v>10</v>
      </c>
      <c r="ET6" s="30">
        <v>10</v>
      </c>
      <c r="EU6" s="30">
        <v>10</v>
      </c>
      <c r="EV6" s="30">
        <v>10</v>
      </c>
      <c r="EW6" s="30">
        <v>10</v>
      </c>
      <c r="EX6" s="30">
        <v>10</v>
      </c>
      <c r="EY6" s="30">
        <v>10</v>
      </c>
      <c r="EZ6" s="30">
        <v>10</v>
      </c>
      <c r="FA6" s="30">
        <v>10</v>
      </c>
      <c r="FB6" s="30">
        <v>11</v>
      </c>
      <c r="FC6" s="30">
        <v>11</v>
      </c>
      <c r="FD6" s="30">
        <v>11</v>
      </c>
      <c r="FE6" s="30">
        <v>11</v>
      </c>
      <c r="FF6" s="30">
        <v>11</v>
      </c>
      <c r="FG6" s="30">
        <v>11</v>
      </c>
      <c r="FH6" s="30">
        <v>11</v>
      </c>
      <c r="FI6" s="30">
        <v>11</v>
      </c>
      <c r="FJ6" s="30">
        <v>11</v>
      </c>
      <c r="FK6" s="30">
        <v>11</v>
      </c>
      <c r="FL6" s="30">
        <v>11</v>
      </c>
      <c r="FM6" s="30">
        <v>11</v>
      </c>
      <c r="FN6" s="30">
        <v>12</v>
      </c>
      <c r="FO6" s="30">
        <v>12</v>
      </c>
      <c r="FP6" s="30">
        <v>12</v>
      </c>
      <c r="FQ6" s="30">
        <v>12</v>
      </c>
      <c r="FR6" s="30">
        <v>12</v>
      </c>
      <c r="FS6" s="30">
        <v>12</v>
      </c>
      <c r="FT6" s="30">
        <v>12</v>
      </c>
      <c r="FU6" s="30">
        <v>12</v>
      </c>
      <c r="FV6" s="30">
        <v>12</v>
      </c>
      <c r="FW6" s="30">
        <v>12</v>
      </c>
      <c r="FX6" s="30">
        <v>12</v>
      </c>
      <c r="FY6" s="30">
        <v>12</v>
      </c>
      <c r="FZ6" s="30">
        <v>13</v>
      </c>
      <c r="GA6" s="30">
        <v>13</v>
      </c>
      <c r="GB6" s="30">
        <v>13</v>
      </c>
      <c r="GC6" s="30">
        <v>13</v>
      </c>
      <c r="GD6" s="30">
        <v>13</v>
      </c>
      <c r="GE6" s="30">
        <v>13</v>
      </c>
      <c r="GF6" s="30">
        <v>13</v>
      </c>
      <c r="GG6" s="30">
        <v>13</v>
      </c>
      <c r="GH6" s="30">
        <v>13</v>
      </c>
      <c r="GI6" s="30">
        <v>13</v>
      </c>
      <c r="GJ6" s="30">
        <v>13</v>
      </c>
      <c r="GK6" s="30">
        <v>13</v>
      </c>
      <c r="GL6" s="30">
        <v>14</v>
      </c>
      <c r="GM6" s="30">
        <v>14</v>
      </c>
      <c r="GN6" s="30">
        <v>14</v>
      </c>
      <c r="GO6" s="30">
        <v>14</v>
      </c>
      <c r="GP6" s="30">
        <v>14</v>
      </c>
      <c r="GQ6" s="30">
        <v>14</v>
      </c>
      <c r="GR6" s="30">
        <v>14</v>
      </c>
      <c r="GS6" s="30">
        <v>14</v>
      </c>
      <c r="GT6" s="30">
        <v>14</v>
      </c>
      <c r="GU6" s="30">
        <v>14</v>
      </c>
      <c r="GV6" s="30">
        <v>14</v>
      </c>
      <c r="GW6" s="30">
        <v>14</v>
      </c>
      <c r="GX6" s="30">
        <v>15</v>
      </c>
      <c r="GY6" s="30">
        <v>15</v>
      </c>
      <c r="GZ6" s="30">
        <v>15</v>
      </c>
      <c r="HA6" s="30">
        <v>15</v>
      </c>
      <c r="HB6" s="30">
        <v>15</v>
      </c>
      <c r="HC6" s="30">
        <v>15</v>
      </c>
      <c r="HD6" s="30">
        <v>15</v>
      </c>
      <c r="HE6" s="30">
        <v>15</v>
      </c>
      <c r="HF6" s="30">
        <v>15</v>
      </c>
      <c r="HG6" s="30">
        <v>15</v>
      </c>
      <c r="HH6" s="30">
        <v>15</v>
      </c>
      <c r="HI6" s="30">
        <v>15</v>
      </c>
      <c r="HJ6" s="30">
        <v>16</v>
      </c>
      <c r="HK6" s="30">
        <v>16</v>
      </c>
      <c r="HL6" s="30">
        <v>16</v>
      </c>
      <c r="HM6" s="30">
        <v>16</v>
      </c>
      <c r="HN6" s="30">
        <v>16</v>
      </c>
      <c r="HO6" s="30">
        <v>16</v>
      </c>
      <c r="HP6" s="30">
        <v>16</v>
      </c>
      <c r="HQ6" s="30">
        <v>16</v>
      </c>
      <c r="HR6" s="30">
        <v>16</v>
      </c>
      <c r="HS6" s="30">
        <v>16</v>
      </c>
      <c r="HT6" s="30">
        <v>16</v>
      </c>
      <c r="HU6" s="30">
        <v>16</v>
      </c>
      <c r="HV6" s="30">
        <v>17</v>
      </c>
      <c r="HW6" s="30">
        <v>17</v>
      </c>
      <c r="HX6" s="30">
        <v>17</v>
      </c>
      <c r="HY6" s="30">
        <v>17</v>
      </c>
      <c r="HZ6" s="30">
        <v>17</v>
      </c>
      <c r="IA6" s="30">
        <v>17</v>
      </c>
      <c r="IB6" s="30">
        <v>17</v>
      </c>
      <c r="IC6" s="30">
        <v>17</v>
      </c>
      <c r="ID6" s="30">
        <v>17</v>
      </c>
      <c r="IE6" s="30">
        <v>17</v>
      </c>
      <c r="IF6" s="30">
        <v>17</v>
      </c>
      <c r="IG6" s="30">
        <v>17</v>
      </c>
      <c r="IH6" s="30">
        <v>18</v>
      </c>
      <c r="II6" s="30">
        <v>18</v>
      </c>
      <c r="IJ6" s="30">
        <v>18</v>
      </c>
      <c r="IK6" s="30">
        <v>18</v>
      </c>
      <c r="IL6" s="30">
        <v>18</v>
      </c>
      <c r="IM6" s="30">
        <v>18</v>
      </c>
      <c r="IN6" s="30">
        <v>18</v>
      </c>
      <c r="IO6" s="30">
        <v>18</v>
      </c>
      <c r="IP6" s="30">
        <v>18</v>
      </c>
      <c r="IQ6" s="30">
        <v>18</v>
      </c>
      <c r="IR6" s="30">
        <v>18</v>
      </c>
      <c r="IS6" s="30">
        <v>18</v>
      </c>
      <c r="IT6" s="30">
        <v>19</v>
      </c>
      <c r="IU6" s="30">
        <v>19</v>
      </c>
      <c r="IV6" s="30">
        <v>19</v>
      </c>
      <c r="IW6" s="30">
        <v>19</v>
      </c>
      <c r="IX6" s="30">
        <v>19</v>
      </c>
      <c r="IY6" s="30">
        <v>19</v>
      </c>
      <c r="IZ6" s="30">
        <v>19</v>
      </c>
      <c r="JA6" s="30">
        <v>19</v>
      </c>
      <c r="JB6" s="30">
        <v>19</v>
      </c>
      <c r="JC6" s="30">
        <v>19</v>
      </c>
      <c r="JD6" s="30">
        <v>19</v>
      </c>
      <c r="JE6" s="30">
        <v>19</v>
      </c>
      <c r="JF6" s="30">
        <v>20</v>
      </c>
      <c r="JG6" s="30">
        <v>20</v>
      </c>
      <c r="JH6" s="30">
        <v>20</v>
      </c>
      <c r="JI6" s="30">
        <v>20</v>
      </c>
      <c r="JJ6" s="30">
        <v>20</v>
      </c>
      <c r="JK6" s="30">
        <v>20</v>
      </c>
      <c r="JL6" s="30">
        <v>20</v>
      </c>
      <c r="JM6" s="30">
        <v>20</v>
      </c>
      <c r="JN6" s="30">
        <v>20</v>
      </c>
      <c r="JO6" s="30">
        <v>20</v>
      </c>
      <c r="JP6" s="30">
        <v>20</v>
      </c>
      <c r="JQ6" s="30">
        <v>20</v>
      </c>
      <c r="JR6" s="30">
        <v>21</v>
      </c>
      <c r="JS6" s="30">
        <v>21</v>
      </c>
      <c r="JT6" s="30">
        <v>21</v>
      </c>
      <c r="JU6" s="30">
        <v>21</v>
      </c>
      <c r="JV6" s="30">
        <v>21</v>
      </c>
      <c r="JW6" s="30">
        <v>21</v>
      </c>
      <c r="JX6" s="30">
        <v>21</v>
      </c>
      <c r="JY6" s="30">
        <v>21</v>
      </c>
      <c r="JZ6" s="30">
        <v>21</v>
      </c>
      <c r="KA6" s="30">
        <v>21</v>
      </c>
      <c r="KB6" s="30">
        <v>21</v>
      </c>
      <c r="KC6" s="30">
        <v>21</v>
      </c>
      <c r="KD6" s="30">
        <v>22</v>
      </c>
      <c r="KE6" s="30">
        <v>22</v>
      </c>
      <c r="KF6" s="30">
        <v>22</v>
      </c>
      <c r="KG6" s="30">
        <v>22</v>
      </c>
      <c r="KH6" s="30">
        <v>22</v>
      </c>
      <c r="KI6" s="30">
        <v>22</v>
      </c>
      <c r="KJ6" s="30">
        <v>22</v>
      </c>
      <c r="KK6" s="30">
        <v>22</v>
      </c>
      <c r="KL6" s="30">
        <v>22</v>
      </c>
      <c r="KM6" s="30">
        <v>22</v>
      </c>
      <c r="KN6" s="30">
        <v>22</v>
      </c>
      <c r="KO6" s="30">
        <v>22</v>
      </c>
      <c r="KP6" s="30">
        <v>23</v>
      </c>
      <c r="KQ6" s="30">
        <v>23</v>
      </c>
      <c r="KR6" s="30">
        <v>23</v>
      </c>
      <c r="KS6" s="30">
        <v>23</v>
      </c>
      <c r="KT6" s="30">
        <v>23</v>
      </c>
      <c r="KU6" s="30">
        <v>23</v>
      </c>
      <c r="KV6" s="30">
        <v>23</v>
      </c>
      <c r="KW6" s="30">
        <v>23</v>
      </c>
      <c r="KX6" s="30">
        <v>23</v>
      </c>
      <c r="KY6" s="30">
        <v>23</v>
      </c>
      <c r="KZ6" s="30">
        <v>23</v>
      </c>
      <c r="LA6" s="30">
        <v>23</v>
      </c>
      <c r="LB6" s="30">
        <v>24</v>
      </c>
      <c r="LC6" s="30">
        <v>24</v>
      </c>
      <c r="LD6" s="30">
        <v>24</v>
      </c>
      <c r="LE6" s="30">
        <v>24</v>
      </c>
      <c r="LF6" s="30">
        <v>24</v>
      </c>
      <c r="LG6" s="30">
        <v>24</v>
      </c>
      <c r="LH6" s="30">
        <v>24</v>
      </c>
      <c r="LI6" s="30">
        <v>24</v>
      </c>
      <c r="LJ6" s="30">
        <v>24</v>
      </c>
      <c r="LK6" s="30">
        <v>24</v>
      </c>
      <c r="LL6" s="30">
        <v>24</v>
      </c>
      <c r="LM6" s="30">
        <v>24</v>
      </c>
      <c r="LN6" s="30">
        <v>25</v>
      </c>
      <c r="LO6" s="30">
        <v>25</v>
      </c>
      <c r="LP6" s="30">
        <v>25</v>
      </c>
      <c r="LQ6" s="30">
        <v>25</v>
      </c>
      <c r="LR6" s="30">
        <v>25</v>
      </c>
      <c r="LS6" s="30">
        <v>25</v>
      </c>
      <c r="LT6" s="30">
        <v>25</v>
      </c>
      <c r="LU6" s="30">
        <v>25</v>
      </c>
      <c r="LV6" s="30">
        <v>25</v>
      </c>
      <c r="LW6" s="30">
        <v>25</v>
      </c>
      <c r="LX6" s="30">
        <v>25</v>
      </c>
      <c r="LY6" s="30">
        <v>25</v>
      </c>
      <c r="LZ6" s="11">
        <v>26</v>
      </c>
      <c r="MA6">
        <v>26</v>
      </c>
      <c r="MB6">
        <v>26</v>
      </c>
      <c r="MC6">
        <v>26</v>
      </c>
      <c r="MD6">
        <v>26</v>
      </c>
      <c r="ME6">
        <v>26</v>
      </c>
      <c r="MF6">
        <v>26</v>
      </c>
      <c r="MG6">
        <v>26</v>
      </c>
      <c r="MH6">
        <v>26</v>
      </c>
      <c r="MI6">
        <v>26</v>
      </c>
      <c r="MJ6">
        <v>26</v>
      </c>
      <c r="MK6">
        <v>26</v>
      </c>
      <c r="ML6">
        <v>27</v>
      </c>
      <c r="MM6">
        <v>27</v>
      </c>
      <c r="MN6">
        <v>27</v>
      </c>
      <c r="MO6">
        <v>27</v>
      </c>
      <c r="MP6">
        <v>27</v>
      </c>
      <c r="MQ6">
        <v>27</v>
      </c>
      <c r="MR6">
        <v>27</v>
      </c>
      <c r="MS6">
        <v>27</v>
      </c>
      <c r="MT6">
        <v>27</v>
      </c>
      <c r="MU6">
        <v>27</v>
      </c>
      <c r="MV6">
        <v>27</v>
      </c>
      <c r="MW6">
        <v>27</v>
      </c>
      <c r="MX6">
        <v>28</v>
      </c>
      <c r="MY6">
        <v>28</v>
      </c>
      <c r="MZ6">
        <v>28</v>
      </c>
      <c r="NA6">
        <v>28</v>
      </c>
      <c r="NB6">
        <v>28</v>
      </c>
      <c r="NC6">
        <v>28</v>
      </c>
      <c r="ND6">
        <v>28</v>
      </c>
      <c r="NE6">
        <v>28</v>
      </c>
      <c r="NF6">
        <v>28</v>
      </c>
      <c r="NG6">
        <v>28</v>
      </c>
      <c r="NH6">
        <v>28</v>
      </c>
      <c r="NI6">
        <v>28</v>
      </c>
      <c r="NJ6">
        <v>29</v>
      </c>
      <c r="NK6">
        <v>29</v>
      </c>
      <c r="NL6">
        <v>29</v>
      </c>
      <c r="NM6">
        <v>29</v>
      </c>
      <c r="NN6">
        <v>29</v>
      </c>
      <c r="NO6">
        <v>29</v>
      </c>
      <c r="NP6">
        <v>29</v>
      </c>
      <c r="NQ6">
        <v>29</v>
      </c>
      <c r="NR6">
        <v>29</v>
      </c>
      <c r="NS6">
        <v>29</v>
      </c>
      <c r="NT6">
        <v>29</v>
      </c>
      <c r="NU6">
        <v>29</v>
      </c>
      <c r="NV6">
        <v>30</v>
      </c>
      <c r="NW6">
        <v>30</v>
      </c>
      <c r="NX6">
        <v>30</v>
      </c>
      <c r="NY6">
        <v>30</v>
      </c>
      <c r="NZ6">
        <v>30</v>
      </c>
      <c r="OA6">
        <v>30</v>
      </c>
      <c r="OB6">
        <v>30</v>
      </c>
      <c r="OC6">
        <v>30</v>
      </c>
      <c r="OD6">
        <v>30</v>
      </c>
      <c r="OE6">
        <v>30</v>
      </c>
      <c r="OF6">
        <v>30</v>
      </c>
      <c r="OG6">
        <v>30</v>
      </c>
    </row>
    <row r="7" spans="3:397">
      <c r="AK7" s="44" t="s">
        <v>313</v>
      </c>
      <c r="AL7" s="30">
        <f t="shared" ref="AL7:CW7" si="0">MONTH(AL9)</f>
        <v>1</v>
      </c>
      <c r="AM7" s="30">
        <f t="shared" si="0"/>
        <v>2</v>
      </c>
      <c r="AN7" s="193">
        <f t="shared" si="0"/>
        <v>3</v>
      </c>
      <c r="AO7" s="30">
        <f t="shared" si="0"/>
        <v>4</v>
      </c>
      <c r="AP7" s="30">
        <f t="shared" si="0"/>
        <v>5</v>
      </c>
      <c r="AQ7" s="30">
        <f t="shared" si="0"/>
        <v>6</v>
      </c>
      <c r="AR7" s="30">
        <f t="shared" si="0"/>
        <v>7</v>
      </c>
      <c r="AS7" s="30">
        <f t="shared" si="0"/>
        <v>8</v>
      </c>
      <c r="AT7" s="30">
        <f t="shared" si="0"/>
        <v>9</v>
      </c>
      <c r="AU7" s="30">
        <f t="shared" si="0"/>
        <v>10</v>
      </c>
      <c r="AV7" s="30">
        <f t="shared" si="0"/>
        <v>11</v>
      </c>
      <c r="AW7" s="30">
        <f t="shared" si="0"/>
        <v>12</v>
      </c>
      <c r="AX7" s="30">
        <f t="shared" si="0"/>
        <v>1</v>
      </c>
      <c r="AY7" s="30">
        <f t="shared" si="0"/>
        <v>2</v>
      </c>
      <c r="AZ7" s="30">
        <f t="shared" si="0"/>
        <v>3</v>
      </c>
      <c r="BA7" s="30">
        <f t="shared" si="0"/>
        <v>4</v>
      </c>
      <c r="BB7" s="30">
        <f t="shared" si="0"/>
        <v>5</v>
      </c>
      <c r="BC7" s="30">
        <f t="shared" si="0"/>
        <v>6</v>
      </c>
      <c r="BD7" s="30">
        <f t="shared" si="0"/>
        <v>7</v>
      </c>
      <c r="BE7" s="30">
        <f t="shared" si="0"/>
        <v>8</v>
      </c>
      <c r="BF7" s="30">
        <f t="shared" si="0"/>
        <v>9</v>
      </c>
      <c r="BG7" s="30">
        <f t="shared" si="0"/>
        <v>10</v>
      </c>
      <c r="BH7" s="30">
        <f t="shared" si="0"/>
        <v>11</v>
      </c>
      <c r="BI7" s="30">
        <f t="shared" si="0"/>
        <v>12</v>
      </c>
      <c r="BJ7" s="30">
        <f t="shared" si="0"/>
        <v>1</v>
      </c>
      <c r="BK7" s="30">
        <f t="shared" si="0"/>
        <v>2</v>
      </c>
      <c r="BL7" s="30">
        <f t="shared" si="0"/>
        <v>3</v>
      </c>
      <c r="BM7" s="30">
        <f t="shared" si="0"/>
        <v>4</v>
      </c>
      <c r="BN7" s="30">
        <f t="shared" si="0"/>
        <v>5</v>
      </c>
      <c r="BO7" s="30">
        <f t="shared" si="0"/>
        <v>6</v>
      </c>
      <c r="BP7" s="30">
        <f t="shared" si="0"/>
        <v>7</v>
      </c>
      <c r="BQ7" s="30">
        <f t="shared" si="0"/>
        <v>8</v>
      </c>
      <c r="BR7" s="30">
        <f t="shared" si="0"/>
        <v>9</v>
      </c>
      <c r="BS7" s="30">
        <f t="shared" si="0"/>
        <v>10</v>
      </c>
      <c r="BT7" s="30">
        <f t="shared" si="0"/>
        <v>11</v>
      </c>
      <c r="BU7" s="30">
        <f t="shared" si="0"/>
        <v>12</v>
      </c>
      <c r="BV7" s="30">
        <f t="shared" si="0"/>
        <v>1</v>
      </c>
      <c r="BW7" s="30">
        <f t="shared" si="0"/>
        <v>2</v>
      </c>
      <c r="BX7" s="30">
        <f t="shared" si="0"/>
        <v>3</v>
      </c>
      <c r="BY7" s="30">
        <f t="shared" si="0"/>
        <v>4</v>
      </c>
      <c r="BZ7" s="30">
        <f t="shared" si="0"/>
        <v>5</v>
      </c>
      <c r="CA7" s="30">
        <f t="shared" si="0"/>
        <v>6</v>
      </c>
      <c r="CB7" s="30">
        <f t="shared" si="0"/>
        <v>7</v>
      </c>
      <c r="CC7" s="30">
        <f t="shared" si="0"/>
        <v>8</v>
      </c>
      <c r="CD7" s="30">
        <f t="shared" si="0"/>
        <v>9</v>
      </c>
      <c r="CE7" s="30">
        <f t="shared" si="0"/>
        <v>10</v>
      </c>
      <c r="CF7" s="30">
        <f t="shared" si="0"/>
        <v>11</v>
      </c>
      <c r="CG7" s="30">
        <f t="shared" si="0"/>
        <v>12</v>
      </c>
      <c r="CH7" s="30">
        <f t="shared" si="0"/>
        <v>1</v>
      </c>
      <c r="CI7" s="30">
        <f t="shared" si="0"/>
        <v>2</v>
      </c>
      <c r="CJ7" s="30">
        <f t="shared" si="0"/>
        <v>3</v>
      </c>
      <c r="CK7" s="30">
        <f t="shared" si="0"/>
        <v>4</v>
      </c>
      <c r="CL7" s="30">
        <f t="shared" si="0"/>
        <v>5</v>
      </c>
      <c r="CM7" s="30">
        <f t="shared" si="0"/>
        <v>6</v>
      </c>
      <c r="CN7" s="30">
        <f t="shared" si="0"/>
        <v>7</v>
      </c>
      <c r="CO7" s="30">
        <f t="shared" si="0"/>
        <v>8</v>
      </c>
      <c r="CP7" s="30">
        <f t="shared" si="0"/>
        <v>9</v>
      </c>
      <c r="CQ7" s="30">
        <f t="shared" si="0"/>
        <v>10</v>
      </c>
      <c r="CR7" s="30">
        <f t="shared" si="0"/>
        <v>11</v>
      </c>
      <c r="CS7" s="30">
        <f t="shared" si="0"/>
        <v>12</v>
      </c>
      <c r="CT7" s="30">
        <f t="shared" si="0"/>
        <v>1</v>
      </c>
      <c r="CU7" s="30">
        <f t="shared" si="0"/>
        <v>2</v>
      </c>
      <c r="CV7" s="30">
        <f t="shared" si="0"/>
        <v>3</v>
      </c>
      <c r="CW7" s="30">
        <f t="shared" si="0"/>
        <v>4</v>
      </c>
      <c r="CX7" s="30">
        <f t="shared" ref="CX7:FI7" si="1">MONTH(CX9)</f>
        <v>5</v>
      </c>
      <c r="CY7" s="30">
        <f t="shared" si="1"/>
        <v>6</v>
      </c>
      <c r="CZ7" s="30">
        <f t="shared" si="1"/>
        <v>7</v>
      </c>
      <c r="DA7" s="30">
        <f t="shared" si="1"/>
        <v>8</v>
      </c>
      <c r="DB7" s="30">
        <f t="shared" si="1"/>
        <v>9</v>
      </c>
      <c r="DC7" s="30">
        <f t="shared" si="1"/>
        <v>10</v>
      </c>
      <c r="DD7" s="30">
        <f t="shared" si="1"/>
        <v>11</v>
      </c>
      <c r="DE7" s="30">
        <f t="shared" si="1"/>
        <v>12</v>
      </c>
      <c r="DF7" s="30">
        <f t="shared" si="1"/>
        <v>1</v>
      </c>
      <c r="DG7" s="30">
        <f t="shared" si="1"/>
        <v>2</v>
      </c>
      <c r="DH7" s="30">
        <f t="shared" si="1"/>
        <v>3</v>
      </c>
      <c r="DI7" s="30">
        <f t="shared" si="1"/>
        <v>4</v>
      </c>
      <c r="DJ7" s="30">
        <f t="shared" si="1"/>
        <v>5</v>
      </c>
      <c r="DK7" s="30">
        <f t="shared" si="1"/>
        <v>6</v>
      </c>
      <c r="DL7" s="30">
        <f t="shared" si="1"/>
        <v>7</v>
      </c>
      <c r="DM7" s="30">
        <f t="shared" si="1"/>
        <v>8</v>
      </c>
      <c r="DN7" s="30">
        <f t="shared" si="1"/>
        <v>9</v>
      </c>
      <c r="DO7" s="30">
        <f t="shared" si="1"/>
        <v>10</v>
      </c>
      <c r="DP7" s="30">
        <f t="shared" si="1"/>
        <v>11</v>
      </c>
      <c r="DQ7" s="30">
        <f t="shared" si="1"/>
        <v>12</v>
      </c>
      <c r="DR7" s="30">
        <f t="shared" si="1"/>
        <v>1</v>
      </c>
      <c r="DS7" s="30">
        <f t="shared" si="1"/>
        <v>2</v>
      </c>
      <c r="DT7" s="30">
        <f t="shared" si="1"/>
        <v>3</v>
      </c>
      <c r="DU7" s="30">
        <f t="shared" si="1"/>
        <v>4</v>
      </c>
      <c r="DV7" s="30">
        <f t="shared" si="1"/>
        <v>5</v>
      </c>
      <c r="DW7" s="30">
        <f t="shared" si="1"/>
        <v>6</v>
      </c>
      <c r="DX7" s="30">
        <f t="shared" si="1"/>
        <v>7</v>
      </c>
      <c r="DY7" s="30">
        <f t="shared" si="1"/>
        <v>8</v>
      </c>
      <c r="DZ7" s="30">
        <f t="shared" si="1"/>
        <v>9</v>
      </c>
      <c r="EA7" s="30">
        <f t="shared" si="1"/>
        <v>10</v>
      </c>
      <c r="EB7" s="30">
        <f t="shared" si="1"/>
        <v>11</v>
      </c>
      <c r="EC7" s="30">
        <f t="shared" si="1"/>
        <v>12</v>
      </c>
      <c r="ED7" s="30">
        <f t="shared" si="1"/>
        <v>1</v>
      </c>
      <c r="EE7" s="30">
        <f t="shared" si="1"/>
        <v>2</v>
      </c>
      <c r="EF7" s="30">
        <f t="shared" si="1"/>
        <v>3</v>
      </c>
      <c r="EG7" s="30">
        <f t="shared" si="1"/>
        <v>4</v>
      </c>
      <c r="EH7" s="30">
        <f t="shared" si="1"/>
        <v>5</v>
      </c>
      <c r="EI7" s="30">
        <f t="shared" si="1"/>
        <v>6</v>
      </c>
      <c r="EJ7" s="30">
        <f t="shared" si="1"/>
        <v>7</v>
      </c>
      <c r="EK7" s="30">
        <f t="shared" si="1"/>
        <v>8</v>
      </c>
      <c r="EL7" s="30">
        <f t="shared" si="1"/>
        <v>9</v>
      </c>
      <c r="EM7" s="30">
        <f t="shared" si="1"/>
        <v>10</v>
      </c>
      <c r="EN7" s="30">
        <f t="shared" si="1"/>
        <v>11</v>
      </c>
      <c r="EO7" s="30">
        <f t="shared" si="1"/>
        <v>12</v>
      </c>
      <c r="EP7" s="30">
        <f t="shared" si="1"/>
        <v>1</v>
      </c>
      <c r="EQ7" s="30">
        <f t="shared" si="1"/>
        <v>2</v>
      </c>
      <c r="ER7" s="30">
        <f t="shared" si="1"/>
        <v>3</v>
      </c>
      <c r="ES7" s="30">
        <f t="shared" si="1"/>
        <v>4</v>
      </c>
      <c r="ET7" s="30">
        <f t="shared" si="1"/>
        <v>5</v>
      </c>
      <c r="EU7" s="30">
        <f t="shared" si="1"/>
        <v>6</v>
      </c>
      <c r="EV7" s="30">
        <f t="shared" si="1"/>
        <v>7</v>
      </c>
      <c r="EW7" s="30">
        <f t="shared" si="1"/>
        <v>8</v>
      </c>
      <c r="EX7" s="30">
        <f t="shared" si="1"/>
        <v>9</v>
      </c>
      <c r="EY7" s="30">
        <f t="shared" si="1"/>
        <v>10</v>
      </c>
      <c r="EZ7" s="30">
        <f t="shared" si="1"/>
        <v>11</v>
      </c>
      <c r="FA7" s="30">
        <f t="shared" si="1"/>
        <v>12</v>
      </c>
      <c r="FB7" s="30">
        <f t="shared" si="1"/>
        <v>1</v>
      </c>
      <c r="FC7" s="30">
        <f t="shared" si="1"/>
        <v>2</v>
      </c>
      <c r="FD7" s="30">
        <f t="shared" si="1"/>
        <v>3</v>
      </c>
      <c r="FE7" s="30">
        <f t="shared" si="1"/>
        <v>4</v>
      </c>
      <c r="FF7" s="30">
        <f t="shared" si="1"/>
        <v>5</v>
      </c>
      <c r="FG7" s="30">
        <f t="shared" si="1"/>
        <v>6</v>
      </c>
      <c r="FH7" s="30">
        <f t="shared" si="1"/>
        <v>7</v>
      </c>
      <c r="FI7" s="30">
        <f t="shared" si="1"/>
        <v>8</v>
      </c>
      <c r="FJ7" s="30">
        <f t="shared" ref="FJ7:HU7" si="2">MONTH(FJ9)</f>
        <v>9</v>
      </c>
      <c r="FK7" s="30">
        <f t="shared" si="2"/>
        <v>10</v>
      </c>
      <c r="FL7" s="30">
        <f t="shared" si="2"/>
        <v>11</v>
      </c>
      <c r="FM7" s="30">
        <f t="shared" si="2"/>
        <v>12</v>
      </c>
      <c r="FN7" s="30">
        <f t="shared" si="2"/>
        <v>1</v>
      </c>
      <c r="FO7" s="30">
        <f t="shared" si="2"/>
        <v>2</v>
      </c>
      <c r="FP7" s="30">
        <f t="shared" si="2"/>
        <v>3</v>
      </c>
      <c r="FQ7" s="30">
        <f t="shared" si="2"/>
        <v>4</v>
      </c>
      <c r="FR7" s="30">
        <f t="shared" si="2"/>
        <v>5</v>
      </c>
      <c r="FS7" s="30">
        <f t="shared" si="2"/>
        <v>6</v>
      </c>
      <c r="FT7" s="30">
        <f t="shared" si="2"/>
        <v>7</v>
      </c>
      <c r="FU7" s="30">
        <f t="shared" si="2"/>
        <v>8</v>
      </c>
      <c r="FV7" s="30">
        <f t="shared" si="2"/>
        <v>9</v>
      </c>
      <c r="FW7" s="30">
        <f t="shared" si="2"/>
        <v>10</v>
      </c>
      <c r="FX7" s="30">
        <f t="shared" si="2"/>
        <v>11</v>
      </c>
      <c r="FY7" s="30">
        <f t="shared" si="2"/>
        <v>12</v>
      </c>
      <c r="FZ7" s="30">
        <f t="shared" si="2"/>
        <v>1</v>
      </c>
      <c r="GA7" s="30">
        <f t="shared" si="2"/>
        <v>2</v>
      </c>
      <c r="GB7" s="30">
        <f t="shared" si="2"/>
        <v>3</v>
      </c>
      <c r="GC7" s="30">
        <f t="shared" si="2"/>
        <v>4</v>
      </c>
      <c r="GD7" s="30">
        <f t="shared" si="2"/>
        <v>5</v>
      </c>
      <c r="GE7" s="30">
        <f t="shared" si="2"/>
        <v>6</v>
      </c>
      <c r="GF7" s="30">
        <f t="shared" si="2"/>
        <v>7</v>
      </c>
      <c r="GG7" s="30">
        <f t="shared" si="2"/>
        <v>8</v>
      </c>
      <c r="GH7" s="30">
        <f t="shared" si="2"/>
        <v>9</v>
      </c>
      <c r="GI7" s="30">
        <f t="shared" si="2"/>
        <v>10</v>
      </c>
      <c r="GJ7" s="30">
        <f t="shared" si="2"/>
        <v>11</v>
      </c>
      <c r="GK7" s="30">
        <f t="shared" si="2"/>
        <v>12</v>
      </c>
      <c r="GL7" s="30">
        <f t="shared" si="2"/>
        <v>1</v>
      </c>
      <c r="GM7" s="30">
        <f t="shared" si="2"/>
        <v>2</v>
      </c>
      <c r="GN7" s="30">
        <f t="shared" si="2"/>
        <v>3</v>
      </c>
      <c r="GO7" s="30">
        <f t="shared" si="2"/>
        <v>4</v>
      </c>
      <c r="GP7" s="30">
        <f t="shared" si="2"/>
        <v>5</v>
      </c>
      <c r="GQ7" s="30">
        <f t="shared" si="2"/>
        <v>6</v>
      </c>
      <c r="GR7" s="30">
        <f t="shared" si="2"/>
        <v>7</v>
      </c>
      <c r="GS7" s="30">
        <f t="shared" si="2"/>
        <v>8</v>
      </c>
      <c r="GT7" s="30">
        <f t="shared" si="2"/>
        <v>9</v>
      </c>
      <c r="GU7" s="30">
        <f t="shared" si="2"/>
        <v>10</v>
      </c>
      <c r="GV7" s="30">
        <f t="shared" si="2"/>
        <v>11</v>
      </c>
      <c r="GW7" s="30">
        <f t="shared" si="2"/>
        <v>12</v>
      </c>
      <c r="GX7" s="30">
        <f t="shared" si="2"/>
        <v>1</v>
      </c>
      <c r="GY7" s="30">
        <f t="shared" si="2"/>
        <v>2</v>
      </c>
      <c r="GZ7" s="30">
        <f t="shared" si="2"/>
        <v>3</v>
      </c>
      <c r="HA7" s="30">
        <f t="shared" si="2"/>
        <v>4</v>
      </c>
      <c r="HB7" s="30">
        <f t="shared" si="2"/>
        <v>5</v>
      </c>
      <c r="HC7" s="30">
        <f t="shared" si="2"/>
        <v>6</v>
      </c>
      <c r="HD7" s="30">
        <f t="shared" si="2"/>
        <v>7</v>
      </c>
      <c r="HE7" s="30">
        <f t="shared" si="2"/>
        <v>8</v>
      </c>
      <c r="HF7" s="30">
        <f t="shared" si="2"/>
        <v>9</v>
      </c>
      <c r="HG7" s="30">
        <f t="shared" si="2"/>
        <v>10</v>
      </c>
      <c r="HH7" s="30">
        <f t="shared" si="2"/>
        <v>11</v>
      </c>
      <c r="HI7" s="30">
        <f t="shared" si="2"/>
        <v>12</v>
      </c>
      <c r="HJ7" s="30">
        <f t="shared" si="2"/>
        <v>1</v>
      </c>
      <c r="HK7" s="30">
        <f t="shared" si="2"/>
        <v>2</v>
      </c>
      <c r="HL7" s="30">
        <f t="shared" si="2"/>
        <v>3</v>
      </c>
      <c r="HM7" s="30">
        <f t="shared" si="2"/>
        <v>4</v>
      </c>
      <c r="HN7" s="30">
        <f t="shared" si="2"/>
        <v>5</v>
      </c>
      <c r="HO7" s="30">
        <f t="shared" si="2"/>
        <v>6</v>
      </c>
      <c r="HP7" s="30">
        <f t="shared" si="2"/>
        <v>7</v>
      </c>
      <c r="HQ7" s="30">
        <f t="shared" si="2"/>
        <v>8</v>
      </c>
      <c r="HR7" s="30">
        <f t="shared" si="2"/>
        <v>9</v>
      </c>
      <c r="HS7" s="30">
        <f t="shared" si="2"/>
        <v>10</v>
      </c>
      <c r="HT7" s="30">
        <f t="shared" si="2"/>
        <v>11</v>
      </c>
      <c r="HU7" s="30">
        <f t="shared" si="2"/>
        <v>12</v>
      </c>
      <c r="HV7" s="30">
        <f t="shared" ref="HV7:KG7" si="3">MONTH(HV9)</f>
        <v>1</v>
      </c>
      <c r="HW7" s="30">
        <f t="shared" si="3"/>
        <v>2</v>
      </c>
      <c r="HX7" s="30">
        <f t="shared" si="3"/>
        <v>3</v>
      </c>
      <c r="HY7" s="30">
        <f t="shared" si="3"/>
        <v>4</v>
      </c>
      <c r="HZ7" s="30">
        <f t="shared" si="3"/>
        <v>5</v>
      </c>
      <c r="IA7" s="30">
        <f t="shared" si="3"/>
        <v>6</v>
      </c>
      <c r="IB7" s="30">
        <f t="shared" si="3"/>
        <v>7</v>
      </c>
      <c r="IC7" s="30">
        <f t="shared" si="3"/>
        <v>8</v>
      </c>
      <c r="ID7" s="30">
        <f t="shared" si="3"/>
        <v>9</v>
      </c>
      <c r="IE7" s="30">
        <f t="shared" si="3"/>
        <v>10</v>
      </c>
      <c r="IF7" s="30">
        <f t="shared" si="3"/>
        <v>11</v>
      </c>
      <c r="IG7" s="30">
        <f t="shared" si="3"/>
        <v>12</v>
      </c>
      <c r="IH7" s="30">
        <f t="shared" si="3"/>
        <v>1</v>
      </c>
      <c r="II7" s="30">
        <f t="shared" si="3"/>
        <v>2</v>
      </c>
      <c r="IJ7" s="30">
        <f t="shared" si="3"/>
        <v>3</v>
      </c>
      <c r="IK7" s="30">
        <f t="shared" si="3"/>
        <v>4</v>
      </c>
      <c r="IL7" s="30">
        <f t="shared" si="3"/>
        <v>5</v>
      </c>
      <c r="IM7" s="30">
        <f t="shared" si="3"/>
        <v>6</v>
      </c>
      <c r="IN7" s="30">
        <f t="shared" si="3"/>
        <v>7</v>
      </c>
      <c r="IO7" s="30">
        <f t="shared" si="3"/>
        <v>8</v>
      </c>
      <c r="IP7" s="30">
        <f t="shared" si="3"/>
        <v>9</v>
      </c>
      <c r="IQ7" s="30">
        <f t="shared" si="3"/>
        <v>10</v>
      </c>
      <c r="IR7" s="30">
        <f t="shared" si="3"/>
        <v>11</v>
      </c>
      <c r="IS7" s="30">
        <f t="shared" si="3"/>
        <v>12</v>
      </c>
      <c r="IT7" s="30">
        <f t="shared" si="3"/>
        <v>1</v>
      </c>
      <c r="IU7" s="30">
        <f t="shared" si="3"/>
        <v>2</v>
      </c>
      <c r="IV7" s="30">
        <f t="shared" si="3"/>
        <v>3</v>
      </c>
      <c r="IW7" s="30">
        <f t="shared" si="3"/>
        <v>4</v>
      </c>
      <c r="IX7" s="30">
        <f t="shared" si="3"/>
        <v>5</v>
      </c>
      <c r="IY7" s="30">
        <f t="shared" si="3"/>
        <v>6</v>
      </c>
      <c r="IZ7" s="30">
        <f t="shared" si="3"/>
        <v>7</v>
      </c>
      <c r="JA7" s="30">
        <f t="shared" si="3"/>
        <v>8</v>
      </c>
      <c r="JB7" s="30">
        <f t="shared" si="3"/>
        <v>9</v>
      </c>
      <c r="JC7" s="30">
        <f t="shared" si="3"/>
        <v>10</v>
      </c>
      <c r="JD7" s="30">
        <f t="shared" si="3"/>
        <v>11</v>
      </c>
      <c r="JE7" s="30">
        <f t="shared" si="3"/>
        <v>12</v>
      </c>
      <c r="JF7" s="30">
        <f t="shared" si="3"/>
        <v>1</v>
      </c>
      <c r="JG7" s="30">
        <f t="shared" si="3"/>
        <v>2</v>
      </c>
      <c r="JH7" s="30">
        <f t="shared" si="3"/>
        <v>3</v>
      </c>
      <c r="JI7" s="30">
        <f t="shared" si="3"/>
        <v>4</v>
      </c>
      <c r="JJ7" s="30">
        <f t="shared" si="3"/>
        <v>5</v>
      </c>
      <c r="JK7" s="30">
        <f t="shared" si="3"/>
        <v>6</v>
      </c>
      <c r="JL7" s="30">
        <f t="shared" si="3"/>
        <v>7</v>
      </c>
      <c r="JM7" s="30">
        <f t="shared" si="3"/>
        <v>8</v>
      </c>
      <c r="JN7" s="30">
        <f t="shared" si="3"/>
        <v>9</v>
      </c>
      <c r="JO7" s="30">
        <f t="shared" si="3"/>
        <v>10</v>
      </c>
      <c r="JP7" s="30">
        <f t="shared" si="3"/>
        <v>11</v>
      </c>
      <c r="JQ7" s="30">
        <v>20</v>
      </c>
      <c r="JR7" s="30">
        <f t="shared" si="3"/>
        <v>1</v>
      </c>
      <c r="JS7" s="30">
        <f t="shared" si="3"/>
        <v>2</v>
      </c>
      <c r="JT7" s="30">
        <f t="shared" si="3"/>
        <v>3</v>
      </c>
      <c r="JU7" s="30">
        <f t="shared" si="3"/>
        <v>4</v>
      </c>
      <c r="JV7" s="30">
        <f t="shared" si="3"/>
        <v>5</v>
      </c>
      <c r="JW7" s="30">
        <f t="shared" si="3"/>
        <v>6</v>
      </c>
      <c r="JX7" s="30">
        <f t="shared" si="3"/>
        <v>7</v>
      </c>
      <c r="JY7" s="30">
        <f t="shared" si="3"/>
        <v>8</v>
      </c>
      <c r="JZ7" s="30">
        <f t="shared" si="3"/>
        <v>9</v>
      </c>
      <c r="KA7" s="30">
        <f t="shared" si="3"/>
        <v>10</v>
      </c>
      <c r="KB7" s="30">
        <f t="shared" si="3"/>
        <v>11</v>
      </c>
      <c r="KC7" s="30">
        <f t="shared" si="3"/>
        <v>12</v>
      </c>
      <c r="KD7" s="30">
        <f t="shared" si="3"/>
        <v>1</v>
      </c>
      <c r="KE7" s="30">
        <f t="shared" si="3"/>
        <v>2</v>
      </c>
      <c r="KF7" s="30">
        <f t="shared" si="3"/>
        <v>3</v>
      </c>
      <c r="KG7" s="30">
        <f t="shared" si="3"/>
        <v>4</v>
      </c>
      <c r="KH7" s="30">
        <f t="shared" ref="KH7:LX7" si="4">MONTH(KH9)</f>
        <v>5</v>
      </c>
      <c r="KI7" s="30">
        <f t="shared" si="4"/>
        <v>6</v>
      </c>
      <c r="KJ7" s="30">
        <f t="shared" si="4"/>
        <v>7</v>
      </c>
      <c r="KK7" s="30">
        <f t="shared" si="4"/>
        <v>8</v>
      </c>
      <c r="KL7" s="30">
        <f t="shared" si="4"/>
        <v>9</v>
      </c>
      <c r="KM7" s="30">
        <f t="shared" si="4"/>
        <v>10</v>
      </c>
      <c r="KN7" s="30">
        <f t="shared" si="4"/>
        <v>11</v>
      </c>
      <c r="KO7" s="30">
        <f t="shared" si="4"/>
        <v>12</v>
      </c>
      <c r="KP7" s="30">
        <f t="shared" si="4"/>
        <v>1</v>
      </c>
      <c r="KQ7" s="30">
        <f t="shared" si="4"/>
        <v>2</v>
      </c>
      <c r="KR7" s="30">
        <f t="shared" si="4"/>
        <v>3</v>
      </c>
      <c r="KS7" s="30">
        <f t="shared" si="4"/>
        <v>4</v>
      </c>
      <c r="KT7" s="30">
        <f t="shared" si="4"/>
        <v>5</v>
      </c>
      <c r="KU7" s="30">
        <f t="shared" si="4"/>
        <v>6</v>
      </c>
      <c r="KV7" s="30">
        <f t="shared" si="4"/>
        <v>7</v>
      </c>
      <c r="KW7" s="30">
        <f t="shared" si="4"/>
        <v>8</v>
      </c>
      <c r="KX7" s="30">
        <f t="shared" si="4"/>
        <v>9</v>
      </c>
      <c r="KY7" s="30">
        <f t="shared" si="4"/>
        <v>10</v>
      </c>
      <c r="KZ7" s="30">
        <f t="shared" si="4"/>
        <v>11</v>
      </c>
      <c r="LA7" s="30">
        <f t="shared" si="4"/>
        <v>12</v>
      </c>
      <c r="LB7" s="30">
        <f t="shared" si="4"/>
        <v>1</v>
      </c>
      <c r="LC7" s="30">
        <f t="shared" si="4"/>
        <v>2</v>
      </c>
      <c r="LD7" s="30">
        <f t="shared" si="4"/>
        <v>3</v>
      </c>
      <c r="LE7" s="30">
        <f t="shared" si="4"/>
        <v>4</v>
      </c>
      <c r="LF7" s="30">
        <f t="shared" si="4"/>
        <v>5</v>
      </c>
      <c r="LG7" s="30">
        <f t="shared" si="4"/>
        <v>6</v>
      </c>
      <c r="LH7" s="30">
        <f t="shared" si="4"/>
        <v>7</v>
      </c>
      <c r="LI7" s="30">
        <f t="shared" si="4"/>
        <v>8</v>
      </c>
      <c r="LJ7" s="30">
        <f t="shared" si="4"/>
        <v>9</v>
      </c>
      <c r="LK7" s="30">
        <f t="shared" si="4"/>
        <v>10</v>
      </c>
      <c r="LL7" s="30">
        <f>MONTH(LL9)</f>
        <v>11</v>
      </c>
      <c r="LM7" s="30">
        <f t="shared" si="4"/>
        <v>12</v>
      </c>
      <c r="LN7" s="30">
        <f t="shared" si="4"/>
        <v>1</v>
      </c>
      <c r="LO7" s="30">
        <f t="shared" si="4"/>
        <v>2</v>
      </c>
      <c r="LP7" s="30">
        <f t="shared" si="4"/>
        <v>3</v>
      </c>
      <c r="LQ7" s="30">
        <f t="shared" si="4"/>
        <v>4</v>
      </c>
      <c r="LR7" s="30">
        <f t="shared" si="4"/>
        <v>5</v>
      </c>
      <c r="LS7" s="30">
        <f t="shared" si="4"/>
        <v>6</v>
      </c>
      <c r="LT7" s="30">
        <f t="shared" si="4"/>
        <v>7</v>
      </c>
      <c r="LU7" s="30">
        <f t="shared" si="4"/>
        <v>8</v>
      </c>
      <c r="LV7" s="30">
        <f t="shared" si="4"/>
        <v>9</v>
      </c>
      <c r="LW7" s="30">
        <f t="shared" si="4"/>
        <v>10</v>
      </c>
      <c r="LX7" s="30">
        <f t="shared" si="4"/>
        <v>11</v>
      </c>
      <c r="LY7" s="30">
        <f>MONTH(LY9)</f>
        <v>12</v>
      </c>
      <c r="LZ7" s="30">
        <f t="shared" ref="LZ7:OF7" si="5">MONTH(LZ9)</f>
        <v>1</v>
      </c>
      <c r="MA7" s="30">
        <f t="shared" si="5"/>
        <v>2</v>
      </c>
      <c r="MB7" s="30">
        <f t="shared" si="5"/>
        <v>3</v>
      </c>
      <c r="MC7" s="30">
        <f t="shared" si="5"/>
        <v>4</v>
      </c>
      <c r="MD7" s="30">
        <f t="shared" si="5"/>
        <v>5</v>
      </c>
      <c r="ME7" s="30">
        <f t="shared" si="5"/>
        <v>6</v>
      </c>
      <c r="MF7" s="30">
        <f t="shared" si="5"/>
        <v>7</v>
      </c>
      <c r="MG7" s="30">
        <f t="shared" si="5"/>
        <v>8</v>
      </c>
      <c r="MH7" s="30">
        <f t="shared" si="5"/>
        <v>9</v>
      </c>
      <c r="MI7" s="30">
        <f t="shared" si="5"/>
        <v>10</v>
      </c>
      <c r="MJ7" s="30">
        <f t="shared" si="5"/>
        <v>11</v>
      </c>
      <c r="MK7" s="30">
        <f t="shared" si="5"/>
        <v>12</v>
      </c>
      <c r="ML7" s="30">
        <f t="shared" si="5"/>
        <v>1</v>
      </c>
      <c r="MM7" s="30">
        <f t="shared" si="5"/>
        <v>2</v>
      </c>
      <c r="MN7" s="30">
        <f t="shared" si="5"/>
        <v>3</v>
      </c>
      <c r="MO7" s="30">
        <f t="shared" si="5"/>
        <v>4</v>
      </c>
      <c r="MP7" s="30">
        <f t="shared" si="5"/>
        <v>5</v>
      </c>
      <c r="MQ7" s="30">
        <f t="shared" si="5"/>
        <v>6</v>
      </c>
      <c r="MR7" s="30">
        <f t="shared" si="5"/>
        <v>7</v>
      </c>
      <c r="MS7" s="30">
        <f t="shared" si="5"/>
        <v>8</v>
      </c>
      <c r="MT7" s="30">
        <f t="shared" si="5"/>
        <v>9</v>
      </c>
      <c r="MU7" s="30">
        <f t="shared" si="5"/>
        <v>10</v>
      </c>
      <c r="MV7" s="30">
        <f t="shared" si="5"/>
        <v>11</v>
      </c>
      <c r="MW7" s="30">
        <f t="shared" si="5"/>
        <v>12</v>
      </c>
      <c r="MX7" s="30">
        <f t="shared" si="5"/>
        <v>1</v>
      </c>
      <c r="MY7" s="30">
        <f t="shared" si="5"/>
        <v>2</v>
      </c>
      <c r="MZ7" s="30">
        <f t="shared" si="5"/>
        <v>3</v>
      </c>
      <c r="NA7" s="30">
        <f t="shared" si="5"/>
        <v>4</v>
      </c>
      <c r="NB7" s="30">
        <f t="shared" si="5"/>
        <v>5</v>
      </c>
      <c r="NC7" s="30">
        <f t="shared" si="5"/>
        <v>6</v>
      </c>
      <c r="ND7" s="30">
        <f t="shared" si="5"/>
        <v>7</v>
      </c>
      <c r="NE7" s="30">
        <f t="shared" si="5"/>
        <v>8</v>
      </c>
      <c r="NF7" s="30">
        <f t="shared" si="5"/>
        <v>9</v>
      </c>
      <c r="NG7" s="30">
        <f t="shared" si="5"/>
        <v>10</v>
      </c>
      <c r="NH7" s="30">
        <f t="shared" si="5"/>
        <v>11</v>
      </c>
      <c r="NI7" s="30">
        <f t="shared" si="5"/>
        <v>12</v>
      </c>
      <c r="NJ7" s="30">
        <f t="shared" si="5"/>
        <v>1</v>
      </c>
      <c r="NK7" s="30">
        <f t="shared" si="5"/>
        <v>2</v>
      </c>
      <c r="NL7" s="30">
        <f t="shared" si="5"/>
        <v>3</v>
      </c>
      <c r="NM7" s="30">
        <f t="shared" si="5"/>
        <v>4</v>
      </c>
      <c r="NN7" s="30">
        <f t="shared" si="5"/>
        <v>5</v>
      </c>
      <c r="NO7" s="30">
        <f t="shared" si="5"/>
        <v>6</v>
      </c>
      <c r="NP7" s="30">
        <f t="shared" si="5"/>
        <v>7</v>
      </c>
      <c r="NQ7" s="30">
        <f t="shared" si="5"/>
        <v>8</v>
      </c>
      <c r="NR7" s="30">
        <f t="shared" si="5"/>
        <v>9</v>
      </c>
      <c r="NS7" s="30">
        <f t="shared" si="5"/>
        <v>10</v>
      </c>
      <c r="NT7" s="30">
        <f t="shared" si="5"/>
        <v>11</v>
      </c>
      <c r="NU7" s="30">
        <f t="shared" si="5"/>
        <v>12</v>
      </c>
      <c r="NV7" s="30">
        <f t="shared" si="5"/>
        <v>1</v>
      </c>
      <c r="NW7" s="30">
        <f t="shared" si="5"/>
        <v>2</v>
      </c>
      <c r="NX7" s="30">
        <f t="shared" si="5"/>
        <v>3</v>
      </c>
      <c r="NY7" s="30">
        <f t="shared" si="5"/>
        <v>4</v>
      </c>
      <c r="NZ7" s="30">
        <f t="shared" si="5"/>
        <v>5</v>
      </c>
      <c r="OA7" s="30">
        <f t="shared" si="5"/>
        <v>6</v>
      </c>
      <c r="OB7" s="30">
        <f t="shared" si="5"/>
        <v>7</v>
      </c>
      <c r="OC7" s="30">
        <f t="shared" si="5"/>
        <v>8</v>
      </c>
      <c r="OD7" s="30">
        <f t="shared" si="5"/>
        <v>9</v>
      </c>
      <c r="OE7" s="30">
        <f t="shared" si="5"/>
        <v>10</v>
      </c>
      <c r="OF7" s="30">
        <f t="shared" si="5"/>
        <v>11</v>
      </c>
      <c r="OG7" s="30">
        <f>MONTH(OG9)</f>
        <v>12</v>
      </c>
    </row>
    <row r="8" spans="3:397" s="45" customFormat="1" ht="12.75" customHeight="1">
      <c r="F8" s="46" t="s">
        <v>200</v>
      </c>
      <c r="G8" s="47">
        <v>1</v>
      </c>
      <c r="H8" s="47">
        <v>2</v>
      </c>
      <c r="I8" s="47">
        <v>3</v>
      </c>
      <c r="J8" s="47">
        <v>4</v>
      </c>
      <c r="K8" s="47">
        <v>5</v>
      </c>
      <c r="L8" s="47">
        <v>6</v>
      </c>
      <c r="M8" s="47">
        <v>7</v>
      </c>
      <c r="N8" s="47">
        <v>8</v>
      </c>
      <c r="O8" s="47">
        <v>9</v>
      </c>
      <c r="P8" s="47">
        <v>10</v>
      </c>
      <c r="Q8" s="47">
        <v>11</v>
      </c>
      <c r="R8" s="47">
        <v>12</v>
      </c>
      <c r="S8" s="47">
        <v>13</v>
      </c>
      <c r="T8" s="47">
        <v>14</v>
      </c>
      <c r="U8" s="47">
        <v>15</v>
      </c>
      <c r="V8" s="47">
        <v>16</v>
      </c>
      <c r="W8" s="47">
        <v>17</v>
      </c>
      <c r="X8" s="47">
        <v>18</v>
      </c>
      <c r="Y8" s="47">
        <v>19</v>
      </c>
      <c r="Z8" s="47">
        <v>20</v>
      </c>
      <c r="AA8" s="47">
        <v>21</v>
      </c>
      <c r="AB8" s="47">
        <v>22</v>
      </c>
      <c r="AC8" s="47">
        <v>23</v>
      </c>
      <c r="AD8" s="47">
        <v>24</v>
      </c>
      <c r="AE8" s="47">
        <v>25</v>
      </c>
      <c r="AF8" s="47">
        <v>26</v>
      </c>
      <c r="AG8" s="47">
        <v>27</v>
      </c>
      <c r="AH8" s="47">
        <v>28</v>
      </c>
      <c r="AI8" s="47">
        <v>29</v>
      </c>
      <c r="AJ8" s="47">
        <v>30</v>
      </c>
      <c r="AK8" s="46" t="s">
        <v>314</v>
      </c>
      <c r="AL8" s="47">
        <v>1</v>
      </c>
      <c r="AM8" s="47">
        <v>2</v>
      </c>
      <c r="AN8" s="47">
        <v>3</v>
      </c>
      <c r="AO8" s="47">
        <v>4</v>
      </c>
      <c r="AP8" s="47">
        <v>5</v>
      </c>
      <c r="AQ8" s="47">
        <v>6</v>
      </c>
      <c r="AR8" s="47">
        <v>7</v>
      </c>
      <c r="AS8" s="47">
        <v>8</v>
      </c>
      <c r="AT8" s="47">
        <v>9</v>
      </c>
      <c r="AU8" s="47">
        <v>10</v>
      </c>
      <c r="AV8" s="47">
        <v>11</v>
      </c>
      <c r="AW8" s="47">
        <v>12</v>
      </c>
      <c r="AX8" s="47">
        <v>13</v>
      </c>
      <c r="AY8" s="47">
        <v>14</v>
      </c>
      <c r="AZ8" s="47">
        <v>15</v>
      </c>
      <c r="BA8" s="47">
        <v>16</v>
      </c>
      <c r="BB8" s="47">
        <v>17</v>
      </c>
      <c r="BC8" s="47">
        <v>18</v>
      </c>
      <c r="BD8" s="47">
        <v>19</v>
      </c>
      <c r="BE8" s="47">
        <v>20</v>
      </c>
      <c r="BF8" s="47">
        <v>21</v>
      </c>
      <c r="BG8" s="47">
        <v>22</v>
      </c>
      <c r="BH8" s="47">
        <v>23</v>
      </c>
      <c r="BI8" s="47">
        <v>24</v>
      </c>
      <c r="BJ8" s="47">
        <v>25</v>
      </c>
      <c r="BK8" s="47">
        <v>26</v>
      </c>
      <c r="BL8" s="47">
        <v>27</v>
      </c>
      <c r="BM8" s="47">
        <v>28</v>
      </c>
      <c r="BN8" s="47">
        <v>29</v>
      </c>
      <c r="BO8" s="47">
        <v>30</v>
      </c>
      <c r="BP8" s="47">
        <v>31</v>
      </c>
      <c r="BQ8" s="47">
        <v>32</v>
      </c>
      <c r="BR8" s="47">
        <v>33</v>
      </c>
      <c r="BS8" s="47">
        <v>34</v>
      </c>
      <c r="BT8" s="47">
        <v>35</v>
      </c>
      <c r="BU8" s="47">
        <v>36</v>
      </c>
      <c r="BV8" s="47">
        <v>37</v>
      </c>
      <c r="BW8" s="47">
        <v>38</v>
      </c>
      <c r="BX8" s="47">
        <v>39</v>
      </c>
      <c r="BY8" s="47">
        <v>40</v>
      </c>
      <c r="BZ8" s="47">
        <v>41</v>
      </c>
      <c r="CA8" s="47">
        <v>42</v>
      </c>
      <c r="CB8" s="47">
        <v>43</v>
      </c>
      <c r="CC8" s="47">
        <v>44</v>
      </c>
      <c r="CD8" s="47">
        <v>45</v>
      </c>
      <c r="CE8" s="47">
        <v>46</v>
      </c>
      <c r="CF8" s="47">
        <v>47</v>
      </c>
      <c r="CG8" s="47">
        <v>48</v>
      </c>
      <c r="CH8" s="47">
        <v>49</v>
      </c>
      <c r="CI8" s="47">
        <v>50</v>
      </c>
      <c r="CJ8" s="47">
        <v>51</v>
      </c>
      <c r="CK8" s="47">
        <v>52</v>
      </c>
      <c r="CL8" s="47">
        <v>53</v>
      </c>
      <c r="CM8" s="47">
        <v>54</v>
      </c>
      <c r="CN8" s="47">
        <v>55</v>
      </c>
      <c r="CO8" s="47">
        <v>56</v>
      </c>
      <c r="CP8" s="47">
        <v>57</v>
      </c>
      <c r="CQ8" s="47">
        <v>58</v>
      </c>
      <c r="CR8" s="47">
        <v>59</v>
      </c>
      <c r="CS8" s="47">
        <v>60</v>
      </c>
      <c r="CT8" s="47">
        <v>61</v>
      </c>
      <c r="CU8" s="47">
        <v>62</v>
      </c>
      <c r="CV8" s="47">
        <v>63</v>
      </c>
      <c r="CW8" s="47">
        <v>64</v>
      </c>
      <c r="CX8" s="47">
        <v>65</v>
      </c>
      <c r="CY8" s="47">
        <v>66</v>
      </c>
      <c r="CZ8" s="47">
        <v>67</v>
      </c>
      <c r="DA8" s="47">
        <v>68</v>
      </c>
      <c r="DB8" s="47">
        <v>69</v>
      </c>
      <c r="DC8" s="47">
        <v>70</v>
      </c>
      <c r="DD8" s="47">
        <v>71</v>
      </c>
      <c r="DE8" s="47">
        <v>72</v>
      </c>
      <c r="DF8" s="47">
        <v>73</v>
      </c>
      <c r="DG8" s="47">
        <v>74</v>
      </c>
      <c r="DH8" s="47">
        <v>75</v>
      </c>
      <c r="DI8" s="47">
        <v>76</v>
      </c>
      <c r="DJ8" s="47">
        <v>77</v>
      </c>
      <c r="DK8" s="47">
        <v>78</v>
      </c>
      <c r="DL8" s="47">
        <v>79</v>
      </c>
      <c r="DM8" s="47">
        <v>80</v>
      </c>
      <c r="DN8" s="47">
        <v>81</v>
      </c>
      <c r="DO8" s="47">
        <v>82</v>
      </c>
      <c r="DP8" s="47">
        <v>83</v>
      </c>
      <c r="DQ8" s="47">
        <v>84</v>
      </c>
      <c r="DR8" s="47">
        <v>85</v>
      </c>
      <c r="DS8" s="47">
        <v>86</v>
      </c>
      <c r="DT8" s="47">
        <v>87</v>
      </c>
      <c r="DU8" s="47">
        <v>88</v>
      </c>
      <c r="DV8" s="47">
        <v>89</v>
      </c>
      <c r="DW8" s="47">
        <v>90</v>
      </c>
      <c r="DX8" s="47">
        <v>91</v>
      </c>
      <c r="DY8" s="47">
        <v>92</v>
      </c>
      <c r="DZ8" s="47">
        <v>93</v>
      </c>
      <c r="EA8" s="47">
        <v>94</v>
      </c>
      <c r="EB8" s="47">
        <v>95</v>
      </c>
      <c r="EC8" s="47">
        <v>96</v>
      </c>
      <c r="ED8" s="47">
        <v>97</v>
      </c>
      <c r="EE8" s="47">
        <v>98</v>
      </c>
      <c r="EF8" s="47">
        <v>99</v>
      </c>
      <c r="EG8" s="47">
        <v>100</v>
      </c>
      <c r="EH8" s="47">
        <v>101</v>
      </c>
      <c r="EI8" s="47">
        <v>102</v>
      </c>
      <c r="EJ8" s="47">
        <v>103</v>
      </c>
      <c r="EK8" s="47">
        <v>104</v>
      </c>
      <c r="EL8" s="47">
        <v>105</v>
      </c>
      <c r="EM8" s="47">
        <v>106</v>
      </c>
      <c r="EN8" s="47">
        <v>107</v>
      </c>
      <c r="EO8" s="47">
        <v>108</v>
      </c>
      <c r="EP8" s="47">
        <v>109</v>
      </c>
      <c r="EQ8" s="47">
        <v>110</v>
      </c>
      <c r="ER8" s="47">
        <v>111</v>
      </c>
      <c r="ES8" s="47">
        <v>112</v>
      </c>
      <c r="ET8" s="47">
        <v>113</v>
      </c>
      <c r="EU8" s="47">
        <v>114</v>
      </c>
      <c r="EV8" s="47">
        <v>115</v>
      </c>
      <c r="EW8" s="47">
        <v>116</v>
      </c>
      <c r="EX8" s="47">
        <v>117</v>
      </c>
      <c r="EY8" s="47">
        <v>118</v>
      </c>
      <c r="EZ8" s="47">
        <v>119</v>
      </c>
      <c r="FA8" s="47">
        <v>120</v>
      </c>
      <c r="FB8" s="47">
        <v>121</v>
      </c>
      <c r="FC8" s="47">
        <v>122</v>
      </c>
      <c r="FD8" s="47">
        <v>123</v>
      </c>
      <c r="FE8" s="47">
        <v>124</v>
      </c>
      <c r="FF8" s="47">
        <v>125</v>
      </c>
      <c r="FG8" s="47">
        <v>126</v>
      </c>
      <c r="FH8" s="47">
        <v>127</v>
      </c>
      <c r="FI8" s="47">
        <v>128</v>
      </c>
      <c r="FJ8" s="47">
        <v>129</v>
      </c>
      <c r="FK8" s="47">
        <v>130</v>
      </c>
      <c r="FL8" s="47">
        <v>131</v>
      </c>
      <c r="FM8" s="47">
        <v>132</v>
      </c>
      <c r="FN8" s="47">
        <v>133</v>
      </c>
      <c r="FO8" s="47">
        <v>134</v>
      </c>
      <c r="FP8" s="47">
        <v>135</v>
      </c>
      <c r="FQ8" s="47">
        <v>136</v>
      </c>
      <c r="FR8" s="47">
        <v>137</v>
      </c>
      <c r="FS8" s="47">
        <v>138</v>
      </c>
      <c r="FT8" s="47">
        <v>139</v>
      </c>
      <c r="FU8" s="47">
        <v>140</v>
      </c>
      <c r="FV8" s="47">
        <v>141</v>
      </c>
      <c r="FW8" s="47">
        <v>142</v>
      </c>
      <c r="FX8" s="47">
        <v>143</v>
      </c>
      <c r="FY8" s="47">
        <v>144</v>
      </c>
      <c r="FZ8" s="47">
        <v>145</v>
      </c>
      <c r="GA8" s="47">
        <v>146</v>
      </c>
      <c r="GB8" s="47">
        <v>147</v>
      </c>
      <c r="GC8" s="47">
        <v>148</v>
      </c>
      <c r="GD8" s="47">
        <v>149</v>
      </c>
      <c r="GE8" s="47">
        <v>150</v>
      </c>
      <c r="GF8" s="47">
        <v>151</v>
      </c>
      <c r="GG8" s="47">
        <v>152</v>
      </c>
      <c r="GH8" s="47">
        <v>153</v>
      </c>
      <c r="GI8" s="47">
        <v>154</v>
      </c>
      <c r="GJ8" s="47">
        <v>155</v>
      </c>
      <c r="GK8" s="47">
        <v>156</v>
      </c>
      <c r="GL8" s="47">
        <v>157</v>
      </c>
      <c r="GM8" s="47">
        <v>158</v>
      </c>
      <c r="GN8" s="47">
        <v>159</v>
      </c>
      <c r="GO8" s="47">
        <v>160</v>
      </c>
      <c r="GP8" s="47">
        <v>161</v>
      </c>
      <c r="GQ8" s="47">
        <v>162</v>
      </c>
      <c r="GR8" s="47">
        <v>163</v>
      </c>
      <c r="GS8" s="47">
        <v>164</v>
      </c>
      <c r="GT8" s="47">
        <v>165</v>
      </c>
      <c r="GU8" s="47">
        <v>166</v>
      </c>
      <c r="GV8" s="47">
        <v>167</v>
      </c>
      <c r="GW8" s="47">
        <v>168</v>
      </c>
      <c r="GX8" s="47">
        <v>169</v>
      </c>
      <c r="GY8" s="47">
        <v>170</v>
      </c>
      <c r="GZ8" s="47">
        <v>171</v>
      </c>
      <c r="HA8" s="47">
        <v>172</v>
      </c>
      <c r="HB8" s="47">
        <v>173</v>
      </c>
      <c r="HC8" s="47">
        <v>174</v>
      </c>
      <c r="HD8" s="47">
        <v>175</v>
      </c>
      <c r="HE8" s="47">
        <v>176</v>
      </c>
      <c r="HF8" s="47">
        <v>177</v>
      </c>
      <c r="HG8" s="47">
        <v>178</v>
      </c>
      <c r="HH8" s="47">
        <v>179</v>
      </c>
      <c r="HI8" s="47">
        <v>180</v>
      </c>
      <c r="HJ8" s="47">
        <v>181</v>
      </c>
      <c r="HK8" s="47">
        <v>182</v>
      </c>
      <c r="HL8" s="47">
        <v>183</v>
      </c>
      <c r="HM8" s="47">
        <v>184</v>
      </c>
      <c r="HN8" s="47">
        <v>185</v>
      </c>
      <c r="HO8" s="47">
        <v>186</v>
      </c>
      <c r="HP8" s="47">
        <v>187</v>
      </c>
      <c r="HQ8" s="47">
        <v>188</v>
      </c>
      <c r="HR8" s="47">
        <v>189</v>
      </c>
      <c r="HS8" s="47">
        <v>190</v>
      </c>
      <c r="HT8" s="47">
        <v>191</v>
      </c>
      <c r="HU8" s="47">
        <v>192</v>
      </c>
      <c r="HV8" s="47">
        <v>193</v>
      </c>
      <c r="HW8" s="47">
        <v>194</v>
      </c>
      <c r="HX8" s="47">
        <v>195</v>
      </c>
      <c r="HY8" s="47">
        <v>196</v>
      </c>
      <c r="HZ8" s="47">
        <v>197</v>
      </c>
      <c r="IA8" s="47">
        <v>198</v>
      </c>
      <c r="IB8" s="47">
        <v>199</v>
      </c>
      <c r="IC8" s="47">
        <v>200</v>
      </c>
      <c r="ID8" s="47">
        <v>201</v>
      </c>
      <c r="IE8" s="47">
        <v>202</v>
      </c>
      <c r="IF8" s="47">
        <v>203</v>
      </c>
      <c r="IG8" s="47">
        <v>204</v>
      </c>
      <c r="IH8" s="47">
        <v>205</v>
      </c>
      <c r="II8" s="47">
        <v>206</v>
      </c>
      <c r="IJ8" s="47">
        <v>207</v>
      </c>
      <c r="IK8" s="47">
        <v>208</v>
      </c>
      <c r="IL8" s="47">
        <v>209</v>
      </c>
      <c r="IM8" s="47">
        <v>210</v>
      </c>
      <c r="IN8" s="47">
        <v>211</v>
      </c>
      <c r="IO8" s="47">
        <v>212</v>
      </c>
      <c r="IP8" s="47">
        <v>213</v>
      </c>
      <c r="IQ8" s="47">
        <v>214</v>
      </c>
      <c r="IR8" s="47">
        <v>215</v>
      </c>
      <c r="IS8" s="47">
        <v>216</v>
      </c>
      <c r="IT8" s="47">
        <v>217</v>
      </c>
      <c r="IU8" s="47">
        <v>218</v>
      </c>
      <c r="IV8" s="47">
        <v>219</v>
      </c>
      <c r="IW8" s="47">
        <v>220</v>
      </c>
      <c r="IX8" s="47">
        <v>221</v>
      </c>
      <c r="IY8" s="47">
        <v>222</v>
      </c>
      <c r="IZ8" s="47">
        <v>223</v>
      </c>
      <c r="JA8" s="47">
        <v>224</v>
      </c>
      <c r="JB8" s="47">
        <v>225</v>
      </c>
      <c r="JC8" s="47">
        <v>226</v>
      </c>
      <c r="JD8" s="47">
        <v>227</v>
      </c>
      <c r="JE8" s="47">
        <v>228</v>
      </c>
      <c r="JF8" s="47">
        <v>229</v>
      </c>
      <c r="JG8" s="47">
        <v>230</v>
      </c>
      <c r="JH8" s="47">
        <v>231</v>
      </c>
      <c r="JI8" s="47">
        <v>232</v>
      </c>
      <c r="JJ8" s="47">
        <v>233</v>
      </c>
      <c r="JK8" s="47">
        <v>234</v>
      </c>
      <c r="JL8" s="47">
        <v>235</v>
      </c>
      <c r="JM8" s="47">
        <v>236</v>
      </c>
      <c r="JN8" s="47">
        <v>237</v>
      </c>
      <c r="JO8" s="47">
        <v>238</v>
      </c>
      <c r="JP8" s="47">
        <v>239</v>
      </c>
      <c r="JQ8" s="47">
        <v>240</v>
      </c>
      <c r="JR8" s="47">
        <v>241</v>
      </c>
      <c r="JS8" s="47">
        <v>242</v>
      </c>
      <c r="JT8" s="47">
        <v>243</v>
      </c>
      <c r="JU8" s="47">
        <v>244</v>
      </c>
      <c r="JV8" s="47">
        <v>245</v>
      </c>
      <c r="JW8" s="47">
        <v>246</v>
      </c>
      <c r="JX8" s="47">
        <v>247</v>
      </c>
      <c r="JY8" s="47">
        <v>248</v>
      </c>
      <c r="JZ8" s="47">
        <v>249</v>
      </c>
      <c r="KA8" s="47">
        <v>250</v>
      </c>
      <c r="KB8" s="47">
        <v>251</v>
      </c>
      <c r="KC8" s="47">
        <v>252</v>
      </c>
      <c r="KD8" s="47">
        <v>253</v>
      </c>
      <c r="KE8" s="47">
        <v>254</v>
      </c>
      <c r="KF8" s="47">
        <v>255</v>
      </c>
      <c r="KG8" s="47">
        <v>256</v>
      </c>
      <c r="KH8" s="47">
        <v>257</v>
      </c>
      <c r="KI8" s="47">
        <v>258</v>
      </c>
      <c r="KJ8" s="47">
        <v>259</v>
      </c>
      <c r="KK8" s="47">
        <v>260</v>
      </c>
      <c r="KL8" s="47">
        <v>261</v>
      </c>
      <c r="KM8" s="47">
        <v>262</v>
      </c>
      <c r="KN8" s="47">
        <v>263</v>
      </c>
      <c r="KO8" s="47">
        <v>264</v>
      </c>
      <c r="KP8" s="47">
        <v>265</v>
      </c>
      <c r="KQ8" s="47">
        <v>266</v>
      </c>
      <c r="KR8" s="47">
        <v>267</v>
      </c>
      <c r="KS8" s="47">
        <v>268</v>
      </c>
      <c r="KT8" s="47">
        <v>269</v>
      </c>
      <c r="KU8" s="47">
        <v>270</v>
      </c>
      <c r="KV8" s="47">
        <v>271</v>
      </c>
      <c r="KW8" s="47">
        <v>272</v>
      </c>
      <c r="KX8" s="47">
        <v>273</v>
      </c>
      <c r="KY8" s="47">
        <v>274</v>
      </c>
      <c r="KZ8" s="47">
        <v>275</v>
      </c>
      <c r="LA8" s="47">
        <v>276</v>
      </c>
      <c r="LB8" s="47">
        <v>277</v>
      </c>
      <c r="LC8" s="47">
        <v>278</v>
      </c>
      <c r="LD8" s="47">
        <v>279</v>
      </c>
      <c r="LE8" s="47">
        <v>280</v>
      </c>
      <c r="LF8" s="47">
        <v>281</v>
      </c>
      <c r="LG8" s="47">
        <v>282</v>
      </c>
      <c r="LH8" s="47">
        <v>283</v>
      </c>
      <c r="LI8" s="47">
        <v>284</v>
      </c>
      <c r="LJ8" s="47">
        <v>285</v>
      </c>
      <c r="LK8" s="47">
        <v>286</v>
      </c>
      <c r="LL8" s="47">
        <v>287</v>
      </c>
      <c r="LM8" s="47">
        <v>288</v>
      </c>
      <c r="LN8" s="47">
        <v>289</v>
      </c>
      <c r="LO8" s="47">
        <v>290</v>
      </c>
      <c r="LP8" s="47">
        <v>291</v>
      </c>
      <c r="LQ8" s="47">
        <v>292</v>
      </c>
      <c r="LR8" s="47">
        <v>293</v>
      </c>
      <c r="LS8" s="47">
        <v>294</v>
      </c>
      <c r="LT8" s="47">
        <v>295</v>
      </c>
      <c r="LU8" s="47">
        <v>296</v>
      </c>
      <c r="LV8" s="47">
        <v>297</v>
      </c>
      <c r="LW8" s="47">
        <v>298</v>
      </c>
      <c r="LX8" s="47">
        <v>299</v>
      </c>
      <c r="LY8" s="47">
        <v>300</v>
      </c>
      <c r="LZ8" s="47">
        <v>301</v>
      </c>
      <c r="MA8" s="47">
        <v>302</v>
      </c>
      <c r="MB8" s="47">
        <v>303</v>
      </c>
      <c r="MC8" s="47">
        <v>304</v>
      </c>
      <c r="MD8" s="47">
        <v>305</v>
      </c>
      <c r="ME8" s="47">
        <v>306</v>
      </c>
      <c r="MF8" s="47">
        <v>307</v>
      </c>
      <c r="MG8" s="47">
        <v>308</v>
      </c>
      <c r="MH8" s="47">
        <v>309</v>
      </c>
      <c r="MI8" s="47">
        <v>310</v>
      </c>
      <c r="MJ8" s="47">
        <v>311</v>
      </c>
      <c r="MK8" s="47">
        <v>312</v>
      </c>
      <c r="ML8" s="47">
        <v>313</v>
      </c>
      <c r="MM8" s="47">
        <v>314</v>
      </c>
      <c r="MN8" s="47">
        <v>315</v>
      </c>
      <c r="MO8" s="47">
        <v>316</v>
      </c>
      <c r="MP8" s="47">
        <v>317</v>
      </c>
      <c r="MQ8" s="47">
        <v>318</v>
      </c>
      <c r="MR8" s="47">
        <v>319</v>
      </c>
      <c r="MS8" s="47">
        <v>320</v>
      </c>
      <c r="MT8" s="47">
        <v>321</v>
      </c>
      <c r="MU8" s="47">
        <v>322</v>
      </c>
      <c r="MV8" s="47">
        <v>323</v>
      </c>
      <c r="MW8" s="47">
        <v>324</v>
      </c>
      <c r="MX8" s="47">
        <v>325</v>
      </c>
      <c r="MY8" s="47">
        <v>326</v>
      </c>
      <c r="MZ8" s="47">
        <v>327</v>
      </c>
      <c r="NA8" s="47">
        <v>328</v>
      </c>
      <c r="NB8" s="47">
        <v>329</v>
      </c>
      <c r="NC8" s="47">
        <v>330</v>
      </c>
      <c r="ND8" s="47">
        <v>331</v>
      </c>
      <c r="NE8" s="47">
        <v>332</v>
      </c>
      <c r="NF8" s="47">
        <v>333</v>
      </c>
      <c r="NG8" s="47">
        <v>334</v>
      </c>
      <c r="NH8" s="47">
        <v>335</v>
      </c>
      <c r="NI8" s="47">
        <v>336</v>
      </c>
      <c r="NJ8" s="47">
        <v>337</v>
      </c>
      <c r="NK8" s="47">
        <v>338</v>
      </c>
      <c r="NL8" s="47">
        <v>339</v>
      </c>
      <c r="NM8" s="47">
        <v>340</v>
      </c>
      <c r="NN8" s="47">
        <v>341</v>
      </c>
      <c r="NO8" s="47">
        <v>342</v>
      </c>
      <c r="NP8" s="47">
        <v>343</v>
      </c>
      <c r="NQ8" s="47">
        <v>344</v>
      </c>
      <c r="NR8" s="47">
        <v>345</v>
      </c>
      <c r="NS8" s="47">
        <v>346</v>
      </c>
      <c r="NT8" s="47">
        <v>347</v>
      </c>
      <c r="NU8" s="47">
        <v>348</v>
      </c>
      <c r="NV8" s="47">
        <v>349</v>
      </c>
      <c r="NW8" s="47">
        <v>350</v>
      </c>
      <c r="NX8" s="47">
        <v>351</v>
      </c>
      <c r="NY8" s="47">
        <v>352</v>
      </c>
      <c r="NZ8" s="47">
        <v>353</v>
      </c>
      <c r="OA8" s="47">
        <v>354</v>
      </c>
      <c r="OB8" s="47">
        <v>355</v>
      </c>
      <c r="OC8" s="47">
        <v>356</v>
      </c>
      <c r="OD8" s="47">
        <v>357</v>
      </c>
      <c r="OE8" s="47">
        <v>358</v>
      </c>
      <c r="OF8" s="47">
        <v>359</v>
      </c>
      <c r="OG8" s="47">
        <v>360</v>
      </c>
    </row>
    <row r="9" spans="3:397">
      <c r="F9" s="17" t="s">
        <v>172</v>
      </c>
      <c r="G9" s="48">
        <f>YEAR(Inputs!M11)</f>
        <v>1900</v>
      </c>
      <c r="H9" s="48">
        <f t="shared" ref="H9:AE9" si="6">G9+1</f>
        <v>1901</v>
      </c>
      <c r="I9" s="48">
        <f t="shared" si="6"/>
        <v>1902</v>
      </c>
      <c r="J9" s="48">
        <f t="shared" si="6"/>
        <v>1903</v>
      </c>
      <c r="K9" s="48">
        <f t="shared" si="6"/>
        <v>1904</v>
      </c>
      <c r="L9" s="48">
        <f t="shared" si="6"/>
        <v>1905</v>
      </c>
      <c r="M9" s="48">
        <f t="shared" si="6"/>
        <v>1906</v>
      </c>
      <c r="N9" s="48">
        <f t="shared" si="6"/>
        <v>1907</v>
      </c>
      <c r="O9" s="48">
        <f t="shared" si="6"/>
        <v>1908</v>
      </c>
      <c r="P9" s="48">
        <f t="shared" si="6"/>
        <v>1909</v>
      </c>
      <c r="Q9" s="48">
        <f t="shared" si="6"/>
        <v>1910</v>
      </c>
      <c r="R9" s="48">
        <f t="shared" si="6"/>
        <v>1911</v>
      </c>
      <c r="S9" s="48">
        <f t="shared" si="6"/>
        <v>1912</v>
      </c>
      <c r="T9" s="48">
        <f t="shared" si="6"/>
        <v>1913</v>
      </c>
      <c r="U9" s="48">
        <f t="shared" si="6"/>
        <v>1914</v>
      </c>
      <c r="V9" s="48">
        <f t="shared" si="6"/>
        <v>1915</v>
      </c>
      <c r="W9" s="48">
        <f t="shared" si="6"/>
        <v>1916</v>
      </c>
      <c r="X9" s="48">
        <f t="shared" si="6"/>
        <v>1917</v>
      </c>
      <c r="Y9" s="48">
        <f t="shared" si="6"/>
        <v>1918</v>
      </c>
      <c r="Z9" s="48">
        <f t="shared" si="6"/>
        <v>1919</v>
      </c>
      <c r="AA9" s="48">
        <f t="shared" si="6"/>
        <v>1920</v>
      </c>
      <c r="AB9" s="48">
        <f t="shared" si="6"/>
        <v>1921</v>
      </c>
      <c r="AC9" s="48">
        <f t="shared" si="6"/>
        <v>1922</v>
      </c>
      <c r="AD9" s="48">
        <f t="shared" si="6"/>
        <v>1923</v>
      </c>
      <c r="AE9" s="48">
        <f t="shared" si="6"/>
        <v>1924</v>
      </c>
      <c r="AK9" s="17" t="s">
        <v>302</v>
      </c>
      <c r="AL9" s="49">
        <f>Inputs!M11</f>
        <v>0</v>
      </c>
      <c r="AM9" s="49">
        <f t="shared" ref="AM9:CX9" si="7">DATE(YEAR(AL9),MONTH(AL9)+2,1)-1</f>
        <v>60</v>
      </c>
      <c r="AN9" s="49">
        <f t="shared" si="7"/>
        <v>91</v>
      </c>
      <c r="AO9" s="49">
        <f t="shared" si="7"/>
        <v>121</v>
      </c>
      <c r="AP9" s="49">
        <f t="shared" si="7"/>
        <v>152</v>
      </c>
      <c r="AQ9" s="49">
        <f t="shared" si="7"/>
        <v>182</v>
      </c>
      <c r="AR9" s="49">
        <f t="shared" si="7"/>
        <v>213</v>
      </c>
      <c r="AS9" s="49">
        <f t="shared" si="7"/>
        <v>244</v>
      </c>
      <c r="AT9" s="49">
        <f t="shared" si="7"/>
        <v>274</v>
      </c>
      <c r="AU9" s="49">
        <f t="shared" si="7"/>
        <v>305</v>
      </c>
      <c r="AV9" s="49">
        <f t="shared" si="7"/>
        <v>335</v>
      </c>
      <c r="AW9" s="49">
        <f t="shared" si="7"/>
        <v>366</v>
      </c>
      <c r="AX9" s="49">
        <f t="shared" si="7"/>
        <v>397</v>
      </c>
      <c r="AY9" s="49">
        <f t="shared" si="7"/>
        <v>425</v>
      </c>
      <c r="AZ9" s="49">
        <f t="shared" si="7"/>
        <v>456</v>
      </c>
      <c r="BA9" s="49">
        <f t="shared" si="7"/>
        <v>486</v>
      </c>
      <c r="BB9" s="49">
        <f t="shared" si="7"/>
        <v>517</v>
      </c>
      <c r="BC9" s="49">
        <f t="shared" si="7"/>
        <v>547</v>
      </c>
      <c r="BD9" s="49">
        <f t="shared" si="7"/>
        <v>578</v>
      </c>
      <c r="BE9" s="49">
        <f t="shared" si="7"/>
        <v>609</v>
      </c>
      <c r="BF9" s="49">
        <f t="shared" si="7"/>
        <v>639</v>
      </c>
      <c r="BG9" s="49">
        <f t="shared" si="7"/>
        <v>670</v>
      </c>
      <c r="BH9" s="49">
        <f t="shared" si="7"/>
        <v>700</v>
      </c>
      <c r="BI9" s="49">
        <f t="shared" si="7"/>
        <v>731</v>
      </c>
      <c r="BJ9" s="49">
        <f t="shared" si="7"/>
        <v>762</v>
      </c>
      <c r="BK9" s="49">
        <f t="shared" si="7"/>
        <v>790</v>
      </c>
      <c r="BL9" s="49">
        <f t="shared" si="7"/>
        <v>821</v>
      </c>
      <c r="BM9" s="49">
        <f t="shared" si="7"/>
        <v>851</v>
      </c>
      <c r="BN9" s="49">
        <f t="shared" si="7"/>
        <v>882</v>
      </c>
      <c r="BO9" s="49">
        <f t="shared" si="7"/>
        <v>912</v>
      </c>
      <c r="BP9" s="49">
        <f t="shared" si="7"/>
        <v>943</v>
      </c>
      <c r="BQ9" s="49">
        <f t="shared" si="7"/>
        <v>974</v>
      </c>
      <c r="BR9" s="49">
        <f t="shared" si="7"/>
        <v>1004</v>
      </c>
      <c r="BS9" s="49">
        <f t="shared" si="7"/>
        <v>1035</v>
      </c>
      <c r="BT9" s="49">
        <f t="shared" si="7"/>
        <v>1065</v>
      </c>
      <c r="BU9" s="49">
        <f t="shared" si="7"/>
        <v>1096</v>
      </c>
      <c r="BV9" s="49">
        <f t="shared" si="7"/>
        <v>1127</v>
      </c>
      <c r="BW9" s="49">
        <f t="shared" si="7"/>
        <v>1155</v>
      </c>
      <c r="BX9" s="49">
        <f t="shared" si="7"/>
        <v>1186</v>
      </c>
      <c r="BY9" s="49">
        <f t="shared" si="7"/>
        <v>1216</v>
      </c>
      <c r="BZ9" s="49">
        <f t="shared" si="7"/>
        <v>1247</v>
      </c>
      <c r="CA9" s="49">
        <f t="shared" si="7"/>
        <v>1277</v>
      </c>
      <c r="CB9" s="49">
        <f t="shared" si="7"/>
        <v>1308</v>
      </c>
      <c r="CC9" s="49">
        <f t="shared" si="7"/>
        <v>1339</v>
      </c>
      <c r="CD9" s="49">
        <f t="shared" si="7"/>
        <v>1369</v>
      </c>
      <c r="CE9" s="49">
        <f t="shared" si="7"/>
        <v>1400</v>
      </c>
      <c r="CF9" s="49">
        <f t="shared" si="7"/>
        <v>1430</v>
      </c>
      <c r="CG9" s="49">
        <f t="shared" si="7"/>
        <v>1461</v>
      </c>
      <c r="CH9" s="49">
        <f t="shared" si="7"/>
        <v>1492</v>
      </c>
      <c r="CI9" s="49">
        <f t="shared" si="7"/>
        <v>1521</v>
      </c>
      <c r="CJ9" s="49">
        <f t="shared" si="7"/>
        <v>1552</v>
      </c>
      <c r="CK9" s="49">
        <f t="shared" si="7"/>
        <v>1582</v>
      </c>
      <c r="CL9" s="49">
        <f t="shared" si="7"/>
        <v>1613</v>
      </c>
      <c r="CM9" s="49">
        <f t="shared" si="7"/>
        <v>1643</v>
      </c>
      <c r="CN9" s="49">
        <f t="shared" si="7"/>
        <v>1674</v>
      </c>
      <c r="CO9" s="49">
        <f t="shared" si="7"/>
        <v>1705</v>
      </c>
      <c r="CP9" s="49">
        <f t="shared" si="7"/>
        <v>1735</v>
      </c>
      <c r="CQ9" s="49">
        <f t="shared" si="7"/>
        <v>1766</v>
      </c>
      <c r="CR9" s="49">
        <f t="shared" si="7"/>
        <v>1796</v>
      </c>
      <c r="CS9" s="49">
        <f t="shared" si="7"/>
        <v>1827</v>
      </c>
      <c r="CT9" s="49">
        <f t="shared" si="7"/>
        <v>1858</v>
      </c>
      <c r="CU9" s="49">
        <f t="shared" si="7"/>
        <v>1886</v>
      </c>
      <c r="CV9" s="49">
        <f t="shared" si="7"/>
        <v>1917</v>
      </c>
      <c r="CW9" s="49">
        <f t="shared" si="7"/>
        <v>1947</v>
      </c>
      <c r="CX9" s="49">
        <f t="shared" si="7"/>
        <v>1978</v>
      </c>
      <c r="CY9" s="49">
        <f t="shared" ref="CY9:FJ9" si="8">DATE(YEAR(CX9),MONTH(CX9)+2,1)-1</f>
        <v>2008</v>
      </c>
      <c r="CZ9" s="49">
        <f t="shared" si="8"/>
        <v>2039</v>
      </c>
      <c r="DA9" s="49">
        <f t="shared" si="8"/>
        <v>2070</v>
      </c>
      <c r="DB9" s="49">
        <f t="shared" si="8"/>
        <v>2100</v>
      </c>
      <c r="DC9" s="49">
        <f t="shared" si="8"/>
        <v>2131</v>
      </c>
      <c r="DD9" s="49">
        <f t="shared" si="8"/>
        <v>2161</v>
      </c>
      <c r="DE9" s="49">
        <f t="shared" si="8"/>
        <v>2192</v>
      </c>
      <c r="DF9" s="49">
        <f t="shared" si="8"/>
        <v>2223</v>
      </c>
      <c r="DG9" s="49">
        <f t="shared" si="8"/>
        <v>2251</v>
      </c>
      <c r="DH9" s="49">
        <f t="shared" si="8"/>
        <v>2282</v>
      </c>
      <c r="DI9" s="49">
        <f t="shared" si="8"/>
        <v>2312</v>
      </c>
      <c r="DJ9" s="49">
        <f t="shared" si="8"/>
        <v>2343</v>
      </c>
      <c r="DK9" s="49">
        <f t="shared" si="8"/>
        <v>2373</v>
      </c>
      <c r="DL9" s="49">
        <f t="shared" si="8"/>
        <v>2404</v>
      </c>
      <c r="DM9" s="49">
        <f t="shared" si="8"/>
        <v>2435</v>
      </c>
      <c r="DN9" s="49">
        <f t="shared" si="8"/>
        <v>2465</v>
      </c>
      <c r="DO9" s="49">
        <f t="shared" si="8"/>
        <v>2496</v>
      </c>
      <c r="DP9" s="49">
        <f t="shared" si="8"/>
        <v>2526</v>
      </c>
      <c r="DQ9" s="49">
        <f t="shared" si="8"/>
        <v>2557</v>
      </c>
      <c r="DR9" s="49">
        <f t="shared" si="8"/>
        <v>2588</v>
      </c>
      <c r="DS9" s="49">
        <f t="shared" si="8"/>
        <v>2616</v>
      </c>
      <c r="DT9" s="49">
        <f t="shared" si="8"/>
        <v>2647</v>
      </c>
      <c r="DU9" s="49">
        <f t="shared" si="8"/>
        <v>2677</v>
      </c>
      <c r="DV9" s="49">
        <f t="shared" si="8"/>
        <v>2708</v>
      </c>
      <c r="DW9" s="49">
        <f t="shared" si="8"/>
        <v>2738</v>
      </c>
      <c r="DX9" s="49">
        <f t="shared" si="8"/>
        <v>2769</v>
      </c>
      <c r="DY9" s="49">
        <f t="shared" si="8"/>
        <v>2800</v>
      </c>
      <c r="DZ9" s="49">
        <f t="shared" si="8"/>
        <v>2830</v>
      </c>
      <c r="EA9" s="49">
        <f t="shared" si="8"/>
        <v>2861</v>
      </c>
      <c r="EB9" s="49">
        <f t="shared" si="8"/>
        <v>2891</v>
      </c>
      <c r="EC9" s="49">
        <f t="shared" si="8"/>
        <v>2922</v>
      </c>
      <c r="ED9" s="49">
        <f t="shared" si="8"/>
        <v>2953</v>
      </c>
      <c r="EE9" s="49">
        <f t="shared" si="8"/>
        <v>2982</v>
      </c>
      <c r="EF9" s="49">
        <f t="shared" si="8"/>
        <v>3013</v>
      </c>
      <c r="EG9" s="49">
        <f t="shared" si="8"/>
        <v>3043</v>
      </c>
      <c r="EH9" s="49">
        <f t="shared" si="8"/>
        <v>3074</v>
      </c>
      <c r="EI9" s="49">
        <f t="shared" si="8"/>
        <v>3104</v>
      </c>
      <c r="EJ9" s="49">
        <f t="shared" si="8"/>
        <v>3135</v>
      </c>
      <c r="EK9" s="49">
        <f t="shared" si="8"/>
        <v>3166</v>
      </c>
      <c r="EL9" s="49">
        <f t="shared" si="8"/>
        <v>3196</v>
      </c>
      <c r="EM9" s="49">
        <f t="shared" si="8"/>
        <v>3227</v>
      </c>
      <c r="EN9" s="49">
        <f t="shared" si="8"/>
        <v>3257</v>
      </c>
      <c r="EO9" s="49">
        <f t="shared" si="8"/>
        <v>3288</v>
      </c>
      <c r="EP9" s="49">
        <f t="shared" si="8"/>
        <v>3319</v>
      </c>
      <c r="EQ9" s="49">
        <f t="shared" si="8"/>
        <v>3347</v>
      </c>
      <c r="ER9" s="49">
        <f t="shared" si="8"/>
        <v>3378</v>
      </c>
      <c r="ES9" s="49">
        <f t="shared" si="8"/>
        <v>3408</v>
      </c>
      <c r="ET9" s="49">
        <f t="shared" si="8"/>
        <v>3439</v>
      </c>
      <c r="EU9" s="49">
        <f t="shared" si="8"/>
        <v>3469</v>
      </c>
      <c r="EV9" s="49">
        <f t="shared" si="8"/>
        <v>3500</v>
      </c>
      <c r="EW9" s="49">
        <f t="shared" si="8"/>
        <v>3531</v>
      </c>
      <c r="EX9" s="49">
        <f t="shared" si="8"/>
        <v>3561</v>
      </c>
      <c r="EY9" s="49">
        <f t="shared" si="8"/>
        <v>3592</v>
      </c>
      <c r="EZ9" s="49">
        <f t="shared" si="8"/>
        <v>3622</v>
      </c>
      <c r="FA9" s="49">
        <f t="shared" si="8"/>
        <v>3653</v>
      </c>
      <c r="FB9" s="49">
        <f t="shared" si="8"/>
        <v>3684</v>
      </c>
      <c r="FC9" s="49">
        <f t="shared" si="8"/>
        <v>3712</v>
      </c>
      <c r="FD9" s="49">
        <f t="shared" si="8"/>
        <v>3743</v>
      </c>
      <c r="FE9" s="49">
        <f t="shared" si="8"/>
        <v>3773</v>
      </c>
      <c r="FF9" s="49">
        <f t="shared" si="8"/>
        <v>3804</v>
      </c>
      <c r="FG9" s="49">
        <f t="shared" si="8"/>
        <v>3834</v>
      </c>
      <c r="FH9" s="49">
        <f t="shared" si="8"/>
        <v>3865</v>
      </c>
      <c r="FI9" s="49">
        <f t="shared" si="8"/>
        <v>3896</v>
      </c>
      <c r="FJ9" s="49">
        <f t="shared" si="8"/>
        <v>3926</v>
      </c>
      <c r="FK9" s="49">
        <f t="shared" ref="FK9:HV9" si="9">DATE(YEAR(FJ9),MONTH(FJ9)+2,1)-1</f>
        <v>3957</v>
      </c>
      <c r="FL9" s="49">
        <f t="shared" si="9"/>
        <v>3987</v>
      </c>
      <c r="FM9" s="49">
        <f t="shared" si="9"/>
        <v>4018</v>
      </c>
      <c r="FN9" s="49">
        <f t="shared" si="9"/>
        <v>4049</v>
      </c>
      <c r="FO9" s="49">
        <f t="shared" si="9"/>
        <v>4077</v>
      </c>
      <c r="FP9" s="49">
        <f t="shared" si="9"/>
        <v>4108</v>
      </c>
      <c r="FQ9" s="49">
        <f t="shared" si="9"/>
        <v>4138</v>
      </c>
      <c r="FR9" s="49">
        <f t="shared" si="9"/>
        <v>4169</v>
      </c>
      <c r="FS9" s="49">
        <f t="shared" si="9"/>
        <v>4199</v>
      </c>
      <c r="FT9" s="49">
        <f t="shared" si="9"/>
        <v>4230</v>
      </c>
      <c r="FU9" s="49">
        <f t="shared" si="9"/>
        <v>4261</v>
      </c>
      <c r="FV9" s="49">
        <f t="shared" si="9"/>
        <v>4291</v>
      </c>
      <c r="FW9" s="49">
        <f t="shared" si="9"/>
        <v>4322</v>
      </c>
      <c r="FX9" s="49">
        <f t="shared" si="9"/>
        <v>4352</v>
      </c>
      <c r="FY9" s="49">
        <f t="shared" si="9"/>
        <v>4383</v>
      </c>
      <c r="FZ9" s="49">
        <f t="shared" si="9"/>
        <v>4414</v>
      </c>
      <c r="GA9" s="49">
        <f t="shared" si="9"/>
        <v>4443</v>
      </c>
      <c r="GB9" s="49">
        <f t="shared" si="9"/>
        <v>4474</v>
      </c>
      <c r="GC9" s="49">
        <f t="shared" si="9"/>
        <v>4504</v>
      </c>
      <c r="GD9" s="49">
        <f t="shared" si="9"/>
        <v>4535</v>
      </c>
      <c r="GE9" s="49">
        <f t="shared" si="9"/>
        <v>4565</v>
      </c>
      <c r="GF9" s="49">
        <f t="shared" si="9"/>
        <v>4596</v>
      </c>
      <c r="GG9" s="49">
        <f t="shared" si="9"/>
        <v>4627</v>
      </c>
      <c r="GH9" s="49">
        <f t="shared" si="9"/>
        <v>4657</v>
      </c>
      <c r="GI9" s="49">
        <f t="shared" si="9"/>
        <v>4688</v>
      </c>
      <c r="GJ9" s="49">
        <f t="shared" si="9"/>
        <v>4718</v>
      </c>
      <c r="GK9" s="49">
        <f t="shared" si="9"/>
        <v>4749</v>
      </c>
      <c r="GL9" s="49">
        <f t="shared" si="9"/>
        <v>4780</v>
      </c>
      <c r="GM9" s="49">
        <f t="shared" si="9"/>
        <v>4808</v>
      </c>
      <c r="GN9" s="49">
        <f t="shared" si="9"/>
        <v>4839</v>
      </c>
      <c r="GO9" s="49">
        <f t="shared" si="9"/>
        <v>4869</v>
      </c>
      <c r="GP9" s="49">
        <f t="shared" si="9"/>
        <v>4900</v>
      </c>
      <c r="GQ9" s="49">
        <f t="shared" si="9"/>
        <v>4930</v>
      </c>
      <c r="GR9" s="49">
        <f t="shared" si="9"/>
        <v>4961</v>
      </c>
      <c r="GS9" s="49">
        <f t="shared" si="9"/>
        <v>4992</v>
      </c>
      <c r="GT9" s="49">
        <f t="shared" si="9"/>
        <v>5022</v>
      </c>
      <c r="GU9" s="49">
        <f t="shared" si="9"/>
        <v>5053</v>
      </c>
      <c r="GV9" s="49">
        <f t="shared" si="9"/>
        <v>5083</v>
      </c>
      <c r="GW9" s="49">
        <f t="shared" si="9"/>
        <v>5114</v>
      </c>
      <c r="GX9" s="49">
        <f t="shared" si="9"/>
        <v>5145</v>
      </c>
      <c r="GY9" s="49">
        <f t="shared" si="9"/>
        <v>5173</v>
      </c>
      <c r="GZ9" s="49">
        <f t="shared" si="9"/>
        <v>5204</v>
      </c>
      <c r="HA9" s="49">
        <f t="shared" si="9"/>
        <v>5234</v>
      </c>
      <c r="HB9" s="49">
        <f t="shared" si="9"/>
        <v>5265</v>
      </c>
      <c r="HC9" s="49">
        <f t="shared" si="9"/>
        <v>5295</v>
      </c>
      <c r="HD9" s="49">
        <f t="shared" si="9"/>
        <v>5326</v>
      </c>
      <c r="HE9" s="49">
        <f t="shared" si="9"/>
        <v>5357</v>
      </c>
      <c r="HF9" s="49">
        <f t="shared" si="9"/>
        <v>5387</v>
      </c>
      <c r="HG9" s="49">
        <f t="shared" si="9"/>
        <v>5418</v>
      </c>
      <c r="HH9" s="49">
        <f t="shared" si="9"/>
        <v>5448</v>
      </c>
      <c r="HI9" s="49">
        <f t="shared" si="9"/>
        <v>5479</v>
      </c>
      <c r="HJ9" s="49">
        <f t="shared" si="9"/>
        <v>5510</v>
      </c>
      <c r="HK9" s="49">
        <f t="shared" si="9"/>
        <v>5538</v>
      </c>
      <c r="HL9" s="49">
        <f t="shared" si="9"/>
        <v>5569</v>
      </c>
      <c r="HM9" s="49">
        <f t="shared" si="9"/>
        <v>5599</v>
      </c>
      <c r="HN9" s="49">
        <f t="shared" si="9"/>
        <v>5630</v>
      </c>
      <c r="HO9" s="49">
        <f t="shared" si="9"/>
        <v>5660</v>
      </c>
      <c r="HP9" s="49">
        <f t="shared" si="9"/>
        <v>5691</v>
      </c>
      <c r="HQ9" s="49">
        <f t="shared" si="9"/>
        <v>5722</v>
      </c>
      <c r="HR9" s="49">
        <f t="shared" si="9"/>
        <v>5752</v>
      </c>
      <c r="HS9" s="49">
        <f t="shared" si="9"/>
        <v>5783</v>
      </c>
      <c r="HT9" s="49">
        <f t="shared" si="9"/>
        <v>5813</v>
      </c>
      <c r="HU9" s="49">
        <f t="shared" si="9"/>
        <v>5844</v>
      </c>
      <c r="HV9" s="49">
        <f t="shared" si="9"/>
        <v>5875</v>
      </c>
      <c r="HW9" s="49">
        <f t="shared" ref="HW9:KH9" si="10">DATE(YEAR(HV9),MONTH(HV9)+2,1)-1</f>
        <v>5904</v>
      </c>
      <c r="HX9" s="49">
        <f t="shared" si="10"/>
        <v>5935</v>
      </c>
      <c r="HY9" s="49">
        <f t="shared" si="10"/>
        <v>5965</v>
      </c>
      <c r="HZ9" s="49">
        <f t="shared" si="10"/>
        <v>5996</v>
      </c>
      <c r="IA9" s="49">
        <f t="shared" si="10"/>
        <v>6026</v>
      </c>
      <c r="IB9" s="49">
        <f t="shared" si="10"/>
        <v>6057</v>
      </c>
      <c r="IC9" s="49">
        <f t="shared" si="10"/>
        <v>6088</v>
      </c>
      <c r="ID9" s="49">
        <f t="shared" si="10"/>
        <v>6118</v>
      </c>
      <c r="IE9" s="49">
        <f t="shared" si="10"/>
        <v>6149</v>
      </c>
      <c r="IF9" s="49">
        <f t="shared" si="10"/>
        <v>6179</v>
      </c>
      <c r="IG9" s="49">
        <f t="shared" si="10"/>
        <v>6210</v>
      </c>
      <c r="IH9" s="49">
        <f t="shared" si="10"/>
        <v>6241</v>
      </c>
      <c r="II9" s="49">
        <f t="shared" si="10"/>
        <v>6269</v>
      </c>
      <c r="IJ9" s="49">
        <f t="shared" si="10"/>
        <v>6300</v>
      </c>
      <c r="IK9" s="49">
        <f t="shared" si="10"/>
        <v>6330</v>
      </c>
      <c r="IL9" s="49">
        <f t="shared" si="10"/>
        <v>6361</v>
      </c>
      <c r="IM9" s="49">
        <f t="shared" si="10"/>
        <v>6391</v>
      </c>
      <c r="IN9" s="49">
        <f t="shared" si="10"/>
        <v>6422</v>
      </c>
      <c r="IO9" s="49">
        <f t="shared" si="10"/>
        <v>6453</v>
      </c>
      <c r="IP9" s="49">
        <f t="shared" si="10"/>
        <v>6483</v>
      </c>
      <c r="IQ9" s="49">
        <f t="shared" si="10"/>
        <v>6514</v>
      </c>
      <c r="IR9" s="49">
        <f t="shared" si="10"/>
        <v>6544</v>
      </c>
      <c r="IS9" s="49">
        <f t="shared" si="10"/>
        <v>6575</v>
      </c>
      <c r="IT9" s="49">
        <f t="shared" si="10"/>
        <v>6606</v>
      </c>
      <c r="IU9" s="49">
        <f t="shared" si="10"/>
        <v>6634</v>
      </c>
      <c r="IV9" s="49">
        <f t="shared" si="10"/>
        <v>6665</v>
      </c>
      <c r="IW9" s="49">
        <f t="shared" si="10"/>
        <v>6695</v>
      </c>
      <c r="IX9" s="49">
        <f t="shared" si="10"/>
        <v>6726</v>
      </c>
      <c r="IY9" s="49">
        <f t="shared" si="10"/>
        <v>6756</v>
      </c>
      <c r="IZ9" s="49">
        <f t="shared" si="10"/>
        <v>6787</v>
      </c>
      <c r="JA9" s="49">
        <f t="shared" si="10"/>
        <v>6818</v>
      </c>
      <c r="JB9" s="49">
        <f t="shared" si="10"/>
        <v>6848</v>
      </c>
      <c r="JC9" s="49">
        <f t="shared" si="10"/>
        <v>6879</v>
      </c>
      <c r="JD9" s="49">
        <f t="shared" si="10"/>
        <v>6909</v>
      </c>
      <c r="JE9" s="49">
        <f t="shared" si="10"/>
        <v>6940</v>
      </c>
      <c r="JF9" s="49">
        <f t="shared" si="10"/>
        <v>6971</v>
      </c>
      <c r="JG9" s="49">
        <f t="shared" si="10"/>
        <v>6999</v>
      </c>
      <c r="JH9" s="49">
        <f t="shared" si="10"/>
        <v>7030</v>
      </c>
      <c r="JI9" s="49">
        <f t="shared" si="10"/>
        <v>7060</v>
      </c>
      <c r="JJ9" s="49">
        <f t="shared" si="10"/>
        <v>7091</v>
      </c>
      <c r="JK9" s="49">
        <f t="shared" si="10"/>
        <v>7121</v>
      </c>
      <c r="JL9" s="49">
        <f t="shared" si="10"/>
        <v>7152</v>
      </c>
      <c r="JM9" s="49">
        <f t="shared" si="10"/>
        <v>7183</v>
      </c>
      <c r="JN9" s="49">
        <f t="shared" si="10"/>
        <v>7213</v>
      </c>
      <c r="JO9" s="49">
        <f t="shared" si="10"/>
        <v>7244</v>
      </c>
      <c r="JP9" s="49">
        <f t="shared" si="10"/>
        <v>7274</v>
      </c>
      <c r="JQ9" s="49">
        <f t="shared" si="10"/>
        <v>7305</v>
      </c>
      <c r="JR9" s="49">
        <f t="shared" si="10"/>
        <v>7336</v>
      </c>
      <c r="JS9" s="49">
        <f t="shared" si="10"/>
        <v>7365</v>
      </c>
      <c r="JT9" s="49">
        <f t="shared" si="10"/>
        <v>7396</v>
      </c>
      <c r="JU9" s="49">
        <f t="shared" si="10"/>
        <v>7426</v>
      </c>
      <c r="JV9" s="49">
        <f t="shared" si="10"/>
        <v>7457</v>
      </c>
      <c r="JW9" s="49">
        <f t="shared" si="10"/>
        <v>7487</v>
      </c>
      <c r="JX9" s="49">
        <f t="shared" si="10"/>
        <v>7518</v>
      </c>
      <c r="JY9" s="49">
        <f t="shared" si="10"/>
        <v>7549</v>
      </c>
      <c r="JZ9" s="49">
        <f t="shared" si="10"/>
        <v>7579</v>
      </c>
      <c r="KA9" s="49">
        <f t="shared" si="10"/>
        <v>7610</v>
      </c>
      <c r="KB9" s="49">
        <f t="shared" si="10"/>
        <v>7640</v>
      </c>
      <c r="KC9" s="49">
        <f t="shared" si="10"/>
        <v>7671</v>
      </c>
      <c r="KD9" s="49">
        <f t="shared" si="10"/>
        <v>7702</v>
      </c>
      <c r="KE9" s="49">
        <f t="shared" si="10"/>
        <v>7730</v>
      </c>
      <c r="KF9" s="49">
        <f t="shared" si="10"/>
        <v>7761</v>
      </c>
      <c r="KG9" s="49">
        <f t="shared" si="10"/>
        <v>7791</v>
      </c>
      <c r="KH9" s="49">
        <f t="shared" si="10"/>
        <v>7822</v>
      </c>
      <c r="KI9" s="49">
        <f t="shared" ref="KI9:LY9" si="11">DATE(YEAR(KH9),MONTH(KH9)+2,1)-1</f>
        <v>7852</v>
      </c>
      <c r="KJ9" s="49">
        <f t="shared" si="11"/>
        <v>7883</v>
      </c>
      <c r="KK9" s="49">
        <f t="shared" si="11"/>
        <v>7914</v>
      </c>
      <c r="KL9" s="49">
        <f t="shared" si="11"/>
        <v>7944</v>
      </c>
      <c r="KM9" s="49">
        <f t="shared" si="11"/>
        <v>7975</v>
      </c>
      <c r="KN9" s="49">
        <f t="shared" si="11"/>
        <v>8005</v>
      </c>
      <c r="KO9" s="49">
        <f t="shared" si="11"/>
        <v>8036</v>
      </c>
      <c r="KP9" s="49">
        <f t="shared" si="11"/>
        <v>8067</v>
      </c>
      <c r="KQ9" s="49">
        <f t="shared" si="11"/>
        <v>8095</v>
      </c>
      <c r="KR9" s="49">
        <f t="shared" si="11"/>
        <v>8126</v>
      </c>
      <c r="KS9" s="49">
        <f t="shared" si="11"/>
        <v>8156</v>
      </c>
      <c r="KT9" s="49">
        <f t="shared" si="11"/>
        <v>8187</v>
      </c>
      <c r="KU9" s="49">
        <f t="shared" si="11"/>
        <v>8217</v>
      </c>
      <c r="KV9" s="49">
        <f t="shared" si="11"/>
        <v>8248</v>
      </c>
      <c r="KW9" s="49">
        <f t="shared" si="11"/>
        <v>8279</v>
      </c>
      <c r="KX9" s="49">
        <f t="shared" si="11"/>
        <v>8309</v>
      </c>
      <c r="KY9" s="49">
        <f t="shared" si="11"/>
        <v>8340</v>
      </c>
      <c r="KZ9" s="49">
        <f t="shared" si="11"/>
        <v>8370</v>
      </c>
      <c r="LA9" s="49">
        <f t="shared" si="11"/>
        <v>8401</v>
      </c>
      <c r="LB9" s="49">
        <f t="shared" si="11"/>
        <v>8432</v>
      </c>
      <c r="LC9" s="49">
        <f t="shared" si="11"/>
        <v>8460</v>
      </c>
      <c r="LD9" s="49">
        <f t="shared" si="11"/>
        <v>8491</v>
      </c>
      <c r="LE9" s="49">
        <f t="shared" si="11"/>
        <v>8521</v>
      </c>
      <c r="LF9" s="49">
        <f t="shared" si="11"/>
        <v>8552</v>
      </c>
      <c r="LG9" s="49">
        <f t="shared" si="11"/>
        <v>8582</v>
      </c>
      <c r="LH9" s="49">
        <f t="shared" si="11"/>
        <v>8613</v>
      </c>
      <c r="LI9" s="49">
        <f t="shared" si="11"/>
        <v>8644</v>
      </c>
      <c r="LJ9" s="49">
        <f t="shared" si="11"/>
        <v>8674</v>
      </c>
      <c r="LK9" s="49">
        <f t="shared" si="11"/>
        <v>8705</v>
      </c>
      <c r="LL9" s="49">
        <f t="shared" si="11"/>
        <v>8735</v>
      </c>
      <c r="LM9" s="49">
        <f t="shared" si="11"/>
        <v>8766</v>
      </c>
      <c r="LN9" s="49">
        <f t="shared" si="11"/>
        <v>8797</v>
      </c>
      <c r="LO9" s="49">
        <f t="shared" si="11"/>
        <v>8826</v>
      </c>
      <c r="LP9" s="49">
        <f t="shared" si="11"/>
        <v>8857</v>
      </c>
      <c r="LQ9" s="49">
        <f t="shared" si="11"/>
        <v>8887</v>
      </c>
      <c r="LR9" s="49">
        <f t="shared" si="11"/>
        <v>8918</v>
      </c>
      <c r="LS9" s="49">
        <f t="shared" si="11"/>
        <v>8948</v>
      </c>
      <c r="LT9" s="49">
        <f t="shared" si="11"/>
        <v>8979</v>
      </c>
      <c r="LU9" s="49">
        <f t="shared" si="11"/>
        <v>9010</v>
      </c>
      <c r="LV9" s="49">
        <f t="shared" si="11"/>
        <v>9040</v>
      </c>
      <c r="LW9" s="49">
        <f t="shared" si="11"/>
        <v>9071</v>
      </c>
      <c r="LX9" s="49">
        <f t="shared" si="11"/>
        <v>9101</v>
      </c>
      <c r="LY9" s="49">
        <f t="shared" si="11"/>
        <v>9132</v>
      </c>
      <c r="LZ9" s="49">
        <f t="shared" ref="LZ9" si="12">DATE(YEAR(LY9),MONTH(LY9)+2,1)-1</f>
        <v>9163</v>
      </c>
      <c r="MA9" s="49">
        <f t="shared" ref="MA9" si="13">DATE(YEAR(LZ9),MONTH(LZ9)+2,1)-1</f>
        <v>9191</v>
      </c>
      <c r="MB9" s="49">
        <f t="shared" ref="MB9" si="14">DATE(YEAR(MA9),MONTH(MA9)+2,1)-1</f>
        <v>9222</v>
      </c>
      <c r="MC9" s="49">
        <f t="shared" ref="MC9" si="15">DATE(YEAR(MB9),MONTH(MB9)+2,1)-1</f>
        <v>9252</v>
      </c>
      <c r="MD9" s="49">
        <f t="shared" ref="MD9" si="16">DATE(YEAR(MC9),MONTH(MC9)+2,1)-1</f>
        <v>9283</v>
      </c>
      <c r="ME9" s="49">
        <f t="shared" ref="ME9" si="17">DATE(YEAR(MD9),MONTH(MD9)+2,1)-1</f>
        <v>9313</v>
      </c>
      <c r="MF9" s="49">
        <f t="shared" ref="MF9" si="18">DATE(YEAR(ME9),MONTH(ME9)+2,1)-1</f>
        <v>9344</v>
      </c>
      <c r="MG9" s="49">
        <f t="shared" ref="MG9" si="19">DATE(YEAR(MF9),MONTH(MF9)+2,1)-1</f>
        <v>9375</v>
      </c>
      <c r="MH9" s="49">
        <f t="shared" ref="MH9" si="20">DATE(YEAR(MG9),MONTH(MG9)+2,1)-1</f>
        <v>9405</v>
      </c>
      <c r="MI9" s="49">
        <f t="shared" ref="MI9" si="21">DATE(YEAR(MH9),MONTH(MH9)+2,1)-1</f>
        <v>9436</v>
      </c>
      <c r="MJ9" s="49">
        <f t="shared" ref="MJ9" si="22">DATE(YEAR(MI9),MONTH(MI9)+2,1)-1</f>
        <v>9466</v>
      </c>
      <c r="MK9" s="49">
        <f t="shared" ref="MK9" si="23">DATE(YEAR(MJ9),MONTH(MJ9)+2,1)-1</f>
        <v>9497</v>
      </c>
      <c r="ML9" s="49">
        <f t="shared" ref="ML9" si="24">DATE(YEAR(MK9),MONTH(MK9)+2,1)-1</f>
        <v>9528</v>
      </c>
      <c r="MM9" s="49">
        <f t="shared" ref="MM9" si="25">DATE(YEAR(ML9),MONTH(ML9)+2,1)-1</f>
        <v>9556</v>
      </c>
      <c r="MN9" s="49">
        <f t="shared" ref="MN9" si="26">DATE(YEAR(MM9),MONTH(MM9)+2,1)-1</f>
        <v>9587</v>
      </c>
      <c r="MO9" s="49">
        <f t="shared" ref="MO9" si="27">DATE(YEAR(MN9),MONTH(MN9)+2,1)-1</f>
        <v>9617</v>
      </c>
      <c r="MP9" s="49">
        <f t="shared" ref="MP9" si="28">DATE(YEAR(MO9),MONTH(MO9)+2,1)-1</f>
        <v>9648</v>
      </c>
      <c r="MQ9" s="49">
        <f t="shared" ref="MQ9" si="29">DATE(YEAR(MP9),MONTH(MP9)+2,1)-1</f>
        <v>9678</v>
      </c>
      <c r="MR9" s="49">
        <f t="shared" ref="MR9" si="30">DATE(YEAR(MQ9),MONTH(MQ9)+2,1)-1</f>
        <v>9709</v>
      </c>
      <c r="MS9" s="49">
        <f t="shared" ref="MS9" si="31">DATE(YEAR(MR9),MONTH(MR9)+2,1)-1</f>
        <v>9740</v>
      </c>
      <c r="MT9" s="49">
        <f t="shared" ref="MT9" si="32">DATE(YEAR(MS9),MONTH(MS9)+2,1)-1</f>
        <v>9770</v>
      </c>
      <c r="MU9" s="49">
        <f t="shared" ref="MU9" si="33">DATE(YEAR(MT9),MONTH(MT9)+2,1)-1</f>
        <v>9801</v>
      </c>
      <c r="MV9" s="49">
        <f t="shared" ref="MV9" si="34">DATE(YEAR(MU9),MONTH(MU9)+2,1)-1</f>
        <v>9831</v>
      </c>
      <c r="MW9" s="49">
        <f t="shared" ref="MW9" si="35">DATE(YEAR(MV9),MONTH(MV9)+2,1)-1</f>
        <v>9862</v>
      </c>
      <c r="MX9" s="49">
        <f t="shared" ref="MX9" si="36">DATE(YEAR(MW9),MONTH(MW9)+2,1)-1</f>
        <v>9893</v>
      </c>
      <c r="MY9" s="49">
        <f t="shared" ref="MY9" si="37">DATE(YEAR(MX9),MONTH(MX9)+2,1)-1</f>
        <v>9921</v>
      </c>
      <c r="MZ9" s="49">
        <f t="shared" ref="MZ9" si="38">DATE(YEAR(MY9),MONTH(MY9)+2,1)-1</f>
        <v>9952</v>
      </c>
      <c r="NA9" s="49">
        <f t="shared" ref="NA9" si="39">DATE(YEAR(MZ9),MONTH(MZ9)+2,1)-1</f>
        <v>9982</v>
      </c>
      <c r="NB9" s="49">
        <f t="shared" ref="NB9" si="40">DATE(YEAR(NA9),MONTH(NA9)+2,1)-1</f>
        <v>10013</v>
      </c>
      <c r="NC9" s="49">
        <f t="shared" ref="NC9" si="41">DATE(YEAR(NB9),MONTH(NB9)+2,1)-1</f>
        <v>10043</v>
      </c>
      <c r="ND9" s="49">
        <f t="shared" ref="ND9" si="42">DATE(YEAR(NC9),MONTH(NC9)+2,1)-1</f>
        <v>10074</v>
      </c>
      <c r="NE9" s="49">
        <f t="shared" ref="NE9" si="43">DATE(YEAR(ND9),MONTH(ND9)+2,1)-1</f>
        <v>10105</v>
      </c>
      <c r="NF9" s="49">
        <f t="shared" ref="NF9" si="44">DATE(YEAR(NE9),MONTH(NE9)+2,1)-1</f>
        <v>10135</v>
      </c>
      <c r="NG9" s="49">
        <f t="shared" ref="NG9" si="45">DATE(YEAR(NF9),MONTH(NF9)+2,1)-1</f>
        <v>10166</v>
      </c>
      <c r="NH9" s="49">
        <f t="shared" ref="NH9" si="46">DATE(YEAR(NG9),MONTH(NG9)+2,1)-1</f>
        <v>10196</v>
      </c>
      <c r="NI9" s="49">
        <f t="shared" ref="NI9" si="47">DATE(YEAR(NH9),MONTH(NH9)+2,1)-1</f>
        <v>10227</v>
      </c>
      <c r="NJ9" s="49">
        <f t="shared" ref="NJ9" si="48">DATE(YEAR(NI9),MONTH(NI9)+2,1)-1</f>
        <v>10258</v>
      </c>
      <c r="NK9" s="49">
        <f t="shared" ref="NK9" si="49">DATE(YEAR(NJ9),MONTH(NJ9)+2,1)-1</f>
        <v>10287</v>
      </c>
      <c r="NL9" s="49">
        <f t="shared" ref="NL9" si="50">DATE(YEAR(NK9),MONTH(NK9)+2,1)-1</f>
        <v>10318</v>
      </c>
      <c r="NM9" s="49">
        <f t="shared" ref="NM9" si="51">DATE(YEAR(NL9),MONTH(NL9)+2,1)-1</f>
        <v>10348</v>
      </c>
      <c r="NN9" s="49">
        <f t="shared" ref="NN9" si="52">DATE(YEAR(NM9),MONTH(NM9)+2,1)-1</f>
        <v>10379</v>
      </c>
      <c r="NO9" s="49">
        <f t="shared" ref="NO9" si="53">DATE(YEAR(NN9),MONTH(NN9)+2,1)-1</f>
        <v>10409</v>
      </c>
      <c r="NP9" s="49">
        <f t="shared" ref="NP9" si="54">DATE(YEAR(NO9),MONTH(NO9)+2,1)-1</f>
        <v>10440</v>
      </c>
      <c r="NQ9" s="49">
        <f t="shared" ref="NQ9" si="55">DATE(YEAR(NP9),MONTH(NP9)+2,1)-1</f>
        <v>10471</v>
      </c>
      <c r="NR9" s="49">
        <f t="shared" ref="NR9" si="56">DATE(YEAR(NQ9),MONTH(NQ9)+2,1)-1</f>
        <v>10501</v>
      </c>
      <c r="NS9" s="49">
        <f t="shared" ref="NS9" si="57">DATE(YEAR(NR9),MONTH(NR9)+2,1)-1</f>
        <v>10532</v>
      </c>
      <c r="NT9" s="49">
        <f t="shared" ref="NT9" si="58">DATE(YEAR(NS9),MONTH(NS9)+2,1)-1</f>
        <v>10562</v>
      </c>
      <c r="NU9" s="49">
        <f t="shared" ref="NU9" si="59">DATE(YEAR(NT9),MONTH(NT9)+2,1)-1</f>
        <v>10593</v>
      </c>
      <c r="NV9" s="49">
        <f t="shared" ref="NV9" si="60">DATE(YEAR(NU9),MONTH(NU9)+2,1)-1</f>
        <v>10624</v>
      </c>
      <c r="NW9" s="49">
        <f t="shared" ref="NW9" si="61">DATE(YEAR(NV9),MONTH(NV9)+2,1)-1</f>
        <v>10652</v>
      </c>
      <c r="NX9" s="49">
        <f t="shared" ref="NX9" si="62">DATE(YEAR(NW9),MONTH(NW9)+2,1)-1</f>
        <v>10683</v>
      </c>
      <c r="NY9" s="49">
        <f t="shared" ref="NY9" si="63">DATE(YEAR(NX9),MONTH(NX9)+2,1)-1</f>
        <v>10713</v>
      </c>
      <c r="NZ9" s="49">
        <f t="shared" ref="NZ9" si="64">DATE(YEAR(NY9),MONTH(NY9)+2,1)-1</f>
        <v>10744</v>
      </c>
      <c r="OA9" s="49">
        <f t="shared" ref="OA9" si="65">DATE(YEAR(NZ9),MONTH(NZ9)+2,1)-1</f>
        <v>10774</v>
      </c>
      <c r="OB9" s="49">
        <f t="shared" ref="OB9" si="66">DATE(YEAR(OA9),MONTH(OA9)+2,1)-1</f>
        <v>10805</v>
      </c>
      <c r="OC9" s="49">
        <f t="shared" ref="OC9" si="67">DATE(YEAR(OB9),MONTH(OB9)+2,1)-1</f>
        <v>10836</v>
      </c>
      <c r="OD9" s="49">
        <f t="shared" ref="OD9" si="68">DATE(YEAR(OC9),MONTH(OC9)+2,1)-1</f>
        <v>10866</v>
      </c>
      <c r="OE9" s="49">
        <f t="shared" ref="OE9" si="69">DATE(YEAR(OD9),MONTH(OD9)+2,1)-1</f>
        <v>10897</v>
      </c>
      <c r="OF9" s="49">
        <f t="shared" ref="OF9" si="70">DATE(YEAR(OE9),MONTH(OE9)+2,1)-1</f>
        <v>10927</v>
      </c>
      <c r="OG9" s="49">
        <f t="shared" ref="OG9" si="71">DATE(YEAR(OF9),MONTH(OF9)+2,1)-1</f>
        <v>10958</v>
      </c>
    </row>
    <row r="10" spans="3:397">
      <c r="AK10" s="44" t="s">
        <v>315</v>
      </c>
      <c r="AL10" s="30">
        <f t="shared" ref="AL10:CW10" si="72">YEAR(AL9)</f>
        <v>1900</v>
      </c>
      <c r="AM10" s="30">
        <f t="shared" si="72"/>
        <v>1900</v>
      </c>
      <c r="AN10" s="30">
        <f t="shared" si="72"/>
        <v>1900</v>
      </c>
      <c r="AO10" s="30">
        <f t="shared" si="72"/>
        <v>1900</v>
      </c>
      <c r="AP10" s="30">
        <f t="shared" si="72"/>
        <v>1900</v>
      </c>
      <c r="AQ10" s="30">
        <f t="shared" si="72"/>
        <v>1900</v>
      </c>
      <c r="AR10" s="30">
        <f t="shared" si="72"/>
        <v>1900</v>
      </c>
      <c r="AS10" s="30">
        <f t="shared" si="72"/>
        <v>1900</v>
      </c>
      <c r="AT10" s="30">
        <f t="shared" si="72"/>
        <v>1900</v>
      </c>
      <c r="AU10" s="30">
        <f t="shared" si="72"/>
        <v>1900</v>
      </c>
      <c r="AV10" s="30">
        <f t="shared" si="72"/>
        <v>1900</v>
      </c>
      <c r="AW10" s="30">
        <f t="shared" si="72"/>
        <v>1900</v>
      </c>
      <c r="AX10" s="30">
        <f t="shared" si="72"/>
        <v>1901</v>
      </c>
      <c r="AY10" s="30">
        <f t="shared" si="72"/>
        <v>1901</v>
      </c>
      <c r="AZ10" s="30">
        <f t="shared" si="72"/>
        <v>1901</v>
      </c>
      <c r="BA10" s="30">
        <f t="shared" si="72"/>
        <v>1901</v>
      </c>
      <c r="BB10" s="30">
        <f t="shared" si="72"/>
        <v>1901</v>
      </c>
      <c r="BC10" s="30">
        <f t="shared" si="72"/>
        <v>1901</v>
      </c>
      <c r="BD10" s="30">
        <f t="shared" si="72"/>
        <v>1901</v>
      </c>
      <c r="BE10" s="30">
        <f t="shared" si="72"/>
        <v>1901</v>
      </c>
      <c r="BF10" s="30">
        <f t="shared" si="72"/>
        <v>1901</v>
      </c>
      <c r="BG10" s="30">
        <f t="shared" si="72"/>
        <v>1901</v>
      </c>
      <c r="BH10" s="30">
        <f t="shared" si="72"/>
        <v>1901</v>
      </c>
      <c r="BI10" s="30">
        <f t="shared" si="72"/>
        <v>1901</v>
      </c>
      <c r="BJ10" s="30">
        <f t="shared" si="72"/>
        <v>1902</v>
      </c>
      <c r="BK10" s="30">
        <f t="shared" si="72"/>
        <v>1902</v>
      </c>
      <c r="BL10" s="30">
        <f t="shared" si="72"/>
        <v>1902</v>
      </c>
      <c r="BM10" s="30">
        <f t="shared" si="72"/>
        <v>1902</v>
      </c>
      <c r="BN10" s="30">
        <f t="shared" si="72"/>
        <v>1902</v>
      </c>
      <c r="BO10" s="30">
        <f t="shared" si="72"/>
        <v>1902</v>
      </c>
      <c r="BP10" s="30">
        <f t="shared" si="72"/>
        <v>1902</v>
      </c>
      <c r="BQ10" s="30">
        <f t="shared" si="72"/>
        <v>1902</v>
      </c>
      <c r="BR10" s="30">
        <f t="shared" si="72"/>
        <v>1902</v>
      </c>
      <c r="BS10" s="30">
        <f t="shared" si="72"/>
        <v>1902</v>
      </c>
      <c r="BT10" s="30">
        <f t="shared" si="72"/>
        <v>1902</v>
      </c>
      <c r="BU10" s="30">
        <f t="shared" si="72"/>
        <v>1902</v>
      </c>
      <c r="BV10" s="30">
        <f t="shared" si="72"/>
        <v>1903</v>
      </c>
      <c r="BW10" s="30">
        <f t="shared" si="72"/>
        <v>1903</v>
      </c>
      <c r="BX10" s="30">
        <f t="shared" si="72"/>
        <v>1903</v>
      </c>
      <c r="BY10" s="30">
        <f t="shared" si="72"/>
        <v>1903</v>
      </c>
      <c r="BZ10" s="30">
        <f t="shared" si="72"/>
        <v>1903</v>
      </c>
      <c r="CA10" s="30">
        <f t="shared" si="72"/>
        <v>1903</v>
      </c>
      <c r="CB10" s="30">
        <f t="shared" si="72"/>
        <v>1903</v>
      </c>
      <c r="CC10" s="30">
        <f t="shared" si="72"/>
        <v>1903</v>
      </c>
      <c r="CD10" s="30">
        <f t="shared" si="72"/>
        <v>1903</v>
      </c>
      <c r="CE10" s="30">
        <f t="shared" si="72"/>
        <v>1903</v>
      </c>
      <c r="CF10" s="30">
        <f t="shared" si="72"/>
        <v>1903</v>
      </c>
      <c r="CG10" s="30">
        <f t="shared" si="72"/>
        <v>1903</v>
      </c>
      <c r="CH10" s="30">
        <f t="shared" si="72"/>
        <v>1904</v>
      </c>
      <c r="CI10" s="30">
        <f t="shared" si="72"/>
        <v>1904</v>
      </c>
      <c r="CJ10" s="30">
        <f t="shared" si="72"/>
        <v>1904</v>
      </c>
      <c r="CK10" s="30">
        <f t="shared" si="72"/>
        <v>1904</v>
      </c>
      <c r="CL10" s="30">
        <f t="shared" si="72"/>
        <v>1904</v>
      </c>
      <c r="CM10" s="30">
        <f t="shared" si="72"/>
        <v>1904</v>
      </c>
      <c r="CN10" s="30">
        <f t="shared" si="72"/>
        <v>1904</v>
      </c>
      <c r="CO10" s="30">
        <f t="shared" si="72"/>
        <v>1904</v>
      </c>
      <c r="CP10" s="30">
        <f t="shared" si="72"/>
        <v>1904</v>
      </c>
      <c r="CQ10" s="30">
        <f t="shared" si="72"/>
        <v>1904</v>
      </c>
      <c r="CR10" s="30">
        <f t="shared" si="72"/>
        <v>1904</v>
      </c>
      <c r="CS10" s="30">
        <f t="shared" si="72"/>
        <v>1904</v>
      </c>
      <c r="CT10" s="30">
        <f t="shared" si="72"/>
        <v>1905</v>
      </c>
      <c r="CU10" s="30">
        <f t="shared" si="72"/>
        <v>1905</v>
      </c>
      <c r="CV10" s="30">
        <f t="shared" si="72"/>
        <v>1905</v>
      </c>
      <c r="CW10" s="30">
        <f t="shared" si="72"/>
        <v>1905</v>
      </c>
      <c r="CX10" s="30">
        <f t="shared" ref="CX10:FI10" si="73">YEAR(CX9)</f>
        <v>1905</v>
      </c>
      <c r="CY10" s="30">
        <f t="shared" si="73"/>
        <v>1905</v>
      </c>
      <c r="CZ10" s="30">
        <f t="shared" si="73"/>
        <v>1905</v>
      </c>
      <c r="DA10" s="30">
        <f t="shared" si="73"/>
        <v>1905</v>
      </c>
      <c r="DB10" s="30">
        <f t="shared" si="73"/>
        <v>1905</v>
      </c>
      <c r="DC10" s="30">
        <f t="shared" si="73"/>
        <v>1905</v>
      </c>
      <c r="DD10" s="30">
        <f t="shared" si="73"/>
        <v>1905</v>
      </c>
      <c r="DE10" s="30">
        <f t="shared" si="73"/>
        <v>1905</v>
      </c>
      <c r="DF10" s="30">
        <f t="shared" si="73"/>
        <v>1906</v>
      </c>
      <c r="DG10" s="30">
        <f t="shared" si="73"/>
        <v>1906</v>
      </c>
      <c r="DH10" s="30">
        <f t="shared" si="73"/>
        <v>1906</v>
      </c>
      <c r="DI10" s="30">
        <f t="shared" si="73"/>
        <v>1906</v>
      </c>
      <c r="DJ10" s="30">
        <f t="shared" si="73"/>
        <v>1906</v>
      </c>
      <c r="DK10" s="30">
        <f t="shared" si="73"/>
        <v>1906</v>
      </c>
      <c r="DL10" s="30">
        <f t="shared" si="73"/>
        <v>1906</v>
      </c>
      <c r="DM10" s="30">
        <f t="shared" si="73"/>
        <v>1906</v>
      </c>
      <c r="DN10" s="30">
        <f t="shared" si="73"/>
        <v>1906</v>
      </c>
      <c r="DO10" s="30">
        <f t="shared" si="73"/>
        <v>1906</v>
      </c>
      <c r="DP10" s="30">
        <f t="shared" si="73"/>
        <v>1906</v>
      </c>
      <c r="DQ10" s="30">
        <f t="shared" si="73"/>
        <v>1906</v>
      </c>
      <c r="DR10" s="30">
        <f t="shared" si="73"/>
        <v>1907</v>
      </c>
      <c r="DS10" s="30">
        <f t="shared" si="73"/>
        <v>1907</v>
      </c>
      <c r="DT10" s="30">
        <f t="shared" si="73"/>
        <v>1907</v>
      </c>
      <c r="DU10" s="30">
        <f t="shared" si="73"/>
        <v>1907</v>
      </c>
      <c r="DV10" s="30">
        <f t="shared" si="73"/>
        <v>1907</v>
      </c>
      <c r="DW10" s="30">
        <f t="shared" si="73"/>
        <v>1907</v>
      </c>
      <c r="DX10" s="30">
        <f t="shared" si="73"/>
        <v>1907</v>
      </c>
      <c r="DY10" s="30">
        <f t="shared" si="73"/>
        <v>1907</v>
      </c>
      <c r="DZ10" s="30">
        <f t="shared" si="73"/>
        <v>1907</v>
      </c>
      <c r="EA10" s="30">
        <f t="shared" si="73"/>
        <v>1907</v>
      </c>
      <c r="EB10" s="30">
        <f t="shared" si="73"/>
        <v>1907</v>
      </c>
      <c r="EC10" s="30">
        <f t="shared" si="73"/>
        <v>1907</v>
      </c>
      <c r="ED10" s="30">
        <f t="shared" si="73"/>
        <v>1908</v>
      </c>
      <c r="EE10" s="30">
        <f t="shared" si="73"/>
        <v>1908</v>
      </c>
      <c r="EF10" s="30">
        <f t="shared" si="73"/>
        <v>1908</v>
      </c>
      <c r="EG10" s="30">
        <f t="shared" si="73"/>
        <v>1908</v>
      </c>
      <c r="EH10" s="30">
        <f t="shared" si="73"/>
        <v>1908</v>
      </c>
      <c r="EI10" s="30">
        <f t="shared" si="73"/>
        <v>1908</v>
      </c>
      <c r="EJ10" s="30">
        <f t="shared" si="73"/>
        <v>1908</v>
      </c>
      <c r="EK10" s="30">
        <f t="shared" si="73"/>
        <v>1908</v>
      </c>
      <c r="EL10" s="30">
        <f t="shared" si="73"/>
        <v>1908</v>
      </c>
      <c r="EM10" s="30">
        <f t="shared" si="73"/>
        <v>1908</v>
      </c>
      <c r="EN10" s="30">
        <f t="shared" si="73"/>
        <v>1908</v>
      </c>
      <c r="EO10" s="30">
        <f t="shared" si="73"/>
        <v>1908</v>
      </c>
      <c r="EP10" s="30">
        <f t="shared" si="73"/>
        <v>1909</v>
      </c>
      <c r="EQ10" s="30">
        <f t="shared" si="73"/>
        <v>1909</v>
      </c>
      <c r="ER10" s="30">
        <f t="shared" si="73"/>
        <v>1909</v>
      </c>
      <c r="ES10" s="30">
        <f t="shared" si="73"/>
        <v>1909</v>
      </c>
      <c r="ET10" s="30">
        <f t="shared" si="73"/>
        <v>1909</v>
      </c>
      <c r="EU10" s="30">
        <f t="shared" si="73"/>
        <v>1909</v>
      </c>
      <c r="EV10" s="30">
        <f t="shared" si="73"/>
        <v>1909</v>
      </c>
      <c r="EW10" s="30">
        <f t="shared" si="73"/>
        <v>1909</v>
      </c>
      <c r="EX10" s="30">
        <f t="shared" si="73"/>
        <v>1909</v>
      </c>
      <c r="EY10" s="30">
        <f t="shared" si="73"/>
        <v>1909</v>
      </c>
      <c r="EZ10" s="30">
        <f t="shared" si="73"/>
        <v>1909</v>
      </c>
      <c r="FA10" s="30">
        <f t="shared" si="73"/>
        <v>1909</v>
      </c>
      <c r="FB10" s="30">
        <f t="shared" si="73"/>
        <v>1910</v>
      </c>
      <c r="FC10" s="30">
        <f t="shared" si="73"/>
        <v>1910</v>
      </c>
      <c r="FD10" s="30">
        <f t="shared" si="73"/>
        <v>1910</v>
      </c>
      <c r="FE10" s="30">
        <f t="shared" si="73"/>
        <v>1910</v>
      </c>
      <c r="FF10" s="30">
        <f t="shared" si="73"/>
        <v>1910</v>
      </c>
      <c r="FG10" s="30">
        <f t="shared" si="73"/>
        <v>1910</v>
      </c>
      <c r="FH10" s="30">
        <f t="shared" si="73"/>
        <v>1910</v>
      </c>
      <c r="FI10" s="30">
        <f t="shared" si="73"/>
        <v>1910</v>
      </c>
      <c r="FJ10" s="30">
        <f t="shared" ref="FJ10:HU10" si="74">YEAR(FJ9)</f>
        <v>1910</v>
      </c>
      <c r="FK10" s="30">
        <f t="shared" si="74"/>
        <v>1910</v>
      </c>
      <c r="FL10" s="30">
        <f t="shared" si="74"/>
        <v>1910</v>
      </c>
      <c r="FM10" s="30">
        <f t="shared" si="74"/>
        <v>1910</v>
      </c>
      <c r="FN10" s="30">
        <f t="shared" si="74"/>
        <v>1911</v>
      </c>
      <c r="FO10" s="30">
        <f t="shared" si="74"/>
        <v>1911</v>
      </c>
      <c r="FP10" s="30">
        <f t="shared" si="74"/>
        <v>1911</v>
      </c>
      <c r="FQ10" s="30">
        <f t="shared" si="74"/>
        <v>1911</v>
      </c>
      <c r="FR10" s="30">
        <f t="shared" si="74"/>
        <v>1911</v>
      </c>
      <c r="FS10" s="30">
        <f t="shared" si="74"/>
        <v>1911</v>
      </c>
      <c r="FT10" s="30">
        <f t="shared" si="74"/>
        <v>1911</v>
      </c>
      <c r="FU10" s="30">
        <f t="shared" si="74"/>
        <v>1911</v>
      </c>
      <c r="FV10" s="30">
        <f t="shared" si="74"/>
        <v>1911</v>
      </c>
      <c r="FW10" s="30">
        <f t="shared" si="74"/>
        <v>1911</v>
      </c>
      <c r="FX10" s="30">
        <f t="shared" si="74"/>
        <v>1911</v>
      </c>
      <c r="FY10" s="30">
        <f t="shared" si="74"/>
        <v>1911</v>
      </c>
      <c r="FZ10" s="30">
        <f t="shared" si="74"/>
        <v>1912</v>
      </c>
      <c r="GA10" s="30">
        <f t="shared" si="74"/>
        <v>1912</v>
      </c>
      <c r="GB10" s="30">
        <f t="shared" si="74"/>
        <v>1912</v>
      </c>
      <c r="GC10" s="30">
        <f t="shared" si="74"/>
        <v>1912</v>
      </c>
      <c r="GD10" s="30">
        <f t="shared" si="74"/>
        <v>1912</v>
      </c>
      <c r="GE10" s="30">
        <f t="shared" si="74"/>
        <v>1912</v>
      </c>
      <c r="GF10" s="30">
        <f t="shared" si="74"/>
        <v>1912</v>
      </c>
      <c r="GG10" s="30">
        <f t="shared" si="74"/>
        <v>1912</v>
      </c>
      <c r="GH10" s="30">
        <f t="shared" si="74"/>
        <v>1912</v>
      </c>
      <c r="GI10" s="30">
        <f t="shared" si="74"/>
        <v>1912</v>
      </c>
      <c r="GJ10" s="30">
        <f t="shared" si="74"/>
        <v>1912</v>
      </c>
      <c r="GK10" s="30">
        <f t="shared" si="74"/>
        <v>1912</v>
      </c>
      <c r="GL10" s="30">
        <f t="shared" si="74"/>
        <v>1913</v>
      </c>
      <c r="GM10" s="30">
        <f t="shared" si="74"/>
        <v>1913</v>
      </c>
      <c r="GN10" s="30">
        <f t="shared" si="74"/>
        <v>1913</v>
      </c>
      <c r="GO10" s="30">
        <f t="shared" si="74"/>
        <v>1913</v>
      </c>
      <c r="GP10" s="30">
        <f t="shared" si="74"/>
        <v>1913</v>
      </c>
      <c r="GQ10" s="30">
        <f t="shared" si="74"/>
        <v>1913</v>
      </c>
      <c r="GR10" s="30">
        <f t="shared" si="74"/>
        <v>1913</v>
      </c>
      <c r="GS10" s="30">
        <f t="shared" si="74"/>
        <v>1913</v>
      </c>
      <c r="GT10" s="30">
        <f t="shared" si="74"/>
        <v>1913</v>
      </c>
      <c r="GU10" s="30">
        <f t="shared" si="74"/>
        <v>1913</v>
      </c>
      <c r="GV10" s="30">
        <f t="shared" si="74"/>
        <v>1913</v>
      </c>
      <c r="GW10" s="30">
        <f t="shared" si="74"/>
        <v>1913</v>
      </c>
      <c r="GX10" s="30">
        <f t="shared" si="74"/>
        <v>1914</v>
      </c>
      <c r="GY10" s="30">
        <f t="shared" si="74"/>
        <v>1914</v>
      </c>
      <c r="GZ10" s="30">
        <f t="shared" si="74"/>
        <v>1914</v>
      </c>
      <c r="HA10" s="30">
        <f t="shared" si="74"/>
        <v>1914</v>
      </c>
      <c r="HB10" s="30">
        <f t="shared" si="74"/>
        <v>1914</v>
      </c>
      <c r="HC10" s="30">
        <f t="shared" si="74"/>
        <v>1914</v>
      </c>
      <c r="HD10" s="30">
        <f t="shared" si="74"/>
        <v>1914</v>
      </c>
      <c r="HE10" s="30">
        <f t="shared" si="74"/>
        <v>1914</v>
      </c>
      <c r="HF10" s="30">
        <f t="shared" si="74"/>
        <v>1914</v>
      </c>
      <c r="HG10" s="30">
        <f t="shared" si="74"/>
        <v>1914</v>
      </c>
      <c r="HH10" s="30">
        <f t="shared" si="74"/>
        <v>1914</v>
      </c>
      <c r="HI10" s="30">
        <f t="shared" si="74"/>
        <v>1914</v>
      </c>
      <c r="HJ10" s="30">
        <f t="shared" si="74"/>
        <v>1915</v>
      </c>
      <c r="HK10" s="30">
        <f t="shared" si="74"/>
        <v>1915</v>
      </c>
      <c r="HL10" s="30">
        <f t="shared" si="74"/>
        <v>1915</v>
      </c>
      <c r="HM10" s="30">
        <f t="shared" si="74"/>
        <v>1915</v>
      </c>
      <c r="HN10" s="30">
        <f t="shared" si="74"/>
        <v>1915</v>
      </c>
      <c r="HO10" s="30">
        <f t="shared" si="74"/>
        <v>1915</v>
      </c>
      <c r="HP10" s="30">
        <f t="shared" si="74"/>
        <v>1915</v>
      </c>
      <c r="HQ10" s="30">
        <f t="shared" si="74"/>
        <v>1915</v>
      </c>
      <c r="HR10" s="30">
        <f t="shared" si="74"/>
        <v>1915</v>
      </c>
      <c r="HS10" s="30">
        <f t="shared" si="74"/>
        <v>1915</v>
      </c>
      <c r="HT10" s="30">
        <f t="shared" si="74"/>
        <v>1915</v>
      </c>
      <c r="HU10" s="30">
        <f t="shared" si="74"/>
        <v>1915</v>
      </c>
      <c r="HV10" s="30">
        <f t="shared" ref="HV10:KG10" si="75">YEAR(HV9)</f>
        <v>1916</v>
      </c>
      <c r="HW10" s="30">
        <f t="shared" si="75"/>
        <v>1916</v>
      </c>
      <c r="HX10" s="30">
        <f t="shared" si="75"/>
        <v>1916</v>
      </c>
      <c r="HY10" s="30">
        <f t="shared" si="75"/>
        <v>1916</v>
      </c>
      <c r="HZ10" s="30">
        <f t="shared" si="75"/>
        <v>1916</v>
      </c>
      <c r="IA10" s="30">
        <f t="shared" si="75"/>
        <v>1916</v>
      </c>
      <c r="IB10" s="30">
        <f t="shared" si="75"/>
        <v>1916</v>
      </c>
      <c r="IC10" s="30">
        <f t="shared" si="75"/>
        <v>1916</v>
      </c>
      <c r="ID10" s="30">
        <f t="shared" si="75"/>
        <v>1916</v>
      </c>
      <c r="IE10" s="30">
        <f t="shared" si="75"/>
        <v>1916</v>
      </c>
      <c r="IF10" s="30">
        <f t="shared" si="75"/>
        <v>1916</v>
      </c>
      <c r="IG10" s="30">
        <f t="shared" si="75"/>
        <v>1916</v>
      </c>
      <c r="IH10" s="30">
        <f t="shared" si="75"/>
        <v>1917</v>
      </c>
      <c r="II10" s="30">
        <f t="shared" si="75"/>
        <v>1917</v>
      </c>
      <c r="IJ10" s="30">
        <f t="shared" si="75"/>
        <v>1917</v>
      </c>
      <c r="IK10" s="30">
        <f t="shared" si="75"/>
        <v>1917</v>
      </c>
      <c r="IL10" s="30">
        <f t="shared" si="75"/>
        <v>1917</v>
      </c>
      <c r="IM10" s="30">
        <f t="shared" si="75"/>
        <v>1917</v>
      </c>
      <c r="IN10" s="30">
        <f t="shared" si="75"/>
        <v>1917</v>
      </c>
      <c r="IO10" s="30">
        <f t="shared" si="75"/>
        <v>1917</v>
      </c>
      <c r="IP10" s="30">
        <f t="shared" si="75"/>
        <v>1917</v>
      </c>
      <c r="IQ10" s="30">
        <f t="shared" si="75"/>
        <v>1917</v>
      </c>
      <c r="IR10" s="30">
        <f t="shared" si="75"/>
        <v>1917</v>
      </c>
      <c r="IS10" s="30">
        <f t="shared" si="75"/>
        <v>1917</v>
      </c>
      <c r="IT10" s="30">
        <f t="shared" si="75"/>
        <v>1918</v>
      </c>
      <c r="IU10" s="30">
        <f t="shared" si="75"/>
        <v>1918</v>
      </c>
      <c r="IV10" s="30">
        <f t="shared" si="75"/>
        <v>1918</v>
      </c>
      <c r="IW10" s="30">
        <f t="shared" si="75"/>
        <v>1918</v>
      </c>
      <c r="IX10" s="30">
        <f t="shared" si="75"/>
        <v>1918</v>
      </c>
      <c r="IY10" s="30">
        <f t="shared" si="75"/>
        <v>1918</v>
      </c>
      <c r="IZ10" s="30">
        <f t="shared" si="75"/>
        <v>1918</v>
      </c>
      <c r="JA10" s="30">
        <f t="shared" si="75"/>
        <v>1918</v>
      </c>
      <c r="JB10" s="30">
        <f t="shared" si="75"/>
        <v>1918</v>
      </c>
      <c r="JC10" s="30">
        <f t="shared" si="75"/>
        <v>1918</v>
      </c>
      <c r="JD10" s="30">
        <f t="shared" si="75"/>
        <v>1918</v>
      </c>
      <c r="JE10" s="30">
        <f t="shared" si="75"/>
        <v>1918</v>
      </c>
      <c r="JF10" s="30">
        <f t="shared" si="75"/>
        <v>1919</v>
      </c>
      <c r="JG10" s="30">
        <f t="shared" si="75"/>
        <v>1919</v>
      </c>
      <c r="JH10" s="30">
        <f t="shared" si="75"/>
        <v>1919</v>
      </c>
      <c r="JI10" s="30">
        <f t="shared" si="75"/>
        <v>1919</v>
      </c>
      <c r="JJ10" s="30">
        <f t="shared" si="75"/>
        <v>1919</v>
      </c>
      <c r="JK10" s="30">
        <f t="shared" si="75"/>
        <v>1919</v>
      </c>
      <c r="JL10" s="30">
        <f t="shared" si="75"/>
        <v>1919</v>
      </c>
      <c r="JM10" s="30">
        <f t="shared" si="75"/>
        <v>1919</v>
      </c>
      <c r="JN10" s="30">
        <f t="shared" si="75"/>
        <v>1919</v>
      </c>
      <c r="JO10" s="30">
        <f t="shared" si="75"/>
        <v>1919</v>
      </c>
      <c r="JP10" s="30">
        <f t="shared" si="75"/>
        <v>1919</v>
      </c>
      <c r="JQ10" s="30">
        <f t="shared" si="75"/>
        <v>1919</v>
      </c>
      <c r="JR10" s="30">
        <f t="shared" si="75"/>
        <v>1920</v>
      </c>
      <c r="JS10" s="30">
        <f t="shared" si="75"/>
        <v>1920</v>
      </c>
      <c r="JT10" s="30">
        <f t="shared" si="75"/>
        <v>1920</v>
      </c>
      <c r="JU10" s="30">
        <f t="shared" si="75"/>
        <v>1920</v>
      </c>
      <c r="JV10" s="30">
        <f t="shared" si="75"/>
        <v>1920</v>
      </c>
      <c r="JW10" s="30">
        <f t="shared" si="75"/>
        <v>1920</v>
      </c>
      <c r="JX10" s="30">
        <f t="shared" si="75"/>
        <v>1920</v>
      </c>
      <c r="JY10" s="30">
        <f t="shared" si="75"/>
        <v>1920</v>
      </c>
      <c r="JZ10" s="30">
        <f t="shared" si="75"/>
        <v>1920</v>
      </c>
      <c r="KA10" s="30">
        <f t="shared" si="75"/>
        <v>1920</v>
      </c>
      <c r="KB10" s="30">
        <f t="shared" si="75"/>
        <v>1920</v>
      </c>
      <c r="KC10" s="30">
        <f t="shared" si="75"/>
        <v>1920</v>
      </c>
      <c r="KD10" s="30">
        <f t="shared" si="75"/>
        <v>1921</v>
      </c>
      <c r="KE10" s="30">
        <f t="shared" si="75"/>
        <v>1921</v>
      </c>
      <c r="KF10" s="30">
        <f t="shared" si="75"/>
        <v>1921</v>
      </c>
      <c r="KG10" s="30">
        <f t="shared" si="75"/>
        <v>1921</v>
      </c>
      <c r="KH10" s="30">
        <f t="shared" ref="KH10:LY10" si="76">YEAR(KH9)</f>
        <v>1921</v>
      </c>
      <c r="KI10" s="30">
        <f t="shared" si="76"/>
        <v>1921</v>
      </c>
      <c r="KJ10" s="30">
        <f t="shared" si="76"/>
        <v>1921</v>
      </c>
      <c r="KK10" s="30">
        <f t="shared" si="76"/>
        <v>1921</v>
      </c>
      <c r="KL10" s="30">
        <f t="shared" si="76"/>
        <v>1921</v>
      </c>
      <c r="KM10" s="30">
        <f t="shared" si="76"/>
        <v>1921</v>
      </c>
      <c r="KN10" s="30">
        <f t="shared" si="76"/>
        <v>1921</v>
      </c>
      <c r="KO10" s="30">
        <f t="shared" si="76"/>
        <v>1921</v>
      </c>
      <c r="KP10" s="30">
        <f t="shared" si="76"/>
        <v>1922</v>
      </c>
      <c r="KQ10" s="30">
        <f t="shared" si="76"/>
        <v>1922</v>
      </c>
      <c r="KR10" s="30">
        <f t="shared" si="76"/>
        <v>1922</v>
      </c>
      <c r="KS10" s="30">
        <f t="shared" si="76"/>
        <v>1922</v>
      </c>
      <c r="KT10" s="30">
        <f t="shared" si="76"/>
        <v>1922</v>
      </c>
      <c r="KU10" s="30">
        <f t="shared" si="76"/>
        <v>1922</v>
      </c>
      <c r="KV10" s="30">
        <f t="shared" si="76"/>
        <v>1922</v>
      </c>
      <c r="KW10" s="30">
        <f t="shared" si="76"/>
        <v>1922</v>
      </c>
      <c r="KX10" s="30">
        <f t="shared" si="76"/>
        <v>1922</v>
      </c>
      <c r="KY10" s="30">
        <f t="shared" si="76"/>
        <v>1922</v>
      </c>
      <c r="KZ10" s="30">
        <f t="shared" si="76"/>
        <v>1922</v>
      </c>
      <c r="LA10" s="30">
        <f t="shared" si="76"/>
        <v>1922</v>
      </c>
      <c r="LB10" s="30">
        <f t="shared" si="76"/>
        <v>1923</v>
      </c>
      <c r="LC10" s="30">
        <f t="shared" si="76"/>
        <v>1923</v>
      </c>
      <c r="LD10" s="30">
        <f t="shared" si="76"/>
        <v>1923</v>
      </c>
      <c r="LE10" s="30">
        <f t="shared" si="76"/>
        <v>1923</v>
      </c>
      <c r="LF10" s="30">
        <f t="shared" si="76"/>
        <v>1923</v>
      </c>
      <c r="LG10" s="30">
        <f t="shared" si="76"/>
        <v>1923</v>
      </c>
      <c r="LH10" s="30">
        <f t="shared" si="76"/>
        <v>1923</v>
      </c>
      <c r="LI10" s="30">
        <f t="shared" si="76"/>
        <v>1923</v>
      </c>
      <c r="LJ10" s="30">
        <f t="shared" si="76"/>
        <v>1923</v>
      </c>
      <c r="LK10" s="30">
        <f t="shared" si="76"/>
        <v>1923</v>
      </c>
      <c r="LL10" s="30">
        <f t="shared" si="76"/>
        <v>1923</v>
      </c>
      <c r="LM10" s="30">
        <f t="shared" si="76"/>
        <v>1923</v>
      </c>
      <c r="LN10" s="30">
        <f t="shared" si="76"/>
        <v>1924</v>
      </c>
      <c r="LO10" s="30">
        <f t="shared" si="76"/>
        <v>1924</v>
      </c>
      <c r="LP10" s="30">
        <f t="shared" si="76"/>
        <v>1924</v>
      </c>
      <c r="LQ10" s="30">
        <f t="shared" si="76"/>
        <v>1924</v>
      </c>
      <c r="LR10" s="30">
        <f t="shared" si="76"/>
        <v>1924</v>
      </c>
      <c r="LS10" s="30">
        <f t="shared" si="76"/>
        <v>1924</v>
      </c>
      <c r="LT10" s="30">
        <f t="shared" si="76"/>
        <v>1924</v>
      </c>
      <c r="LU10" s="30">
        <f t="shared" si="76"/>
        <v>1924</v>
      </c>
      <c r="LV10" s="30">
        <f t="shared" si="76"/>
        <v>1924</v>
      </c>
      <c r="LW10" s="30">
        <f t="shared" si="76"/>
        <v>1924</v>
      </c>
      <c r="LX10" s="30">
        <f t="shared" si="76"/>
        <v>1924</v>
      </c>
      <c r="LY10" s="30">
        <f t="shared" si="76"/>
        <v>1924</v>
      </c>
      <c r="LZ10" s="30">
        <f t="shared" ref="LZ10:OG10" si="77">YEAR(LZ9)</f>
        <v>1925</v>
      </c>
      <c r="MA10" s="30">
        <f t="shared" si="77"/>
        <v>1925</v>
      </c>
      <c r="MB10" s="30">
        <f t="shared" si="77"/>
        <v>1925</v>
      </c>
      <c r="MC10" s="30">
        <f t="shared" si="77"/>
        <v>1925</v>
      </c>
      <c r="MD10" s="30">
        <f t="shared" si="77"/>
        <v>1925</v>
      </c>
      <c r="ME10" s="30">
        <f t="shared" si="77"/>
        <v>1925</v>
      </c>
      <c r="MF10" s="30">
        <f t="shared" si="77"/>
        <v>1925</v>
      </c>
      <c r="MG10" s="30">
        <f t="shared" si="77"/>
        <v>1925</v>
      </c>
      <c r="MH10" s="30">
        <f t="shared" si="77"/>
        <v>1925</v>
      </c>
      <c r="MI10" s="30">
        <f t="shared" si="77"/>
        <v>1925</v>
      </c>
      <c r="MJ10" s="30">
        <f t="shared" si="77"/>
        <v>1925</v>
      </c>
      <c r="MK10" s="30">
        <f t="shared" si="77"/>
        <v>1925</v>
      </c>
      <c r="ML10" s="30">
        <f t="shared" si="77"/>
        <v>1926</v>
      </c>
      <c r="MM10" s="30">
        <f t="shared" si="77"/>
        <v>1926</v>
      </c>
      <c r="MN10" s="30">
        <f t="shared" si="77"/>
        <v>1926</v>
      </c>
      <c r="MO10" s="30">
        <f t="shared" si="77"/>
        <v>1926</v>
      </c>
      <c r="MP10" s="30">
        <f t="shared" si="77"/>
        <v>1926</v>
      </c>
      <c r="MQ10" s="30">
        <f t="shared" si="77"/>
        <v>1926</v>
      </c>
      <c r="MR10" s="30">
        <f t="shared" si="77"/>
        <v>1926</v>
      </c>
      <c r="MS10" s="30">
        <f t="shared" si="77"/>
        <v>1926</v>
      </c>
      <c r="MT10" s="30">
        <f t="shared" si="77"/>
        <v>1926</v>
      </c>
      <c r="MU10" s="30">
        <f t="shared" si="77"/>
        <v>1926</v>
      </c>
      <c r="MV10" s="30">
        <f t="shared" si="77"/>
        <v>1926</v>
      </c>
      <c r="MW10" s="30">
        <f t="shared" si="77"/>
        <v>1926</v>
      </c>
      <c r="MX10" s="30">
        <f t="shared" si="77"/>
        <v>1927</v>
      </c>
      <c r="MY10" s="30">
        <f t="shared" si="77"/>
        <v>1927</v>
      </c>
      <c r="MZ10" s="30">
        <f t="shared" si="77"/>
        <v>1927</v>
      </c>
      <c r="NA10" s="30">
        <f t="shared" si="77"/>
        <v>1927</v>
      </c>
      <c r="NB10" s="30">
        <f t="shared" si="77"/>
        <v>1927</v>
      </c>
      <c r="NC10" s="30">
        <f t="shared" si="77"/>
        <v>1927</v>
      </c>
      <c r="ND10" s="30">
        <f t="shared" si="77"/>
        <v>1927</v>
      </c>
      <c r="NE10" s="30">
        <f t="shared" si="77"/>
        <v>1927</v>
      </c>
      <c r="NF10" s="30">
        <f t="shared" si="77"/>
        <v>1927</v>
      </c>
      <c r="NG10" s="30">
        <f t="shared" si="77"/>
        <v>1927</v>
      </c>
      <c r="NH10" s="30">
        <f t="shared" si="77"/>
        <v>1927</v>
      </c>
      <c r="NI10" s="30">
        <f t="shared" si="77"/>
        <v>1927</v>
      </c>
      <c r="NJ10" s="30">
        <f t="shared" si="77"/>
        <v>1928</v>
      </c>
      <c r="NK10" s="30">
        <f t="shared" si="77"/>
        <v>1928</v>
      </c>
      <c r="NL10" s="30">
        <f t="shared" si="77"/>
        <v>1928</v>
      </c>
      <c r="NM10" s="30">
        <f t="shared" si="77"/>
        <v>1928</v>
      </c>
      <c r="NN10" s="30">
        <f t="shared" si="77"/>
        <v>1928</v>
      </c>
      <c r="NO10" s="30">
        <f t="shared" si="77"/>
        <v>1928</v>
      </c>
      <c r="NP10" s="30">
        <f t="shared" si="77"/>
        <v>1928</v>
      </c>
      <c r="NQ10" s="30">
        <f t="shared" si="77"/>
        <v>1928</v>
      </c>
      <c r="NR10" s="30">
        <f t="shared" si="77"/>
        <v>1928</v>
      </c>
      <c r="NS10" s="30">
        <f t="shared" si="77"/>
        <v>1928</v>
      </c>
      <c r="NT10" s="30">
        <f t="shared" si="77"/>
        <v>1928</v>
      </c>
      <c r="NU10" s="30">
        <f t="shared" si="77"/>
        <v>1928</v>
      </c>
      <c r="NV10" s="30">
        <f t="shared" si="77"/>
        <v>1929</v>
      </c>
      <c r="NW10" s="30">
        <f t="shared" si="77"/>
        <v>1929</v>
      </c>
      <c r="NX10" s="30">
        <f t="shared" si="77"/>
        <v>1929</v>
      </c>
      <c r="NY10" s="30">
        <f t="shared" si="77"/>
        <v>1929</v>
      </c>
      <c r="NZ10" s="30">
        <f t="shared" si="77"/>
        <v>1929</v>
      </c>
      <c r="OA10" s="30">
        <f t="shared" si="77"/>
        <v>1929</v>
      </c>
      <c r="OB10" s="30">
        <f t="shared" si="77"/>
        <v>1929</v>
      </c>
      <c r="OC10" s="30">
        <f t="shared" si="77"/>
        <v>1929</v>
      </c>
      <c r="OD10" s="30">
        <f t="shared" si="77"/>
        <v>1929</v>
      </c>
      <c r="OE10" s="30">
        <f t="shared" si="77"/>
        <v>1929</v>
      </c>
      <c r="OF10" s="30">
        <f t="shared" si="77"/>
        <v>1929</v>
      </c>
      <c r="OG10" s="30">
        <f t="shared" si="77"/>
        <v>1929</v>
      </c>
    </row>
    <row r="11" spans="3:397">
      <c r="C11" s="3" t="s">
        <v>316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</row>
    <row r="12" spans="3:397"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199"/>
      <c r="AG12" s="199"/>
      <c r="AH12" s="199"/>
      <c r="AI12" s="199"/>
      <c r="AJ12" s="199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  <c r="IO12" s="53"/>
      <c r="IP12" s="53"/>
      <c r="IQ12" s="53"/>
      <c r="IR12" s="53"/>
      <c r="IS12" s="53"/>
      <c r="IT12" s="53"/>
      <c r="IU12" s="53"/>
      <c r="IV12" s="53"/>
      <c r="IW12" s="53"/>
      <c r="IX12" s="53"/>
      <c r="IY12" s="53"/>
      <c r="IZ12" s="53"/>
      <c r="JA12" s="53"/>
      <c r="JB12" s="53"/>
      <c r="JC12" s="53"/>
      <c r="JD12" s="53"/>
      <c r="JE12" s="53"/>
      <c r="JF12" s="53"/>
      <c r="JG12" s="53"/>
      <c r="JH12" s="53"/>
      <c r="JI12" s="53"/>
      <c r="JJ12" s="53"/>
      <c r="JK12" s="53"/>
      <c r="JL12" s="53"/>
      <c r="JM12" s="53"/>
      <c r="JN12" s="53"/>
      <c r="JO12" s="53"/>
      <c r="JP12" s="53"/>
      <c r="JQ12" s="53"/>
      <c r="JR12" s="53"/>
      <c r="JS12" s="53"/>
      <c r="JT12" s="53"/>
      <c r="JU12" s="53"/>
      <c r="JV12" s="53"/>
      <c r="JW12" s="53"/>
      <c r="JX12" s="53"/>
      <c r="JY12" s="53"/>
      <c r="JZ12" s="53"/>
      <c r="KA12" s="53"/>
      <c r="KB12" s="53"/>
      <c r="KC12" s="53"/>
      <c r="KD12" s="53"/>
      <c r="KE12" s="53"/>
      <c r="KF12" s="53"/>
      <c r="KG12" s="53"/>
      <c r="KH12" s="53"/>
      <c r="KI12" s="53"/>
      <c r="KJ12" s="53"/>
      <c r="KK12" s="53"/>
      <c r="KL12" s="53"/>
      <c r="KM12" s="53"/>
      <c r="KN12" s="53"/>
      <c r="KO12" s="53"/>
      <c r="KP12" s="53"/>
      <c r="KQ12" s="53"/>
      <c r="KR12" s="53"/>
      <c r="KS12" s="53"/>
      <c r="KT12" s="53"/>
      <c r="KU12" s="53"/>
      <c r="KV12" s="53"/>
      <c r="KW12" s="53"/>
      <c r="KX12" s="53"/>
      <c r="KY12" s="53"/>
      <c r="KZ12" s="53"/>
      <c r="LA12" s="53"/>
      <c r="LB12" s="53"/>
      <c r="LC12" s="53"/>
      <c r="LD12" s="53"/>
      <c r="LE12" s="53"/>
      <c r="LF12" s="53"/>
      <c r="LG12" s="53"/>
      <c r="LH12" s="53"/>
      <c r="LI12" s="53"/>
      <c r="LJ12" s="53"/>
      <c r="LK12" s="53"/>
      <c r="LL12" s="53"/>
      <c r="LM12" s="53"/>
      <c r="LN12" s="53"/>
      <c r="LO12" s="53"/>
      <c r="LP12" s="53"/>
      <c r="LQ12" s="53"/>
      <c r="LR12" s="53"/>
      <c r="LS12" s="53"/>
      <c r="LT12" s="53"/>
      <c r="LU12" s="53"/>
      <c r="LV12" s="53"/>
      <c r="LW12" s="53"/>
      <c r="LX12" s="53"/>
      <c r="LY12" s="53"/>
      <c r="LZ12" s="199"/>
      <c r="MA12" s="199"/>
      <c r="MB12" s="199"/>
      <c r="MC12" s="199"/>
      <c r="MD12" s="199"/>
      <c r="ME12" s="199"/>
      <c r="MF12" s="199"/>
      <c r="MG12" s="199"/>
      <c r="MH12" s="199"/>
      <c r="MI12" s="199"/>
      <c r="MJ12" s="199"/>
      <c r="MK12" s="199"/>
      <c r="ML12" s="199"/>
      <c r="MM12" s="199"/>
      <c r="MN12" s="199"/>
      <c r="MO12" s="199"/>
      <c r="MP12" s="199"/>
      <c r="MQ12" s="199"/>
      <c r="MR12" s="199"/>
      <c r="MS12" s="199"/>
      <c r="MT12" s="199"/>
      <c r="MU12" s="199"/>
      <c r="MV12" s="199"/>
      <c r="MW12" s="199"/>
      <c r="MX12" s="199"/>
      <c r="MY12" s="199"/>
      <c r="MZ12" s="199"/>
      <c r="NA12" s="199"/>
      <c r="NB12" s="199"/>
      <c r="NC12" s="199"/>
      <c r="ND12" s="199"/>
      <c r="NE12" s="199"/>
      <c r="NF12" s="199"/>
      <c r="NG12" s="199"/>
      <c r="NH12" s="199"/>
      <c r="NI12" s="199"/>
      <c r="NJ12" s="199"/>
      <c r="NK12" s="199"/>
      <c r="NL12" s="199"/>
      <c r="NM12" s="199"/>
      <c r="NN12" s="199"/>
      <c r="NO12" s="199"/>
      <c r="NP12" s="199"/>
      <c r="NQ12" s="199"/>
      <c r="NR12" s="199"/>
      <c r="NS12" s="199"/>
      <c r="NT12" s="199"/>
      <c r="NU12" s="199"/>
      <c r="NV12" s="199"/>
      <c r="NW12" s="199"/>
      <c r="NX12" s="199"/>
      <c r="NY12" s="199"/>
      <c r="NZ12" s="199"/>
      <c r="OA12" s="199"/>
      <c r="OB12" s="199"/>
      <c r="OC12" s="199"/>
      <c r="OD12" s="199"/>
      <c r="OE12" s="199"/>
      <c r="OF12" s="199"/>
      <c r="OG12" s="199"/>
    </row>
    <row r="13" spans="3:397">
      <c r="D13" s="11" t="s">
        <v>317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0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S13" s="54"/>
      <c r="JT13" s="54"/>
      <c r="JU13" s="54"/>
      <c r="JV13" s="54"/>
      <c r="JW13" s="54"/>
      <c r="JX13" s="54"/>
      <c r="JY13" s="54"/>
      <c r="JZ13" s="54"/>
      <c r="KA13" s="54"/>
      <c r="KB13" s="54"/>
      <c r="KC13" s="54"/>
      <c r="KE13" s="54"/>
      <c r="KF13" s="54"/>
      <c r="KG13" s="54"/>
      <c r="KH13" s="54"/>
      <c r="KI13" s="54"/>
      <c r="KJ13" s="54"/>
      <c r="KK13" s="54"/>
      <c r="KL13" s="54"/>
      <c r="KM13" s="54"/>
      <c r="KN13" s="54"/>
      <c r="KO13" s="54"/>
      <c r="KQ13" s="54"/>
      <c r="KR13" s="54"/>
      <c r="KS13" s="54"/>
      <c r="KT13" s="54"/>
      <c r="KU13" s="54"/>
      <c r="KV13" s="54"/>
      <c r="KW13" s="54"/>
      <c r="KX13" s="54"/>
      <c r="KY13" s="54"/>
      <c r="KZ13" s="54"/>
      <c r="LA13" s="54"/>
      <c r="LC13" s="54"/>
      <c r="LD13" s="54"/>
      <c r="LE13" s="54"/>
      <c r="LF13" s="54"/>
      <c r="LG13" s="54"/>
      <c r="LH13" s="54"/>
      <c r="LI13" s="54"/>
      <c r="LJ13" s="54"/>
      <c r="LK13" s="54"/>
      <c r="LL13" s="54"/>
      <c r="LM13" s="54"/>
      <c r="LO13" s="54"/>
      <c r="LP13" s="54"/>
      <c r="LQ13" s="54"/>
      <c r="LR13" s="54"/>
      <c r="LS13" s="54"/>
      <c r="LT13" s="54"/>
      <c r="LU13" s="54"/>
      <c r="LV13" s="54"/>
      <c r="LW13" s="54"/>
      <c r="LX13" s="54"/>
      <c r="LY13" s="54"/>
      <c r="LZ13" s="54"/>
      <c r="MA13" s="54"/>
      <c r="MB13" s="54"/>
      <c r="MC13" s="54"/>
      <c r="MD13" s="54"/>
      <c r="ME13" s="54"/>
      <c r="MF13" s="54"/>
      <c r="MG13" s="54"/>
      <c r="MH13" s="54"/>
      <c r="MI13" s="54"/>
      <c r="MJ13" s="54"/>
      <c r="MK13" s="54"/>
      <c r="ML13" s="54"/>
      <c r="MM13" s="54"/>
      <c r="MN13" s="54"/>
      <c r="MO13" s="54"/>
      <c r="MP13" s="54"/>
      <c r="MQ13" s="54"/>
      <c r="MR13" s="54"/>
      <c r="MS13" s="54"/>
      <c r="MT13" s="54"/>
      <c r="MU13" s="54"/>
      <c r="MV13" s="54"/>
      <c r="MW13" s="54"/>
      <c r="MX13" s="54"/>
      <c r="MY13" s="54"/>
      <c r="MZ13" s="54"/>
      <c r="NA13" s="54"/>
      <c r="NB13" s="54"/>
      <c r="NC13" s="54"/>
      <c r="ND13" s="54"/>
      <c r="NE13" s="54"/>
      <c r="NF13" s="54"/>
      <c r="NG13" s="54"/>
      <c r="NH13" s="54"/>
      <c r="NI13" s="54"/>
      <c r="NJ13" s="54"/>
      <c r="NK13" s="54"/>
      <c r="NL13" s="54"/>
      <c r="NM13" s="54"/>
      <c r="NN13" s="54"/>
      <c r="NO13" s="54"/>
      <c r="NP13" s="54"/>
      <c r="NQ13" s="54"/>
      <c r="NR13" s="54"/>
      <c r="NS13" s="54"/>
      <c r="NT13" s="54"/>
      <c r="NU13" s="54"/>
      <c r="NV13" s="54"/>
      <c r="NW13" s="54"/>
      <c r="NX13" s="54"/>
      <c r="NY13" s="54"/>
      <c r="NZ13" s="54"/>
      <c r="OA13" s="54"/>
      <c r="OB13" s="54"/>
      <c r="OC13" s="54"/>
      <c r="OD13" s="54"/>
      <c r="OE13" s="54"/>
      <c r="OF13" s="54"/>
      <c r="OG13" s="54"/>
    </row>
    <row r="14" spans="3:397">
      <c r="E14" s="11" t="s">
        <v>318</v>
      </c>
      <c r="G14" s="55">
        <f>+SUM(AL14:AW14)</f>
        <v>941814</v>
      </c>
      <c r="H14" s="55">
        <f>+SUM(AX14:BI14)</f>
        <v>0</v>
      </c>
      <c r="I14" s="55">
        <f>+SUM(BJ14:BU14)</f>
        <v>0</v>
      </c>
      <c r="J14" s="55">
        <f>+SUM(BV14:CG14)</f>
        <v>0</v>
      </c>
      <c r="K14" s="55">
        <f>+SUM(CH14:CS14)</f>
        <v>0</v>
      </c>
      <c r="L14" s="55">
        <f>+SUM(CT14:DE14)</f>
        <v>0</v>
      </c>
      <c r="M14" s="55">
        <f>+SUM(DF14:DQ14)</f>
        <v>0</v>
      </c>
      <c r="N14" s="55">
        <f>+SUM(DR14:EC14)</f>
        <v>0</v>
      </c>
      <c r="O14" s="55">
        <f>+SUM(ED14:EO14)</f>
        <v>0</v>
      </c>
      <c r="P14" s="55">
        <f>+SUM(EP14:FA14)</f>
        <v>0</v>
      </c>
      <c r="Q14" s="55">
        <f>+SUM(FB14:FM14)</f>
        <v>0</v>
      </c>
      <c r="R14" s="55">
        <f>+SUM(FN14:FY14)</f>
        <v>0</v>
      </c>
      <c r="S14" s="55">
        <f>+SUM(FZ14:GK14)</f>
        <v>0</v>
      </c>
      <c r="T14" s="55">
        <f>+SUM(GL14:GW14)</f>
        <v>0</v>
      </c>
      <c r="U14" s="55">
        <f>+SUM(GX14:HI14)</f>
        <v>0</v>
      </c>
      <c r="V14" s="55">
        <f>+SUM(HJ14:HU14)</f>
        <v>0</v>
      </c>
      <c r="W14" s="55">
        <f>+SUM(HV14:IG14)</f>
        <v>0</v>
      </c>
      <c r="X14" s="55">
        <f>+SUM(IH14:IS14)</f>
        <v>0</v>
      </c>
      <c r="Y14" s="55">
        <f>+SUM(IT14:JE14)</f>
        <v>0</v>
      </c>
      <c r="Z14" s="55">
        <f>+SUM(JF14:JQ14)</f>
        <v>0</v>
      </c>
      <c r="AA14" s="55">
        <f>+SUM(JR14:KC14)</f>
        <v>0</v>
      </c>
      <c r="AB14" s="55">
        <f>+SUM(KD14:KO14)</f>
        <v>0</v>
      </c>
      <c r="AC14" s="55">
        <f>+SUM(KP14:LA14)</f>
        <v>0</v>
      </c>
      <c r="AD14" s="55">
        <f>+SUM(LB14:LM14)</f>
        <v>0</v>
      </c>
      <c r="AE14" s="55">
        <f>+SUM(LN14:LY14)</f>
        <v>0</v>
      </c>
      <c r="AF14" s="130">
        <f>+SUM(LZ14:MK14)</f>
        <v>0</v>
      </c>
      <c r="AG14" s="130">
        <f>+SUM(ML14:MW14)</f>
        <v>0</v>
      </c>
      <c r="AH14" s="130">
        <f>+SUM(MX14:NI14)</f>
        <v>0</v>
      </c>
      <c r="AI14" s="130">
        <f>+SUM(NJ14:NU14)</f>
        <v>0</v>
      </c>
      <c r="AJ14" s="130">
        <f>+SUM(NV14:OG14)</f>
        <v>0</v>
      </c>
      <c r="AK14" s="50"/>
      <c r="AL14" s="55">
        <f>Inputs!G29</f>
        <v>941814</v>
      </c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0</v>
      </c>
      <c r="BK14" s="54">
        <v>0</v>
      </c>
      <c r="BL14" s="54">
        <v>0</v>
      </c>
      <c r="BM14" s="54">
        <v>0</v>
      </c>
      <c r="BN14" s="54">
        <v>0</v>
      </c>
      <c r="BO14" s="54">
        <v>0</v>
      </c>
      <c r="BP14" s="54">
        <v>0</v>
      </c>
      <c r="BQ14" s="54">
        <v>0</v>
      </c>
      <c r="BR14" s="54">
        <v>0</v>
      </c>
      <c r="BS14" s="54">
        <v>0</v>
      </c>
      <c r="BT14" s="54">
        <v>0</v>
      </c>
      <c r="BU14" s="54">
        <v>0</v>
      </c>
      <c r="BV14" s="54">
        <v>0</v>
      </c>
      <c r="BW14" s="54">
        <v>0</v>
      </c>
      <c r="BX14" s="54">
        <v>0</v>
      </c>
      <c r="BY14" s="54">
        <v>0</v>
      </c>
      <c r="BZ14" s="54">
        <v>0</v>
      </c>
      <c r="CA14" s="54">
        <v>0</v>
      </c>
      <c r="CB14" s="54">
        <v>0</v>
      </c>
      <c r="CC14" s="54">
        <v>0</v>
      </c>
      <c r="CD14" s="54">
        <v>0</v>
      </c>
      <c r="CE14" s="54">
        <v>0</v>
      </c>
      <c r="CF14" s="54">
        <v>0</v>
      </c>
      <c r="CG14" s="54">
        <v>0</v>
      </c>
      <c r="CH14" s="54">
        <v>0</v>
      </c>
      <c r="CI14" s="54">
        <v>0</v>
      </c>
      <c r="CJ14" s="54">
        <v>0</v>
      </c>
      <c r="CK14" s="54">
        <v>0</v>
      </c>
      <c r="CL14" s="54">
        <v>0</v>
      </c>
      <c r="CM14" s="54">
        <v>0</v>
      </c>
      <c r="CN14" s="54">
        <v>0</v>
      </c>
      <c r="CO14" s="54">
        <v>0</v>
      </c>
      <c r="CP14" s="54">
        <v>0</v>
      </c>
      <c r="CQ14" s="54">
        <v>0</v>
      </c>
      <c r="CR14" s="54">
        <v>0</v>
      </c>
      <c r="CS14" s="54">
        <v>0</v>
      </c>
      <c r="CT14" s="54">
        <v>0</v>
      </c>
      <c r="CU14" s="54">
        <v>0</v>
      </c>
      <c r="CV14" s="54">
        <v>0</v>
      </c>
      <c r="CW14" s="54">
        <v>0</v>
      </c>
      <c r="CX14" s="54">
        <v>0</v>
      </c>
      <c r="CY14" s="54">
        <v>0</v>
      </c>
      <c r="CZ14" s="54">
        <v>0</v>
      </c>
      <c r="DA14" s="54">
        <v>0</v>
      </c>
      <c r="DB14" s="54">
        <v>0</v>
      </c>
      <c r="DC14" s="54">
        <v>0</v>
      </c>
      <c r="DD14" s="54">
        <v>0</v>
      </c>
      <c r="DE14" s="54">
        <v>0</v>
      </c>
      <c r="DF14" s="54">
        <v>0</v>
      </c>
      <c r="DG14" s="54">
        <v>0</v>
      </c>
      <c r="DH14" s="54">
        <v>0</v>
      </c>
      <c r="DI14" s="54">
        <v>0</v>
      </c>
      <c r="DJ14" s="54">
        <v>0</v>
      </c>
      <c r="DK14" s="54">
        <v>0</v>
      </c>
      <c r="DL14" s="54">
        <v>0</v>
      </c>
      <c r="DM14" s="54">
        <v>0</v>
      </c>
      <c r="DN14" s="54">
        <v>0</v>
      </c>
      <c r="DO14" s="54">
        <v>0</v>
      </c>
      <c r="DP14" s="54">
        <v>0</v>
      </c>
      <c r="DQ14" s="54">
        <v>0</v>
      </c>
      <c r="DR14" s="54">
        <v>0</v>
      </c>
      <c r="DS14" s="54">
        <v>0</v>
      </c>
      <c r="DT14" s="54">
        <v>0</v>
      </c>
      <c r="DU14" s="54">
        <v>0</v>
      </c>
      <c r="DV14" s="54">
        <v>0</v>
      </c>
      <c r="DW14" s="54">
        <v>0</v>
      </c>
      <c r="DX14" s="54">
        <v>0</v>
      </c>
      <c r="DY14" s="54">
        <v>0</v>
      </c>
      <c r="DZ14" s="54">
        <v>0</v>
      </c>
      <c r="EA14" s="54">
        <v>0</v>
      </c>
      <c r="EB14" s="54">
        <v>0</v>
      </c>
      <c r="EC14" s="54">
        <v>0</v>
      </c>
      <c r="ED14" s="54">
        <v>0</v>
      </c>
      <c r="EE14" s="54">
        <v>0</v>
      </c>
      <c r="EF14" s="54">
        <v>0</v>
      </c>
      <c r="EG14" s="54">
        <v>0</v>
      </c>
      <c r="EH14" s="54">
        <v>0</v>
      </c>
      <c r="EI14" s="54">
        <v>0</v>
      </c>
      <c r="EJ14" s="54">
        <v>0</v>
      </c>
      <c r="EK14" s="54">
        <v>0</v>
      </c>
      <c r="EL14" s="54">
        <v>0</v>
      </c>
      <c r="EM14" s="54">
        <v>0</v>
      </c>
      <c r="EN14" s="54">
        <v>0</v>
      </c>
      <c r="EO14" s="54">
        <v>0</v>
      </c>
      <c r="EP14" s="54">
        <v>0</v>
      </c>
      <c r="EQ14" s="54">
        <v>0</v>
      </c>
      <c r="ER14" s="54">
        <v>0</v>
      </c>
      <c r="ES14" s="54">
        <v>0</v>
      </c>
      <c r="ET14" s="54">
        <v>0</v>
      </c>
      <c r="EU14" s="54">
        <v>0</v>
      </c>
      <c r="EV14" s="54">
        <v>0</v>
      </c>
      <c r="EW14" s="54">
        <v>0</v>
      </c>
      <c r="EX14" s="54">
        <v>0</v>
      </c>
      <c r="EY14" s="54">
        <v>0</v>
      </c>
      <c r="EZ14" s="54">
        <v>0</v>
      </c>
      <c r="FA14" s="54">
        <v>0</v>
      </c>
      <c r="FB14" s="54">
        <v>0</v>
      </c>
      <c r="FC14" s="54">
        <v>0</v>
      </c>
      <c r="FD14" s="54">
        <v>0</v>
      </c>
      <c r="FE14" s="54">
        <v>0</v>
      </c>
      <c r="FF14" s="54">
        <v>0</v>
      </c>
      <c r="FG14" s="54">
        <v>0</v>
      </c>
      <c r="FH14" s="54">
        <v>0</v>
      </c>
      <c r="FI14" s="54">
        <v>0</v>
      </c>
      <c r="FJ14" s="54">
        <v>0</v>
      </c>
      <c r="FK14" s="54">
        <v>0</v>
      </c>
      <c r="FL14" s="54">
        <v>0</v>
      </c>
      <c r="FM14" s="54">
        <v>0</v>
      </c>
      <c r="FN14" s="54">
        <v>0</v>
      </c>
      <c r="FO14" s="54">
        <v>0</v>
      </c>
      <c r="FP14" s="54">
        <v>0</v>
      </c>
      <c r="FQ14" s="54">
        <v>0</v>
      </c>
      <c r="FR14" s="54">
        <v>0</v>
      </c>
      <c r="FS14" s="54">
        <v>0</v>
      </c>
      <c r="FT14" s="54">
        <v>0</v>
      </c>
      <c r="FU14" s="54">
        <v>0</v>
      </c>
      <c r="FV14" s="54">
        <v>0</v>
      </c>
      <c r="FW14" s="54">
        <v>0</v>
      </c>
      <c r="FX14" s="54">
        <v>0</v>
      </c>
      <c r="FY14" s="54">
        <v>0</v>
      </c>
      <c r="FZ14" s="54">
        <v>0</v>
      </c>
      <c r="GA14" s="54">
        <v>0</v>
      </c>
      <c r="GB14" s="54">
        <v>0</v>
      </c>
      <c r="GC14" s="54">
        <v>0</v>
      </c>
      <c r="GD14" s="54">
        <v>0</v>
      </c>
      <c r="GE14" s="54">
        <v>0</v>
      </c>
      <c r="GF14" s="54">
        <v>0</v>
      </c>
      <c r="GG14" s="54">
        <v>0</v>
      </c>
      <c r="GH14" s="54">
        <v>0</v>
      </c>
      <c r="GI14" s="54">
        <v>0</v>
      </c>
      <c r="GJ14" s="54">
        <v>0</v>
      </c>
      <c r="GK14" s="54">
        <v>0</v>
      </c>
      <c r="GL14" s="54">
        <v>0</v>
      </c>
      <c r="GM14" s="54">
        <v>0</v>
      </c>
      <c r="GN14" s="54">
        <v>0</v>
      </c>
      <c r="GO14" s="54">
        <v>0</v>
      </c>
      <c r="GP14" s="54">
        <v>0</v>
      </c>
      <c r="GQ14" s="54">
        <v>0</v>
      </c>
      <c r="GR14" s="54">
        <v>0</v>
      </c>
      <c r="GS14" s="54">
        <v>0</v>
      </c>
      <c r="GT14" s="54">
        <v>0</v>
      </c>
      <c r="GU14" s="54">
        <v>0</v>
      </c>
      <c r="GV14" s="54">
        <v>0</v>
      </c>
      <c r="GW14" s="54">
        <v>0</v>
      </c>
      <c r="GX14" s="54">
        <v>0</v>
      </c>
      <c r="GY14" s="54">
        <v>0</v>
      </c>
      <c r="GZ14" s="54">
        <v>0</v>
      </c>
      <c r="HA14" s="54">
        <v>0</v>
      </c>
      <c r="HB14" s="54">
        <v>0</v>
      </c>
      <c r="HC14" s="54">
        <v>0</v>
      </c>
      <c r="HD14" s="54">
        <v>0</v>
      </c>
      <c r="HE14" s="54">
        <v>0</v>
      </c>
      <c r="HF14" s="54">
        <v>0</v>
      </c>
      <c r="HG14" s="54">
        <v>0</v>
      </c>
      <c r="HH14" s="54">
        <v>0</v>
      </c>
      <c r="HI14" s="54">
        <v>0</v>
      </c>
      <c r="HJ14" s="54">
        <v>0</v>
      </c>
      <c r="HK14" s="54">
        <v>0</v>
      </c>
      <c r="HL14" s="54">
        <v>0</v>
      </c>
      <c r="HM14" s="54">
        <v>0</v>
      </c>
      <c r="HN14" s="54">
        <v>0</v>
      </c>
      <c r="HO14" s="54">
        <v>0</v>
      </c>
      <c r="HP14" s="54">
        <v>0</v>
      </c>
      <c r="HQ14" s="54">
        <v>0</v>
      </c>
      <c r="HR14" s="54">
        <v>0</v>
      </c>
      <c r="HS14" s="54">
        <v>0</v>
      </c>
      <c r="HT14" s="54">
        <v>0</v>
      </c>
      <c r="HU14" s="54">
        <v>0</v>
      </c>
      <c r="HV14" s="54">
        <v>0</v>
      </c>
      <c r="HW14" s="54">
        <v>0</v>
      </c>
      <c r="HX14" s="54">
        <v>0</v>
      </c>
      <c r="HY14" s="54">
        <v>0</v>
      </c>
      <c r="HZ14" s="54">
        <v>0</v>
      </c>
      <c r="IA14" s="54">
        <v>0</v>
      </c>
      <c r="IB14" s="54">
        <v>0</v>
      </c>
      <c r="IC14" s="54">
        <v>0</v>
      </c>
      <c r="ID14" s="54">
        <v>0</v>
      </c>
      <c r="IE14" s="54">
        <v>0</v>
      </c>
      <c r="IF14" s="54">
        <v>0</v>
      </c>
      <c r="IG14" s="54">
        <v>0</v>
      </c>
      <c r="IH14" s="54">
        <v>0</v>
      </c>
      <c r="II14" s="54">
        <v>0</v>
      </c>
      <c r="IJ14" s="54">
        <v>0</v>
      </c>
      <c r="IK14" s="54">
        <v>0</v>
      </c>
      <c r="IL14" s="54">
        <v>0</v>
      </c>
      <c r="IM14" s="54">
        <v>0</v>
      </c>
      <c r="IN14" s="54">
        <v>0</v>
      </c>
      <c r="IO14" s="54">
        <v>0</v>
      </c>
      <c r="IP14" s="54">
        <v>0</v>
      </c>
      <c r="IQ14" s="54">
        <v>0</v>
      </c>
      <c r="IR14" s="54">
        <v>0</v>
      </c>
      <c r="IS14" s="54">
        <v>0</v>
      </c>
      <c r="IT14" s="54">
        <v>0</v>
      </c>
      <c r="IU14" s="54">
        <v>0</v>
      </c>
      <c r="IV14" s="54">
        <v>0</v>
      </c>
      <c r="IW14" s="54">
        <v>0</v>
      </c>
      <c r="IX14" s="54">
        <v>0</v>
      </c>
      <c r="IY14" s="54">
        <v>0</v>
      </c>
      <c r="IZ14" s="54">
        <v>0</v>
      </c>
      <c r="JA14" s="54">
        <v>0</v>
      </c>
      <c r="JB14" s="54">
        <v>0</v>
      </c>
      <c r="JC14" s="54">
        <v>0</v>
      </c>
      <c r="JD14" s="54">
        <v>0</v>
      </c>
      <c r="JE14" s="54">
        <v>0</v>
      </c>
      <c r="JF14" s="54">
        <v>0</v>
      </c>
      <c r="JG14" s="54">
        <v>0</v>
      </c>
      <c r="JH14" s="54">
        <v>0</v>
      </c>
      <c r="JI14" s="54">
        <v>0</v>
      </c>
      <c r="JJ14" s="54">
        <v>0</v>
      </c>
      <c r="JK14" s="54">
        <v>0</v>
      </c>
      <c r="JL14" s="54">
        <v>0</v>
      </c>
      <c r="JM14" s="54">
        <v>0</v>
      </c>
      <c r="JN14" s="54">
        <v>0</v>
      </c>
      <c r="JO14" s="54">
        <v>0</v>
      </c>
      <c r="JP14" s="54">
        <v>0</v>
      </c>
      <c r="JQ14" s="54">
        <v>0</v>
      </c>
      <c r="JR14" s="54">
        <v>0</v>
      </c>
      <c r="JS14" s="54">
        <v>0</v>
      </c>
      <c r="JT14" s="54">
        <v>0</v>
      </c>
      <c r="JU14" s="54">
        <v>0</v>
      </c>
      <c r="JV14" s="54">
        <v>0</v>
      </c>
      <c r="JW14" s="54">
        <v>0</v>
      </c>
      <c r="JX14" s="54">
        <v>0</v>
      </c>
      <c r="JY14" s="54">
        <v>0</v>
      </c>
      <c r="JZ14" s="54">
        <v>0</v>
      </c>
      <c r="KA14" s="54">
        <v>0</v>
      </c>
      <c r="KB14" s="54">
        <v>0</v>
      </c>
      <c r="KC14" s="54">
        <v>0</v>
      </c>
      <c r="KD14" s="54">
        <v>0</v>
      </c>
      <c r="KE14" s="54">
        <v>0</v>
      </c>
      <c r="KF14" s="54">
        <v>0</v>
      </c>
      <c r="KG14" s="54">
        <v>0</v>
      </c>
      <c r="KH14" s="54">
        <v>0</v>
      </c>
      <c r="KI14" s="54">
        <v>0</v>
      </c>
      <c r="KJ14" s="54">
        <v>0</v>
      </c>
      <c r="KK14" s="54">
        <v>0</v>
      </c>
      <c r="KL14" s="54">
        <v>0</v>
      </c>
      <c r="KM14" s="54">
        <v>0</v>
      </c>
      <c r="KN14" s="54">
        <v>0</v>
      </c>
      <c r="KO14" s="54">
        <v>0</v>
      </c>
      <c r="KP14" s="54">
        <v>0</v>
      </c>
      <c r="KQ14" s="54">
        <v>0</v>
      </c>
      <c r="KR14" s="54">
        <v>0</v>
      </c>
      <c r="KS14" s="54">
        <v>0</v>
      </c>
      <c r="KT14" s="54">
        <v>0</v>
      </c>
      <c r="KU14" s="54">
        <v>0</v>
      </c>
      <c r="KV14" s="54">
        <v>0</v>
      </c>
      <c r="KW14" s="54">
        <v>0</v>
      </c>
      <c r="KX14" s="54">
        <v>0</v>
      </c>
      <c r="KY14" s="54">
        <v>0</v>
      </c>
      <c r="KZ14" s="54">
        <v>0</v>
      </c>
      <c r="LA14" s="54">
        <v>0</v>
      </c>
      <c r="LB14" s="54">
        <v>0</v>
      </c>
      <c r="LC14" s="54">
        <v>0</v>
      </c>
      <c r="LD14" s="54">
        <v>0</v>
      </c>
      <c r="LE14" s="54">
        <v>0</v>
      </c>
      <c r="LF14" s="54">
        <v>0</v>
      </c>
      <c r="LG14" s="54">
        <v>0</v>
      </c>
      <c r="LH14" s="54">
        <v>0</v>
      </c>
      <c r="LI14" s="54">
        <v>0</v>
      </c>
      <c r="LJ14" s="54">
        <v>0</v>
      </c>
      <c r="LK14" s="54">
        <v>0</v>
      </c>
      <c r="LL14" s="54">
        <v>0</v>
      </c>
      <c r="LM14" s="54">
        <v>0</v>
      </c>
      <c r="LN14" s="54">
        <v>0</v>
      </c>
      <c r="LO14" s="54">
        <v>0</v>
      </c>
      <c r="LP14" s="54">
        <v>0</v>
      </c>
      <c r="LQ14" s="54">
        <v>0</v>
      </c>
      <c r="LR14" s="54">
        <v>0</v>
      </c>
      <c r="LS14" s="54">
        <v>0</v>
      </c>
      <c r="LT14" s="54">
        <v>0</v>
      </c>
      <c r="LU14" s="54">
        <v>0</v>
      </c>
      <c r="LV14" s="54">
        <v>0</v>
      </c>
      <c r="LW14" s="54">
        <v>0</v>
      </c>
      <c r="LX14" s="54">
        <v>0</v>
      </c>
      <c r="LY14" s="54">
        <v>0</v>
      </c>
      <c r="LZ14" s="54">
        <v>0</v>
      </c>
      <c r="MA14" s="54">
        <v>0</v>
      </c>
      <c r="MB14" s="54">
        <v>0</v>
      </c>
      <c r="MC14" s="54">
        <v>0</v>
      </c>
      <c r="MD14" s="54">
        <v>0</v>
      </c>
      <c r="ME14" s="54">
        <v>0</v>
      </c>
      <c r="MF14" s="54">
        <v>0</v>
      </c>
      <c r="MG14" s="54">
        <v>0</v>
      </c>
      <c r="MH14" s="54">
        <v>0</v>
      </c>
      <c r="MI14" s="54">
        <v>0</v>
      </c>
      <c r="MJ14" s="54">
        <v>0</v>
      </c>
      <c r="MK14" s="54">
        <v>0</v>
      </c>
      <c r="ML14" s="54">
        <v>0</v>
      </c>
      <c r="MM14" s="54">
        <v>0</v>
      </c>
      <c r="MN14" s="54">
        <v>0</v>
      </c>
      <c r="MO14" s="54">
        <v>0</v>
      </c>
      <c r="MP14" s="54">
        <v>0</v>
      </c>
      <c r="MQ14" s="54">
        <v>0</v>
      </c>
      <c r="MR14" s="54">
        <v>0</v>
      </c>
      <c r="MS14" s="54">
        <v>0</v>
      </c>
      <c r="MT14" s="54">
        <v>0</v>
      </c>
      <c r="MU14" s="54">
        <v>0</v>
      </c>
      <c r="MV14" s="54">
        <v>0</v>
      </c>
      <c r="MW14" s="54">
        <v>0</v>
      </c>
      <c r="MX14" s="54">
        <v>0</v>
      </c>
      <c r="MY14" s="54">
        <v>0</v>
      </c>
      <c r="MZ14" s="54">
        <v>0</v>
      </c>
      <c r="NA14" s="54">
        <v>0</v>
      </c>
      <c r="NB14" s="54">
        <v>0</v>
      </c>
      <c r="NC14" s="54">
        <v>0</v>
      </c>
      <c r="ND14" s="54">
        <v>0</v>
      </c>
      <c r="NE14" s="54">
        <v>0</v>
      </c>
      <c r="NF14" s="54">
        <v>0</v>
      </c>
      <c r="NG14" s="54">
        <v>0</v>
      </c>
      <c r="NH14" s="54">
        <v>0</v>
      </c>
      <c r="NI14" s="54">
        <v>0</v>
      </c>
      <c r="NJ14" s="54">
        <v>0</v>
      </c>
      <c r="NK14" s="54">
        <v>0</v>
      </c>
      <c r="NL14" s="54">
        <v>0</v>
      </c>
      <c r="NM14" s="54">
        <v>0</v>
      </c>
      <c r="NN14" s="54">
        <v>0</v>
      </c>
      <c r="NO14" s="54">
        <v>0</v>
      </c>
      <c r="NP14" s="54">
        <v>0</v>
      </c>
      <c r="NQ14" s="54">
        <v>0</v>
      </c>
      <c r="NR14" s="54">
        <v>0</v>
      </c>
      <c r="NS14" s="54">
        <v>0</v>
      </c>
      <c r="NT14" s="54">
        <v>0</v>
      </c>
      <c r="NU14" s="54">
        <v>0</v>
      </c>
      <c r="NV14" s="54">
        <v>0</v>
      </c>
      <c r="NW14" s="54">
        <v>0</v>
      </c>
      <c r="NX14" s="54">
        <v>0</v>
      </c>
      <c r="NY14" s="54">
        <v>0</v>
      </c>
      <c r="NZ14" s="54">
        <v>0</v>
      </c>
      <c r="OA14" s="54">
        <v>0</v>
      </c>
      <c r="OB14" s="54">
        <v>0</v>
      </c>
      <c r="OC14" s="54">
        <v>0</v>
      </c>
      <c r="OD14" s="54">
        <v>0</v>
      </c>
      <c r="OE14" s="54">
        <v>0</v>
      </c>
      <c r="OF14" s="54">
        <v>0</v>
      </c>
      <c r="OG14" s="54">
        <v>0</v>
      </c>
    </row>
    <row r="15" spans="3:397">
      <c r="E15" s="52" t="s">
        <v>146</v>
      </c>
      <c r="G15" s="55">
        <f>+SUM(AL15:AW15)</f>
        <v>56000</v>
      </c>
      <c r="H15" s="55">
        <f>+SUM(AX15:BI15)</f>
        <v>57391.599999999991</v>
      </c>
      <c r="I15" s="55">
        <f>+SUM(BJ15:BU15)</f>
        <v>58817.781260000003</v>
      </c>
      <c r="J15" s="55">
        <f>+SUM(BV15:CG15)</f>
        <v>60279.403124310986</v>
      </c>
      <c r="K15" s="55">
        <f>+SUM(CH15:CS15)</f>
        <v>61777.346291950133</v>
      </c>
      <c r="L15" s="55">
        <f>+SUM(CT15:DE15)</f>
        <v>63312.513347305096</v>
      </c>
      <c r="M15" s="55">
        <f>+SUM(DF15:DQ15)</f>
        <v>64885.829303985622</v>
      </c>
      <c r="N15" s="55">
        <f>+SUM(DR15:EC15)</f>
        <v>66498.242162189665</v>
      </c>
      <c r="O15" s="55">
        <f>+SUM(ED15:EO15)</f>
        <v>68150.723479920081</v>
      </c>
      <c r="P15" s="55">
        <f>+SUM(EP15:FA15)</f>
        <v>69844.268958396089</v>
      </c>
      <c r="Q15" s="55">
        <f>+SUM(FB15:FM15)</f>
        <v>71579.899042012272</v>
      </c>
      <c r="R15" s="55">
        <f>+SUM(FN15:FY15)</f>
        <v>73358.659533206242</v>
      </c>
      <c r="S15" s="55">
        <f>+SUM(FZ15:GK15)</f>
        <v>75181.622222606456</v>
      </c>
      <c r="T15" s="55">
        <f>+SUM(GL15:GW15)</f>
        <v>77049.885534838206</v>
      </c>
      <c r="U15" s="55">
        <f>+SUM(GX15:HI15)</f>
        <v>78964.575190378935</v>
      </c>
      <c r="V15" s="55">
        <f>+SUM(HJ15:HU15)</f>
        <v>80926.844883859871</v>
      </c>
      <c r="W15" s="55">
        <f>+SUM(HV15:IG15)</f>
        <v>82937.876979223773</v>
      </c>
      <c r="X15" s="55">
        <f>+SUM(IH15:IS15)</f>
        <v>84998.883222157499</v>
      </c>
      <c r="Y15" s="55">
        <f>+SUM(IT15:JE15)</f>
        <v>87111.105470228096</v>
      </c>
      <c r="Z15" s="55">
        <f>+SUM(JF15:JQ15)</f>
        <v>89275.816441163275</v>
      </c>
      <c r="AA15" s="55">
        <f>+SUM(JR15:KC15)</f>
        <v>91494.320479726201</v>
      </c>
      <c r="AB15" s="55">
        <f>+SUM(KD15:KO15)</f>
        <v>93767.954343647361</v>
      </c>
      <c r="AC15" s="55">
        <f>+SUM(KP15:LA15)</f>
        <v>96098.088009087034</v>
      </c>
      <c r="AD15" s="55">
        <f>+SUM(LB15:LM15)</f>
        <v>98486.125496112843</v>
      </c>
      <c r="AE15" s="55">
        <f>+SUM(LN15:LY15)</f>
        <v>100933.50571469124</v>
      </c>
      <c r="AF15" s="130">
        <f>+SUM(LZ15:MK15)</f>
        <v>100428.83818611781</v>
      </c>
      <c r="AG15" s="130">
        <f>+SUM(ML15:MW15)</f>
        <v>99926.69399518719</v>
      </c>
      <c r="AH15" s="130">
        <f>+SUM(MX15:NI15)</f>
        <v>99427.060525211244</v>
      </c>
      <c r="AI15" s="130">
        <f>+SUM(NJ15:NU15)</f>
        <v>98929.925222585211</v>
      </c>
      <c r="AJ15" s="130">
        <f>+SUM(NV15:OG15)</f>
        <v>98435.275596472289</v>
      </c>
      <c r="AK15" s="50"/>
      <c r="AL15" s="55">
        <f>Tables!$C$173*IF(AL7=1,Inputs!$M$24,IF(AL7=2,Inputs!$M$25,IF(AL7=3,Inputs!$M$26,IF(AL7=4,Inputs!$M$27,IF(AL7=5,Inputs!$M$28,IF(AL7=6,Inputs!$M$29,IF(AL7=7,Inputs!$M$30,IF(AL7=8,Inputs!$M$31,IF(AL7=9,Inputs!$M$32,IF(AL7=10,Inputs!$M$33,IF(AL7=11,Inputs!$M$34,Inputs!$M$35)))))))))))</f>
        <v>2734.0338279431148</v>
      </c>
      <c r="AM15" s="55">
        <f>Tables!$C$173*IF(AM7=1,Inputs!$M$24,IF(AM7=2,Inputs!$M$25,IF(AM7=3,Inputs!$M$26,IF(AM7=4,Inputs!$M$27,IF(AM7=5,Inputs!$M$28,IF(AM7=6,Inputs!$M$29,IF(AM7=7,Inputs!$M$30,IF(AM7=8,Inputs!$M$31,IF(AM7=9,Inputs!$M$32,IF(AM7=10,Inputs!$M$33,IF(AM7=11,Inputs!$M$34,Inputs!$M$35)))))))))))</f>
        <v>3270.4877843538743</v>
      </c>
      <c r="AN15" s="55">
        <f>Tables!$C$173*IF(AN7=1,Inputs!$M$24,IF(AN7=2,Inputs!$M$25,IF(AN7=3,Inputs!$M$26,IF(AN7=4,Inputs!$M$27,IF(AN7=5,Inputs!$M$28,IF(AN7=6,Inputs!$M$29,IF(AN7=7,Inputs!$M$30,IF(AN7=8,Inputs!$M$31,IF(AN7=9,Inputs!$M$32,IF(AN7=10,Inputs!$M$33,IF(AN7=11,Inputs!$M$34,Inputs!$M$35)))))))))))</f>
        <v>4577.3526689293421</v>
      </c>
      <c r="AO15" s="55">
        <f>Tables!$C$173*IF(AO7=1,Inputs!$M$24,IF(AO7=2,Inputs!$M$25,IF(AO7=3,Inputs!$M$26,IF(AO7=4,Inputs!$M$27,IF(AO7=5,Inputs!$M$28,IF(AO7=6,Inputs!$M$29,IF(AO7=7,Inputs!$M$30,IF(AO7=8,Inputs!$M$31,IF(AO7=9,Inputs!$M$32,IF(AO7=10,Inputs!$M$33,IF(AO7=11,Inputs!$M$34,Inputs!$M$35)))))))))))</f>
        <v>5601.4137050854106</v>
      </c>
      <c r="AP15" s="55">
        <f>Tables!$C$173*IF(AP7=1,Inputs!$M$24,IF(AP7=2,Inputs!$M$25,IF(AP7=3,Inputs!$M$26,IF(AP7=4,Inputs!$M$27,IF(AP7=5,Inputs!$M$28,IF(AP7=6,Inputs!$M$29,IF(AP7=7,Inputs!$M$30,IF(AP7=8,Inputs!$M$31,IF(AP7=9,Inputs!$M$32,IF(AP7=10,Inputs!$M$33,IF(AP7=11,Inputs!$M$34,Inputs!$M$35)))))))))))</f>
        <v>6164.5620038708576</v>
      </c>
      <c r="AQ15" s="55">
        <f>Tables!$C$173*IF(AQ7=1,Inputs!$M$24,IF(AQ7=2,Inputs!$M$25,IF(AQ7=3,Inputs!$M$26,IF(AQ7=4,Inputs!$M$27,IF(AQ7=5,Inputs!$M$28,IF(AQ7=6,Inputs!$M$29,IF(AQ7=7,Inputs!$M$30,IF(AQ7=8,Inputs!$M$31,IF(AQ7=9,Inputs!$M$32,IF(AQ7=10,Inputs!$M$33,IF(AQ7=11,Inputs!$M$34,Inputs!$M$35)))))))))))</f>
        <v>6332.213963142688</v>
      </c>
      <c r="AR15" s="55">
        <f>Tables!$C$173*IF(AR7=1,Inputs!$M$24,IF(AR7=2,Inputs!$M$25,IF(AR7=3,Inputs!$M$26,IF(AR7=4,Inputs!$M$27,IF(AR7=5,Inputs!$M$28,IF(AR7=6,Inputs!$M$29,IF(AR7=7,Inputs!$M$30,IF(AR7=8,Inputs!$M$31,IF(AR7=9,Inputs!$M$32,IF(AR7=10,Inputs!$M$33,IF(AR7=11,Inputs!$M$34,Inputs!$M$35)))))))))))</f>
        <v>6614.9819079408708</v>
      </c>
      <c r="AS15" s="55">
        <f>Tables!$C$173*IF(AS7=1,Inputs!$M$24,IF(AS7=2,Inputs!$M$25,IF(AS7=3,Inputs!$M$26,IF(AS7=4,Inputs!$M$27,IF(AS7=5,Inputs!$M$28,IF(AS7=6,Inputs!$M$29,IF(AS7=7,Inputs!$M$30,IF(AS7=8,Inputs!$M$31,IF(AS7=9,Inputs!$M$32,IF(AS7=10,Inputs!$M$33,IF(AS7=11,Inputs!$M$34,Inputs!$M$35)))))))))))</f>
        <v>6091.7315082325877</v>
      </c>
      <c r="AT15" s="55">
        <f>Tables!$C$173*IF(AT7=1,Inputs!$M$24,IF(AT7=2,Inputs!$M$25,IF(AT7=3,Inputs!$M$26,IF(AT7=4,Inputs!$M$27,IF(AT7=5,Inputs!$M$28,IF(AT7=6,Inputs!$M$29,IF(AT7=7,Inputs!$M$30,IF(AT7=8,Inputs!$M$31,IF(AT7=9,Inputs!$M$32,IF(AT7=10,Inputs!$M$33,IF(AT7=11,Inputs!$M$34,Inputs!$M$35)))))))))))</f>
        <v>5054.1976382149151</v>
      </c>
      <c r="AU15" s="55">
        <f>Tables!$C$173*IF(AU7=1,Inputs!$M$24,IF(AU7=2,Inputs!$M$25,IF(AU7=3,Inputs!$M$26,IF(AU7=4,Inputs!$M$27,IF(AU7=5,Inputs!$M$28,IF(AU7=6,Inputs!$M$29,IF(AU7=7,Inputs!$M$30,IF(AU7=8,Inputs!$M$31,IF(AU7=9,Inputs!$M$32,IF(AU7=10,Inputs!$M$33,IF(AU7=11,Inputs!$M$34,Inputs!$M$35)))))))))))</f>
        <v>3938.2771871756745</v>
      </c>
      <c r="AV15" s="55">
        <f>Tables!$C$173*IF(AV7=1,Inputs!$M$24,IF(AV7=2,Inputs!$M$25,IF(AV7=3,Inputs!$M$26,IF(AV7=4,Inputs!$M$27,IF(AV7=5,Inputs!$M$28,IF(AV7=6,Inputs!$M$29,IF(AV7=7,Inputs!$M$30,IF(AV7=8,Inputs!$M$31,IF(AV7=9,Inputs!$M$32,IF(AV7=10,Inputs!$M$33,IF(AV7=11,Inputs!$M$34,Inputs!$M$35)))))))))))</f>
        <v>3117.5652856862357</v>
      </c>
      <c r="AW15" s="55">
        <f>Tables!$C$173*IF(AW7=1,Inputs!$M$24,IF(AW7=2,Inputs!$M$25,IF(AW7=3,Inputs!$M$26,IF(AW7=4,Inputs!$M$27,IF(AW7=5,Inputs!$M$28,IF(AW7=6,Inputs!$M$29,IF(AW7=7,Inputs!$M$30,IF(AW7=8,Inputs!$M$31,IF(AW7=9,Inputs!$M$32,IF(AW7=10,Inputs!$M$33,IF(AW7=11,Inputs!$M$34,Inputs!$M$35)))))))))))</f>
        <v>2503.1825194244198</v>
      </c>
      <c r="AX15" s="55">
        <f>Tables!$C$174*(IF(AX7=1,Inputs!$M$24,IF(AX7=2,Inputs!$M$25,IF(AX7=3,Inputs!$M$26,IF(AX7=4,Inputs!$M$27,IF(AX7=5,Inputs!$M$28,IF(AX7=6,Inputs!$M$29,IF(AX7=7,Inputs!$M$30,IF(AX7=8,Inputs!$M$31,IF(AX7=9,Inputs!$M$32,IF(AX7=10,Inputs!$M$33,IF(AX7=11,Inputs!$M$34,Inputs!$M$35))))))))))))*(((1-(Inputs!$M$18))^(Financials!AX6-1)))</f>
        <v>2801.9745685675011</v>
      </c>
      <c r="AY15" s="55">
        <f>Tables!$C$174*IF(AY7=1,Inputs!$M$24,IF(AY7=2,Inputs!$M$25,IF(AY7=3,Inputs!$M$26,IF(AY7=4,Inputs!$M$27,IF(AY7=5,Inputs!$M$28,IF(AY7=6,Inputs!$M$29,IF(AY7=7,Inputs!$M$30,IF(AY7=8,Inputs!$M$31,IF(AY7=9,Inputs!$M$32,IF(AY7=10,Inputs!$M$33,IF(AY7=11,Inputs!$M$34,Inputs!$M$35)))))))))))*(((1-(Inputs!$M$18))^(Financials!AY6-1)))</f>
        <v>3351.7594057950687</v>
      </c>
      <c r="AZ15" s="55">
        <f>Tables!$C$174*IF(AZ7=1,Inputs!$M$24,IF(AZ7=2,Inputs!$M$25,IF(AZ7=3,Inputs!$M$26,IF(AZ7=4,Inputs!$M$27,IF(AZ7=5,Inputs!$M$28,IF(AZ7=6,Inputs!$M$29,IF(AZ7=7,Inputs!$M$30,IF(AZ7=8,Inputs!$M$31,IF(AZ7=9,Inputs!$M$32,IF(AZ7=10,Inputs!$M$33,IF(AZ7=11,Inputs!$M$34,Inputs!$M$35)))))))))))*(((1-(Inputs!$M$18))^(Financials!AZ6-1)))</f>
        <v>4691.0998827522353</v>
      </c>
      <c r="BA15" s="55">
        <f>Tables!$C$174*IF(BA7=1,Inputs!$M$24,IF(BA7=2,Inputs!$M$25,IF(BA7=3,Inputs!$M$26,IF(BA7=4,Inputs!$M$27,IF(BA7=5,Inputs!$M$28,IF(BA7=6,Inputs!$M$29,IF(BA7=7,Inputs!$M$30,IF(BA7=8,Inputs!$M$31,IF(BA7=9,Inputs!$M$32,IF(BA7=10,Inputs!$M$33,IF(BA7=11,Inputs!$M$34,Inputs!$M$35)))))))))))*(((1-(Inputs!$M$18))^(Financials!BA6-1)))</f>
        <v>5740.6088356567834</v>
      </c>
      <c r="BB15" s="55">
        <f>Tables!$C$174*IF(BB7=1,Inputs!$M$24,IF(BB7=2,Inputs!$M$25,IF(BB7=3,Inputs!$M$26,IF(BB7=4,Inputs!$M$27,IF(BB7=5,Inputs!$M$28,IF(BB7=6,Inputs!$M$29,IF(BB7=7,Inputs!$M$30,IF(BB7=8,Inputs!$M$31,IF(BB7=9,Inputs!$M$32,IF(BB7=10,Inputs!$M$33,IF(BB7=11,Inputs!$M$34,Inputs!$M$35)))))))))))*(((1-(Inputs!$M$18))^(Financials!BB6-1)))</f>
        <v>6317.7513696670485</v>
      </c>
      <c r="BC15" s="55">
        <f>Tables!$C$174*IF(BC7=1,Inputs!$M$24,IF(BC7=2,Inputs!$M$25,IF(BC7=3,Inputs!$M$26,IF(BC7=4,Inputs!$M$27,IF(BC7=5,Inputs!$M$28,IF(BC7=6,Inputs!$M$29,IF(BC7=7,Inputs!$M$30,IF(BC7=8,Inputs!$M$31,IF(BC7=9,Inputs!$M$32,IF(BC7=10,Inputs!$M$33,IF(BC7=11,Inputs!$M$34,Inputs!$M$35)))))))))))*(((1-(Inputs!$M$18))^(Financials!BC6-1)))</f>
        <v>6489.5694801267837</v>
      </c>
      <c r="BD15" s="55">
        <f>Tables!$C$174*IF(BD7=1,Inputs!$M$24,IF(BD7=2,Inputs!$M$25,IF(BD7=3,Inputs!$M$26,IF(BD7=4,Inputs!$M$27,IF(BD7=5,Inputs!$M$28,IF(BD7=6,Inputs!$M$29,IF(BD7=7,Inputs!$M$30,IF(BD7=8,Inputs!$M$31,IF(BD7=9,Inputs!$M$32,IF(BD7=10,Inputs!$M$33,IF(BD7=11,Inputs!$M$34,Inputs!$M$35)))))))))))*(((1-(Inputs!$M$18))^(Financials!BD6-1)))</f>
        <v>6779.3642083532013</v>
      </c>
      <c r="BE15" s="55">
        <f>Tables!$C$174*IF(BE7=1,Inputs!$M$24,IF(BE7=2,Inputs!$M$25,IF(BE7=3,Inputs!$M$26,IF(BE7=4,Inputs!$M$27,IF(BE7=5,Inputs!$M$28,IF(BE7=6,Inputs!$M$29,IF(BE7=7,Inputs!$M$30,IF(BE7=8,Inputs!$M$31,IF(BE7=9,Inputs!$M$32,IF(BE7=10,Inputs!$M$33,IF(BE7=11,Inputs!$M$34,Inputs!$M$35)))))))))))*(((1-(Inputs!$M$18))^(Financials!BE6-1)))</f>
        <v>6243.1110362121672</v>
      </c>
      <c r="BF15" s="55">
        <f>Tables!$C$174*IF(BF7=1,Inputs!$M$24,IF(BF7=2,Inputs!$M$25,IF(BF7=3,Inputs!$M$26,IF(BF7=4,Inputs!$M$27,IF(BF7=5,Inputs!$M$28,IF(BF7=6,Inputs!$M$29,IF(BF7=7,Inputs!$M$30,IF(BF7=8,Inputs!$M$31,IF(BF7=9,Inputs!$M$32,IF(BF7=10,Inputs!$M$33,IF(BF7=11,Inputs!$M$34,Inputs!$M$35)))))))))))*(((1-(Inputs!$M$18))^(Financials!BF6-1)))</f>
        <v>5179.7944495245556</v>
      </c>
      <c r="BG15" s="55">
        <f>Tables!$C$174*IF(BG7=1,Inputs!$M$24,IF(BG7=2,Inputs!$M$25,IF(BG7=3,Inputs!$M$26,IF(BG7=4,Inputs!$M$27,IF(BG7=5,Inputs!$M$28,IF(BG7=6,Inputs!$M$29,IF(BG7=7,Inputs!$M$30,IF(BG7=8,Inputs!$M$31,IF(BG7=9,Inputs!$M$32,IF(BG7=10,Inputs!$M$33,IF(BG7=11,Inputs!$M$34,Inputs!$M$35)))))))))))*(((1-(Inputs!$M$18))^(Financials!BG6-1)))</f>
        <v>4036.1433752769899</v>
      </c>
      <c r="BH15" s="55">
        <f>Tables!$C$174*IF(BH7=1,Inputs!$M$24,IF(BH7=2,Inputs!$M$25,IF(BH7=3,Inputs!$M$26,IF(BH7=4,Inputs!$M$27,IF(BH7=5,Inputs!$M$28,IF(BH7=6,Inputs!$M$29,IF(BH7=7,Inputs!$M$30,IF(BH7=8,Inputs!$M$31,IF(BH7=9,Inputs!$M$32,IF(BH7=10,Inputs!$M$33,IF(BH7=11,Inputs!$M$34,Inputs!$M$35)))))))))))*(((1-(Inputs!$M$18))^(Financials!BH6-1)))</f>
        <v>3195.0367830355385</v>
      </c>
      <c r="BI15" s="55">
        <f>Tables!$C$174*IF(BI7=1,Inputs!$M$24,IF(BI7=2,Inputs!$M$25,IF(BI7=3,Inputs!$M$26,IF(BI7=4,Inputs!$M$27,IF(BI7=5,Inputs!$M$28,IF(BI7=6,Inputs!$M$29,IF(BI7=7,Inputs!$M$30,IF(BI7=8,Inputs!$M$31,IF(BI7=9,Inputs!$M$32,IF(BI7=10,Inputs!$M$33,IF(BI7=11,Inputs!$M$34,Inputs!$M$35)))))))))))*(((1-(Inputs!$M$18))^(Financials!BI6-1)))</f>
        <v>2565.3866050321167</v>
      </c>
      <c r="BJ15" s="55">
        <f>Tables!$C$175*IF(BJ7=1,Inputs!$M$24,IF(BJ7=2,Inputs!$M$25,IF(BJ7=3,Inputs!$M$26,IF(BJ7=4,Inputs!$M$27,IF(BJ7=5,Inputs!$M$28,IF(BJ7=6,Inputs!$M$29,IF(BJ7=7,Inputs!$M$30,IF(BJ7=8,Inputs!$M$31,IF(BJ7=9,Inputs!$M$32,IF(BJ7=10,Inputs!$M$33,IF(BJ7=11,Inputs!$M$34,Inputs!$M$35)))))))))))*(((1-(Inputs!$M$18))^(Financials!BJ6-1)))</f>
        <v>2871.6036365964042</v>
      </c>
      <c r="BK15" s="55">
        <f>Tables!$C$175*IF(BK7=1,Inputs!$M$24,IF(BK7=2,Inputs!$M$25,IF(BK7=3,Inputs!$M$26,IF(BK7=4,Inputs!$M$27,IF(BK7=5,Inputs!$M$28,IF(BK7=6,Inputs!$M$29,IF(BK7=7,Inputs!$M$30,IF(BK7=8,Inputs!$M$31,IF(BK7=9,Inputs!$M$32,IF(BK7=10,Inputs!$M$33,IF(BK7=11,Inputs!$M$34,Inputs!$M$35)))))))))))*(((1-(Inputs!$M$18))^(Financials!BK6-1)))</f>
        <v>3435.0506270290762</v>
      </c>
      <c r="BL15" s="55">
        <f>Tables!$C$175*IF(BL7=1,Inputs!$M$24,IF(BL7=2,Inputs!$M$25,IF(BL7=3,Inputs!$M$26,IF(BL7=4,Inputs!$M$27,IF(BL7=5,Inputs!$M$28,IF(BL7=6,Inputs!$M$29,IF(BL7=7,Inputs!$M$30,IF(BL7=8,Inputs!$M$31,IF(BL7=9,Inputs!$M$32,IF(BL7=10,Inputs!$M$33,IF(BL7=11,Inputs!$M$34,Inputs!$M$35)))))))))))*(((1-(Inputs!$M$18))^(Financials!BL6-1)))</f>
        <v>4807.6737148386301</v>
      </c>
      <c r="BM15" s="55">
        <f>Tables!$C$175*IF(BM7=1,Inputs!$M$24,IF(BM7=2,Inputs!$M$25,IF(BM7=3,Inputs!$M$26,IF(BM7=4,Inputs!$M$27,IF(BM7=5,Inputs!$M$28,IF(BM7=6,Inputs!$M$29,IF(BM7=7,Inputs!$M$30,IF(BM7=8,Inputs!$M$31,IF(BM7=9,Inputs!$M$32,IF(BM7=10,Inputs!$M$33,IF(BM7=11,Inputs!$M$34,Inputs!$M$35)))))))))))*(((1-(Inputs!$M$18))^(Financials!BM6-1)))</f>
        <v>5883.2629652228552</v>
      </c>
      <c r="BN15" s="55">
        <f>Tables!$C$175*IF(BN7=1,Inputs!$M$24,IF(BN7=2,Inputs!$M$25,IF(BN7=3,Inputs!$M$26,IF(BN7=4,Inputs!$M$27,IF(BN7=5,Inputs!$M$28,IF(BN7=6,Inputs!$M$29,IF(BN7=7,Inputs!$M$30,IF(BN7=8,Inputs!$M$31,IF(BN7=9,Inputs!$M$32,IF(BN7=10,Inputs!$M$33,IF(BN7=11,Inputs!$M$34,Inputs!$M$35)))))))))))*(((1-(Inputs!$M$18))^(Financials!BN6-1)))</f>
        <v>6474.7474912032758</v>
      </c>
      <c r="BO15" s="55">
        <f>Tables!$C$175*IF(BO7=1,Inputs!$M$24,IF(BO7=2,Inputs!$M$25,IF(BO7=3,Inputs!$M$26,IF(BO7=4,Inputs!$M$27,IF(BO7=5,Inputs!$M$28,IF(BO7=6,Inputs!$M$29,IF(BO7=7,Inputs!$M$30,IF(BO7=8,Inputs!$M$31,IF(BO7=9,Inputs!$M$32,IF(BO7=10,Inputs!$M$33,IF(BO7=11,Inputs!$M$34,Inputs!$M$35)))))))))))*(((1-(Inputs!$M$18))^(Financials!BO6-1)))</f>
        <v>6650.8352817079358</v>
      </c>
      <c r="BP15" s="55">
        <f>Tables!$C$175*IF(BP7=1,Inputs!$M$24,IF(BP7=2,Inputs!$M$25,IF(BP7=3,Inputs!$M$26,IF(BP7=4,Inputs!$M$27,IF(BP7=5,Inputs!$M$28,IF(BP7=6,Inputs!$M$29,IF(BP7=7,Inputs!$M$30,IF(BP7=8,Inputs!$M$31,IF(BP7=9,Inputs!$M$32,IF(BP7=10,Inputs!$M$33,IF(BP7=11,Inputs!$M$34,Inputs!$M$35)))))))))))*(((1-(Inputs!$M$18))^(Financials!BP6-1)))</f>
        <v>6947.8314089307796</v>
      </c>
      <c r="BQ15" s="55">
        <f>Tables!$C$175*IF(BQ7=1,Inputs!$M$24,IF(BQ7=2,Inputs!$M$25,IF(BQ7=3,Inputs!$M$26,IF(BQ7=4,Inputs!$M$27,IF(BQ7=5,Inputs!$M$28,IF(BQ7=6,Inputs!$M$29,IF(BQ7=7,Inputs!$M$30,IF(BQ7=8,Inputs!$M$31,IF(BQ7=9,Inputs!$M$32,IF(BQ7=10,Inputs!$M$33,IF(BQ7=11,Inputs!$M$34,Inputs!$M$35)))))))))))*(((1-(Inputs!$M$18))^(Financials!BQ6-1)))</f>
        <v>6398.2523454620414</v>
      </c>
      <c r="BR15" s="55">
        <f>Tables!$C$175*IF(BR7=1,Inputs!$M$24,IF(BR7=2,Inputs!$M$25,IF(BR7=3,Inputs!$M$26,IF(BR7=4,Inputs!$M$27,IF(BR7=5,Inputs!$M$28,IF(BR7=6,Inputs!$M$29,IF(BR7=7,Inputs!$M$30,IF(BR7=8,Inputs!$M$31,IF(BR7=9,Inputs!$M$32,IF(BR7=10,Inputs!$M$33,IF(BR7=11,Inputs!$M$34,Inputs!$M$35)))))))))))*(((1-(Inputs!$M$18))^(Financials!BR6-1)))</f>
        <v>5308.5123415952421</v>
      </c>
      <c r="BS15" s="55">
        <f>Tables!$C$175*IF(BS7=1,Inputs!$M$24,IF(BS7=2,Inputs!$M$25,IF(BS7=3,Inputs!$M$26,IF(BS7=4,Inputs!$M$27,IF(BS7=5,Inputs!$M$28,IF(BS7=6,Inputs!$M$29,IF(BS7=7,Inputs!$M$30,IF(BS7=8,Inputs!$M$31,IF(BS7=9,Inputs!$M$32,IF(BS7=10,Inputs!$M$33,IF(BS7=11,Inputs!$M$34,Inputs!$M$35)))))))))))*(((1-(Inputs!$M$18))^(Financials!BS6-1)))</f>
        <v>4136.4415381526242</v>
      </c>
      <c r="BT15" s="55">
        <f>Tables!$C$175*IF(BT7=1,Inputs!$M$24,IF(BT7=2,Inputs!$M$25,IF(BT7=3,Inputs!$M$26,IF(BT7=4,Inputs!$M$27,IF(BT7=5,Inputs!$M$28,IF(BT7=6,Inputs!$M$29,IF(BT7=7,Inputs!$M$30,IF(BT7=8,Inputs!$M$31,IF(BT7=9,Inputs!$M$32,IF(BT7=10,Inputs!$M$33,IF(BT7=11,Inputs!$M$34,Inputs!$M$35)))))))))))*(((1-(Inputs!$M$18))^(Financials!BT6-1)))</f>
        <v>3274.4334470939721</v>
      </c>
      <c r="BU15" s="55">
        <f>Tables!$C$175*IF(BU7=1,Inputs!$M$24,IF(BU7=2,Inputs!$M$25,IF(BU7=3,Inputs!$M$26,IF(BU7=4,Inputs!$M$27,IF(BU7=5,Inputs!$M$28,IF(BU7=6,Inputs!$M$29,IF(BU7=7,Inputs!$M$30,IF(BU7=8,Inputs!$M$31,IF(BU7=9,Inputs!$M$32,IF(BU7=10,Inputs!$M$33,IF(BU7=11,Inputs!$M$34,Inputs!$M$35)))))))))))*(((1-(Inputs!$M$18))^(Financials!BU6-1)))</f>
        <v>2629.1364621671655</v>
      </c>
      <c r="BV15" s="55">
        <f>Tables!$C$176*IF(BV7=1,Inputs!$M$24,IF(BV7=2,Inputs!$M$25,IF(BV7=3,Inputs!$M$26,IF(BV7=4,Inputs!$M$27,IF(BV7=5,Inputs!$M$28,IF(BV7=6,Inputs!$M$29,IF(BV7=7,Inputs!$M$30,IF(BV7=8,Inputs!$M$31,IF(BV7=9,Inputs!$M$32,IF(BV7=10,Inputs!$M$33,IF(BV7=11,Inputs!$M$34,Inputs!$M$35)))))))))))*(((1-(Inputs!$M$18))^(Financials!BV6-1)))</f>
        <v>2942.9629869658247</v>
      </c>
      <c r="BW15" s="55">
        <f>Tables!$C$176*IF(BW7=1,Inputs!$M$24,IF(BW7=2,Inputs!$M$25,IF(BW7=3,Inputs!$M$26,IF(BW7=4,Inputs!$M$27,IF(BW7=5,Inputs!$M$28,IF(BW7=6,Inputs!$M$29,IF(BW7=7,Inputs!$M$30,IF(BW7=8,Inputs!$M$31,IF(BW7=9,Inputs!$M$32,IF(BW7=10,Inputs!$M$33,IF(BW7=11,Inputs!$M$34,Inputs!$M$35)))))))))))*(((1-(Inputs!$M$18))^(Financials!BW6-1)))</f>
        <v>3520.4116351107486</v>
      </c>
      <c r="BX15" s="55">
        <f>Tables!$C$176*IF(BX7=1,Inputs!$M$24,IF(BX7=2,Inputs!$M$25,IF(BX7=3,Inputs!$M$26,IF(BX7=4,Inputs!$M$27,IF(BX7=5,Inputs!$M$28,IF(BX7=6,Inputs!$M$29,IF(BX7=7,Inputs!$M$30,IF(BX7=8,Inputs!$M$31,IF(BX7=9,Inputs!$M$32,IF(BX7=10,Inputs!$M$33,IF(BX7=11,Inputs!$M$34,Inputs!$M$35)))))))))))*(((1-(Inputs!$M$18))^(Financials!BX6-1)))</f>
        <v>4927.14440665237</v>
      </c>
      <c r="BY15" s="55">
        <f>Tables!$C$176*IF(BY7=1,Inputs!$M$24,IF(BY7=2,Inputs!$M$25,IF(BY7=3,Inputs!$M$26,IF(BY7=4,Inputs!$M$27,IF(BY7=5,Inputs!$M$28,IF(BY7=6,Inputs!$M$29,IF(BY7=7,Inputs!$M$30,IF(BY7=8,Inputs!$M$31,IF(BY7=9,Inputs!$M$32,IF(BY7=10,Inputs!$M$33,IF(BY7=11,Inputs!$M$34,Inputs!$M$35)))))))))))*(((1-(Inputs!$M$18))^(Financials!BY6-1)))</f>
        <v>6029.4620499086432</v>
      </c>
      <c r="BZ15" s="55">
        <f>Tables!$C$176*IF(BZ7=1,Inputs!$M$24,IF(BZ7=2,Inputs!$M$25,IF(BZ7=3,Inputs!$M$26,IF(BZ7=4,Inputs!$M$27,IF(BZ7=5,Inputs!$M$28,IF(BZ7=6,Inputs!$M$29,IF(BZ7=7,Inputs!$M$30,IF(BZ7=8,Inputs!$M$31,IF(BZ7=9,Inputs!$M$32,IF(BZ7=10,Inputs!$M$33,IF(BZ7=11,Inputs!$M$34,Inputs!$M$35)))))))))))*(((1-(Inputs!$M$18))^(Financials!BZ6-1)))</f>
        <v>6635.6449663596768</v>
      </c>
      <c r="CA15" s="55">
        <f>Tables!$C$176*IF(CA7=1,Inputs!$M$24,IF(CA7=2,Inputs!$M$25,IF(CA7=3,Inputs!$M$26,IF(CA7=4,Inputs!$M$27,IF(CA7=5,Inputs!$M$28,IF(CA7=6,Inputs!$M$29,IF(CA7=7,Inputs!$M$30,IF(CA7=8,Inputs!$M$31,IF(CA7=9,Inputs!$M$32,IF(CA7=10,Inputs!$M$33,IF(CA7=11,Inputs!$M$34,Inputs!$M$35)))))))))))*(((1-(Inputs!$M$18))^(Financials!CA6-1)))</f>
        <v>6816.1085384583766</v>
      </c>
      <c r="CB15" s="55">
        <f>Tables!$C$176*IF(CB7=1,Inputs!$M$24,IF(CB7=2,Inputs!$M$25,IF(CB7=3,Inputs!$M$26,IF(CB7=4,Inputs!$M$27,IF(CB7=5,Inputs!$M$28,IF(CB7=6,Inputs!$M$29,IF(CB7=7,Inputs!$M$30,IF(CB7=8,Inputs!$M$31,IF(CB7=9,Inputs!$M$32,IF(CB7=10,Inputs!$M$33,IF(CB7=11,Inputs!$M$34,Inputs!$M$35)))))))))))*(((1-(Inputs!$M$18))^(Financials!CB6-1)))</f>
        <v>7120.485019442709</v>
      </c>
      <c r="CC15" s="55">
        <f>Tables!$C$176*IF(CC7=1,Inputs!$M$24,IF(CC7=2,Inputs!$M$25,IF(CC7=3,Inputs!$M$26,IF(CC7=4,Inputs!$M$27,IF(CC7=5,Inputs!$M$28,IF(CC7=6,Inputs!$M$29,IF(CC7=7,Inputs!$M$30,IF(CC7=8,Inputs!$M$31,IF(CC7=9,Inputs!$M$32,IF(CC7=10,Inputs!$M$33,IF(CC7=11,Inputs!$M$34,Inputs!$M$35)))))))))))*(((1-(Inputs!$M$18))^(Financials!CC6-1)))</f>
        <v>6557.2489162467718</v>
      </c>
      <c r="CD15" s="55">
        <f>Tables!$C$176*IF(CD7=1,Inputs!$M$24,IF(CD7=2,Inputs!$M$25,IF(CD7=3,Inputs!$M$26,IF(CD7=4,Inputs!$M$27,IF(CD7=5,Inputs!$M$28,IF(CD7=6,Inputs!$M$29,IF(CD7=7,Inputs!$M$30,IF(CD7=8,Inputs!$M$31,IF(CD7=9,Inputs!$M$32,IF(CD7=10,Inputs!$M$33,IF(CD7=11,Inputs!$M$34,Inputs!$M$35)))))))))))*(((1-(Inputs!$M$18))^(Financials!CD6-1)))</f>
        <v>5440.4288732838841</v>
      </c>
      <c r="CE15" s="55">
        <f>Tables!$C$176*IF(CE7=1,Inputs!$M$24,IF(CE7=2,Inputs!$M$25,IF(CE7=3,Inputs!$M$26,IF(CE7=4,Inputs!$M$27,IF(CE7=5,Inputs!$M$28,IF(CE7=6,Inputs!$M$29,IF(CE7=7,Inputs!$M$30,IF(CE7=8,Inputs!$M$31,IF(CE7=9,Inputs!$M$32,IF(CE7=10,Inputs!$M$33,IF(CE7=11,Inputs!$M$34,Inputs!$M$35)))))))))))*(((1-(Inputs!$M$18))^(Financials!CE6-1)))</f>
        <v>4239.2321103757158</v>
      </c>
      <c r="CF15" s="55">
        <f>Tables!$C$176*IF(CF7=1,Inputs!$M$24,IF(CF7=2,Inputs!$M$25,IF(CF7=3,Inputs!$M$26,IF(CF7=4,Inputs!$M$27,IF(CF7=5,Inputs!$M$28,IF(CF7=6,Inputs!$M$29,IF(CF7=7,Inputs!$M$30,IF(CF7=8,Inputs!$M$31,IF(CF7=9,Inputs!$M$32,IF(CF7=10,Inputs!$M$33,IF(CF7=11,Inputs!$M$34,Inputs!$M$35)))))))))))*(((1-(Inputs!$M$18))^(Financials!CF6-1)))</f>
        <v>3355.8031182542572</v>
      </c>
      <c r="CG15" s="55">
        <f>Tables!$C$176*IF(CG7=1,Inputs!$M$24,IF(CG7=2,Inputs!$M$25,IF(CG7=3,Inputs!$M$26,IF(CG7=4,Inputs!$M$27,IF(CG7=5,Inputs!$M$28,IF(CG7=6,Inputs!$M$29,IF(CG7=7,Inputs!$M$30,IF(CG7=8,Inputs!$M$31,IF(CG7=9,Inputs!$M$32,IF(CG7=10,Inputs!$M$33,IF(CG7=11,Inputs!$M$34,Inputs!$M$35)))))))))))*(((1-(Inputs!$M$18))^(Financials!CG6-1)))</f>
        <v>2694.4705032520192</v>
      </c>
      <c r="CH15" s="55">
        <f>Tables!$C$177*IF(CH7=1,Inputs!$M$24,IF(CH7=2,Inputs!$M$25,IF(CH7=3,Inputs!$M$26,IF(CH7=4,Inputs!$M$27,IF(CH7=5,Inputs!$M$28,IF(CH7=6,Inputs!$M$29,IF(CH7=7,Inputs!$M$30,IF(CH7=8,Inputs!$M$31,IF(CH7=9,Inputs!$M$32,IF(CH7=10,Inputs!$M$33,IF(CH7=11,Inputs!$M$34,Inputs!$M$35)))))))))))*(((1-(Inputs!$M$18))^(Financials!CH6-1)))</f>
        <v>3016.0956171919256</v>
      </c>
      <c r="CI15" s="55">
        <f>Tables!$C$177*IF(CI7=1,Inputs!$M$24,IF(CI7=2,Inputs!$M$25,IF(CI7=3,Inputs!$M$26,IF(CI7=4,Inputs!$M$27,IF(CI7=5,Inputs!$M$28,IF(CI7=6,Inputs!$M$29,IF(CI7=7,Inputs!$M$30,IF(CI7=8,Inputs!$M$31,IF(CI7=9,Inputs!$M$32,IF(CI7=10,Inputs!$M$33,IF(CI7=11,Inputs!$M$34,Inputs!$M$35)))))))))))*(((1-(Inputs!$M$18))^(Financials!CI6-1)))</f>
        <v>3607.8938642432508</v>
      </c>
      <c r="CJ15" s="55">
        <f>Tables!$C$177*IF(CJ7=1,Inputs!$M$24,IF(CJ7=2,Inputs!$M$25,IF(CJ7=3,Inputs!$M$26,IF(CJ7=4,Inputs!$M$27,IF(CJ7=5,Inputs!$M$28,IF(CJ7=6,Inputs!$M$29,IF(CJ7=7,Inputs!$M$30,IF(CJ7=8,Inputs!$M$31,IF(CJ7=9,Inputs!$M$32,IF(CJ7=10,Inputs!$M$33,IF(CJ7=11,Inputs!$M$34,Inputs!$M$35)))))))))))*(((1-(Inputs!$M$18))^(Financials!CJ6-1)))</f>
        <v>5049.5839451576812</v>
      </c>
      <c r="CK15" s="55">
        <f>Tables!$C$177*IF(CK7=1,Inputs!$M$24,IF(CK7=2,Inputs!$M$25,IF(CK7=3,Inputs!$M$26,IF(CK7=4,Inputs!$M$27,IF(CK7=5,Inputs!$M$28,IF(CK7=6,Inputs!$M$29,IF(CK7=7,Inputs!$M$30,IF(CK7=8,Inputs!$M$31,IF(CK7=9,Inputs!$M$32,IF(CK7=10,Inputs!$M$33,IF(CK7=11,Inputs!$M$34,Inputs!$M$35)))))))))))*(((1-(Inputs!$M$18))^(Financials!CK6-1)))</f>
        <v>6179.2941818488734</v>
      </c>
      <c r="CL15" s="55">
        <f>Tables!$C$177*IF(CL7=1,Inputs!$M$24,IF(CL7=2,Inputs!$M$25,IF(CL7=3,Inputs!$M$26,IF(CL7=4,Inputs!$M$27,IF(CL7=5,Inputs!$M$28,IF(CL7=6,Inputs!$M$29,IF(CL7=7,Inputs!$M$30,IF(CL7=8,Inputs!$M$31,IF(CL7=9,Inputs!$M$32,IF(CL7=10,Inputs!$M$33,IF(CL7=11,Inputs!$M$34,Inputs!$M$35)))))))))))*(((1-(Inputs!$M$18))^(Financials!CL6-1)))</f>
        <v>6800.5407437737149</v>
      </c>
      <c r="CM15" s="55">
        <f>Tables!$C$177*IF(CM7=1,Inputs!$M$24,IF(CM7=2,Inputs!$M$25,IF(CM7=3,Inputs!$M$26,IF(CM7=4,Inputs!$M$27,IF(CM7=5,Inputs!$M$28,IF(CM7=6,Inputs!$M$29,IF(CM7=7,Inputs!$M$30,IF(CM7=8,Inputs!$M$31,IF(CM7=9,Inputs!$M$32,IF(CM7=10,Inputs!$M$33,IF(CM7=11,Inputs!$M$34,Inputs!$M$35)))))))))))*(((1-(Inputs!$M$18))^(Financials!CM6-1)))</f>
        <v>6985.4888356390684</v>
      </c>
      <c r="CN15" s="55">
        <f>Tables!$C$177*IF(CN7=1,Inputs!$M$24,IF(CN7=2,Inputs!$M$25,IF(CN7=3,Inputs!$M$26,IF(CN7=4,Inputs!$M$27,IF(CN7=5,Inputs!$M$28,IF(CN7=6,Inputs!$M$29,IF(CN7=7,Inputs!$M$30,IF(CN7=8,Inputs!$M$31,IF(CN7=9,Inputs!$M$32,IF(CN7=10,Inputs!$M$33,IF(CN7=11,Inputs!$M$34,Inputs!$M$35)))))))))))*(((1-(Inputs!$M$18))^(Financials!CN6-1)))</f>
        <v>7297.4290721758616</v>
      </c>
      <c r="CO15" s="55">
        <f>Tables!$C$177*IF(CO7=1,Inputs!$M$24,IF(CO7=2,Inputs!$M$25,IF(CO7=3,Inputs!$M$26,IF(CO7=4,Inputs!$M$27,IF(CO7=5,Inputs!$M$28,IF(CO7=6,Inputs!$M$29,IF(CO7=7,Inputs!$M$30,IF(CO7=8,Inputs!$M$31,IF(CO7=9,Inputs!$M$32,IF(CO7=10,Inputs!$M$33,IF(CO7=11,Inputs!$M$34,Inputs!$M$35)))))))))))*(((1-(Inputs!$M$18))^(Financials!CO6-1)))</f>
        <v>6720.1965518155048</v>
      </c>
      <c r="CP15" s="55">
        <f>Tables!$C$177*IF(CP7=1,Inputs!$M$24,IF(CP7=2,Inputs!$M$25,IF(CP7=3,Inputs!$M$26,IF(CP7=4,Inputs!$M$27,IF(CP7=5,Inputs!$M$28,IF(CP7=6,Inputs!$M$29,IF(CP7=7,Inputs!$M$30,IF(CP7=8,Inputs!$M$31,IF(CP7=9,Inputs!$M$32,IF(CP7=10,Inputs!$M$33,IF(CP7=11,Inputs!$M$34,Inputs!$M$35)))))))))))*(((1-(Inputs!$M$18))^(Financials!CP6-1)))</f>
        <v>5575.6235307849884</v>
      </c>
      <c r="CQ15" s="55">
        <f>Tables!$C$177*IF(CQ7=1,Inputs!$M$24,IF(CQ7=2,Inputs!$M$25,IF(CQ7=3,Inputs!$M$26,IF(CQ7=4,Inputs!$M$27,IF(CQ7=5,Inputs!$M$28,IF(CQ7=6,Inputs!$M$29,IF(CQ7=7,Inputs!$M$30,IF(CQ7=8,Inputs!$M$31,IF(CQ7=9,Inputs!$M$32,IF(CQ7=10,Inputs!$M$33,IF(CQ7=11,Inputs!$M$34,Inputs!$M$35)))))))))))*(((1-(Inputs!$M$18))^(Financials!CQ6-1)))</f>
        <v>4344.5770283185539</v>
      </c>
      <c r="CR15" s="55">
        <f>Tables!$C$177*IF(CR7=1,Inputs!$M$24,IF(CR7=2,Inputs!$M$25,IF(CR7=3,Inputs!$M$26,IF(CR7=4,Inputs!$M$27,IF(CR7=5,Inputs!$M$28,IF(CR7=6,Inputs!$M$29,IF(CR7=7,Inputs!$M$30,IF(CR7=8,Inputs!$M$31,IF(CR7=9,Inputs!$M$32,IF(CR7=10,Inputs!$M$33,IF(CR7=11,Inputs!$M$34,Inputs!$M$35)))))))))))*(((1-(Inputs!$M$18))^(Financials!CR6-1)))</f>
        <v>3439.1948257428758</v>
      </c>
      <c r="CS15" s="55">
        <f>Tables!$C$177*IF(CS7=1,Inputs!$M$24,IF(CS7=2,Inputs!$M$25,IF(CS7=3,Inputs!$M$26,IF(CS7=4,Inputs!$M$27,IF(CS7=5,Inputs!$M$28,IF(CS7=6,Inputs!$M$29,IF(CS7=7,Inputs!$M$30,IF(CS7=8,Inputs!$M$31,IF(CS7=9,Inputs!$M$32,IF(CS7=10,Inputs!$M$33,IF(CS7=11,Inputs!$M$34,Inputs!$M$35)))))))))))*(((1-(Inputs!$M$18))^(Financials!CS6-1)))</f>
        <v>2761.428095257832</v>
      </c>
      <c r="CT15" s="55">
        <f>Tables!$C$178*IF(CT7=1,Inputs!$M$24,IF(CT7=2,Inputs!$M$25,IF(CT7=3,Inputs!$M$26,IF(CT7=4,Inputs!$M$27,IF(CT7=5,Inputs!$M$28,IF(CT7=6,Inputs!$M$29,IF(CT7=7,Inputs!$M$30,IF(CT7=8,Inputs!$M$31,IF(CT7=9,Inputs!$M$32,IF(CT7=10,Inputs!$M$33,IF(CT7=11,Inputs!$M$34,Inputs!$M$35)))))))))))*(((1-(Inputs!$M$18))^(Financials!CT6-1)))</f>
        <v>3091.0455932791447</v>
      </c>
      <c r="CU15" s="55">
        <f>Tables!$C$178*IF(CU7=1,Inputs!$M$24,IF(CU7=2,Inputs!$M$25,IF(CU7=3,Inputs!$M$26,IF(CU7=4,Inputs!$M$27,IF(CU7=5,Inputs!$M$28,IF(CU7=6,Inputs!$M$29,IF(CU7=7,Inputs!$M$30,IF(CU7=8,Inputs!$M$31,IF(CU7=9,Inputs!$M$32,IF(CU7=10,Inputs!$M$33,IF(CU7=11,Inputs!$M$34,Inputs!$M$35)))))))))))*(((1-(Inputs!$M$18))^(Financials!CU6-1)))</f>
        <v>3697.5500267696957</v>
      </c>
      <c r="CV15" s="55">
        <f>Tables!$C$178*IF(CV7=1,Inputs!$M$24,IF(CV7=2,Inputs!$M$25,IF(CV7=3,Inputs!$M$26,IF(CV7=4,Inputs!$M$27,IF(CV7=5,Inputs!$M$28,IF(CV7=6,Inputs!$M$29,IF(CV7=7,Inputs!$M$30,IF(CV7=8,Inputs!$M$31,IF(CV7=9,Inputs!$M$32,IF(CV7=10,Inputs!$M$33,IF(CV7=11,Inputs!$M$34,Inputs!$M$35)))))))))))*(((1-(Inputs!$M$18))^(Financials!CV6-1)))</f>
        <v>5175.0661061948504</v>
      </c>
      <c r="CW15" s="55">
        <f>Tables!$C$178*IF(CW7=1,Inputs!$M$24,IF(CW7=2,Inputs!$M$25,IF(CW7=3,Inputs!$M$26,IF(CW7=4,Inputs!$M$27,IF(CW7=5,Inputs!$M$28,IF(CW7=6,Inputs!$M$29,IF(CW7=7,Inputs!$M$30,IF(CW7=8,Inputs!$M$31,IF(CW7=9,Inputs!$M$32,IF(CW7=10,Inputs!$M$33,IF(CW7=11,Inputs!$M$34,Inputs!$M$35)))))))))))*(((1-(Inputs!$M$18))^(Financials!CW6-1)))</f>
        <v>6332.8496422678181</v>
      </c>
      <c r="CX15" s="55">
        <f>Tables!$C$178*IF(CX7=1,Inputs!$M$24,IF(CX7=2,Inputs!$M$25,IF(CX7=3,Inputs!$M$26,IF(CX7=4,Inputs!$M$27,IF(CX7=5,Inputs!$M$28,IF(CX7=6,Inputs!$M$29,IF(CX7=7,Inputs!$M$30,IF(CX7=8,Inputs!$M$31,IF(CX7=9,Inputs!$M$32,IF(CX7=10,Inputs!$M$33,IF(CX7=11,Inputs!$M$34,Inputs!$M$35)))))))))))*(((1-(Inputs!$M$18))^(Financials!CX6-1)))</f>
        <v>6969.534181256493</v>
      </c>
      <c r="CY15" s="55">
        <f>Tables!$C$178*IF(CY7=1,Inputs!$M$24,IF(CY7=2,Inputs!$M$25,IF(CY7=3,Inputs!$M$26,IF(CY7=4,Inputs!$M$27,IF(CY7=5,Inputs!$M$28,IF(CY7=6,Inputs!$M$29,IF(CY7=7,Inputs!$M$30,IF(CY7=8,Inputs!$M$31,IF(CY7=9,Inputs!$M$32,IF(CY7=10,Inputs!$M$33,IF(CY7=11,Inputs!$M$34,Inputs!$M$35)))))))))))*(((1-(Inputs!$M$18))^(Financials!CY6-1)))</f>
        <v>7159.0782332047002</v>
      </c>
      <c r="CZ15" s="55">
        <f>Tables!$C$178*IF(CZ7=1,Inputs!$M$24,IF(CZ7=2,Inputs!$M$25,IF(CZ7=3,Inputs!$M$26,IF(CZ7=4,Inputs!$M$27,IF(CZ7=5,Inputs!$M$28,IF(CZ7=6,Inputs!$M$29,IF(CZ7=7,Inputs!$M$30,IF(CZ7=8,Inputs!$M$31,IF(CZ7=9,Inputs!$M$32,IF(CZ7=10,Inputs!$M$33,IF(CZ7=11,Inputs!$M$34,Inputs!$M$35)))))))))))*(((1-(Inputs!$M$18))^(Financials!CZ6-1)))</f>
        <v>7478.7701846194313</v>
      </c>
      <c r="DA15" s="55">
        <f>Tables!$C$178*IF(DA7=1,Inputs!$M$24,IF(DA7=2,Inputs!$M$25,IF(DA7=3,Inputs!$M$26,IF(DA7=4,Inputs!$M$27,IF(DA7=5,Inputs!$M$28,IF(DA7=6,Inputs!$M$29,IF(DA7=7,Inputs!$M$30,IF(DA7=8,Inputs!$M$31,IF(DA7=9,Inputs!$M$32,IF(DA7=10,Inputs!$M$33,IF(DA7=11,Inputs!$M$34,Inputs!$M$35)))))))))))*(((1-(Inputs!$M$18))^(Financials!DA6-1)))</f>
        <v>6887.193436128121</v>
      </c>
      <c r="DB15" s="55">
        <f>Tables!$C$178*IF(DB7=1,Inputs!$M$24,IF(DB7=2,Inputs!$M$25,IF(DB7=3,Inputs!$M$26,IF(DB7=4,Inputs!$M$27,IF(DB7=5,Inputs!$M$28,IF(DB7=6,Inputs!$M$29,IF(DB7=7,Inputs!$M$30,IF(DB7=8,Inputs!$M$31,IF(DB7=9,Inputs!$M$32,IF(DB7=10,Inputs!$M$33,IF(DB7=11,Inputs!$M$34,Inputs!$M$35)))))))))))*(((1-(Inputs!$M$18))^(Financials!DB6-1)))</f>
        <v>5714.177775524995</v>
      </c>
      <c r="DC15" s="55">
        <f>Tables!$C$178*IF(DC7=1,Inputs!$M$24,IF(DC7=2,Inputs!$M$25,IF(DC7=3,Inputs!$M$26,IF(DC7=4,Inputs!$M$27,IF(DC7=5,Inputs!$M$28,IF(DC7=6,Inputs!$M$29,IF(DC7=7,Inputs!$M$30,IF(DC7=8,Inputs!$M$31,IF(DC7=9,Inputs!$M$32,IF(DC7=10,Inputs!$M$33,IF(DC7=11,Inputs!$M$34,Inputs!$M$35)))))))))))*(((1-(Inputs!$M$18))^(Financials!DC6-1)))</f>
        <v>4452.539767472269</v>
      </c>
      <c r="DD15" s="55">
        <f>Tables!$C$178*IF(DD7=1,Inputs!$M$24,IF(DD7=2,Inputs!$M$25,IF(DD7=3,Inputs!$M$26,IF(DD7=4,Inputs!$M$27,IF(DD7=5,Inputs!$M$28,IF(DD7=6,Inputs!$M$29,IF(DD7=7,Inputs!$M$30,IF(DD7=8,Inputs!$M$31,IF(DD7=9,Inputs!$M$32,IF(DD7=10,Inputs!$M$33,IF(DD7=11,Inputs!$M$34,Inputs!$M$35)))))))))))*(((1-(Inputs!$M$18))^(Financials!DD6-1)))</f>
        <v>3524.6588171625863</v>
      </c>
      <c r="DE15" s="55">
        <f>Tables!$C$178*IF(DE7=1,Inputs!$M$24,IF(DE7=2,Inputs!$M$25,IF(DE7=3,Inputs!$M$26,IF(DE7=4,Inputs!$M$27,IF(DE7=5,Inputs!$M$28,IF(DE7=6,Inputs!$M$29,IF(DE7=7,Inputs!$M$30,IF(DE7=8,Inputs!$M$31,IF(DE7=9,Inputs!$M$32,IF(DE7=10,Inputs!$M$33,IF(DE7=11,Inputs!$M$34,Inputs!$M$35)))))))))))*(((1-(Inputs!$M$18))^(Financials!DE6-1)))</f>
        <v>2830.0495834249891</v>
      </c>
      <c r="DF15" s="55">
        <f>Tables!$C$179*IF(DF7=1,Inputs!$M$24,IF(DF7=2,Inputs!$M$25,IF(DF7=3,Inputs!$M$26,IF(DF7=4,Inputs!$M$27,IF(DF7=5,Inputs!$M$28,IF(DF7=6,Inputs!$M$29,IF(DF7=7,Inputs!$M$30,IF(DF7=8,Inputs!$M$31,IF(DF7=9,Inputs!$M$32,IF(DF7=10,Inputs!$M$33,IF(DF7=11,Inputs!$M$34,Inputs!$M$35)))))))))))*(((1-(Inputs!$M$18))^(Financials!DF6-1)))</f>
        <v>3167.8580762721322</v>
      </c>
      <c r="DG15" s="55">
        <f>Tables!$C$179*IF(DG7=1,Inputs!$M$24,IF(DG7=2,Inputs!$M$25,IF(DG7=3,Inputs!$M$26,IF(DG7=4,Inputs!$M$27,IF(DG7=5,Inputs!$M$28,IF(DG7=6,Inputs!$M$29,IF(DG7=7,Inputs!$M$30,IF(DG7=8,Inputs!$M$31,IF(DG7=9,Inputs!$M$32,IF(DG7=10,Inputs!$M$33,IF(DG7=11,Inputs!$M$34,Inputs!$M$35)))))))))))*(((1-(Inputs!$M$18))^(Financials!DG6-1)))</f>
        <v>3789.4341449349231</v>
      </c>
      <c r="DH15" s="55">
        <f>Tables!$C$179*IF(DH7=1,Inputs!$M$24,IF(DH7=2,Inputs!$M$25,IF(DH7=3,Inputs!$M$26,IF(DH7=4,Inputs!$M$27,IF(DH7=5,Inputs!$M$28,IF(DH7=6,Inputs!$M$29,IF(DH7=7,Inputs!$M$30,IF(DH7=8,Inputs!$M$31,IF(DH7=9,Inputs!$M$32,IF(DH7=10,Inputs!$M$33,IF(DH7=11,Inputs!$M$34,Inputs!$M$35)))))))))))*(((1-(Inputs!$M$18))^(Financials!DH6-1)))</f>
        <v>5303.6664989337924</v>
      </c>
      <c r="DI15" s="55">
        <f>Tables!$C$179*IF(DI7=1,Inputs!$M$24,IF(DI7=2,Inputs!$M$25,IF(DI7=3,Inputs!$M$26,IF(DI7=4,Inputs!$M$27,IF(DI7=5,Inputs!$M$28,IF(DI7=6,Inputs!$M$29,IF(DI7=7,Inputs!$M$30,IF(DI7=8,Inputs!$M$31,IF(DI7=9,Inputs!$M$32,IF(DI7=10,Inputs!$M$33,IF(DI7=11,Inputs!$M$34,Inputs!$M$35)))))))))))*(((1-(Inputs!$M$18))^(Financials!DI6-1)))</f>
        <v>6490.2209558781742</v>
      </c>
      <c r="DJ15" s="55">
        <f>Tables!$C$179*IF(DJ7=1,Inputs!$M$24,IF(DJ7=2,Inputs!$M$25,IF(DJ7=3,Inputs!$M$26,IF(DJ7=4,Inputs!$M$27,IF(DJ7=5,Inputs!$M$28,IF(DJ7=6,Inputs!$M$29,IF(DJ7=7,Inputs!$M$30,IF(DJ7=8,Inputs!$M$31,IF(DJ7=9,Inputs!$M$32,IF(DJ7=10,Inputs!$M$33,IF(DJ7=11,Inputs!$M$34,Inputs!$M$35)))))))))))*(((1-(Inputs!$M$18))^(Financials!DJ6-1)))</f>
        <v>7142.7271056607169</v>
      </c>
      <c r="DK15" s="55">
        <f>Tables!$C$179*IF(DK7=1,Inputs!$M$24,IF(DK7=2,Inputs!$M$25,IF(DK7=3,Inputs!$M$26,IF(DK7=4,Inputs!$M$27,IF(DK7=5,Inputs!$M$28,IF(DK7=6,Inputs!$M$29,IF(DK7=7,Inputs!$M$30,IF(DK7=8,Inputs!$M$31,IF(DK7=9,Inputs!$M$32,IF(DK7=10,Inputs!$M$33,IF(DK7=11,Inputs!$M$34,Inputs!$M$35)))))))))))*(((1-(Inputs!$M$18))^(Financials!DK6-1)))</f>
        <v>7336.9813272998372</v>
      </c>
      <c r="DL15" s="55">
        <f>Tables!$C$179*IF(DL7=1,Inputs!$M$24,IF(DL7=2,Inputs!$M$25,IF(DL7=3,Inputs!$M$26,IF(DL7=4,Inputs!$M$27,IF(DL7=5,Inputs!$M$28,IF(DL7=6,Inputs!$M$29,IF(DL7=7,Inputs!$M$30,IF(DL7=8,Inputs!$M$31,IF(DL7=9,Inputs!$M$32,IF(DL7=10,Inputs!$M$33,IF(DL7=11,Inputs!$M$34,Inputs!$M$35)))))))))))*(((1-(Inputs!$M$18))^(Financials!DL6-1)))</f>
        <v>7664.617623707225</v>
      </c>
      <c r="DM15" s="55">
        <f>Tables!$C$179*IF(DM7=1,Inputs!$M$24,IF(DM7=2,Inputs!$M$25,IF(DM7=3,Inputs!$M$26,IF(DM7=4,Inputs!$M$27,IF(DM7=5,Inputs!$M$28,IF(DM7=6,Inputs!$M$29,IF(DM7=7,Inputs!$M$30,IF(DM7=8,Inputs!$M$31,IF(DM7=9,Inputs!$M$32,IF(DM7=10,Inputs!$M$33,IF(DM7=11,Inputs!$M$34,Inputs!$M$35)))))))))))*(((1-(Inputs!$M$18))^(Financials!DM6-1)))</f>
        <v>7058.3401930159052</v>
      </c>
      <c r="DN15" s="55">
        <f>Tables!$C$179*IF(DN7=1,Inputs!$M$24,IF(DN7=2,Inputs!$M$25,IF(DN7=3,Inputs!$M$26,IF(DN7=4,Inputs!$M$27,IF(DN7=5,Inputs!$M$28,IF(DN7=6,Inputs!$M$29,IF(DN7=7,Inputs!$M$30,IF(DN7=8,Inputs!$M$31,IF(DN7=9,Inputs!$M$32,IF(DN7=10,Inputs!$M$33,IF(DN7=11,Inputs!$M$34,Inputs!$M$35)))))))))))*(((1-(Inputs!$M$18))^(Financials!DN6-1)))</f>
        <v>5856.1750932467921</v>
      </c>
      <c r="DO15" s="55">
        <f>Tables!$C$179*IF(DO7=1,Inputs!$M$24,IF(DO7=2,Inputs!$M$25,IF(DO7=3,Inputs!$M$26,IF(DO7=4,Inputs!$M$27,IF(DO7=5,Inputs!$M$28,IF(DO7=6,Inputs!$M$29,IF(DO7=7,Inputs!$M$30,IF(DO7=8,Inputs!$M$31,IF(DO7=9,Inputs!$M$32,IF(DO7=10,Inputs!$M$33,IF(DO7=11,Inputs!$M$34,Inputs!$M$35)))))))))))*(((1-(Inputs!$M$18))^(Financials!DO6-1)))</f>
        <v>4563.1853806939562</v>
      </c>
      <c r="DP15" s="55">
        <f>Tables!$C$179*IF(DP7=1,Inputs!$M$24,IF(DP7=2,Inputs!$M$25,IF(DP7=3,Inputs!$M$26,IF(DP7=4,Inputs!$M$27,IF(DP7=5,Inputs!$M$28,IF(DP7=6,Inputs!$M$29,IF(DP7=7,Inputs!$M$30,IF(DP7=8,Inputs!$M$31,IF(DP7=9,Inputs!$M$32,IF(DP7=10,Inputs!$M$33,IF(DP7=11,Inputs!$M$34,Inputs!$M$35)))))))))))*(((1-(Inputs!$M$18))^(Financials!DP6-1)))</f>
        <v>3612.2465887690769</v>
      </c>
      <c r="DQ15" s="55">
        <f>Tables!$C$179*IF(DQ7=1,Inputs!$M$24,IF(DQ7=2,Inputs!$M$25,IF(DQ7=3,Inputs!$M$26,IF(DQ7=4,Inputs!$M$27,IF(DQ7=5,Inputs!$M$28,IF(DQ7=6,Inputs!$M$29,IF(DQ7=7,Inputs!$M$30,IF(DQ7=8,Inputs!$M$31,IF(DQ7=9,Inputs!$M$32,IF(DQ7=10,Inputs!$M$33,IF(DQ7=11,Inputs!$M$34,Inputs!$M$35)))))))))))*(((1-(Inputs!$M$18))^(Financials!DQ6-1)))</f>
        <v>2900.3763155731003</v>
      </c>
      <c r="DR15" s="55">
        <f>Tables!$C$180*IF(DR7=1,Inputs!$M$24,IF(DR7=2,Inputs!$M$25,IF(DR7=3,Inputs!$M$26,IF(DR7=4,Inputs!$M$27,IF(DR7=5,Inputs!$M$28,IF(DR7=6,Inputs!$M$29,IF(DR7=7,Inputs!$M$30,IF(DR7=8,Inputs!$M$31,IF(DR7=9,Inputs!$M$32,IF(DR7=10,Inputs!$M$33,IF(DR7=11,Inputs!$M$34,Inputs!$M$35)))))))))))*(((1-(Inputs!$M$18))^(Financials!DR6-1)))</f>
        <v>3246.5793494674945</v>
      </c>
      <c r="DS15" s="55">
        <f>Tables!$C$180*IF(DS7=1,Inputs!$M$24,IF(DS7=2,Inputs!$M$25,IF(DS7=3,Inputs!$M$26,IF(DS7=4,Inputs!$M$27,IF(DS7=5,Inputs!$M$28,IF(DS7=6,Inputs!$M$29,IF(DS7=7,Inputs!$M$30,IF(DS7=8,Inputs!$M$31,IF(DS7=9,Inputs!$M$32,IF(DS7=10,Inputs!$M$33,IF(DS7=11,Inputs!$M$34,Inputs!$M$35)))))))))))*(((1-(Inputs!$M$18))^(Financials!DS6-1)))</f>
        <v>3883.6015834365558</v>
      </c>
      <c r="DT15" s="55">
        <f>Tables!$C$180*IF(DT7=1,Inputs!$M$24,IF(DT7=2,Inputs!$M$25,IF(DT7=3,Inputs!$M$26,IF(DT7=4,Inputs!$M$27,IF(DT7=5,Inputs!$M$28,IF(DT7=6,Inputs!$M$29,IF(DT7=7,Inputs!$M$30,IF(DT7=8,Inputs!$M$31,IF(DT7=9,Inputs!$M$32,IF(DT7=10,Inputs!$M$33,IF(DT7=11,Inputs!$M$34,Inputs!$M$35)))))))))))*(((1-(Inputs!$M$18))^(Financials!DT6-1)))</f>
        <v>5435.4626114322964</v>
      </c>
      <c r="DU15" s="55">
        <f>Tables!$C$180*IF(DU7=1,Inputs!$M$24,IF(DU7=2,Inputs!$M$25,IF(DU7=3,Inputs!$M$26,IF(DU7=4,Inputs!$M$27,IF(DU7=5,Inputs!$M$28,IF(DU7=6,Inputs!$M$29,IF(DU7=7,Inputs!$M$30,IF(DU7=8,Inputs!$M$31,IF(DU7=9,Inputs!$M$32,IF(DU7=10,Inputs!$M$33,IF(DU7=11,Inputs!$M$34,Inputs!$M$35)))))))))))*(((1-(Inputs!$M$18))^(Financials!DU6-1)))</f>
        <v>6651.5029466317465</v>
      </c>
      <c r="DV15" s="55">
        <f>Tables!$C$180*IF(DV7=1,Inputs!$M$24,IF(DV7=2,Inputs!$M$25,IF(DV7=3,Inputs!$M$26,IF(DV7=4,Inputs!$M$27,IF(DV7=5,Inputs!$M$28,IF(DV7=6,Inputs!$M$29,IF(DV7=7,Inputs!$M$30,IF(DV7=8,Inputs!$M$31,IF(DV7=9,Inputs!$M$32,IF(DV7=10,Inputs!$M$33,IF(DV7=11,Inputs!$M$34,Inputs!$M$35)))))))))))*(((1-(Inputs!$M$18))^(Financials!DV6-1)))</f>
        <v>7320.2238742363861</v>
      </c>
      <c r="DW15" s="55">
        <f>Tables!$C$180*IF(DW7=1,Inputs!$M$24,IF(DW7=2,Inputs!$M$25,IF(DW7=3,Inputs!$M$26,IF(DW7=4,Inputs!$M$27,IF(DW7=5,Inputs!$M$28,IF(DW7=6,Inputs!$M$29,IF(DW7=7,Inputs!$M$30,IF(DW7=8,Inputs!$M$31,IF(DW7=9,Inputs!$M$32,IF(DW7=10,Inputs!$M$33,IF(DW7=11,Inputs!$M$34,Inputs!$M$35)))))))))))*(((1-(Inputs!$M$18))^(Financials!DW6-1)))</f>
        <v>7519.3053132832383</v>
      </c>
      <c r="DX15" s="55">
        <f>Tables!$C$180*IF(DX7=1,Inputs!$M$24,IF(DX7=2,Inputs!$M$25,IF(DX7=3,Inputs!$M$26,IF(DX7=4,Inputs!$M$27,IF(DX7=5,Inputs!$M$28,IF(DX7=6,Inputs!$M$29,IF(DX7=7,Inputs!$M$30,IF(DX7=8,Inputs!$M$31,IF(DX7=9,Inputs!$M$32,IF(DX7=10,Inputs!$M$33,IF(DX7=11,Inputs!$M$34,Inputs!$M$35)))))))))))*(((1-(Inputs!$M$18))^(Financials!DX6-1)))</f>
        <v>7855.0833716563493</v>
      </c>
      <c r="DY15" s="55">
        <f>Tables!$C$180*IF(DY7=1,Inputs!$M$24,IF(DY7=2,Inputs!$M$25,IF(DY7=3,Inputs!$M$26,IF(DY7=4,Inputs!$M$27,IF(DY7=5,Inputs!$M$28,IF(DY7=6,Inputs!$M$29,IF(DY7=7,Inputs!$M$30,IF(DY7=8,Inputs!$M$31,IF(DY7=9,Inputs!$M$32,IF(DY7=10,Inputs!$M$33,IF(DY7=11,Inputs!$M$34,Inputs!$M$35)))))))))))*(((1-(Inputs!$M$18))^(Financials!DY6-1)))</f>
        <v>7233.7399468123504</v>
      </c>
      <c r="DZ15" s="55">
        <f>Tables!$C$180*IF(DZ7=1,Inputs!$M$24,IF(DZ7=2,Inputs!$M$25,IF(DZ7=3,Inputs!$M$26,IF(DZ7=4,Inputs!$M$27,IF(DZ7=5,Inputs!$M$28,IF(DZ7=6,Inputs!$M$29,IF(DZ7=7,Inputs!$M$30,IF(DZ7=8,Inputs!$M$31,IF(DZ7=9,Inputs!$M$32,IF(DZ7=10,Inputs!$M$33,IF(DZ7=11,Inputs!$M$34,Inputs!$M$35)))))))))))*(((1-(Inputs!$M$18))^(Financials!DZ6-1)))</f>
        <v>6001.7010443139752</v>
      </c>
      <c r="EA15" s="55">
        <f>Tables!$C$180*IF(EA7=1,Inputs!$M$24,IF(EA7=2,Inputs!$M$25,IF(EA7=3,Inputs!$M$26,IF(EA7=4,Inputs!$M$27,IF(EA7=5,Inputs!$M$28,IF(EA7=6,Inputs!$M$29,IF(EA7=7,Inputs!$M$30,IF(EA7=8,Inputs!$M$31,IF(EA7=9,Inputs!$M$32,IF(EA7=10,Inputs!$M$33,IF(EA7=11,Inputs!$M$34,Inputs!$M$35)))))))))))*(((1-(Inputs!$M$18))^(Financials!EA6-1)))</f>
        <v>4676.5805374042002</v>
      </c>
      <c r="EB15" s="55">
        <f>Tables!$C$180*IF(EB7=1,Inputs!$M$24,IF(EB7=2,Inputs!$M$25,IF(EB7=3,Inputs!$M$26,IF(EB7=4,Inputs!$M$27,IF(EB7=5,Inputs!$M$28,IF(EB7=6,Inputs!$M$29,IF(EB7=7,Inputs!$M$30,IF(EB7=8,Inputs!$M$31,IF(EB7=9,Inputs!$M$32,IF(EB7=10,Inputs!$M$33,IF(EB7=11,Inputs!$M$34,Inputs!$M$35)))))))))))*(((1-(Inputs!$M$18))^(Financials!EB6-1)))</f>
        <v>3702.0109164999885</v>
      </c>
      <c r="EC15" s="55">
        <f>Tables!$C$180*IF(EC7=1,Inputs!$M$24,IF(EC7=2,Inputs!$M$25,IF(EC7=3,Inputs!$M$26,IF(EC7=4,Inputs!$M$27,IF(EC7=5,Inputs!$M$28,IF(EC7=6,Inputs!$M$29,IF(EC7=7,Inputs!$M$30,IF(EC7=8,Inputs!$M$31,IF(EC7=9,Inputs!$M$32,IF(EC7=10,Inputs!$M$33,IF(EC7=11,Inputs!$M$34,Inputs!$M$35)))))))))))*(((1-(Inputs!$M$18))^(Financials!EC6-1)))</f>
        <v>2972.4506670150918</v>
      </c>
      <c r="ED15" s="55">
        <f>Tables!$C$181*IF(ED7=1,Inputs!$M$24,IF(ED7=2,Inputs!$M$25,IF(ED7=3,Inputs!$M$26,IF(ED7=4,Inputs!$M$27,IF(ED7=5,Inputs!$M$28,IF(ED7=6,Inputs!$M$29,IF(ED7=7,Inputs!$M$30,IF(ED7=8,Inputs!$M$31,IF(ED7=9,Inputs!$M$32,IF(ED7=10,Inputs!$M$33,IF(ED7=11,Inputs!$M$34,Inputs!$M$35)))))))))))*(((1-(Inputs!$M$18))^(Financials!ED6-1)))</f>
        <v>3327.2568463017615</v>
      </c>
      <c r="EE15" s="55">
        <f>Tables!$C$181*IF(EE7=1,Inputs!$M$24,IF(EE7=2,Inputs!$M$25,IF(EE7=3,Inputs!$M$26,IF(EE7=4,Inputs!$M$27,IF(EE7=5,Inputs!$M$28,IF(EE7=6,Inputs!$M$29,IF(EE7=7,Inputs!$M$30,IF(EE7=8,Inputs!$M$31,IF(EE7=9,Inputs!$M$32,IF(EE7=10,Inputs!$M$33,IF(EE7=11,Inputs!$M$34,Inputs!$M$35)))))))))))*(((1-(Inputs!$M$18))^(Financials!EE6-1)))</f>
        <v>3980.1090827849544</v>
      </c>
      <c r="EF15" s="55">
        <f>Tables!$C$181*IF(EF7=1,Inputs!$M$24,IF(EF7=2,Inputs!$M$25,IF(EF7=3,Inputs!$M$26,IF(EF7=4,Inputs!$M$27,IF(EF7=5,Inputs!$M$28,IF(EF7=6,Inputs!$M$29,IF(EF7=7,Inputs!$M$30,IF(EF7=8,Inputs!$M$31,IF(EF7=9,Inputs!$M$32,IF(EF7=10,Inputs!$M$33,IF(EF7=11,Inputs!$M$34,Inputs!$M$35)))))))))))*(((1-(Inputs!$M$18))^(Financials!EF6-1)))</f>
        <v>5570.5338573263889</v>
      </c>
      <c r="EG15" s="55">
        <f>Tables!$C$181*IF(EG7=1,Inputs!$M$24,IF(EG7=2,Inputs!$M$25,IF(EG7=3,Inputs!$M$26,IF(EG7=4,Inputs!$M$27,IF(EG7=5,Inputs!$M$28,IF(EG7=6,Inputs!$M$29,IF(EG7=7,Inputs!$M$30,IF(EG7=8,Inputs!$M$31,IF(EG7=9,Inputs!$M$32,IF(EG7=10,Inputs!$M$33,IF(EG7=11,Inputs!$M$34,Inputs!$M$35)))))))))))*(((1-(Inputs!$M$18))^(Financials!EG6-1)))</f>
        <v>6816.7927948555443</v>
      </c>
      <c r="EH15" s="55">
        <f>Tables!$C$181*IF(EH7=1,Inputs!$M$24,IF(EH7=2,Inputs!$M$25,IF(EH7=3,Inputs!$M$26,IF(EH7=4,Inputs!$M$27,IF(EH7=5,Inputs!$M$28,IF(EH7=6,Inputs!$M$29,IF(EH7=7,Inputs!$M$30,IF(EH7=8,Inputs!$M$31,IF(EH7=9,Inputs!$M$32,IF(EH7=10,Inputs!$M$33,IF(EH7=11,Inputs!$M$34,Inputs!$M$35)))))))))))*(((1-(Inputs!$M$18))^(Financials!EH6-1)))</f>
        <v>7502.1314375111597</v>
      </c>
      <c r="EI15" s="55">
        <f>Tables!$C$181*IF(EI7=1,Inputs!$M$24,IF(EI7=2,Inputs!$M$25,IF(EI7=3,Inputs!$M$26,IF(EI7=4,Inputs!$M$27,IF(EI7=5,Inputs!$M$28,IF(EI7=6,Inputs!$M$29,IF(EI7=7,Inputs!$M$30,IF(EI7=8,Inputs!$M$31,IF(EI7=9,Inputs!$M$32,IF(EI7=10,Inputs!$M$33,IF(EI7=11,Inputs!$M$34,Inputs!$M$35)))))))))))*(((1-(Inputs!$M$18))^(Financials!EI6-1)))</f>
        <v>7706.1600503183263</v>
      </c>
      <c r="EJ15" s="55">
        <f>Tables!$C$181*IF(EJ7=1,Inputs!$M$24,IF(EJ7=2,Inputs!$M$25,IF(EJ7=3,Inputs!$M$26,IF(EJ7=4,Inputs!$M$27,IF(EJ7=5,Inputs!$M$28,IF(EJ7=6,Inputs!$M$29,IF(EJ7=7,Inputs!$M$30,IF(EJ7=8,Inputs!$M$31,IF(EJ7=9,Inputs!$M$32,IF(EJ7=10,Inputs!$M$33,IF(EJ7=11,Inputs!$M$34,Inputs!$M$35)))))))))))*(((1-(Inputs!$M$18))^(Financials!EJ6-1)))</f>
        <v>8050.282193442009</v>
      </c>
      <c r="EK15" s="55">
        <f>Tables!$C$181*IF(EK7=1,Inputs!$M$24,IF(EK7=2,Inputs!$M$25,IF(EK7=3,Inputs!$M$26,IF(EK7=4,Inputs!$M$27,IF(EK7=5,Inputs!$M$28,IF(EK7=6,Inputs!$M$29,IF(EK7=7,Inputs!$M$30,IF(EK7=8,Inputs!$M$31,IF(EK7=9,Inputs!$M$32,IF(EK7=10,Inputs!$M$33,IF(EK7=11,Inputs!$M$34,Inputs!$M$35)))))))))))*(((1-(Inputs!$M$18))^(Financials!EK6-1)))</f>
        <v>7413.4983844906374</v>
      </c>
      <c r="EL15" s="55">
        <f>Tables!$C$181*IF(EL7=1,Inputs!$M$24,IF(EL7=2,Inputs!$M$25,IF(EL7=3,Inputs!$M$26,IF(EL7=4,Inputs!$M$27,IF(EL7=5,Inputs!$M$28,IF(EL7=6,Inputs!$M$29,IF(EL7=7,Inputs!$M$30,IF(EL7=8,Inputs!$M$31,IF(EL7=9,Inputs!$M$32,IF(EL7=10,Inputs!$M$33,IF(EL7=11,Inputs!$M$34,Inputs!$M$35)))))))))))*(((1-(Inputs!$M$18))^(Financials!EL6-1)))</f>
        <v>6150.8433152651769</v>
      </c>
      <c r="EM15" s="55">
        <f>Tables!$C$181*IF(EM7=1,Inputs!$M$24,IF(EM7=2,Inputs!$M$25,IF(EM7=3,Inputs!$M$26,IF(EM7=4,Inputs!$M$27,IF(EM7=5,Inputs!$M$28,IF(EM7=6,Inputs!$M$29,IF(EM7=7,Inputs!$M$30,IF(EM7=8,Inputs!$M$31,IF(EM7=9,Inputs!$M$32,IF(EM7=10,Inputs!$M$33,IF(EM7=11,Inputs!$M$34,Inputs!$M$35)))))))))))*(((1-(Inputs!$M$18))^(Financials!EM6-1)))</f>
        <v>4792.7935637586943</v>
      </c>
      <c r="EN15" s="55">
        <f>Tables!$C$181*IF(EN7=1,Inputs!$M$24,IF(EN7=2,Inputs!$M$25,IF(EN7=3,Inputs!$M$26,IF(EN7=4,Inputs!$M$27,IF(EN7=5,Inputs!$M$28,IF(EN7=6,Inputs!$M$29,IF(EN7=7,Inputs!$M$30,IF(EN7=8,Inputs!$M$31,IF(EN7=9,Inputs!$M$32,IF(EN7=10,Inputs!$M$33,IF(EN7=11,Inputs!$M$34,Inputs!$M$35)))))))))))*(((1-(Inputs!$M$18))^(Financials!EN6-1)))</f>
        <v>3794.005887775013</v>
      </c>
      <c r="EO15" s="55">
        <f>Tables!$C$181*IF(EO7=1,Inputs!$M$24,IF(EO7=2,Inputs!$M$25,IF(EO7=3,Inputs!$M$26,IF(EO7=4,Inputs!$M$27,IF(EO7=5,Inputs!$M$28,IF(EO7=6,Inputs!$M$29,IF(EO7=7,Inputs!$M$30,IF(EO7=8,Inputs!$M$31,IF(EO7=9,Inputs!$M$32,IF(EO7=10,Inputs!$M$33,IF(EO7=11,Inputs!$M$34,Inputs!$M$35)))))))))))*(((1-(Inputs!$M$18))^(Financials!EO6-1)))</f>
        <v>3046.3160660904168</v>
      </c>
      <c r="EP15" s="55">
        <f>Tables!$C$182*IF(EP7=1,Inputs!$M$24,IF(EP7=2,Inputs!$M$25,IF(EP7=3,Inputs!$M$26,IF(EP7=4,Inputs!$M$27,IF(EP7=5,Inputs!$M$28,IF(EP7=6,Inputs!$M$29,IF(EP7=7,Inputs!$M$30,IF(EP7=8,Inputs!$M$31,IF(EP7=9,Inputs!$M$32,IF(EP7=10,Inputs!$M$33,IF(EP7=11,Inputs!$M$34,Inputs!$M$35)))))))))))*(((1-(Inputs!$M$18))^(Financials!EP6-1)))</f>
        <v>3409.9391789323608</v>
      </c>
      <c r="EQ15" s="55">
        <f>Tables!$C$182*IF(EQ7=1,Inputs!$M$24,IF(EQ7=2,Inputs!$M$25,IF(EQ7=3,Inputs!$M$26,IF(EQ7=4,Inputs!$M$27,IF(EQ7=5,Inputs!$M$28,IF(EQ7=6,Inputs!$M$29,IF(EQ7=7,Inputs!$M$30,IF(EQ7=8,Inputs!$M$31,IF(EQ7=9,Inputs!$M$32,IF(EQ7=10,Inputs!$M$33,IF(EQ7=11,Inputs!$M$34,Inputs!$M$35)))))))))))*(((1-(Inputs!$M$18))^(Financials!EQ6-1)))</f>
        <v>4079.0147934921606</v>
      </c>
      <c r="ER15" s="55">
        <f>Tables!$C$182*IF(ER7=1,Inputs!$M$24,IF(ER7=2,Inputs!$M$25,IF(ER7=3,Inputs!$M$26,IF(ER7=4,Inputs!$M$27,IF(ER7=5,Inputs!$M$28,IF(ER7=6,Inputs!$M$29,IF(ER7=7,Inputs!$M$30,IF(ER7=8,Inputs!$M$31,IF(ER7=9,Inputs!$M$32,IF(ER7=10,Inputs!$M$33,IF(ER7=11,Inputs!$M$34,Inputs!$M$35)))))))))))*(((1-(Inputs!$M$18))^(Financials!ER6-1)))</f>
        <v>5708.9616236809507</v>
      </c>
      <c r="ES15" s="55">
        <f>Tables!$C$182*IF(ES7=1,Inputs!$M$24,IF(ES7=2,Inputs!$M$25,IF(ES7=3,Inputs!$M$26,IF(ES7=4,Inputs!$M$27,IF(ES7=5,Inputs!$M$28,IF(ES7=6,Inputs!$M$29,IF(ES7=7,Inputs!$M$30,IF(ES7=8,Inputs!$M$31,IF(ES7=9,Inputs!$M$32,IF(ES7=10,Inputs!$M$33,IF(ES7=11,Inputs!$M$34,Inputs!$M$35)))))))))))*(((1-(Inputs!$M$18))^(Financials!ES6-1)))</f>
        <v>6986.1900958077058</v>
      </c>
      <c r="ET15" s="55">
        <f>Tables!$C$182*IF(ET7=1,Inputs!$M$24,IF(ET7=2,Inputs!$M$25,IF(ET7=3,Inputs!$M$26,IF(ET7=4,Inputs!$M$27,IF(ET7=5,Inputs!$M$28,IF(ET7=6,Inputs!$M$29,IF(ET7=7,Inputs!$M$30,IF(ET7=8,Inputs!$M$31,IF(ET7=9,Inputs!$M$32,IF(ET7=10,Inputs!$M$33,IF(ET7=11,Inputs!$M$34,Inputs!$M$35)))))))))))*(((1-(Inputs!$M$18))^(Financials!ET6-1)))</f>
        <v>7688.5594037333121</v>
      </c>
      <c r="EU15" s="55">
        <f>Tables!$C$182*IF(EU7=1,Inputs!$M$24,IF(EU7=2,Inputs!$M$25,IF(EU7=3,Inputs!$M$26,IF(EU7=4,Inputs!$M$27,IF(EU7=5,Inputs!$M$28,IF(EU7=6,Inputs!$M$29,IF(EU7=7,Inputs!$M$30,IF(EU7=8,Inputs!$M$31,IF(EU7=9,Inputs!$M$32,IF(EU7=10,Inputs!$M$33,IF(EU7=11,Inputs!$M$34,Inputs!$M$35)))))))))))*(((1-(Inputs!$M$18))^(Financials!EU6-1)))</f>
        <v>7897.6581275687377</v>
      </c>
      <c r="EV15" s="55">
        <f>Tables!$C$182*IF(EV7=1,Inputs!$M$24,IF(EV7=2,Inputs!$M$25,IF(EV7=3,Inputs!$M$26,IF(EV7=4,Inputs!$M$27,IF(EV7=5,Inputs!$M$28,IF(EV7=6,Inputs!$M$29,IF(EV7=7,Inputs!$M$30,IF(EV7=8,Inputs!$M$31,IF(EV7=9,Inputs!$M$32,IF(EV7=10,Inputs!$M$33,IF(EV7=11,Inputs!$M$34,Inputs!$M$35)))))))))))*(((1-(Inputs!$M$18))^(Financials!EV6-1)))</f>
        <v>8250.3317059490437</v>
      </c>
      <c r="EW15" s="55">
        <f>Tables!$C$182*IF(EW7=1,Inputs!$M$24,IF(EW7=2,Inputs!$M$25,IF(EW7=3,Inputs!$M$26,IF(EW7=4,Inputs!$M$27,IF(EW7=5,Inputs!$M$28,IF(EW7=6,Inputs!$M$29,IF(EW7=7,Inputs!$M$30,IF(EW7=8,Inputs!$M$31,IF(EW7=9,Inputs!$M$32,IF(EW7=10,Inputs!$M$33,IF(EW7=11,Inputs!$M$34,Inputs!$M$35)))))))))))*(((1-(Inputs!$M$18))^(Financials!EW6-1)))</f>
        <v>7597.7238193452295</v>
      </c>
      <c r="EX15" s="55">
        <f>Tables!$C$182*IF(EX7=1,Inputs!$M$24,IF(EX7=2,Inputs!$M$25,IF(EX7=3,Inputs!$M$26,IF(EX7=4,Inputs!$M$27,IF(EX7=5,Inputs!$M$28,IF(EX7=6,Inputs!$M$29,IF(EX7=7,Inputs!$M$30,IF(EX7=8,Inputs!$M$31,IF(EX7=9,Inputs!$M$32,IF(EX7=10,Inputs!$M$33,IF(EX7=11,Inputs!$M$34,Inputs!$M$35)))))))))))*(((1-(Inputs!$M$18))^(Financials!EX6-1)))</f>
        <v>6303.6917716495163</v>
      </c>
      <c r="EY15" s="55">
        <f>Tables!$C$182*IF(EY7=1,Inputs!$M$24,IF(EY7=2,Inputs!$M$25,IF(EY7=3,Inputs!$M$26,IF(EY7=4,Inputs!$M$27,IF(EY7=5,Inputs!$M$28,IF(EY7=6,Inputs!$M$29,IF(EY7=7,Inputs!$M$30,IF(EY7=8,Inputs!$M$31,IF(EY7=9,Inputs!$M$32,IF(EY7=10,Inputs!$M$33,IF(EY7=11,Inputs!$M$34,Inputs!$M$35)))))))))))*(((1-(Inputs!$M$18))^(Financials!EY6-1)))</f>
        <v>4911.8944838180987</v>
      </c>
      <c r="EZ15" s="55">
        <f>Tables!$C$182*IF(EZ7=1,Inputs!$M$24,IF(EZ7=2,Inputs!$M$25,IF(EZ7=3,Inputs!$M$26,IF(EZ7=4,Inputs!$M$27,IF(EZ7=5,Inputs!$M$28,IF(EZ7=6,Inputs!$M$29,IF(EZ7=7,Inputs!$M$30,IF(EZ7=8,Inputs!$M$31,IF(EZ7=9,Inputs!$M$32,IF(EZ7=10,Inputs!$M$33,IF(EZ7=11,Inputs!$M$34,Inputs!$M$35)))))))))))*(((1-(Inputs!$M$18))^(Financials!EZ6-1)))</f>
        <v>3888.2869340862221</v>
      </c>
      <c r="FA15" s="55">
        <f>Tables!$C$182*IF(FA7=1,Inputs!$M$24,IF(FA7=2,Inputs!$M$25,IF(FA7=3,Inputs!$M$26,IF(FA7=4,Inputs!$M$27,IF(FA7=5,Inputs!$M$28,IF(FA7=6,Inputs!$M$29,IF(FA7=7,Inputs!$M$30,IF(FA7=8,Inputs!$M$31,IF(FA7=9,Inputs!$M$32,IF(FA7=10,Inputs!$M$33,IF(FA7=11,Inputs!$M$34,Inputs!$M$35)))))))))))*(((1-(Inputs!$M$18))^(Financials!FA6-1)))</f>
        <v>3122.0170203327639</v>
      </c>
      <c r="FB15" s="55">
        <f>Tables!$C$183*IF(FB7=1,Inputs!$M$24,IF(FB7=2,Inputs!$M$25,IF(FB7=3,Inputs!$M$26,IF(FB7=4,Inputs!$M$27,IF(FB7=5,Inputs!$M$28,IF(FB7=6,Inputs!$M$29,IF(FB7=7,Inputs!$M$30,IF(FB7=8,Inputs!$M$31,IF(FB7=9,Inputs!$M$32,IF(FB7=10,Inputs!$M$33,IF(FB7=11,Inputs!$M$34,Inputs!$M$35)))))))))))*(((1-(Inputs!$M$18))^(Financials!FB6-1)))</f>
        <v>3494.6761675288303</v>
      </c>
      <c r="FC15" s="55">
        <f>Tables!$C$183*IF(FC7=1,Inputs!$M$24,IF(FC7=2,Inputs!$M$25,IF(FC7=3,Inputs!$M$26,IF(FC7=4,Inputs!$M$27,IF(FC7=5,Inputs!$M$28,IF(FC7=6,Inputs!$M$29,IF(FC7=7,Inputs!$M$30,IF(FC7=8,Inputs!$M$31,IF(FC7=9,Inputs!$M$32,IF(FC7=10,Inputs!$M$33,IF(FC7=11,Inputs!$M$34,Inputs!$M$35)))))))))))*(((1-(Inputs!$M$18))^(Financials!FC6-1)))</f>
        <v>4180.3783111104412</v>
      </c>
      <c r="FD15" s="55">
        <f>Tables!$C$183*IF(FD7=1,Inputs!$M$24,IF(FD7=2,Inputs!$M$25,IF(FD7=3,Inputs!$M$26,IF(FD7=4,Inputs!$M$27,IF(FD7=5,Inputs!$M$28,IF(FD7=6,Inputs!$M$29,IF(FD7=7,Inputs!$M$30,IF(FD7=8,Inputs!$M$31,IF(FD7=9,Inputs!$M$32,IF(FD7=10,Inputs!$M$33,IF(FD7=11,Inputs!$M$34,Inputs!$M$35)))))))))))*(((1-(Inputs!$M$18))^(Financials!FD6-1)))</f>
        <v>5850.8293200294229</v>
      </c>
      <c r="FE15" s="55">
        <f>Tables!$C$183*IF(FE7=1,Inputs!$M$24,IF(FE7=2,Inputs!$M$25,IF(FE7=3,Inputs!$M$26,IF(FE7=4,Inputs!$M$27,IF(FE7=5,Inputs!$M$28,IF(FE7=6,Inputs!$M$29,IF(FE7=7,Inputs!$M$30,IF(FE7=8,Inputs!$M$31,IF(FE7=9,Inputs!$M$32,IF(FE7=10,Inputs!$M$33,IF(FE7=11,Inputs!$M$34,Inputs!$M$35)))))))))))*(((1-(Inputs!$M$18))^(Financials!FE6-1)))</f>
        <v>7159.7969196885279</v>
      </c>
      <c r="FF15" s="55">
        <f>Tables!$C$183*IF(FF7=1,Inputs!$M$24,IF(FF7=2,Inputs!$M$25,IF(FF7=3,Inputs!$M$26,IF(FF7=4,Inputs!$M$27,IF(FF7=5,Inputs!$M$28,IF(FF7=6,Inputs!$M$29,IF(FF7=7,Inputs!$M$30,IF(FF7=8,Inputs!$M$31,IF(FF7=9,Inputs!$M$32,IF(FF7=10,Inputs!$M$33,IF(FF7=11,Inputs!$M$34,Inputs!$M$35)))))))))))*(((1-(Inputs!$M$18))^(Financials!FF6-1)))</f>
        <v>7879.6201049160863</v>
      </c>
      <c r="FG15" s="55">
        <f>Tables!$C$183*IF(FG7=1,Inputs!$M$24,IF(FG7=2,Inputs!$M$25,IF(FG7=3,Inputs!$M$26,IF(FG7=4,Inputs!$M$27,IF(FG7=5,Inputs!$M$28,IF(FG7=6,Inputs!$M$29,IF(FG7=7,Inputs!$M$30,IF(FG7=8,Inputs!$M$31,IF(FG7=9,Inputs!$M$32,IF(FG7=10,Inputs!$M$33,IF(FG7=11,Inputs!$M$34,Inputs!$M$35)))))))))))*(((1-(Inputs!$M$18))^(Financials!FG6-1)))</f>
        <v>8093.9149320388206</v>
      </c>
      <c r="FH15" s="55">
        <f>Tables!$C$183*IF(FH7=1,Inputs!$M$24,IF(FH7=2,Inputs!$M$25,IF(FH7=3,Inputs!$M$26,IF(FH7=4,Inputs!$M$27,IF(FH7=5,Inputs!$M$28,IF(FH7=6,Inputs!$M$29,IF(FH7=7,Inputs!$M$30,IF(FH7=8,Inputs!$M$31,IF(FH7=9,Inputs!$M$32,IF(FH7=10,Inputs!$M$33,IF(FH7=11,Inputs!$M$34,Inputs!$M$35)))))))))))*(((1-(Inputs!$M$18))^(Financials!FH6-1)))</f>
        <v>8455.3524488418789</v>
      </c>
      <c r="FI15" s="55">
        <f>Tables!$C$183*IF(FI7=1,Inputs!$M$24,IF(FI7=2,Inputs!$M$25,IF(FI7=3,Inputs!$M$26,IF(FI7=4,Inputs!$M$27,IF(FI7=5,Inputs!$M$28,IF(FI7=6,Inputs!$M$29,IF(FI7=7,Inputs!$M$30,IF(FI7=8,Inputs!$M$31,IF(FI7=9,Inputs!$M$32,IF(FI7=10,Inputs!$M$33,IF(FI7=11,Inputs!$M$34,Inputs!$M$35)))))))))))*(((1-(Inputs!$M$18))^(Financials!FI6-1)))</f>
        <v>7786.5272562559594</v>
      </c>
      <c r="FJ15" s="55">
        <f>Tables!$C$183*IF(FJ7=1,Inputs!$M$24,IF(FJ7=2,Inputs!$M$25,IF(FJ7=3,Inputs!$M$26,IF(FJ7=4,Inputs!$M$27,IF(FJ7=5,Inputs!$M$28,IF(FJ7=6,Inputs!$M$29,IF(FJ7=7,Inputs!$M$30,IF(FJ7=8,Inputs!$M$31,IF(FJ7=9,Inputs!$M$32,IF(FJ7=10,Inputs!$M$33,IF(FJ7=11,Inputs!$M$34,Inputs!$M$35)))))))))))*(((1-(Inputs!$M$18))^(Financials!FJ6-1)))</f>
        <v>6460.338512175008</v>
      </c>
      <c r="FK15" s="55">
        <f>Tables!$C$183*IF(FK7=1,Inputs!$M$24,IF(FK7=2,Inputs!$M$25,IF(FK7=3,Inputs!$M$26,IF(FK7=4,Inputs!$M$27,IF(FK7=5,Inputs!$M$28,IF(FK7=6,Inputs!$M$29,IF(FK7=7,Inputs!$M$30,IF(FK7=8,Inputs!$M$31,IF(FK7=9,Inputs!$M$32,IF(FK7=10,Inputs!$M$33,IF(FK7=11,Inputs!$M$34,Inputs!$M$35)))))))))))*(((1-(Inputs!$M$18))^(Financials!FK6-1)))</f>
        <v>5033.9550617409786</v>
      </c>
      <c r="FL15" s="55">
        <f>Tables!$C$183*IF(FL7=1,Inputs!$M$24,IF(FL7=2,Inputs!$M$25,IF(FL7=3,Inputs!$M$26,IF(FL7=4,Inputs!$M$27,IF(FL7=5,Inputs!$M$28,IF(FL7=6,Inputs!$M$29,IF(FL7=7,Inputs!$M$30,IF(FL7=8,Inputs!$M$31,IF(FL7=9,Inputs!$M$32,IF(FL7=10,Inputs!$M$33,IF(FL7=11,Inputs!$M$34,Inputs!$M$35)))))))))))*(((1-(Inputs!$M$18))^(Financials!FL6-1)))</f>
        <v>3984.9108643982654</v>
      </c>
      <c r="FM15" s="55">
        <f>Tables!$C$183*IF(FM7=1,Inputs!$M$24,IF(FM7=2,Inputs!$M$25,IF(FM7=3,Inputs!$M$26,IF(FM7=4,Inputs!$M$27,IF(FM7=5,Inputs!$M$28,IF(FM7=6,Inputs!$M$29,IF(FM7=7,Inputs!$M$30,IF(FM7=8,Inputs!$M$31,IF(FM7=9,Inputs!$M$32,IF(FM7=10,Inputs!$M$33,IF(FM7=11,Inputs!$M$34,Inputs!$M$35)))))))))))*(((1-(Inputs!$M$18))^(Financials!FM6-1)))</f>
        <v>3199.5991432880332</v>
      </c>
      <c r="FN15" s="55">
        <f>Tables!$C$184*IF(FN7=1,Inputs!$M$24,IF(FN7=2,Inputs!$M$25,IF(FN7=3,Inputs!$M$26,IF(FN7=4,Inputs!$M$27,IF(FN7=5,Inputs!$M$28,IF(FN7=6,Inputs!$M$29,IF(FN7=7,Inputs!$M$30,IF(FN7=8,Inputs!$M$31,IF(FN7=9,Inputs!$M$32,IF(FN7=10,Inputs!$M$33,IF(FN7=11,Inputs!$M$34,Inputs!$M$35)))))))))))*(((1-(Inputs!$M$18))^(Financials!FN6-1)))</f>
        <v>3581.5188702919213</v>
      </c>
      <c r="FO15" s="55">
        <f>Tables!$C$184*IF(FO7=1,Inputs!$M$24,IF(FO7=2,Inputs!$M$25,IF(FO7=3,Inputs!$M$26,IF(FO7=4,Inputs!$M$27,IF(FO7=5,Inputs!$M$28,IF(FO7=6,Inputs!$M$29,IF(FO7=7,Inputs!$M$30,IF(FO7=8,Inputs!$M$31,IF(FO7=9,Inputs!$M$32,IF(FO7=10,Inputs!$M$33,IF(FO7=11,Inputs!$M$34,Inputs!$M$35)))))))))))*(((1-(Inputs!$M$18))^(Financials!FO6-1)))</f>
        <v>4284.2607121415349</v>
      </c>
      <c r="FP15" s="55">
        <f>Tables!$C$184*IF(FP7=1,Inputs!$M$24,IF(FP7=2,Inputs!$M$25,IF(FP7=3,Inputs!$M$26,IF(FP7=4,Inputs!$M$27,IF(FP7=5,Inputs!$M$28,IF(FP7=6,Inputs!$M$29,IF(FP7=7,Inputs!$M$30,IF(FP7=8,Inputs!$M$31,IF(FP7=9,Inputs!$M$32,IF(FP7=10,Inputs!$M$33,IF(FP7=11,Inputs!$M$34,Inputs!$M$35)))))))))))*(((1-(Inputs!$M$18))^(Financials!FP6-1)))</f>
        <v>5996.2224286321534</v>
      </c>
      <c r="FQ15" s="55">
        <f>Tables!$C$184*IF(FQ7=1,Inputs!$M$24,IF(FQ7=2,Inputs!$M$25,IF(FQ7=3,Inputs!$M$26,IF(FQ7=4,Inputs!$M$27,IF(FQ7=5,Inputs!$M$28,IF(FQ7=6,Inputs!$M$29,IF(FQ7=7,Inputs!$M$30,IF(FQ7=8,Inputs!$M$31,IF(FQ7=9,Inputs!$M$32,IF(FQ7=10,Inputs!$M$33,IF(FQ7=11,Inputs!$M$34,Inputs!$M$35)))))))))))*(((1-(Inputs!$M$18))^(Financials!FQ6-1)))</f>
        <v>7337.7178731427875</v>
      </c>
      <c r="FR15" s="55">
        <f>Tables!$C$184*IF(FR7=1,Inputs!$M$24,IF(FR7=2,Inputs!$M$25,IF(FR7=3,Inputs!$M$26,IF(FR7=4,Inputs!$M$27,IF(FR7=5,Inputs!$M$28,IF(FR7=6,Inputs!$M$29,IF(FR7=7,Inputs!$M$30,IF(FR7=8,Inputs!$M$31,IF(FR7=9,Inputs!$M$32,IF(FR7=10,Inputs!$M$33,IF(FR7=11,Inputs!$M$34,Inputs!$M$35)))))))))))*(((1-(Inputs!$M$18))^(Financials!FR6-1)))</f>
        <v>8075.4286645232496</v>
      </c>
      <c r="FS15" s="55">
        <f>Tables!$C$184*IF(FS7=1,Inputs!$M$24,IF(FS7=2,Inputs!$M$25,IF(FS7=3,Inputs!$M$26,IF(FS7=4,Inputs!$M$27,IF(FS7=5,Inputs!$M$28,IF(FS7=6,Inputs!$M$29,IF(FS7=7,Inputs!$M$30,IF(FS7=8,Inputs!$M$31,IF(FS7=9,Inputs!$M$32,IF(FS7=10,Inputs!$M$33,IF(FS7=11,Inputs!$M$34,Inputs!$M$35)))))))))))*(((1-(Inputs!$M$18))^(Financials!FS6-1)))</f>
        <v>8295.0487180999844</v>
      </c>
      <c r="FT15" s="55">
        <f>Tables!$C$184*IF(FT7=1,Inputs!$M$24,IF(FT7=2,Inputs!$M$25,IF(FT7=3,Inputs!$M$26,IF(FT7=4,Inputs!$M$27,IF(FT7=5,Inputs!$M$28,IF(FT7=6,Inputs!$M$29,IF(FT7=7,Inputs!$M$30,IF(FT7=8,Inputs!$M$31,IF(FT7=9,Inputs!$M$32,IF(FT7=10,Inputs!$M$33,IF(FT7=11,Inputs!$M$34,Inputs!$M$35)))))))))))*(((1-(Inputs!$M$18))^(Financials!FT6-1)))</f>
        <v>8665.4679571955985</v>
      </c>
      <c r="FU15" s="55">
        <f>Tables!$C$184*IF(FU7=1,Inputs!$M$24,IF(FU7=2,Inputs!$M$25,IF(FU7=3,Inputs!$M$26,IF(FU7=4,Inputs!$M$27,IF(FU7=5,Inputs!$M$28,IF(FU7=6,Inputs!$M$29,IF(FU7=7,Inputs!$M$30,IF(FU7=8,Inputs!$M$31,IF(FU7=9,Inputs!$M$32,IF(FU7=10,Inputs!$M$33,IF(FU7=11,Inputs!$M$34,Inputs!$M$35)))))))))))*(((1-(Inputs!$M$18))^(Financials!FU6-1)))</f>
        <v>7980.0224585739188</v>
      </c>
      <c r="FV15" s="55">
        <f>Tables!$C$184*IF(FV7=1,Inputs!$M$24,IF(FV7=2,Inputs!$M$25,IF(FV7=3,Inputs!$M$26,IF(FV7=4,Inputs!$M$27,IF(FV7=5,Inputs!$M$28,IF(FV7=6,Inputs!$M$29,IF(FV7=7,Inputs!$M$30,IF(FV7=8,Inputs!$M$31,IF(FV7=9,Inputs!$M$32,IF(FV7=10,Inputs!$M$33,IF(FV7=11,Inputs!$M$34,Inputs!$M$35)))))))))))*(((1-(Inputs!$M$18))^(Financials!FV6-1)))</f>
        <v>6620.8779242025566</v>
      </c>
      <c r="FW15" s="55">
        <f>Tables!$C$184*IF(FW7=1,Inputs!$M$24,IF(FW7=2,Inputs!$M$25,IF(FW7=3,Inputs!$M$26,IF(FW7=4,Inputs!$M$27,IF(FW7=5,Inputs!$M$28,IF(FW7=6,Inputs!$M$29,IF(FW7=7,Inputs!$M$30,IF(FW7=8,Inputs!$M$31,IF(FW7=9,Inputs!$M$32,IF(FW7=10,Inputs!$M$33,IF(FW7=11,Inputs!$M$34,Inputs!$M$35)))))))))))*(((1-(Inputs!$M$18))^(Financials!FW6-1)))</f>
        <v>5159.0488450252415</v>
      </c>
      <c r="FX15" s="55">
        <f>Tables!$C$184*IF(FX7=1,Inputs!$M$24,IF(FX7=2,Inputs!$M$25,IF(FX7=3,Inputs!$M$26,IF(FX7=4,Inputs!$M$27,IF(FX7=5,Inputs!$M$28,IF(FX7=6,Inputs!$M$29,IF(FX7=7,Inputs!$M$30,IF(FX7=8,Inputs!$M$31,IF(FX7=9,Inputs!$M$32,IF(FX7=10,Inputs!$M$33,IF(FX7=11,Inputs!$M$34,Inputs!$M$35)))))))))))*(((1-(Inputs!$M$18))^(Financials!FX6-1)))</f>
        <v>4083.9358993785622</v>
      </c>
      <c r="FY15" s="55">
        <f>Tables!$C$184*IF(FY7=1,Inputs!$M$24,IF(FY7=2,Inputs!$M$25,IF(FY7=3,Inputs!$M$26,IF(FY7=4,Inputs!$M$27,IF(FY7=5,Inputs!$M$28,IF(FY7=6,Inputs!$M$29,IF(FY7=7,Inputs!$M$30,IF(FY7=8,Inputs!$M$31,IF(FY7=9,Inputs!$M$32,IF(FY7=10,Inputs!$M$33,IF(FY7=11,Inputs!$M$34,Inputs!$M$35)))))))))))*(((1-(Inputs!$M$18))^(Financials!FY6-1)))</f>
        <v>3279.109181998741</v>
      </c>
      <c r="FZ15" s="55">
        <f>Tables!$C$185*IF(FZ7=1,Inputs!$M$24,IF(FZ7=2,Inputs!$M$25,IF(FZ7=3,Inputs!$M$26,IF(FZ7=4,Inputs!$M$27,IF(FZ7=5,Inputs!$M$28,IF(FZ7=6,Inputs!$M$29,IF(FZ7=7,Inputs!$M$30,IF(FZ7=8,Inputs!$M$31,IF(FZ7=9,Inputs!$M$32,IF(FZ7=10,Inputs!$M$33,IF(FZ7=11,Inputs!$M$34,Inputs!$M$35)))))))))))*(((1-(Inputs!$M$18))^(Financials!FZ6-1)))</f>
        <v>3670.519614218676</v>
      </c>
      <c r="GA15" s="55">
        <f>Tables!$C$185*IF(GA7=1,Inputs!$M$24,IF(GA7=2,Inputs!$M$25,IF(GA7=3,Inputs!$M$26,IF(GA7=4,Inputs!$M$27,IF(GA7=5,Inputs!$M$28,IF(GA7=6,Inputs!$M$29,IF(GA7=7,Inputs!$M$30,IF(GA7=8,Inputs!$M$31,IF(GA7=9,Inputs!$M$32,IF(GA7=10,Inputs!$M$33,IF(GA7=11,Inputs!$M$34,Inputs!$M$35)))))))))))*(((1-(Inputs!$M$18))^(Financials!GA6-1)))</f>
        <v>4390.7245908382529</v>
      </c>
      <c r="GB15" s="55">
        <f>Tables!$C$185*IF(GB7=1,Inputs!$M$24,IF(GB7=2,Inputs!$M$25,IF(GB7=3,Inputs!$M$26,IF(GB7=4,Inputs!$M$27,IF(GB7=5,Inputs!$M$28,IF(GB7=6,Inputs!$M$29,IF(GB7=7,Inputs!$M$30,IF(GB7=8,Inputs!$M$31,IF(GB7=9,Inputs!$M$32,IF(GB7=10,Inputs!$M$33,IF(GB7=11,Inputs!$M$34,Inputs!$M$35)))))))))))*(((1-(Inputs!$M$18))^(Financials!GB6-1)))</f>
        <v>6145.2285559836637</v>
      </c>
      <c r="GC15" s="55">
        <f>Tables!$C$185*IF(GC7=1,Inputs!$M$24,IF(GC7=2,Inputs!$M$25,IF(GC7=3,Inputs!$M$26,IF(GC7=4,Inputs!$M$27,IF(GC7=5,Inputs!$M$28,IF(GC7=6,Inputs!$M$29,IF(GC7=7,Inputs!$M$30,IF(GC7=8,Inputs!$M$31,IF(GC7=9,Inputs!$M$32,IF(GC7=10,Inputs!$M$33,IF(GC7=11,Inputs!$M$34,Inputs!$M$35)))))))))))*(((1-(Inputs!$M$18))^(Financials!GC6-1)))</f>
        <v>7520.0601622903869</v>
      </c>
      <c r="GD15" s="55">
        <f>Tables!$C$185*IF(GD7=1,Inputs!$M$24,IF(GD7=2,Inputs!$M$25,IF(GD7=3,Inputs!$M$26,IF(GD7=4,Inputs!$M$27,IF(GD7=5,Inputs!$M$28,IF(GD7=6,Inputs!$M$29,IF(GD7=7,Inputs!$M$30,IF(GD7=8,Inputs!$M$31,IF(GD7=9,Inputs!$M$32,IF(GD7=10,Inputs!$M$33,IF(GD7=11,Inputs!$M$34,Inputs!$M$35)))))))))))*(((1-(Inputs!$M$18))^(Financials!GD6-1)))</f>
        <v>8276.1030668366529</v>
      </c>
      <c r="GE15" s="55">
        <f>Tables!$C$185*IF(GE7=1,Inputs!$M$24,IF(GE7=2,Inputs!$M$25,IF(GE7=3,Inputs!$M$26,IF(GE7=4,Inputs!$M$27,IF(GE7=5,Inputs!$M$28,IF(GE7=6,Inputs!$M$29,IF(GE7=7,Inputs!$M$30,IF(GE7=8,Inputs!$M$31,IF(GE7=9,Inputs!$M$32,IF(GE7=10,Inputs!$M$33,IF(GE7=11,Inputs!$M$34,Inputs!$M$35)))))))))))*(((1-(Inputs!$M$18))^(Financials!GE6-1)))</f>
        <v>8501.1806787447713</v>
      </c>
      <c r="GF15" s="55">
        <f>Tables!$C$185*IF(GF7=1,Inputs!$M$24,IF(GF7=2,Inputs!$M$25,IF(GF7=3,Inputs!$M$26,IF(GF7=4,Inputs!$M$27,IF(GF7=5,Inputs!$M$28,IF(GF7=6,Inputs!$M$29,IF(GF7=7,Inputs!$M$30,IF(GF7=8,Inputs!$M$31,IF(GF7=9,Inputs!$M$32,IF(GF7=10,Inputs!$M$33,IF(GF7=11,Inputs!$M$34,Inputs!$M$35)))))))))))*(((1-(Inputs!$M$18))^(Financials!GF6-1)))</f>
        <v>8880.8048359319109</v>
      </c>
      <c r="GG15" s="55">
        <f>Tables!$C$185*IF(GG7=1,Inputs!$M$24,IF(GG7=2,Inputs!$M$25,IF(GG7=3,Inputs!$M$26,IF(GG7=4,Inputs!$M$27,IF(GG7=5,Inputs!$M$28,IF(GG7=6,Inputs!$M$29,IF(GG7=7,Inputs!$M$30,IF(GG7=8,Inputs!$M$31,IF(GG7=9,Inputs!$M$32,IF(GG7=10,Inputs!$M$33,IF(GG7=11,Inputs!$M$34,Inputs!$M$35)))))))))))*(((1-(Inputs!$M$18))^(Financials!GG6-1)))</f>
        <v>8178.3260166694827</v>
      </c>
      <c r="GH15" s="55">
        <f>Tables!$C$185*IF(GH7=1,Inputs!$M$24,IF(GH7=2,Inputs!$M$25,IF(GH7=3,Inputs!$M$26,IF(GH7=4,Inputs!$M$27,IF(GH7=5,Inputs!$M$28,IF(GH7=6,Inputs!$M$29,IF(GH7=7,Inputs!$M$30,IF(GH7=8,Inputs!$M$31,IF(GH7=9,Inputs!$M$32,IF(GH7=10,Inputs!$M$33,IF(GH7=11,Inputs!$M$34,Inputs!$M$35)))))))))))*(((1-(Inputs!$M$18))^(Financials!GH6-1)))</f>
        <v>6785.4067406189915</v>
      </c>
      <c r="GI15" s="55">
        <f>Tables!$C$185*IF(GI7=1,Inputs!$M$24,IF(GI7=2,Inputs!$M$25,IF(GI7=3,Inputs!$M$26,IF(GI7=4,Inputs!$M$27,IF(GI7=5,Inputs!$M$28,IF(GI7=6,Inputs!$M$29,IF(GI7=7,Inputs!$M$30,IF(GI7=8,Inputs!$M$31,IF(GI7=9,Inputs!$M$32,IF(GI7=10,Inputs!$M$33,IF(GI7=11,Inputs!$M$34,Inputs!$M$35)))))))))))*(((1-(Inputs!$M$18))^(Financials!GI6-1)))</f>
        <v>5287.2512088241201</v>
      </c>
      <c r="GJ15" s="55">
        <f>Tables!$C$185*IF(GJ7=1,Inputs!$M$24,IF(GJ7=2,Inputs!$M$25,IF(GJ7=3,Inputs!$M$26,IF(GJ7=4,Inputs!$M$27,IF(GJ7=5,Inputs!$M$28,IF(GJ7=6,Inputs!$M$29,IF(GJ7=7,Inputs!$M$30,IF(GJ7=8,Inputs!$M$31,IF(GJ7=9,Inputs!$M$32,IF(GJ7=10,Inputs!$M$33,IF(GJ7=11,Inputs!$M$34,Inputs!$M$35)))))))))))*(((1-(Inputs!$M$18))^(Financials!GJ6-1)))</f>
        <v>4185.4217064781196</v>
      </c>
      <c r="GK15" s="55">
        <f>Tables!$C$185*IF(GK7=1,Inputs!$M$24,IF(GK7=2,Inputs!$M$25,IF(GK7=3,Inputs!$M$26,IF(GK7=4,Inputs!$M$27,IF(GK7=5,Inputs!$M$28,IF(GK7=6,Inputs!$M$29,IF(GK7=7,Inputs!$M$30,IF(GK7=8,Inputs!$M$31,IF(GK7=9,Inputs!$M$32,IF(GK7=10,Inputs!$M$33,IF(GK7=11,Inputs!$M$34,Inputs!$M$35)))))))))))*(((1-(Inputs!$M$18))^(Financials!GK6-1)))</f>
        <v>3360.5950451714102</v>
      </c>
      <c r="GL15" s="55">
        <f>Tables!$C$186*IF(GL7=1,Inputs!$M$24,IF(GL7=2,Inputs!$M$25,IF(GL7=3,Inputs!$M$26,IF(GL7=4,Inputs!$M$27,IF(GL7=5,Inputs!$M$28,IF(GL7=6,Inputs!$M$29,IF(GL7=7,Inputs!$M$30,IF(GL7=8,Inputs!$M$31,IF(GL7=9,Inputs!$M$32,IF(GL7=10,Inputs!$M$33,IF(GL7=11,Inputs!$M$34,Inputs!$M$35)))))))))))*(((1-(Inputs!$M$18))^(Financials!GL6-1)))</f>
        <v>3761.7320266320103</v>
      </c>
      <c r="GM15" s="55">
        <f>Tables!$C$186*IF(GM7=1,Inputs!$M$24,IF(GM7=2,Inputs!$M$25,IF(GM7=3,Inputs!$M$26,IF(GM7=4,Inputs!$M$27,IF(GM7=5,Inputs!$M$28,IF(GM7=6,Inputs!$M$29,IF(GM7=7,Inputs!$M$30,IF(GM7=8,Inputs!$M$31,IF(GM7=9,Inputs!$M$32,IF(GM7=10,Inputs!$M$33,IF(GM7=11,Inputs!$M$34,Inputs!$M$35)))))))))))*(((1-(Inputs!$M$18))^(Financials!GM6-1)))</f>
        <v>4499.8340969205838</v>
      </c>
      <c r="GN15" s="55">
        <f>Tables!$C$186*IF(GN7=1,Inputs!$M$24,IF(GN7=2,Inputs!$M$25,IF(GN7=3,Inputs!$M$26,IF(GN7=4,Inputs!$M$27,IF(GN7=5,Inputs!$M$28,IF(GN7=6,Inputs!$M$29,IF(GN7=7,Inputs!$M$30,IF(GN7=8,Inputs!$M$31,IF(GN7=9,Inputs!$M$32,IF(GN7=10,Inputs!$M$33,IF(GN7=11,Inputs!$M$34,Inputs!$M$35)))))))))))*(((1-(Inputs!$M$18))^(Financials!GN6-1)))</f>
        <v>6297.9374855998576</v>
      </c>
      <c r="GO15" s="55">
        <f>Tables!$C$186*IF(GO7=1,Inputs!$M$24,IF(GO7=2,Inputs!$M$25,IF(GO7=3,Inputs!$M$26,IF(GO7=4,Inputs!$M$27,IF(GO7=5,Inputs!$M$28,IF(GO7=6,Inputs!$M$29,IF(GO7=7,Inputs!$M$30,IF(GO7=8,Inputs!$M$31,IF(GO7=9,Inputs!$M$32,IF(GO7=10,Inputs!$M$33,IF(GO7=11,Inputs!$M$34,Inputs!$M$35)))))))))))*(((1-(Inputs!$M$18))^(Financials!GO6-1)))</f>
        <v>7706.9336573233031</v>
      </c>
      <c r="GP15" s="55">
        <f>Tables!$C$186*IF(GP7=1,Inputs!$M$24,IF(GP7=2,Inputs!$M$25,IF(GP7=3,Inputs!$M$26,IF(GP7=4,Inputs!$M$27,IF(GP7=5,Inputs!$M$28,IF(GP7=6,Inputs!$M$29,IF(GP7=7,Inputs!$M$30,IF(GP7=8,Inputs!$M$31,IF(GP7=9,Inputs!$M$32,IF(GP7=10,Inputs!$M$33,IF(GP7=11,Inputs!$M$34,Inputs!$M$35)))))))))))*(((1-(Inputs!$M$18))^(Financials!GP6-1)))</f>
        <v>8481.7642280475466</v>
      </c>
      <c r="GQ15" s="55">
        <f>Tables!$C$186*IF(GQ7=1,Inputs!$M$24,IF(GQ7=2,Inputs!$M$25,IF(GQ7=3,Inputs!$M$26,IF(GQ7=4,Inputs!$M$27,IF(GQ7=5,Inputs!$M$28,IF(GQ7=6,Inputs!$M$29,IF(GQ7=7,Inputs!$M$30,IF(GQ7=8,Inputs!$M$31,IF(GQ7=9,Inputs!$M$32,IF(GQ7=10,Inputs!$M$33,IF(GQ7=11,Inputs!$M$34,Inputs!$M$35)))))))))))*(((1-(Inputs!$M$18))^(Financials!GQ6-1)))</f>
        <v>8712.4350186115789</v>
      </c>
      <c r="GR15" s="55">
        <f>Tables!$C$186*IF(GR7=1,Inputs!$M$24,IF(GR7=2,Inputs!$M$25,IF(GR7=3,Inputs!$M$26,IF(GR7=4,Inputs!$M$27,IF(GR7=5,Inputs!$M$28,IF(GR7=6,Inputs!$M$29,IF(GR7=7,Inputs!$M$30,IF(GR7=8,Inputs!$M$31,IF(GR7=9,Inputs!$M$32,IF(GR7=10,Inputs!$M$33,IF(GR7=11,Inputs!$M$34,Inputs!$M$35)))))))))))*(((1-(Inputs!$M$18))^(Financials!GR6-1)))</f>
        <v>9101.4928361048187</v>
      </c>
      <c r="GS15" s="55">
        <f>Tables!$C$186*IF(GS7=1,Inputs!$M$24,IF(GS7=2,Inputs!$M$25,IF(GS7=3,Inputs!$M$26,IF(GS7=4,Inputs!$M$27,IF(GS7=5,Inputs!$M$28,IF(GS7=6,Inputs!$M$29,IF(GS7=7,Inputs!$M$30,IF(GS7=8,Inputs!$M$31,IF(GS7=9,Inputs!$M$32,IF(GS7=10,Inputs!$M$33,IF(GS7=11,Inputs!$M$34,Inputs!$M$35)))))))))))*(((1-(Inputs!$M$18))^(Financials!GS6-1)))</f>
        <v>8381.5574181837201</v>
      </c>
      <c r="GT15" s="55">
        <f>Tables!$C$186*IF(GT7=1,Inputs!$M$24,IF(GT7=2,Inputs!$M$25,IF(GT7=3,Inputs!$M$26,IF(GT7=4,Inputs!$M$27,IF(GT7=5,Inputs!$M$28,IF(GT7=6,Inputs!$M$29,IF(GT7=7,Inputs!$M$30,IF(GT7=8,Inputs!$M$31,IF(GT7=9,Inputs!$M$32,IF(GT7=10,Inputs!$M$33,IF(GT7=11,Inputs!$M$34,Inputs!$M$35)))))))))))*(((1-(Inputs!$M$18))^(Financials!GT6-1)))</f>
        <v>6954.0240981233737</v>
      </c>
      <c r="GU15" s="55">
        <f>Tables!$C$186*IF(GU7=1,Inputs!$M$24,IF(GU7=2,Inputs!$M$25,IF(GU7=3,Inputs!$M$26,IF(GU7=4,Inputs!$M$27,IF(GU7=5,Inputs!$M$28,IF(GU7=6,Inputs!$M$29,IF(GU7=7,Inputs!$M$30,IF(GU7=8,Inputs!$M$31,IF(GU7=9,Inputs!$M$32,IF(GU7=10,Inputs!$M$33,IF(GU7=11,Inputs!$M$34,Inputs!$M$35)))))))))))*(((1-(Inputs!$M$18))^(Financials!GU6-1)))</f>
        <v>5418.639401363399</v>
      </c>
      <c r="GV15" s="55">
        <f>Tables!$C$186*IF(GV7=1,Inputs!$M$24,IF(GV7=2,Inputs!$M$25,IF(GV7=3,Inputs!$M$26,IF(GV7=4,Inputs!$M$27,IF(GV7=5,Inputs!$M$28,IF(GV7=6,Inputs!$M$29,IF(GV7=7,Inputs!$M$30,IF(GV7=8,Inputs!$M$31,IF(GV7=9,Inputs!$M$32,IF(GV7=10,Inputs!$M$33,IF(GV7=11,Inputs!$M$34,Inputs!$M$35)))))))))))*(((1-(Inputs!$M$18))^(Financials!GV6-1)))</f>
        <v>4289.4294358841007</v>
      </c>
      <c r="GW15" s="55">
        <f>Tables!$C$186*IF(GW7=1,Inputs!$M$24,IF(GW7=2,Inputs!$M$25,IF(GW7=3,Inputs!$M$26,IF(GW7=4,Inputs!$M$27,IF(GW7=5,Inputs!$M$28,IF(GW7=6,Inputs!$M$29,IF(GW7=7,Inputs!$M$30,IF(GW7=8,Inputs!$M$31,IF(GW7=9,Inputs!$M$32,IF(GW7=10,Inputs!$M$33,IF(GW7=11,Inputs!$M$34,Inputs!$M$35)))))))))))*(((1-(Inputs!$M$18))^(Financials!GW6-1)))</f>
        <v>3444.1058320439197</v>
      </c>
      <c r="GX15" s="55">
        <f>Tables!$C$187*IF(GX7=1,Inputs!$M$24,IF(GX7=2,Inputs!$M$25,IF(GX7=3,Inputs!$M$26,IF(GX7=4,Inputs!$M$27,IF(GX7=5,Inputs!$M$28,IF(GX7=6,Inputs!$M$29,IF(GX7=7,Inputs!$M$30,IF(GX7=8,Inputs!$M$31,IF(GX7=9,Inputs!$M$32,IF(GX7=10,Inputs!$M$33,IF(GX7=11,Inputs!$M$34,Inputs!$M$35)))))))))))*(((1-(Inputs!$M$18))^(Financials!GX6-1)))</f>
        <v>3855.2110674938167</v>
      </c>
      <c r="GY15" s="55">
        <f>Tables!$C$187*IF(GY7=1,Inputs!$M$24,IF(GY7=2,Inputs!$M$25,IF(GY7=3,Inputs!$M$26,IF(GY7=4,Inputs!$M$27,IF(GY7=5,Inputs!$M$28,IF(GY7=6,Inputs!$M$29,IF(GY7=7,Inputs!$M$30,IF(GY7=8,Inputs!$M$31,IF(GY7=9,Inputs!$M$32,IF(GY7=10,Inputs!$M$33,IF(GY7=11,Inputs!$M$34,Inputs!$M$35)))))))))))*(((1-(Inputs!$M$18))^(Financials!GY6-1)))</f>
        <v>4611.6549742290608</v>
      </c>
      <c r="GZ15" s="55">
        <f>Tables!$C$187*IF(GZ7=1,Inputs!$M$24,IF(GZ7=2,Inputs!$M$25,IF(GZ7=3,Inputs!$M$26,IF(GZ7=4,Inputs!$M$27,IF(GZ7=5,Inputs!$M$28,IF(GZ7=6,Inputs!$M$29,IF(GZ7=7,Inputs!$M$30,IF(GZ7=8,Inputs!$M$31,IF(GZ7=9,Inputs!$M$32,IF(GZ7=10,Inputs!$M$33,IF(GZ7=11,Inputs!$M$34,Inputs!$M$35)))))))))))*(((1-(Inputs!$M$18))^(Financials!GZ6-1)))</f>
        <v>6454.4412321170148</v>
      </c>
      <c r="HA15" s="55">
        <f>Tables!$C$187*IF(HA7=1,Inputs!$M$24,IF(HA7=2,Inputs!$M$25,IF(HA7=3,Inputs!$M$26,IF(HA7=4,Inputs!$M$27,IF(HA7=5,Inputs!$M$28,IF(HA7=6,Inputs!$M$29,IF(HA7=7,Inputs!$M$30,IF(HA7=8,Inputs!$M$31,IF(HA7=9,Inputs!$M$32,IF(HA7=10,Inputs!$M$33,IF(HA7=11,Inputs!$M$34,Inputs!$M$35)))))))))))*(((1-(Inputs!$M$18))^(Financials!HA6-1)))</f>
        <v>7898.4509587077882</v>
      </c>
      <c r="HB15" s="55">
        <f>Tables!$C$187*IF(HB7=1,Inputs!$M$24,IF(HB7=2,Inputs!$M$25,IF(HB7=3,Inputs!$M$26,IF(HB7=4,Inputs!$M$27,IF(HB7=5,Inputs!$M$28,IF(HB7=6,Inputs!$M$29,IF(HB7=7,Inputs!$M$30,IF(HB7=8,Inputs!$M$31,IF(HB7=9,Inputs!$M$32,IF(HB7=10,Inputs!$M$33,IF(HB7=11,Inputs!$M$34,Inputs!$M$35)))))))))))*(((1-(Inputs!$M$18))^(Financials!HB6-1)))</f>
        <v>8692.536069114527</v>
      </c>
      <c r="HC15" s="55">
        <f>Tables!$C$187*IF(HC7=1,Inputs!$M$24,IF(HC7=2,Inputs!$M$25,IF(HC7=3,Inputs!$M$26,IF(HC7=4,Inputs!$M$27,IF(HC7=5,Inputs!$M$28,IF(HC7=6,Inputs!$M$29,IF(HC7=7,Inputs!$M$30,IF(HC7=8,Inputs!$M$31,IF(HC7=9,Inputs!$M$32,IF(HC7=10,Inputs!$M$33,IF(HC7=11,Inputs!$M$34,Inputs!$M$35)))))))))))*(((1-(Inputs!$M$18))^(Financials!HC6-1)))</f>
        <v>8928.9390288240775</v>
      </c>
      <c r="HD15" s="55">
        <f>Tables!$C$187*IF(HD7=1,Inputs!$M$24,IF(HD7=2,Inputs!$M$25,IF(HD7=3,Inputs!$M$26,IF(HD7=4,Inputs!$M$27,IF(HD7=5,Inputs!$M$28,IF(HD7=6,Inputs!$M$29,IF(HD7=7,Inputs!$M$30,IF(HD7=8,Inputs!$M$31,IF(HD7=9,Inputs!$M$32,IF(HD7=10,Inputs!$M$33,IF(HD7=11,Inputs!$M$34,Inputs!$M$35)))))))))))*(((1-(Inputs!$M$18))^(Financials!HD6-1)))</f>
        <v>9327.6649330820255</v>
      </c>
      <c r="HE15" s="55">
        <f>Tables!$C$187*IF(HE7=1,Inputs!$M$24,IF(HE7=2,Inputs!$M$25,IF(HE7=3,Inputs!$M$26,IF(HE7=4,Inputs!$M$27,IF(HE7=5,Inputs!$M$28,IF(HE7=6,Inputs!$M$29,IF(HE7=7,Inputs!$M$30,IF(HE7=8,Inputs!$M$31,IF(HE7=9,Inputs!$M$32,IF(HE7=10,Inputs!$M$33,IF(HE7=11,Inputs!$M$34,Inputs!$M$35)))))))))))*(((1-(Inputs!$M$18))^(Financials!HE6-1)))</f>
        <v>8589.8391200255865</v>
      </c>
      <c r="HF15" s="55">
        <f>Tables!$C$187*IF(HF7=1,Inputs!$M$24,IF(HF7=2,Inputs!$M$25,IF(HF7=3,Inputs!$M$26,IF(HF7=4,Inputs!$M$27,IF(HF7=5,Inputs!$M$28,IF(HF7=6,Inputs!$M$29,IF(HF7=7,Inputs!$M$30,IF(HF7=8,Inputs!$M$31,IF(HF7=9,Inputs!$M$32,IF(HF7=10,Inputs!$M$33,IF(HF7=11,Inputs!$M$34,Inputs!$M$35)))))))))))*(((1-(Inputs!$M$18))^(Financials!HF6-1)))</f>
        <v>7126.8315969617406</v>
      </c>
      <c r="HG15" s="55">
        <f>Tables!$C$187*IF(HG7=1,Inputs!$M$24,IF(HG7=2,Inputs!$M$25,IF(HG7=3,Inputs!$M$26,IF(HG7=4,Inputs!$M$27,IF(HG7=5,Inputs!$M$28,IF(HG7=6,Inputs!$M$29,IF(HG7=7,Inputs!$M$30,IF(HG7=8,Inputs!$M$31,IF(HG7=9,Inputs!$M$32,IF(HG7=10,Inputs!$M$33,IF(HG7=11,Inputs!$M$34,Inputs!$M$35)))))))))))*(((1-(Inputs!$M$18))^(Financials!HG6-1)))</f>
        <v>5553.2925904872809</v>
      </c>
      <c r="HH15" s="55">
        <f>Tables!$C$187*IF(HH7=1,Inputs!$M$24,IF(HH7=2,Inputs!$M$25,IF(HH7=3,Inputs!$M$26,IF(HH7=4,Inputs!$M$27,IF(HH7=5,Inputs!$M$28,IF(HH7=6,Inputs!$M$29,IF(HH7=7,Inputs!$M$30,IF(HH7=8,Inputs!$M$31,IF(HH7=9,Inputs!$M$32,IF(HH7=10,Inputs!$M$33,IF(HH7=11,Inputs!$M$34,Inputs!$M$35)))))))))))*(((1-(Inputs!$M$18))^(Financials!HH6-1)))</f>
        <v>4396.0217573658219</v>
      </c>
      <c r="HI15" s="55">
        <f>Tables!$C$187*IF(HI7=1,Inputs!$M$24,IF(HI7=2,Inputs!$M$25,IF(HI7=3,Inputs!$M$26,IF(HI7=4,Inputs!$M$27,IF(HI7=5,Inputs!$M$28,IF(HI7=6,Inputs!$M$29,IF(HI7=7,Inputs!$M$30,IF(HI7=8,Inputs!$M$31,IF(HI7=9,Inputs!$M$32,IF(HI7=10,Inputs!$M$33,IF(HI7=11,Inputs!$M$34,Inputs!$M$35)))))))))))*(((1-(Inputs!$M$18))^(Financials!HI6-1)))</f>
        <v>3529.6918619702114</v>
      </c>
      <c r="HJ15" s="55">
        <f>Tables!$C$188*IF(HJ7=1,Inputs!$M$24,IF(HJ7=2,Inputs!$M$25,IF(HJ7=3,Inputs!$M$26,IF(HJ7=4,Inputs!$M$27,IF(HJ7=5,Inputs!$M$28,IF(HJ7=6,Inputs!$M$29,IF(HJ7=7,Inputs!$M$30,IF(HJ7=8,Inputs!$M$31,IF(HJ7=9,Inputs!$M$32,IF(HJ7=10,Inputs!$M$33,IF(HJ7=11,Inputs!$M$34,Inputs!$M$35)))))))))))*(((1-(Inputs!$M$18))^(Financials!HJ6-1)))</f>
        <v>3951.0130625210377</v>
      </c>
      <c r="HK15" s="55">
        <f>Tables!$C$188*IF(HK7=1,Inputs!$M$24,IF(HK7=2,Inputs!$M$25,IF(HK7=3,Inputs!$M$26,IF(HK7=4,Inputs!$M$27,IF(HK7=5,Inputs!$M$28,IF(HK7=6,Inputs!$M$29,IF(HK7=7,Inputs!$M$30,IF(HK7=8,Inputs!$M$31,IF(HK7=9,Inputs!$M$32,IF(HK7=10,Inputs!$M$33,IF(HK7=11,Inputs!$M$34,Inputs!$M$35)))))))))))*(((1-(Inputs!$M$18))^(Financials!HK6-1)))</f>
        <v>4726.2546003386524</v>
      </c>
      <c r="HL15" s="55">
        <f>Tables!$C$188*IF(HL7=1,Inputs!$M$24,IF(HL7=2,Inputs!$M$25,IF(HL7=3,Inputs!$M$26,IF(HL7=4,Inputs!$M$27,IF(HL7=5,Inputs!$M$28,IF(HL7=6,Inputs!$M$29,IF(HL7=7,Inputs!$M$30,IF(HL7=8,Inputs!$M$31,IF(HL7=9,Inputs!$M$32,IF(HL7=10,Inputs!$M$33,IF(HL7=11,Inputs!$M$34,Inputs!$M$35)))))))))))*(((1-(Inputs!$M$18))^(Financials!HL6-1)))</f>
        <v>6614.8340967351223</v>
      </c>
      <c r="HM15" s="55">
        <f>Tables!$C$188*IF(HM7=1,Inputs!$M$24,IF(HM7=2,Inputs!$M$25,IF(HM7=3,Inputs!$M$26,IF(HM7=4,Inputs!$M$27,IF(HM7=5,Inputs!$M$28,IF(HM7=6,Inputs!$M$29,IF(HM7=7,Inputs!$M$30,IF(HM7=8,Inputs!$M$31,IF(HM7=9,Inputs!$M$32,IF(HM7=10,Inputs!$M$33,IF(HM7=11,Inputs!$M$34,Inputs!$M$35)))))))))))*(((1-(Inputs!$M$18))^(Financials!HM6-1)))</f>
        <v>8094.7274650316776</v>
      </c>
      <c r="HN15" s="55">
        <f>Tables!$C$188*IF(HN7=1,Inputs!$M$24,IF(HN7=2,Inputs!$M$25,IF(HN7=3,Inputs!$M$26,IF(HN7=4,Inputs!$M$27,IF(HN7=5,Inputs!$M$28,IF(HN7=6,Inputs!$M$29,IF(HN7=7,Inputs!$M$30,IF(HN7=8,Inputs!$M$31,IF(HN7=9,Inputs!$M$32,IF(HN7=10,Inputs!$M$33,IF(HN7=11,Inputs!$M$34,Inputs!$M$35)))))))))))*(((1-(Inputs!$M$18))^(Financials!HN6-1)))</f>
        <v>8908.5455904320224</v>
      </c>
      <c r="HO15" s="55">
        <f>Tables!$C$188*IF(HO7=1,Inputs!$M$24,IF(HO7=2,Inputs!$M$25,IF(HO7=3,Inputs!$M$26,IF(HO7=4,Inputs!$M$27,IF(HO7=5,Inputs!$M$28,IF(HO7=6,Inputs!$M$29,IF(HO7=7,Inputs!$M$30,IF(HO7=8,Inputs!$M$31,IF(HO7=9,Inputs!$M$32,IF(HO7=10,Inputs!$M$33,IF(HO7=11,Inputs!$M$34,Inputs!$M$35)))))))))))*(((1-(Inputs!$M$18))^(Financials!HO6-1)))</f>
        <v>9150.8231636903547</v>
      </c>
      <c r="HP15" s="55">
        <f>Tables!$C$188*IF(HP7=1,Inputs!$M$24,IF(HP7=2,Inputs!$M$25,IF(HP7=3,Inputs!$M$26,IF(HP7=4,Inputs!$M$27,IF(HP7=5,Inputs!$M$28,IF(HP7=6,Inputs!$M$29,IF(HP7=7,Inputs!$M$30,IF(HP7=8,Inputs!$M$31,IF(HP7=9,Inputs!$M$32,IF(HP7=10,Inputs!$M$33,IF(HP7=11,Inputs!$M$34,Inputs!$M$35)))))))))))*(((1-(Inputs!$M$18))^(Financials!HP6-1)))</f>
        <v>9559.457406669113</v>
      </c>
      <c r="HQ15" s="55">
        <f>Tables!$C$188*IF(HQ7=1,Inputs!$M$24,IF(HQ7=2,Inputs!$M$25,IF(HQ7=3,Inputs!$M$26,IF(HQ7=4,Inputs!$M$27,IF(HQ7=5,Inputs!$M$28,IF(HQ7=6,Inputs!$M$29,IF(HQ7=7,Inputs!$M$30,IF(HQ7=8,Inputs!$M$31,IF(HQ7=9,Inputs!$M$32,IF(HQ7=10,Inputs!$M$33,IF(HQ7=11,Inputs!$M$34,Inputs!$M$35)))))))))))*(((1-(Inputs!$M$18))^(Financials!HQ6-1)))</f>
        <v>8803.296622158221</v>
      </c>
      <c r="HR15" s="55">
        <f>Tables!$C$188*IF(HR7=1,Inputs!$M$24,IF(HR7=2,Inputs!$M$25,IF(HR7=3,Inputs!$M$26,IF(HR7=4,Inputs!$M$27,IF(HR7=5,Inputs!$M$28,IF(HR7=6,Inputs!$M$29,IF(HR7=7,Inputs!$M$30,IF(HR7=8,Inputs!$M$31,IF(HR7=9,Inputs!$M$32,IF(HR7=10,Inputs!$M$33,IF(HR7=11,Inputs!$M$34,Inputs!$M$35)))))))))))*(((1-(Inputs!$M$18))^(Financials!HR6-1)))</f>
        <v>7303.9333621462392</v>
      </c>
      <c r="HS15" s="55">
        <f>Tables!$C$188*IF(HS7=1,Inputs!$M$24,IF(HS7=2,Inputs!$M$25,IF(HS7=3,Inputs!$M$26,IF(HS7=4,Inputs!$M$27,IF(HS7=5,Inputs!$M$28,IF(HS7=6,Inputs!$M$29,IF(HS7=7,Inputs!$M$30,IF(HS7=8,Inputs!$M$31,IF(HS7=9,Inputs!$M$32,IF(HS7=10,Inputs!$M$33,IF(HS7=11,Inputs!$M$34,Inputs!$M$35)))))))))))*(((1-(Inputs!$M$18))^(Financials!HS6-1)))</f>
        <v>5691.2919113608896</v>
      </c>
      <c r="HT15" s="55">
        <f>Tables!$C$188*IF(HT7=1,Inputs!$M$24,IF(HT7=2,Inputs!$M$25,IF(HT7=3,Inputs!$M$26,IF(HT7=4,Inputs!$M$27,IF(HT7=5,Inputs!$M$28,IF(HT7=6,Inputs!$M$29,IF(HT7=7,Inputs!$M$30,IF(HT7=8,Inputs!$M$31,IF(HT7=9,Inputs!$M$32,IF(HT7=10,Inputs!$M$33,IF(HT7=11,Inputs!$M$34,Inputs!$M$35)))))))))))*(((1-(Inputs!$M$18))^(Financials!HT6-1)))</f>
        <v>4505.2628980363625</v>
      </c>
      <c r="HU15" s="55">
        <f>Tables!$C$188*IF(HU7=1,Inputs!$M$24,IF(HU7=2,Inputs!$M$25,IF(HU7=3,Inputs!$M$26,IF(HU7=4,Inputs!$M$27,IF(HU7=5,Inputs!$M$28,IF(HU7=6,Inputs!$M$29,IF(HU7=7,Inputs!$M$30,IF(HU7=8,Inputs!$M$31,IF(HU7=9,Inputs!$M$32,IF(HU7=10,Inputs!$M$33,IF(HU7=11,Inputs!$M$34,Inputs!$M$35)))))))))))*(((1-(Inputs!$M$18))^(Financials!HU6-1)))</f>
        <v>3617.4047047401709</v>
      </c>
      <c r="HV15" s="55">
        <f>Tables!$C$189*IF(HV7=1,Inputs!$M$24,IF(HV7=2,Inputs!$M$25,IF(HV7=3,Inputs!$M$26,IF(HV7=4,Inputs!$M$27,IF(HV7=5,Inputs!$M$28,IF(HV7=6,Inputs!$M$29,IF(HV7=7,Inputs!$M$30,IF(HV7=8,Inputs!$M$31,IF(HV7=9,Inputs!$M$32,IF(HV7=10,Inputs!$M$33,IF(HV7=11,Inputs!$M$34,Inputs!$M$35)))))))))))*(((1-(Inputs!$M$18))^(Financials!HV6-1)))</f>
        <v>4049.1957371246849</v>
      </c>
      <c r="HW15" s="55">
        <f>Tables!$C$189*IF(HW7=1,Inputs!$M$24,IF(HW7=2,Inputs!$M$25,IF(HW7=3,Inputs!$M$26,IF(HW7=4,Inputs!$M$27,IF(HW7=5,Inputs!$M$28,IF(HW7=6,Inputs!$M$29,IF(HW7=7,Inputs!$M$30,IF(HW7=8,Inputs!$M$31,IF(HW7=9,Inputs!$M$32,IF(HW7=10,Inputs!$M$33,IF(HW7=11,Inputs!$M$34,Inputs!$M$35)))))))))))*(((1-(Inputs!$M$18))^(Financials!HW6-1)))</f>
        <v>4843.7020271570682</v>
      </c>
      <c r="HX15" s="55">
        <f>Tables!$C$189*IF(HX7=1,Inputs!$M$24,IF(HX7=2,Inputs!$M$25,IF(HX7=3,Inputs!$M$26,IF(HX7=4,Inputs!$M$27,IF(HX7=5,Inputs!$M$28,IF(HX7=6,Inputs!$M$29,IF(HX7=7,Inputs!$M$30,IF(HX7=8,Inputs!$M$31,IF(HX7=9,Inputs!$M$32,IF(HX7=10,Inputs!$M$33,IF(HX7=11,Inputs!$M$34,Inputs!$M$35)))))))))))*(((1-(Inputs!$M$18))^(Financials!HX6-1)))</f>
        <v>6779.21272403899</v>
      </c>
      <c r="HY15" s="55">
        <f>Tables!$C$189*IF(HY7=1,Inputs!$M$24,IF(HY7=2,Inputs!$M$25,IF(HY7=3,Inputs!$M$26,IF(HY7=4,Inputs!$M$27,IF(HY7=5,Inputs!$M$28,IF(HY7=6,Inputs!$M$29,IF(HY7=7,Inputs!$M$30,IF(HY7=8,Inputs!$M$31,IF(HY7=9,Inputs!$M$32,IF(HY7=10,Inputs!$M$33,IF(HY7=11,Inputs!$M$34,Inputs!$M$35)))))))))))*(((1-(Inputs!$M$18))^(Financials!HY6-1)))</f>
        <v>8295.8814425377132</v>
      </c>
      <c r="HZ15" s="55">
        <f>Tables!$C$189*IF(HZ7=1,Inputs!$M$24,IF(HZ7=2,Inputs!$M$25,IF(HZ7=3,Inputs!$M$26,IF(HZ7=4,Inputs!$M$27,IF(HZ7=5,Inputs!$M$28,IF(HZ7=6,Inputs!$M$29,IF(HZ7=7,Inputs!$M$30,IF(HZ7=8,Inputs!$M$31,IF(HZ7=9,Inputs!$M$32,IF(HZ7=10,Inputs!$M$33,IF(HZ7=11,Inputs!$M$34,Inputs!$M$35)))))))))))*(((1-(Inputs!$M$18))^(Financials!HZ6-1)))</f>
        <v>9129.9229483542586</v>
      </c>
      <c r="IA15" s="55">
        <f>Tables!$C$189*IF(IA7=1,Inputs!$M$24,IF(IA7=2,Inputs!$M$25,IF(IA7=3,Inputs!$M$26,IF(IA7=4,Inputs!$M$27,IF(IA7=5,Inputs!$M$28,IF(IA7=6,Inputs!$M$29,IF(IA7=7,Inputs!$M$30,IF(IA7=8,Inputs!$M$31,IF(IA7=9,Inputs!$M$32,IF(IA7=10,Inputs!$M$33,IF(IA7=11,Inputs!$M$34,Inputs!$M$35)))))))))))*(((1-(Inputs!$M$18))^(Financials!IA6-1)))</f>
        <v>9378.2211193080602</v>
      </c>
      <c r="IB15" s="55">
        <f>Tables!$C$189*IF(IB7=1,Inputs!$M$24,IF(IB7=2,Inputs!$M$25,IF(IB7=3,Inputs!$M$26,IF(IB7=4,Inputs!$M$27,IF(IB7=5,Inputs!$M$28,IF(IB7=6,Inputs!$M$29,IF(IB7=7,Inputs!$M$30,IF(IB7=8,Inputs!$M$31,IF(IB7=9,Inputs!$M$32,IF(IB7=10,Inputs!$M$33,IF(IB7=11,Inputs!$M$34,Inputs!$M$35)))))))))))*(((1-(Inputs!$M$18))^(Financials!IB6-1)))</f>
        <v>9797.0099232248394</v>
      </c>
      <c r="IC15" s="55">
        <f>Tables!$C$189*IF(IC7=1,Inputs!$M$24,IF(IC7=2,Inputs!$M$25,IF(IC7=3,Inputs!$M$26,IF(IC7=4,Inputs!$M$27,IF(IC7=5,Inputs!$M$28,IF(IC7=6,Inputs!$M$29,IF(IC7=7,Inputs!$M$30,IF(IC7=8,Inputs!$M$31,IF(IC7=9,Inputs!$M$32,IF(IC7=10,Inputs!$M$33,IF(IC7=11,Inputs!$M$34,Inputs!$M$35)))))))))))*(((1-(Inputs!$M$18))^(Financials!IC6-1)))</f>
        <v>9022.0585432188527</v>
      </c>
      <c r="ID15" s="55">
        <f>Tables!$C$189*IF(ID7=1,Inputs!$M$24,IF(ID7=2,Inputs!$M$25,IF(ID7=3,Inputs!$M$26,IF(ID7=4,Inputs!$M$27,IF(ID7=5,Inputs!$M$28,IF(ID7=6,Inputs!$M$29,IF(ID7=7,Inputs!$M$30,IF(ID7=8,Inputs!$M$31,IF(ID7=9,Inputs!$M$32,IF(ID7=10,Inputs!$M$33,IF(ID7=11,Inputs!$M$34,Inputs!$M$35)))))))))))*(((1-(Inputs!$M$18))^(Financials!ID6-1)))</f>
        <v>7485.4361061955724</v>
      </c>
      <c r="IE15" s="55">
        <f>Tables!$C$189*IF(IE7=1,Inputs!$M$24,IF(IE7=2,Inputs!$M$25,IF(IE7=3,Inputs!$M$26,IF(IE7=4,Inputs!$M$27,IF(IE7=5,Inputs!$M$28,IF(IE7=6,Inputs!$M$29,IF(IE7=7,Inputs!$M$30,IF(IE7=8,Inputs!$M$31,IF(IE7=9,Inputs!$M$32,IF(IE7=10,Inputs!$M$33,IF(IE7=11,Inputs!$M$34,Inputs!$M$35)))))))))))*(((1-(Inputs!$M$18))^(Financials!IE6-1)))</f>
        <v>5832.7205153582072</v>
      </c>
      <c r="IF15" s="55">
        <f>Tables!$C$189*IF(IF7=1,Inputs!$M$24,IF(IF7=2,Inputs!$M$25,IF(IF7=3,Inputs!$M$26,IF(IF7=4,Inputs!$M$27,IF(IF7=5,Inputs!$M$28,IF(IF7=6,Inputs!$M$29,IF(IF7=7,Inputs!$M$30,IF(IF7=8,Inputs!$M$31,IF(IF7=9,Inputs!$M$32,IF(IF7=10,Inputs!$M$33,IF(IF7=11,Inputs!$M$34,Inputs!$M$35)))))))))))*(((1-(Inputs!$M$18))^(Financials!IF6-1)))</f>
        <v>4617.2186810525654</v>
      </c>
      <c r="IG15" s="55">
        <f>Tables!$C$189*IF(IG7=1,Inputs!$M$24,IF(IG7=2,Inputs!$M$25,IF(IG7=3,Inputs!$M$26,IF(IG7=4,Inputs!$M$27,IF(IG7=5,Inputs!$M$28,IF(IG7=6,Inputs!$M$29,IF(IG7=7,Inputs!$M$30,IF(IG7=8,Inputs!$M$31,IF(IG7=9,Inputs!$M$32,IF(IG7=10,Inputs!$M$33,IF(IG7=11,Inputs!$M$34,Inputs!$M$35)))))))))))*(((1-(Inputs!$M$18))^(Financials!IG6-1)))</f>
        <v>3707.2972116529641</v>
      </c>
      <c r="IH15" s="55">
        <f>Tables!$C$190*IF(IH7=1,Inputs!$M$24,IF(IH7=2,Inputs!$M$25,IF(IH7=3,Inputs!$M$26,IF(IH7=4,Inputs!$M$27,IF(IH7=5,Inputs!$M$28,IF(IH7=6,Inputs!$M$29,IF(IH7=7,Inputs!$M$30,IF(IH7=8,Inputs!$M$31,IF(IH7=9,Inputs!$M$32,IF(IH7=10,Inputs!$M$33,IF(IH7=11,Inputs!$M$34,Inputs!$M$35)))))))))))*(((1-(Inputs!$M$18))^(Financials!IH6-1)))</f>
        <v>4149.8182511922332</v>
      </c>
      <c r="II15" s="55">
        <f>Tables!$C$190*IF(II7=1,Inputs!$M$24,IF(II7=2,Inputs!$M$25,IF(II7=3,Inputs!$M$26,IF(II7=4,Inputs!$M$27,IF(II7=5,Inputs!$M$28,IF(II7=6,Inputs!$M$29,IF(II7=7,Inputs!$M$30,IF(II7=8,Inputs!$M$31,IF(II7=9,Inputs!$M$32,IF(II7=10,Inputs!$M$33,IF(II7=11,Inputs!$M$34,Inputs!$M$35)))))))))))*(((1-(Inputs!$M$18))^(Financials!II6-1)))</f>
        <v>4964.0680225319211</v>
      </c>
      <c r="IJ15" s="55">
        <f>Tables!$C$190*IF(IJ7=1,Inputs!$M$24,IF(IJ7=2,Inputs!$M$25,IF(IJ7=3,Inputs!$M$26,IF(IJ7=4,Inputs!$M$27,IF(IJ7=5,Inputs!$M$28,IF(IJ7=6,Inputs!$M$29,IF(IJ7=7,Inputs!$M$30,IF(IJ7=8,Inputs!$M$31,IF(IJ7=9,Inputs!$M$32,IF(IJ7=10,Inputs!$M$33,IF(IJ7=11,Inputs!$M$34,Inputs!$M$35)))))))))))*(((1-(Inputs!$M$18))^(Financials!IJ6-1)))</f>
        <v>6947.6761602313591</v>
      </c>
      <c r="IK15" s="55">
        <f>Tables!$C$190*IF(IK7=1,Inputs!$M$24,IF(IK7=2,Inputs!$M$25,IF(IK7=3,Inputs!$M$26,IF(IK7=4,Inputs!$M$27,IF(IK7=5,Inputs!$M$28,IF(IK7=6,Inputs!$M$29,IF(IK7=7,Inputs!$M$30,IF(IK7=8,Inputs!$M$31,IF(IK7=9,Inputs!$M$32,IF(IK7=10,Inputs!$M$33,IF(IK7=11,Inputs!$M$34,Inputs!$M$35)))))))))))*(((1-(Inputs!$M$18))^(Financials!IK6-1)))</f>
        <v>8502.0340963847757</v>
      </c>
      <c r="IL15" s="55">
        <f>Tables!$C$190*IF(IL7=1,Inputs!$M$24,IF(IL7=2,Inputs!$M$25,IF(IL7=3,Inputs!$M$26,IF(IL7=4,Inputs!$M$27,IF(IL7=5,Inputs!$M$28,IF(IL7=6,Inputs!$M$29,IF(IL7=7,Inputs!$M$30,IF(IL7=8,Inputs!$M$31,IF(IL7=9,Inputs!$M$32,IF(IL7=10,Inputs!$M$33,IF(IL7=11,Inputs!$M$34,Inputs!$M$35)))))))))))*(((1-(Inputs!$M$18))^(Financials!IL6-1)))</f>
        <v>9356.8015336208628</v>
      </c>
      <c r="IM15" s="55">
        <f>Tables!$C$190*IF(IM7=1,Inputs!$M$24,IF(IM7=2,Inputs!$M$25,IF(IM7=3,Inputs!$M$26,IF(IM7=4,Inputs!$M$27,IF(IM7=5,Inputs!$M$28,IF(IM7=6,Inputs!$M$29,IF(IM7=7,Inputs!$M$30,IF(IM7=8,Inputs!$M$31,IF(IM7=9,Inputs!$M$32,IF(IM7=10,Inputs!$M$33,IF(IM7=11,Inputs!$M$34,Inputs!$M$35)))))))))))*(((1-(Inputs!$M$18))^(Financials!IM6-1)))</f>
        <v>9611.2699141228641</v>
      </c>
      <c r="IN15" s="55">
        <f>Tables!$C$190*IF(IN7=1,Inputs!$M$24,IF(IN7=2,Inputs!$M$25,IF(IN7=3,Inputs!$M$26,IF(IN7=4,Inputs!$M$27,IF(IN7=5,Inputs!$M$28,IF(IN7=6,Inputs!$M$29,IF(IN7=7,Inputs!$M$30,IF(IN7=8,Inputs!$M$31,IF(IN7=9,Inputs!$M$32,IF(IN7=10,Inputs!$M$33,IF(IN7=11,Inputs!$M$34,Inputs!$M$35)))))))))))*(((1-(Inputs!$M$18))^(Financials!IN6-1)))</f>
        <v>10040.465619816978</v>
      </c>
      <c r="IO15" s="55">
        <f>Tables!$C$190*IF(IO7=1,Inputs!$M$24,IF(IO7=2,Inputs!$M$25,IF(IO7=3,Inputs!$M$26,IF(IO7=4,Inputs!$M$27,IF(IO7=5,Inputs!$M$28,IF(IO7=6,Inputs!$M$29,IF(IO7=7,Inputs!$M$30,IF(IO7=8,Inputs!$M$31,IF(IO7=9,Inputs!$M$32,IF(IO7=10,Inputs!$M$33,IF(IO7=11,Inputs!$M$34,Inputs!$M$35)))))))))))*(((1-(Inputs!$M$18))^(Financials!IO6-1)))</f>
        <v>9246.2566980178417</v>
      </c>
      <c r="IP15" s="55">
        <f>Tables!$C$190*IF(IP7=1,Inputs!$M$24,IF(IP7=2,Inputs!$M$25,IF(IP7=3,Inputs!$M$26,IF(IP7=4,Inputs!$M$27,IF(IP7=5,Inputs!$M$28,IF(IP7=6,Inputs!$M$29,IF(IP7=7,Inputs!$M$30,IF(IP7=8,Inputs!$M$31,IF(IP7=9,Inputs!$M$32,IF(IP7=10,Inputs!$M$33,IF(IP7=11,Inputs!$M$34,Inputs!$M$35)))))))))))*(((1-(Inputs!$M$18))^(Financials!IP6-1)))</f>
        <v>7671.4491934345324</v>
      </c>
      <c r="IQ15" s="55">
        <f>Tables!$C$190*IF(IQ7=1,Inputs!$M$24,IF(IQ7=2,Inputs!$M$25,IF(IQ7=3,Inputs!$M$26,IF(IQ7=4,Inputs!$M$27,IF(IQ7=5,Inputs!$M$28,IF(IQ7=6,Inputs!$M$29,IF(IQ7=7,Inputs!$M$30,IF(IQ7=8,Inputs!$M$31,IF(IQ7=9,Inputs!$M$32,IF(IQ7=10,Inputs!$M$33,IF(IQ7=11,Inputs!$M$34,Inputs!$M$35)))))))))))*(((1-(Inputs!$M$18))^(Financials!IQ6-1)))</f>
        <v>5977.6636201648589</v>
      </c>
      <c r="IR15" s="55">
        <f>Tables!$C$190*IF(IR7=1,Inputs!$M$24,IF(IR7=2,Inputs!$M$25,IF(IR7=3,Inputs!$M$26,IF(IR7=4,Inputs!$M$27,IF(IR7=5,Inputs!$M$28,IF(IR7=6,Inputs!$M$29,IF(IR7=7,Inputs!$M$30,IF(IR7=8,Inputs!$M$31,IF(IR7=9,Inputs!$M$32,IF(IR7=10,Inputs!$M$33,IF(IR7=11,Inputs!$M$34,Inputs!$M$35)))))))))))*(((1-(Inputs!$M$18))^(Financials!IR6-1)))</f>
        <v>4731.9565652767224</v>
      </c>
      <c r="IS15" s="55">
        <f>Tables!$C$190*IF(IS7=1,Inputs!$M$24,IF(IS7=2,Inputs!$M$25,IF(IS7=3,Inputs!$M$26,IF(IS7=4,Inputs!$M$27,IF(IS7=5,Inputs!$M$28,IF(IS7=6,Inputs!$M$29,IF(IS7=7,Inputs!$M$30,IF(IS7=8,Inputs!$M$31,IF(IS7=9,Inputs!$M$32,IF(IS7=10,Inputs!$M$33,IF(IS7=11,Inputs!$M$34,Inputs!$M$35)))))))))))*(((1-(Inputs!$M$18))^(Financials!IS6-1)))</f>
        <v>3799.4235473625399</v>
      </c>
      <c r="IT15" s="55">
        <f>Tables!$C$191*IF(IT7=1,Inputs!$M$24,IF(IT7=2,Inputs!$M$25,IF(IT7=3,Inputs!$M$26,IF(IT7=4,Inputs!$M$27,IF(IT7=5,Inputs!$M$28,IF(IT7=6,Inputs!$M$29,IF(IT7=7,Inputs!$M$30,IF(IT7=8,Inputs!$M$31,IF(IT7=9,Inputs!$M$32,IF(IT7=10,Inputs!$M$33,IF(IT7=11,Inputs!$M$34,Inputs!$M$35)))))))))))*(((1-(Inputs!$M$18))^(Financials!IT6-1)))</f>
        <v>4252.9412347343614</v>
      </c>
      <c r="IU15" s="55">
        <f>Tables!$C$191*IF(IU7=1,Inputs!$M$24,IF(IU7=2,Inputs!$M$25,IF(IU7=3,Inputs!$M$26,IF(IU7=4,Inputs!$M$27,IF(IU7=5,Inputs!$M$28,IF(IU7=6,Inputs!$M$29,IF(IU7=7,Inputs!$M$30,IF(IU7=8,Inputs!$M$31,IF(IU7=9,Inputs!$M$32,IF(IU7=10,Inputs!$M$33,IF(IU7=11,Inputs!$M$34,Inputs!$M$35)))))))))))*(((1-(Inputs!$M$18))^(Financials!IU6-1)))</f>
        <v>5087.4251128918404</v>
      </c>
      <c r="IV15" s="55">
        <f>Tables!$C$191*IF(IV7=1,Inputs!$M$24,IF(IV7=2,Inputs!$M$25,IF(IV7=3,Inputs!$M$26,IF(IV7=4,Inputs!$M$27,IF(IV7=5,Inputs!$M$28,IF(IV7=6,Inputs!$M$29,IF(IV7=7,Inputs!$M$30,IF(IV7=8,Inputs!$M$31,IF(IV7=9,Inputs!$M$32,IF(IV7=10,Inputs!$M$33,IF(IV7=11,Inputs!$M$34,Inputs!$M$35)))))))))))*(((1-(Inputs!$M$18))^(Financials!IV6-1)))</f>
        <v>7120.3259128131085</v>
      </c>
      <c r="IW15" s="55">
        <f>Tables!$C$191*IF(IW7=1,Inputs!$M$24,IF(IW7=2,Inputs!$M$25,IF(IW7=3,Inputs!$M$26,IF(IW7=4,Inputs!$M$27,IF(IW7=5,Inputs!$M$28,IF(IW7=6,Inputs!$M$29,IF(IW7=7,Inputs!$M$30,IF(IW7=8,Inputs!$M$31,IF(IW7=9,Inputs!$M$32,IF(IW7=10,Inputs!$M$33,IF(IW7=11,Inputs!$M$34,Inputs!$M$35)))))))))))*(((1-(Inputs!$M$18))^(Financials!IW6-1)))</f>
        <v>8713.3096436799387</v>
      </c>
      <c r="IX15" s="55">
        <f>Tables!$C$191*IF(IX7=1,Inputs!$M$24,IF(IX7=2,Inputs!$M$25,IF(IX7=3,Inputs!$M$26,IF(IX7=4,Inputs!$M$27,IF(IX7=5,Inputs!$M$28,IF(IX7=6,Inputs!$M$29,IF(IX7=7,Inputs!$M$30,IF(IX7=8,Inputs!$M$31,IF(IX7=9,Inputs!$M$32,IF(IX7=10,Inputs!$M$33,IF(IX7=11,Inputs!$M$34,Inputs!$M$35)))))))))))*(((1-(Inputs!$M$18))^(Financials!IX6-1)))</f>
        <v>9589.3180517313413</v>
      </c>
      <c r="IY15" s="55">
        <f>Tables!$C$191*IF(IY7=1,Inputs!$M$24,IF(IY7=2,Inputs!$M$25,IF(IY7=3,Inputs!$M$26,IF(IY7=4,Inputs!$M$27,IF(IY7=5,Inputs!$M$28,IF(IY7=6,Inputs!$M$29,IF(IY7=7,Inputs!$M$30,IF(IY7=8,Inputs!$M$31,IF(IY7=9,Inputs!$M$32,IF(IY7=10,Inputs!$M$33,IF(IY7=11,Inputs!$M$34,Inputs!$M$35)))))))))))*(((1-(Inputs!$M$18))^(Financials!IY6-1)))</f>
        <v>9850.1099714888205</v>
      </c>
      <c r="IZ15" s="55">
        <f>Tables!$C$191*IF(IZ7=1,Inputs!$M$24,IF(IZ7=2,Inputs!$M$25,IF(IZ7=3,Inputs!$M$26,IF(IZ7=4,Inputs!$M$27,IF(IZ7=5,Inputs!$M$28,IF(IZ7=6,Inputs!$M$29,IF(IZ7=7,Inputs!$M$30,IF(IZ7=8,Inputs!$M$31,IF(IZ7=9,Inputs!$M$32,IF(IZ7=10,Inputs!$M$33,IF(IZ7=11,Inputs!$M$34,Inputs!$M$35)))))))))))*(((1-(Inputs!$M$18))^(Financials!IZ6-1)))</f>
        <v>10289.971190469429</v>
      </c>
      <c r="JA15" s="55">
        <f>Tables!$C$191*IF(JA7=1,Inputs!$M$24,IF(JA7=2,Inputs!$M$25,IF(JA7=3,Inputs!$M$26,IF(JA7=4,Inputs!$M$27,IF(JA7=5,Inputs!$M$28,IF(JA7=6,Inputs!$M$29,IF(JA7=7,Inputs!$M$30,IF(JA7=8,Inputs!$M$31,IF(JA7=9,Inputs!$M$32,IF(JA7=10,Inputs!$M$33,IF(JA7=11,Inputs!$M$34,Inputs!$M$35)))))))))))*(((1-(Inputs!$M$18))^(Financials!JA6-1)))</f>
        <v>9476.0261769635854</v>
      </c>
      <c r="JB15" s="55">
        <f>Tables!$C$191*IF(JB7=1,Inputs!$M$24,IF(JB7=2,Inputs!$M$25,IF(JB7=3,Inputs!$M$26,IF(JB7=4,Inputs!$M$27,IF(JB7=5,Inputs!$M$28,IF(JB7=6,Inputs!$M$29,IF(JB7=7,Inputs!$M$30,IF(JB7=8,Inputs!$M$31,IF(JB7=9,Inputs!$M$32,IF(JB7=10,Inputs!$M$33,IF(JB7=11,Inputs!$M$34,Inputs!$M$35)))))))))))*(((1-(Inputs!$M$18))^(Financials!JB6-1)))</f>
        <v>7862.0847058913805</v>
      </c>
      <c r="JC15" s="55">
        <f>Tables!$C$191*IF(JC7=1,Inputs!$M$24,IF(JC7=2,Inputs!$M$25,IF(JC7=3,Inputs!$M$26,IF(JC7=4,Inputs!$M$27,IF(JC7=5,Inputs!$M$28,IF(JC7=6,Inputs!$M$29,IF(JC7=7,Inputs!$M$30,IF(JC7=8,Inputs!$M$31,IF(JC7=9,Inputs!$M$32,IF(JC7=10,Inputs!$M$33,IF(JC7=11,Inputs!$M$34,Inputs!$M$35)))))))))))*(((1-(Inputs!$M$18))^(Financials!JC6-1)))</f>
        <v>6126.2085611259554</v>
      </c>
      <c r="JD15" s="55">
        <f>Tables!$C$191*IF(JD7=1,Inputs!$M$24,IF(JD7=2,Inputs!$M$25,IF(JD7=3,Inputs!$M$26,IF(JD7=4,Inputs!$M$27,IF(JD7=5,Inputs!$M$28,IF(JD7=6,Inputs!$M$29,IF(JD7=7,Inputs!$M$30,IF(JD7=8,Inputs!$M$31,IF(JD7=9,Inputs!$M$32,IF(JD7=10,Inputs!$M$33,IF(JD7=11,Inputs!$M$34,Inputs!$M$35)))))))))))*(((1-(Inputs!$M$18))^(Financials!JD6-1)))</f>
        <v>4849.5456859238484</v>
      </c>
      <c r="JE15" s="55">
        <f>Tables!$C$191*IF(JE7=1,Inputs!$M$24,IF(JE7=2,Inputs!$M$25,IF(JE7=3,Inputs!$M$26,IF(JE7=4,Inputs!$M$27,IF(JE7=5,Inputs!$M$28,IF(JE7=6,Inputs!$M$29,IF(JE7=7,Inputs!$M$30,IF(JE7=8,Inputs!$M$31,IF(JE7=9,Inputs!$M$32,IF(JE7=10,Inputs!$M$33,IF(JE7=11,Inputs!$M$34,Inputs!$M$35)))))))))))*(((1-(Inputs!$M$18))^(Financials!JE6-1)))</f>
        <v>3893.8392225144999</v>
      </c>
      <c r="JF15" s="55">
        <f>Tables!$C$192*IF(JF7=1,Inputs!$M$24,IF(JF7=2,Inputs!$M$25,IF(JF7=3,Inputs!$M$26,IF(JF7=4,Inputs!$M$27,IF(JF7=5,Inputs!$M$28,IF(JF7=6,Inputs!$M$29,IF(JF7=7,Inputs!$M$30,IF(JF7=8,Inputs!$M$31,IF(JF7=9,Inputs!$M$32,IF(JF7=10,Inputs!$M$33,IF(JF7=11,Inputs!$M$34,Inputs!$M$35)))))))))))*(((1-(Inputs!$M$18))^(Financials!JF6-1)))</f>
        <v>4358.6268244175099</v>
      </c>
      <c r="JG15" s="55">
        <f>Tables!$C$192*IF(JG7=1,Inputs!$M$24,IF(JG7=2,Inputs!$M$25,IF(JG7=3,Inputs!$M$26,IF(JG7=4,Inputs!$M$27,IF(JG7=5,Inputs!$M$28,IF(JG7=6,Inputs!$M$29,IF(JG7=7,Inputs!$M$30,IF(JG7=8,Inputs!$M$31,IF(JG7=9,Inputs!$M$32,IF(JG7=10,Inputs!$M$33,IF(JG7=11,Inputs!$M$34,Inputs!$M$35)))))))))))*(((1-(Inputs!$M$18))^(Financials!JG6-1)))</f>
        <v>5213.8476269472021</v>
      </c>
      <c r="JH15" s="55">
        <f>Tables!$C$192*IF(JH7=1,Inputs!$M$24,IF(JH7=2,Inputs!$M$25,IF(JH7=3,Inputs!$M$26,IF(JH7=4,Inputs!$M$27,IF(JH7=5,Inputs!$M$28,IF(JH7=6,Inputs!$M$29,IF(JH7=7,Inputs!$M$30,IF(JH7=8,Inputs!$M$31,IF(JH7=9,Inputs!$M$32,IF(JH7=10,Inputs!$M$33,IF(JH7=11,Inputs!$M$34,Inputs!$M$35)))))))))))*(((1-(Inputs!$M$18))^(Financials!JH6-1)))</f>
        <v>7297.2660117465139</v>
      </c>
      <c r="JI15" s="55">
        <f>Tables!$C$192*IF(JI7=1,Inputs!$M$24,IF(JI7=2,Inputs!$M$25,IF(JI7=3,Inputs!$M$26,IF(JI7=4,Inputs!$M$27,IF(JI7=5,Inputs!$M$28,IF(JI7=6,Inputs!$M$29,IF(JI7=7,Inputs!$M$30,IF(JI7=8,Inputs!$M$31,IF(JI7=9,Inputs!$M$32,IF(JI7=10,Inputs!$M$33,IF(JI7=11,Inputs!$M$34,Inputs!$M$35)))))))))))*(((1-(Inputs!$M$18))^(Financials!JI6-1)))</f>
        <v>8929.835388325384</v>
      </c>
      <c r="JJ15" s="55">
        <f>Tables!$C$192*IF(JJ7=1,Inputs!$M$24,IF(JJ7=2,Inputs!$M$25,IF(JJ7=3,Inputs!$M$26,IF(JJ7=4,Inputs!$M$27,IF(JJ7=5,Inputs!$M$28,IF(JJ7=6,Inputs!$M$29,IF(JJ7=7,Inputs!$M$30,IF(JJ7=8,Inputs!$M$31,IF(JJ7=9,Inputs!$M$32,IF(JJ7=10,Inputs!$M$33,IF(JJ7=11,Inputs!$M$34,Inputs!$M$35)))))))))))*(((1-(Inputs!$M$18))^(Financials!JJ6-1)))</f>
        <v>9827.6126053168646</v>
      </c>
      <c r="JK15" s="55">
        <f>Tables!$C$192*IF(JK7=1,Inputs!$M$24,IF(JK7=2,Inputs!$M$25,IF(JK7=3,Inputs!$M$26,IF(JK7=4,Inputs!$M$27,IF(JK7=5,Inputs!$M$28,IF(JK7=6,Inputs!$M$29,IF(JK7=7,Inputs!$M$30,IF(JK7=8,Inputs!$M$31,IF(JK7=9,Inputs!$M$32,IF(JK7=10,Inputs!$M$33,IF(JK7=11,Inputs!$M$34,Inputs!$M$35)))))))))))*(((1-(Inputs!$M$18))^(Financials!JK6-1)))</f>
        <v>10094.885204280317</v>
      </c>
      <c r="JL15" s="55">
        <f>Tables!$C$192*IF(JL7=1,Inputs!$M$24,IF(JL7=2,Inputs!$M$25,IF(JL7=3,Inputs!$M$26,IF(JL7=4,Inputs!$M$27,IF(JL7=5,Inputs!$M$28,IF(JL7=6,Inputs!$M$29,IF(JL7=7,Inputs!$M$30,IF(JL7=8,Inputs!$M$31,IF(JL7=9,Inputs!$M$32,IF(JL7=10,Inputs!$M$33,IF(JL7=11,Inputs!$M$34,Inputs!$M$35)))))))))))*(((1-(Inputs!$M$18))^(Financials!JL6-1)))</f>
        <v>10545.676974552594</v>
      </c>
      <c r="JM15" s="55">
        <f>Tables!$C$192*IF(JM7=1,Inputs!$M$24,IF(JM7=2,Inputs!$M$25,IF(JM7=3,Inputs!$M$26,IF(JM7=4,Inputs!$M$27,IF(JM7=5,Inputs!$M$28,IF(JM7=6,Inputs!$M$29,IF(JM7=7,Inputs!$M$30,IF(JM7=8,Inputs!$M$31,IF(JM7=9,Inputs!$M$32,IF(JM7=10,Inputs!$M$33,IF(JM7=11,Inputs!$M$34,Inputs!$M$35)))))))))))*(((1-(Inputs!$M$18))^(Financials!JM6-1)))</f>
        <v>9711.5054274611321</v>
      </c>
      <c r="JN15" s="55">
        <f>Tables!$C$192*IF(JN7=1,Inputs!$M$24,IF(JN7=2,Inputs!$M$25,IF(JN7=3,Inputs!$M$26,IF(JN7=4,Inputs!$M$27,IF(JN7=5,Inputs!$M$28,IF(JN7=6,Inputs!$M$29,IF(JN7=7,Inputs!$M$30,IF(JN7=8,Inputs!$M$31,IF(JN7=9,Inputs!$M$32,IF(JN7=10,Inputs!$M$33,IF(JN7=11,Inputs!$M$34,Inputs!$M$35)))))))))))*(((1-(Inputs!$M$18))^(Financials!JN6-1)))</f>
        <v>8057.4575108327817</v>
      </c>
      <c r="JO15" s="55">
        <f>Tables!$C$192*IF(JO7=1,Inputs!$M$24,IF(JO7=2,Inputs!$M$25,IF(JO7=3,Inputs!$M$26,IF(JO7=4,Inputs!$M$27,IF(JO7=5,Inputs!$M$28,IF(JO7=6,Inputs!$M$29,IF(JO7=7,Inputs!$M$30,IF(JO7=8,Inputs!$M$31,IF(JO7=9,Inputs!$M$32,IF(JO7=10,Inputs!$M$33,IF(JO7=11,Inputs!$M$34,Inputs!$M$35)))))))))))*(((1-(Inputs!$M$18))^(Financials!JO6-1)))</f>
        <v>6278.4448438699355</v>
      </c>
      <c r="JP15" s="55">
        <f>Tables!$C$192*IF(JP7=1,Inputs!$M$24,IF(JP7=2,Inputs!$M$25,IF(JP7=3,Inputs!$M$26,IF(JP7=4,Inputs!$M$27,IF(JP7=5,Inputs!$M$28,IF(JP7=6,Inputs!$M$29,IF(JP7=7,Inputs!$M$30,IF(JP7=8,Inputs!$M$31,IF(JP7=9,Inputs!$M$32,IF(JP7=10,Inputs!$M$33,IF(JP7=11,Inputs!$M$34,Inputs!$M$35)))))))))))*(((1-(Inputs!$M$18))^(Financials!JP6-1)))</f>
        <v>4970.0568962190564</v>
      </c>
      <c r="JQ15" s="55">
        <f>Tables!$C$192*IF(JQ7=1,Inputs!$M$24,IF(JQ7=2,Inputs!$M$25,IF(JQ7=3,Inputs!$M$26,IF(JQ7=4,Inputs!$M$27,IF(JQ7=5,Inputs!$M$28,IF(JQ7=6,Inputs!$M$29,IF(JQ7=7,Inputs!$M$30,IF(JQ7=8,Inputs!$M$31,IF(JQ7=9,Inputs!$M$32,IF(JQ7=10,Inputs!$M$33,IF(JQ7=11,Inputs!$M$34,Inputs!$M$35)))))))))))*(((1-(Inputs!$M$18))^(Financials!JQ6-1)))</f>
        <v>3990.6011271939856</v>
      </c>
      <c r="JR15" s="55">
        <f>Tables!$C$193*IF(JR7=1,Inputs!$M$24,IF(JR7=2,Inputs!$M$25,IF(JR7=3,Inputs!$M$26,IF(JR7=4,Inputs!$M$27,IF(JR7=5,Inputs!$M$28,IF(JR7=6,Inputs!$M$29,IF(JR7=7,Inputs!$M$30,IF(JR7=8,Inputs!$M$31,IF(JR7=9,Inputs!$M$32,IF(JR7=10,Inputs!$M$33,IF(JR7=11,Inputs!$M$34,Inputs!$M$35)))))))))))*(((1-(Inputs!$M$18))^(Financials!JR6-1)))</f>
        <v>4466.9387010042847</v>
      </c>
      <c r="JS15" s="55">
        <f>Tables!$C$193*IF(JS7=1,Inputs!$M$24,IF(JS7=2,Inputs!$M$25,IF(JS7=3,Inputs!$M$26,IF(JS7=4,Inputs!$M$27,IF(JS7=5,Inputs!$M$28,IF(JS7=6,Inputs!$M$29,IF(JS7=7,Inputs!$M$30,IF(JS7=8,Inputs!$M$31,IF(JS7=9,Inputs!$M$32,IF(JS7=10,Inputs!$M$33,IF(JS7=11,Inputs!$M$34,Inputs!$M$35)))))))))))*(((1-(Inputs!$M$18))^(Financials!JS6-1)))</f>
        <v>5343.4117404768404</v>
      </c>
      <c r="JT15" s="55">
        <f>Tables!$C$193*IF(JT7=1,Inputs!$M$24,IF(JT7=2,Inputs!$M$25,IF(JT7=3,Inputs!$M$26,IF(JT7=4,Inputs!$M$27,IF(JT7=5,Inputs!$M$28,IF(JT7=6,Inputs!$M$29,IF(JT7=7,Inputs!$M$30,IF(JT7=8,Inputs!$M$31,IF(JT7=9,Inputs!$M$32,IF(JT7=10,Inputs!$M$33,IF(JT7=11,Inputs!$M$34,Inputs!$M$35)))))))))))*(((1-(Inputs!$M$18))^(Financials!JT6-1)))</f>
        <v>7478.6030721384159</v>
      </c>
      <c r="JU15" s="55">
        <f>Tables!$C$193*IF(JU7=1,Inputs!$M$24,IF(JU7=2,Inputs!$M$25,IF(JU7=3,Inputs!$M$26,IF(JU7=4,Inputs!$M$27,IF(JU7=5,Inputs!$M$28,IF(JU7=6,Inputs!$M$29,IF(JU7=7,Inputs!$M$30,IF(JU7=8,Inputs!$M$31,IF(JU7=9,Inputs!$M$32,IF(JU7=10,Inputs!$M$33,IF(JU7=11,Inputs!$M$34,Inputs!$M$35)))))))))))*(((1-(Inputs!$M$18))^(Financials!JU6-1)))</f>
        <v>9151.7417977252699</v>
      </c>
      <c r="JV15" s="55">
        <f>Tables!$C$193*IF(JV7=1,Inputs!$M$24,IF(JV7=2,Inputs!$M$25,IF(JV7=3,Inputs!$M$26,IF(JV7=4,Inputs!$M$27,IF(JV7=5,Inputs!$M$28,IF(JV7=6,Inputs!$M$29,IF(JV7=7,Inputs!$M$30,IF(JV7=8,Inputs!$M$31,IF(JV7=9,Inputs!$M$32,IF(JV7=10,Inputs!$M$33,IF(JV7=11,Inputs!$M$34,Inputs!$M$35)))))))))))*(((1-(Inputs!$M$18))^(Financials!JV6-1)))</f>
        <v>10071.828778558991</v>
      </c>
      <c r="JW15" s="55">
        <f>Tables!$C$193*IF(JW7=1,Inputs!$M$24,IF(JW7=2,Inputs!$M$25,IF(JW7=3,Inputs!$M$26,IF(JW7=4,Inputs!$M$27,IF(JW7=5,Inputs!$M$28,IF(JW7=6,Inputs!$M$29,IF(JW7=7,Inputs!$M$30,IF(JW7=8,Inputs!$M$31,IF(JW7=9,Inputs!$M$32,IF(JW7=10,Inputs!$M$33,IF(JW7=11,Inputs!$M$34,Inputs!$M$35)))))))))))*(((1-(Inputs!$M$18))^(Financials!JW6-1)))</f>
        <v>10345.743101606684</v>
      </c>
      <c r="JX15" s="55">
        <f>Tables!$C$193*IF(JX7=1,Inputs!$M$24,IF(JX7=2,Inputs!$M$25,IF(JX7=3,Inputs!$M$26,IF(JX7=4,Inputs!$M$27,IF(JX7=5,Inputs!$M$28,IF(JX7=6,Inputs!$M$29,IF(JX7=7,Inputs!$M$30,IF(JX7=8,Inputs!$M$31,IF(JX7=9,Inputs!$M$32,IF(JX7=10,Inputs!$M$33,IF(JX7=11,Inputs!$M$34,Inputs!$M$35)))))))))))*(((1-(Inputs!$M$18))^(Financials!JX6-1)))</f>
        <v>10807.737047370229</v>
      </c>
      <c r="JY15" s="55">
        <f>Tables!$C$193*IF(JY7=1,Inputs!$M$24,IF(JY7=2,Inputs!$M$25,IF(JY7=3,Inputs!$M$26,IF(JY7=4,Inputs!$M$27,IF(JY7=5,Inputs!$M$28,IF(JY7=6,Inputs!$M$29,IF(JY7=7,Inputs!$M$30,IF(JY7=8,Inputs!$M$31,IF(JY7=9,Inputs!$M$32,IF(JY7=10,Inputs!$M$33,IF(JY7=11,Inputs!$M$34,Inputs!$M$35)))))))))))*(((1-(Inputs!$M$18))^(Financials!JY6-1)))</f>
        <v>9952.8363373335415</v>
      </c>
      <c r="JZ15" s="55">
        <f>Tables!$C$193*IF(JZ7=1,Inputs!$M$24,IF(JZ7=2,Inputs!$M$25,IF(JZ7=3,Inputs!$M$26,IF(JZ7=4,Inputs!$M$27,IF(JZ7=5,Inputs!$M$28,IF(JZ7=6,Inputs!$M$29,IF(JZ7=7,Inputs!$M$30,IF(JZ7=8,Inputs!$M$31,IF(JZ7=9,Inputs!$M$32,IF(JZ7=10,Inputs!$M$33,IF(JZ7=11,Inputs!$M$34,Inputs!$M$35)))))))))))*(((1-(Inputs!$M$18))^(Financials!JZ6-1)))</f>
        <v>8257.6853299769773</v>
      </c>
      <c r="KA15" s="55">
        <f>Tables!$C$193*IF(KA7=1,Inputs!$M$24,IF(KA7=2,Inputs!$M$25,IF(KA7=3,Inputs!$M$26,IF(KA7=4,Inputs!$M$27,IF(KA7=5,Inputs!$M$28,IF(KA7=6,Inputs!$M$29,IF(KA7=7,Inputs!$M$30,IF(KA7=8,Inputs!$M$31,IF(KA7=9,Inputs!$M$32,IF(KA7=10,Inputs!$M$33,IF(KA7=11,Inputs!$M$34,Inputs!$M$35)))))))))))*(((1-(Inputs!$M$18))^(Financials!KA6-1)))</f>
        <v>6434.4641982401035</v>
      </c>
      <c r="KB15" s="55">
        <f>Tables!$C$193*IF(KB7=1,Inputs!$M$24,IF(KB7=2,Inputs!$M$25,IF(KB7=3,Inputs!$M$26,IF(KB7=4,Inputs!$M$27,IF(KB7=5,Inputs!$M$28,IF(KB7=6,Inputs!$M$29,IF(KB7=7,Inputs!$M$30,IF(KB7=8,Inputs!$M$31,IF(KB7=9,Inputs!$M$32,IF(KB7=10,Inputs!$M$33,IF(KB7=11,Inputs!$M$34,Inputs!$M$35)))))))))))*(((1-(Inputs!$M$18))^(Financials!KB6-1)))</f>
        <v>5093.5628100901004</v>
      </c>
      <c r="KC15" s="55">
        <f>Tables!$C$193*IF(KC7=1,Inputs!$M$24,IF(KC7=2,Inputs!$M$25,IF(KC7=3,Inputs!$M$26,IF(KC7=4,Inputs!$M$27,IF(KC7=5,Inputs!$M$28,IF(KC7=6,Inputs!$M$29,IF(KC7=7,Inputs!$M$30,IF(KC7=8,Inputs!$M$31,IF(KC7=9,Inputs!$M$32,IF(KC7=10,Inputs!$M$33,IF(KC7=11,Inputs!$M$34,Inputs!$M$35)))))))))))*(((1-(Inputs!$M$18))^(Financials!KC6-1)))</f>
        <v>4089.7675652047565</v>
      </c>
      <c r="KD15" s="55">
        <f>Tables!$C$194*IF(KD7=1,Inputs!$M$24,IF(KD7=2,Inputs!$M$25,IF(KD7=3,Inputs!$M$26,IF(KD7=4,Inputs!$M$27,IF(KD7=5,Inputs!$M$28,IF(KD7=6,Inputs!$M$29,IF(KD7=7,Inputs!$M$30,IF(KD7=8,Inputs!$M$31,IF(KD7=9,Inputs!$M$32,IF(KD7=10,Inputs!$M$33,IF(KD7=11,Inputs!$M$34,Inputs!$M$35)))))))))))*(((1-(Inputs!$M$18))^(Financials!KD6-1)))</f>
        <v>4577.9421277242409</v>
      </c>
      <c r="KE15" s="55">
        <f>Tables!$C$194*IF(KE7=1,Inputs!$M$24,IF(KE7=2,Inputs!$M$25,IF(KE7=3,Inputs!$M$26,IF(KE7=4,Inputs!$M$27,IF(KE7=5,Inputs!$M$28,IF(KE7=6,Inputs!$M$29,IF(KE7=7,Inputs!$M$30,IF(KE7=8,Inputs!$M$31,IF(KE7=9,Inputs!$M$32,IF(KE7=10,Inputs!$M$33,IF(KE7=11,Inputs!$M$34,Inputs!$M$35)))))))))))*(((1-(Inputs!$M$18))^(Financials!KE6-1)))</f>
        <v>5476.1955222276902</v>
      </c>
      <c r="KF15" s="55">
        <f>Tables!$C$194*IF(KF7=1,Inputs!$M$24,IF(KF7=2,Inputs!$M$25,IF(KF7=3,Inputs!$M$26,IF(KF7=4,Inputs!$M$27,IF(KF7=5,Inputs!$M$28,IF(KF7=6,Inputs!$M$29,IF(KF7=7,Inputs!$M$30,IF(KF7=8,Inputs!$M$31,IF(KF7=9,Inputs!$M$32,IF(KF7=10,Inputs!$M$33,IF(KF7=11,Inputs!$M$34,Inputs!$M$35)))))))))))*(((1-(Inputs!$M$18))^(Financials!KF6-1)))</f>
        <v>7664.4463584810555</v>
      </c>
      <c r="KG15" s="55">
        <f>Tables!$C$194*IF(KG7=1,Inputs!$M$24,IF(KG7=2,Inputs!$M$25,IF(KG7=3,Inputs!$M$26,IF(KG7=4,Inputs!$M$27,IF(KG7=5,Inputs!$M$28,IF(KG7=6,Inputs!$M$29,IF(KG7=7,Inputs!$M$30,IF(KG7=8,Inputs!$M$31,IF(KG7=9,Inputs!$M$32,IF(KG7=10,Inputs!$M$33,IF(KG7=11,Inputs!$M$34,Inputs!$M$35)))))))))))*(((1-(Inputs!$M$18))^(Financials!KG6-1)))</f>
        <v>9379.162581398743</v>
      </c>
      <c r="KH15" s="55">
        <f>Tables!$C$194*IF(KH7=1,Inputs!$M$24,IF(KH7=2,Inputs!$M$25,IF(KH7=3,Inputs!$M$26,IF(KH7=4,Inputs!$M$27,IF(KH7=5,Inputs!$M$28,IF(KH7=6,Inputs!$M$29,IF(KH7=7,Inputs!$M$30,IF(KH7=8,Inputs!$M$31,IF(KH7=9,Inputs!$M$32,IF(KH7=10,Inputs!$M$33,IF(KH7=11,Inputs!$M$34,Inputs!$M$35)))))))))))*(((1-(Inputs!$M$18))^(Financials!KH6-1)))</f>
        <v>10322.113723706181</v>
      </c>
      <c r="KI15" s="55">
        <f>Tables!$C$194*IF(KI7=1,Inputs!$M$24,IF(KI7=2,Inputs!$M$25,IF(KI7=3,Inputs!$M$26,IF(KI7=4,Inputs!$M$27,IF(KI7=5,Inputs!$M$28,IF(KI7=6,Inputs!$M$29,IF(KI7=7,Inputs!$M$30,IF(KI7=8,Inputs!$M$31,IF(KI7=9,Inputs!$M$32,IF(KI7=10,Inputs!$M$33,IF(KI7=11,Inputs!$M$34,Inputs!$M$35)))))))))))*(((1-(Inputs!$M$18))^(Financials!KI6-1)))</f>
        <v>10602.834817681609</v>
      </c>
      <c r="KJ15" s="55">
        <f>Tables!$C$194*IF(KJ7=1,Inputs!$M$24,IF(KJ7=2,Inputs!$M$25,IF(KJ7=3,Inputs!$M$26,IF(KJ7=4,Inputs!$M$27,IF(KJ7=5,Inputs!$M$28,IF(KJ7=6,Inputs!$M$29,IF(KJ7=7,Inputs!$M$30,IF(KJ7=8,Inputs!$M$31,IF(KJ7=9,Inputs!$M$32,IF(KJ7=10,Inputs!$M$33,IF(KJ7=11,Inputs!$M$34,Inputs!$M$35)))))))))))*(((1-(Inputs!$M$18))^(Financials!KJ6-1)))</f>
        <v>11076.309312997377</v>
      </c>
      <c r="KK15" s="55">
        <f>Tables!$C$194*IF(KK7=1,Inputs!$M$24,IF(KK7=2,Inputs!$M$25,IF(KK7=3,Inputs!$M$26,IF(KK7=4,Inputs!$M$27,IF(KK7=5,Inputs!$M$28,IF(KK7=6,Inputs!$M$29,IF(KK7=7,Inputs!$M$30,IF(KK7=8,Inputs!$M$31,IF(KK7=9,Inputs!$M$32,IF(KK7=10,Inputs!$M$33,IF(KK7=11,Inputs!$M$34,Inputs!$M$35)))))))))))*(((1-(Inputs!$M$18))^(Financials!KK6-1)))</f>
        <v>10200.16432031628</v>
      </c>
      <c r="KL15" s="55">
        <f>Tables!$C$194*IF(KL7=1,Inputs!$M$24,IF(KL7=2,Inputs!$M$25,IF(KL7=3,Inputs!$M$26,IF(KL7=4,Inputs!$M$27,IF(KL7=5,Inputs!$M$28,IF(KL7=6,Inputs!$M$29,IF(KL7=7,Inputs!$M$30,IF(KL7=8,Inputs!$M$31,IF(KL7=9,Inputs!$M$32,IF(KL7=10,Inputs!$M$33,IF(KL7=11,Inputs!$M$34,Inputs!$M$35)))))))))))*(((1-(Inputs!$M$18))^(Financials!KL6-1)))</f>
        <v>8462.8888104269045</v>
      </c>
      <c r="KM15" s="55">
        <f>Tables!$C$194*IF(KM7=1,Inputs!$M$24,IF(KM7=2,Inputs!$M$25,IF(KM7=3,Inputs!$M$26,IF(KM7=4,Inputs!$M$27,IF(KM7=5,Inputs!$M$28,IF(KM7=6,Inputs!$M$29,IF(KM7=7,Inputs!$M$30,IF(KM7=8,Inputs!$M$31,IF(KM7=9,Inputs!$M$32,IF(KM7=10,Inputs!$M$33,IF(KM7=11,Inputs!$M$34,Inputs!$M$35)))))))))))*(((1-(Inputs!$M$18))^(Financials!KM6-1)))</f>
        <v>6594.3606335663699</v>
      </c>
      <c r="KN15" s="55">
        <f>Tables!$C$194*IF(KN7=1,Inputs!$M$24,IF(KN7=2,Inputs!$M$25,IF(KN7=3,Inputs!$M$26,IF(KN7=4,Inputs!$M$27,IF(KN7=5,Inputs!$M$28,IF(KN7=6,Inputs!$M$29,IF(KN7=7,Inputs!$M$30,IF(KN7=8,Inputs!$M$31,IF(KN7=9,Inputs!$M$32,IF(KN7=10,Inputs!$M$33,IF(KN7=11,Inputs!$M$34,Inputs!$M$35)))))))))))*(((1-(Inputs!$M$18))^(Financials!KN6-1)))</f>
        <v>5220.1378459208399</v>
      </c>
      <c r="KO15" s="55">
        <f>Tables!$C$194*IF(KO7=1,Inputs!$M$24,IF(KO7=2,Inputs!$M$25,IF(KO7=3,Inputs!$M$26,IF(KO7=4,Inputs!$M$27,IF(KO7=5,Inputs!$M$28,IF(KO7=6,Inputs!$M$29,IF(KO7=7,Inputs!$M$30,IF(KO7=8,Inputs!$M$31,IF(KO7=9,Inputs!$M$32,IF(KO7=10,Inputs!$M$33,IF(KO7=11,Inputs!$M$34,Inputs!$M$35)))))))))))*(((1-(Inputs!$M$18))^(Financials!KO6-1)))</f>
        <v>4191.398289200094</v>
      </c>
      <c r="KP15" s="55">
        <f>Tables!$C$195*IF(KP7=1,Inputs!$M$24,IF(KP7=2,Inputs!$M$25,IF(KP7=3,Inputs!$M$26,IF(KP7=4,Inputs!$M$27,IF(KP7=5,Inputs!$M$28,IF(KP7=6,Inputs!$M$29,IF(KP7=7,Inputs!$M$30,IF(KP7=8,Inputs!$M$31,IF(KP7=9,Inputs!$M$32,IF(KP7=10,Inputs!$M$33,IF(KP7=11,Inputs!$M$34,Inputs!$M$35)))))))))))*(((1-(Inputs!$M$18))^(Financials!KP6-1)))</f>
        <v>4691.7039895981889</v>
      </c>
      <c r="KQ15" s="55">
        <f>Tables!$C$195*IF(KQ7=1,Inputs!$M$24,IF(KQ7=2,Inputs!$M$25,IF(KQ7=3,Inputs!$M$26,IF(KQ7=4,Inputs!$M$27,IF(KQ7=5,Inputs!$M$28,IF(KQ7=6,Inputs!$M$29,IF(KQ7=7,Inputs!$M$30,IF(KQ7=8,Inputs!$M$31,IF(KQ7=9,Inputs!$M$32,IF(KQ7=10,Inputs!$M$33,IF(KQ7=11,Inputs!$M$34,Inputs!$M$35)))))))))))*(((1-(Inputs!$M$18))^(Financials!KQ6-1)))</f>
        <v>5612.2789809550477</v>
      </c>
      <c r="KR15" s="55">
        <f>Tables!$C$195*IF(KR7=1,Inputs!$M$24,IF(KR7=2,Inputs!$M$25,IF(KR7=3,Inputs!$M$26,IF(KR7=4,Inputs!$M$27,IF(KR7=5,Inputs!$M$28,IF(KR7=6,Inputs!$M$29,IF(KR7=7,Inputs!$M$30,IF(KR7=8,Inputs!$M$31,IF(KR7=9,Inputs!$M$32,IF(KR7=10,Inputs!$M$33,IF(KR7=11,Inputs!$M$34,Inputs!$M$35)))))))))))*(((1-(Inputs!$M$18))^(Financials!KR6-1)))</f>
        <v>7854.9078504893105</v>
      </c>
      <c r="KS15" s="55">
        <f>Tables!$C$195*IF(KS7=1,Inputs!$M$24,IF(KS7=2,Inputs!$M$25,IF(KS7=3,Inputs!$M$26,IF(KS7=4,Inputs!$M$27,IF(KS7=5,Inputs!$M$28,IF(KS7=6,Inputs!$M$29,IF(KS7=7,Inputs!$M$30,IF(KS7=8,Inputs!$M$31,IF(KS7=9,Inputs!$M$32,IF(KS7=10,Inputs!$M$33,IF(KS7=11,Inputs!$M$34,Inputs!$M$35)))))))))))*(((1-(Inputs!$M$18))^(Financials!KS6-1)))</f>
        <v>9612.2347715465021</v>
      </c>
      <c r="KT15" s="55">
        <f>Tables!$C$195*IF(KT7=1,Inputs!$M$24,IF(KT7=2,Inputs!$M$25,IF(KT7=3,Inputs!$M$26,IF(KT7=4,Inputs!$M$27,IF(KT7=5,Inputs!$M$28,IF(KT7=6,Inputs!$M$29,IF(KT7=7,Inputs!$M$30,IF(KT7=8,Inputs!$M$31,IF(KT7=9,Inputs!$M$32,IF(KT7=10,Inputs!$M$33,IF(KT7=11,Inputs!$M$34,Inputs!$M$35)))))))))))*(((1-(Inputs!$M$18))^(Financials!KT6-1)))</f>
        <v>10578.618249740279</v>
      </c>
      <c r="KU15" s="55">
        <f>Tables!$C$195*IF(KU7=1,Inputs!$M$24,IF(KU7=2,Inputs!$M$25,IF(KU7=3,Inputs!$M$26,IF(KU7=4,Inputs!$M$27,IF(KU7=5,Inputs!$M$28,IF(KU7=6,Inputs!$M$29,IF(KU7=7,Inputs!$M$30,IF(KU7=8,Inputs!$M$31,IF(KU7=9,Inputs!$M$32,IF(KU7=10,Inputs!$M$33,IF(KU7=11,Inputs!$M$34,Inputs!$M$35)))))))))))*(((1-(Inputs!$M$18))^(Financials!KU6-1)))</f>
        <v>10866.315262900998</v>
      </c>
      <c r="KV15" s="55">
        <f>Tables!$C$195*IF(KV7=1,Inputs!$M$24,IF(KV7=2,Inputs!$M$25,IF(KV7=3,Inputs!$M$26,IF(KV7=4,Inputs!$M$27,IF(KV7=5,Inputs!$M$28,IF(KV7=6,Inputs!$M$29,IF(KV7=7,Inputs!$M$30,IF(KV7=8,Inputs!$M$31,IF(KV7=9,Inputs!$M$32,IF(KV7=10,Inputs!$M$33,IF(KV7=11,Inputs!$M$34,Inputs!$M$35)))))))))))*(((1-(Inputs!$M$18))^(Financials!KV6-1)))</f>
        <v>11351.555599425363</v>
      </c>
      <c r="KW15" s="55">
        <f>Tables!$C$195*IF(KW7=1,Inputs!$M$24,IF(KW7=2,Inputs!$M$25,IF(KW7=3,Inputs!$M$26,IF(KW7=4,Inputs!$M$27,IF(KW7=5,Inputs!$M$28,IF(KW7=6,Inputs!$M$29,IF(KW7=7,Inputs!$M$30,IF(KW7=8,Inputs!$M$31,IF(KW7=9,Inputs!$M$32,IF(KW7=10,Inputs!$M$33,IF(KW7=11,Inputs!$M$34,Inputs!$M$35)))))))))))*(((1-(Inputs!$M$18))^(Financials!KW6-1)))</f>
        <v>10453.638403676139</v>
      </c>
      <c r="KX15" s="55">
        <f>Tables!$C$195*IF(KX7=1,Inputs!$M$24,IF(KX7=2,Inputs!$M$25,IF(KX7=3,Inputs!$M$26,IF(KX7=4,Inputs!$M$27,IF(KX7=5,Inputs!$M$28,IF(KX7=6,Inputs!$M$29,IF(KX7=7,Inputs!$M$30,IF(KX7=8,Inputs!$M$31,IF(KX7=9,Inputs!$M$32,IF(KX7=10,Inputs!$M$33,IF(KX7=11,Inputs!$M$34,Inputs!$M$35)))))))))))*(((1-(Inputs!$M$18))^(Financials!KX6-1)))</f>
        <v>8673.1915973660143</v>
      </c>
      <c r="KY15" s="55">
        <f>Tables!$C$195*IF(KY7=1,Inputs!$M$24,IF(KY7=2,Inputs!$M$25,IF(KY7=3,Inputs!$M$26,IF(KY7=4,Inputs!$M$27,IF(KY7=5,Inputs!$M$28,IF(KY7=6,Inputs!$M$29,IF(KY7=7,Inputs!$M$30,IF(KY7=8,Inputs!$M$31,IF(KY7=9,Inputs!$M$32,IF(KY7=10,Inputs!$M$33,IF(KY7=11,Inputs!$M$34,Inputs!$M$35)))))))))))*(((1-(Inputs!$M$18))^(Financials!KY6-1)))</f>
        <v>6758.2304953104949</v>
      </c>
      <c r="KZ15" s="55">
        <f>Tables!$C$195*IF(KZ7=1,Inputs!$M$24,IF(KZ7=2,Inputs!$M$25,IF(KZ7=3,Inputs!$M$26,IF(KZ7=4,Inputs!$M$27,IF(KZ7=5,Inputs!$M$28,IF(KZ7=6,Inputs!$M$29,IF(KZ7=7,Inputs!$M$30,IF(KZ7=8,Inputs!$M$31,IF(KZ7=9,Inputs!$M$32,IF(KZ7=10,Inputs!$M$33,IF(KZ7=11,Inputs!$M$34,Inputs!$M$35)))))))))))*(((1-(Inputs!$M$18))^(Financials!KZ6-1)))</f>
        <v>5349.8582713919723</v>
      </c>
      <c r="LA15" s="55">
        <f>Tables!$C$195*IF(LA7=1,Inputs!$M$24,IF(LA7=2,Inputs!$M$25,IF(LA7=3,Inputs!$M$26,IF(LA7=4,Inputs!$M$27,IF(LA7=5,Inputs!$M$28,IF(LA7=6,Inputs!$M$29,IF(LA7=7,Inputs!$M$30,IF(LA7=8,Inputs!$M$31,IF(LA7=9,Inputs!$M$32,IF(LA7=10,Inputs!$M$33,IF(LA7=11,Inputs!$M$34,Inputs!$M$35)))))))))))*(((1-(Inputs!$M$18))^(Financials!LA6-1)))</f>
        <v>4295.5545366867163</v>
      </c>
      <c r="LB15" s="55">
        <f>Tables!$C$196*IF(LB7=1,Inputs!$M$24,IF(LB7=2,Inputs!$M$25,IF(LB7=3,Inputs!$M$26,IF(LB7=4,Inputs!$M$27,IF(LB7=5,Inputs!$M$28,IF(LB7=6,Inputs!$M$29,IF(LB7=7,Inputs!$M$30,IF(LB7=8,Inputs!$M$31,IF(LB7=9,Inputs!$M$32,IF(LB7=10,Inputs!$M$33,IF(LB7=11,Inputs!$M$34,Inputs!$M$35)))))))))))*(((1-(Inputs!$M$18))^(Financials!LB6-1)))</f>
        <v>4808.2928337397034</v>
      </c>
      <c r="LC15" s="55">
        <f>Tables!$C$196*IF(LC7=1,Inputs!$M$24,IF(LC7=2,Inputs!$M$25,IF(LC7=3,Inputs!$M$26,IF(LC7=4,Inputs!$M$27,IF(LC7=5,Inputs!$M$28,IF(LC7=6,Inputs!$M$29,IF(LC7=7,Inputs!$M$30,IF(LC7=8,Inputs!$M$31,IF(LC7=9,Inputs!$M$32,IF(LC7=10,Inputs!$M$33,IF(LC7=11,Inputs!$M$34,Inputs!$M$35)))))))))))*(((1-(Inputs!$M$18))^(Financials!LC6-1)))</f>
        <v>5751.7441136317811</v>
      </c>
      <c r="LD15" s="55">
        <f>Tables!$C$196*IF(LD7=1,Inputs!$M$24,IF(LD7=2,Inputs!$M$25,IF(LD7=3,Inputs!$M$26,IF(LD7=4,Inputs!$M$27,IF(LD7=5,Inputs!$M$28,IF(LD7=6,Inputs!$M$29,IF(LD7=7,Inputs!$M$30,IF(LD7=8,Inputs!$M$31,IF(LD7=9,Inputs!$M$32,IF(LD7=10,Inputs!$M$33,IF(LD7=11,Inputs!$M$34,Inputs!$M$35)))))))))))*(((1-(Inputs!$M$18))^(Financials!LD6-1)))</f>
        <v>8050.1023105739696</v>
      </c>
      <c r="LE15" s="55">
        <f>Tables!$C$196*IF(LE7=1,Inputs!$M$24,IF(LE7=2,Inputs!$M$25,IF(LE7=3,Inputs!$M$26,IF(LE7=4,Inputs!$M$27,IF(LE7=5,Inputs!$M$28,IF(LE7=6,Inputs!$M$29,IF(LE7=7,Inputs!$M$30,IF(LE7=8,Inputs!$M$31,IF(LE7=9,Inputs!$M$32,IF(LE7=10,Inputs!$M$33,IF(LE7=11,Inputs!$M$34,Inputs!$M$35)))))))))))*(((1-(Inputs!$M$18))^(Financials!LE6-1)))</f>
        <v>9851.0988056194328</v>
      </c>
      <c r="LF15" s="55">
        <f>Tables!$C$196*IF(LF7=1,Inputs!$M$24,IF(LF7=2,Inputs!$M$25,IF(LF7=3,Inputs!$M$26,IF(LF7=4,Inputs!$M$27,IF(LF7=5,Inputs!$M$28,IF(LF7=6,Inputs!$M$29,IF(LF7=7,Inputs!$M$30,IF(LF7=8,Inputs!$M$31,IF(LF7=9,Inputs!$M$32,IF(LF7=10,Inputs!$M$33,IF(LF7=11,Inputs!$M$34,Inputs!$M$35)))))))))))*(((1-(Inputs!$M$18))^(Financials!LF6-1)))</f>
        <v>10841.496913246325</v>
      </c>
      <c r="LG15" s="55">
        <f>Tables!$C$196*IF(LG7=1,Inputs!$M$24,IF(LG7=2,Inputs!$M$25,IF(LG7=3,Inputs!$M$26,IF(LG7=4,Inputs!$M$27,IF(LG7=5,Inputs!$M$28,IF(LG7=6,Inputs!$M$29,IF(LG7=7,Inputs!$M$30,IF(LG7=8,Inputs!$M$31,IF(LG7=9,Inputs!$M$32,IF(LG7=10,Inputs!$M$33,IF(LG7=11,Inputs!$M$34,Inputs!$M$35)))))))))))*(((1-(Inputs!$M$18))^(Financials!LG6-1)))</f>
        <v>11136.343197184087</v>
      </c>
      <c r="LH15" s="55">
        <f>Tables!$C$196*IF(LH7=1,Inputs!$M$24,IF(LH7=2,Inputs!$M$25,IF(LH7=3,Inputs!$M$26,IF(LH7=4,Inputs!$M$27,IF(LH7=5,Inputs!$M$28,IF(LH7=6,Inputs!$M$29,IF(LH7=7,Inputs!$M$30,IF(LH7=8,Inputs!$M$31,IF(LH7=9,Inputs!$M$32,IF(LH7=10,Inputs!$M$33,IF(LH7=11,Inputs!$M$34,Inputs!$M$35)))))))))))*(((1-(Inputs!$M$18))^(Financials!LH6-1)))</f>
        <v>11633.641756071083</v>
      </c>
      <c r="LI15" s="55">
        <f>Tables!$C$196*IF(LI7=1,Inputs!$M$24,IF(LI7=2,Inputs!$M$25,IF(LI7=3,Inputs!$M$26,IF(LI7=4,Inputs!$M$27,IF(LI7=5,Inputs!$M$28,IF(LI7=6,Inputs!$M$29,IF(LI7=7,Inputs!$M$30,IF(LI7=8,Inputs!$M$31,IF(LI7=9,Inputs!$M$32,IF(LI7=10,Inputs!$M$33,IF(LI7=11,Inputs!$M$34,Inputs!$M$35)))))))))))*(((1-(Inputs!$M$18))^(Financials!LI6-1)))</f>
        <v>10713.411318007489</v>
      </c>
      <c r="LJ15" s="55">
        <f>Tables!$C$196*IF(LJ7=1,Inputs!$M$24,IF(LJ7=2,Inputs!$M$25,IF(LJ7=3,Inputs!$M$26,IF(LJ7=4,Inputs!$M$27,IF(LJ7=5,Inputs!$M$28,IF(LJ7=6,Inputs!$M$29,IF(LJ7=7,Inputs!$M$30,IF(LJ7=8,Inputs!$M$31,IF(LJ7=9,Inputs!$M$32,IF(LJ7=10,Inputs!$M$33,IF(LJ7=11,Inputs!$M$34,Inputs!$M$35)))))))))))*(((1-(Inputs!$M$18))^(Financials!LJ6-1)))</f>
        <v>8888.720408560559</v>
      </c>
      <c r="LK15" s="55">
        <f>Tables!$C$196*IF(LK7=1,Inputs!$M$24,IF(LK7=2,Inputs!$M$25,IF(LK7=3,Inputs!$M$26,IF(LK7=4,Inputs!$M$27,IF(LK7=5,Inputs!$M$28,IF(LK7=6,Inputs!$M$29,IF(LK7=7,Inputs!$M$30,IF(LK7=8,Inputs!$M$31,IF(LK7=9,Inputs!$M$32,IF(LK7=10,Inputs!$M$33,IF(LK7=11,Inputs!$M$34,Inputs!$M$35)))))))))))*(((1-(Inputs!$M$18))^(Financials!LK6-1)))</f>
        <v>6926.1725231189603</v>
      </c>
      <c r="LL15" s="55">
        <f>Tables!$C$196*IF(LL7=1,Inputs!$M$24,IF(LL7=2,Inputs!$M$25,IF(LL7=3,Inputs!$M$26,IF(LL7=4,Inputs!$M$27,IF(LL7=5,Inputs!$M$28,IF(LL7=6,Inputs!$M$29,IF(LL7=7,Inputs!$M$30,IF(LL7=8,Inputs!$M$31,IF(LL7=9,Inputs!$M$32,IF(LL7=10,Inputs!$M$33,IF(LL7=11,Inputs!$M$34,Inputs!$M$35)))))))))))*(((1-(Inputs!$M$18))^(Financials!LL6-1)))</f>
        <v>5482.8022494360621</v>
      </c>
      <c r="LM15" s="55">
        <f>Tables!$C$196*IF(LM7=1,Inputs!$M$24,IF(LM7=2,Inputs!$M$25,IF(LM7=3,Inputs!$M$26,IF(LM7=4,Inputs!$M$27,IF(LM7=5,Inputs!$M$28,IF(LM7=6,Inputs!$M$29,IF(LM7=7,Inputs!$M$30,IF(LM7=8,Inputs!$M$31,IF(LM7=9,Inputs!$M$32,IF(LM7=10,Inputs!$M$33,IF(LM7=11,Inputs!$M$34,Inputs!$M$35)))))))))))*(((1-(Inputs!$M$18))^(Financials!LM6-1)))</f>
        <v>4402.2990669233805</v>
      </c>
      <c r="LN15" s="55">
        <f>Tables!$C$197*IF(LN7=1,Inputs!$M$24,IF(LN7=2,Inputs!$M$25,IF(LN7=3,Inputs!$M$26,IF(LN7=4,Inputs!$M$27,IF(LN7=5,Inputs!$M$28,IF(LN7=6,Inputs!$M$29,IF(LN7=7,Inputs!$M$30,IF(LN7=8,Inputs!$M$31,IF(LN7=9,Inputs!$M$32,IF(LN7=10,Inputs!$M$33,IF(LN7=11,Inputs!$M$34,Inputs!$M$35)))))))))))*(((1-(Inputs!$M$18))^(Financials!LN6-1)))</f>
        <v>4927.7789106581358</v>
      </c>
      <c r="LO15" s="55">
        <f>Tables!$C$197*IF(LO7=1,Inputs!$M$24,IF(LO7=2,Inputs!$M$25,IF(LO7=3,Inputs!$M$26,IF(LO7=4,Inputs!$M$27,IF(LO7=5,Inputs!$M$28,IF(LO7=6,Inputs!$M$29,IF(LO7=7,Inputs!$M$30,IF(LO7=8,Inputs!$M$31,IF(LO7=9,Inputs!$M$32,IF(LO7=10,Inputs!$M$33,IF(LO7=11,Inputs!$M$34,Inputs!$M$35)))))))))))*(((1-(Inputs!$M$18))^(Financials!LO6-1)))</f>
        <v>5894.6749548555308</v>
      </c>
      <c r="LP15" s="55">
        <f>Tables!$C$197*IF(LP7=1,Inputs!$M$24,IF(LP7=2,Inputs!$M$25,IF(LP7=3,Inputs!$M$26,IF(LP7=4,Inputs!$M$27,IF(LP7=5,Inputs!$M$28,IF(LP7=6,Inputs!$M$29,IF(LP7=7,Inputs!$M$30,IF(LP7=8,Inputs!$M$31,IF(LP7=9,Inputs!$M$32,IF(LP7=10,Inputs!$M$33,IF(LP7=11,Inputs!$M$34,Inputs!$M$35)))))))))))*(((1-(Inputs!$M$18))^(Financials!LP6-1)))</f>
        <v>8250.1473529917312</v>
      </c>
      <c r="LQ15" s="55">
        <f>Tables!$C$197*IF(LQ7=1,Inputs!$M$24,IF(LQ7=2,Inputs!$M$25,IF(LQ7=3,Inputs!$M$26,IF(LQ7=4,Inputs!$M$27,IF(LQ7=5,Inputs!$M$28,IF(LQ7=6,Inputs!$M$29,IF(LQ7=7,Inputs!$M$30,IF(LQ7=8,Inputs!$M$31,IF(LQ7=9,Inputs!$M$32,IF(LQ7=10,Inputs!$M$33,IF(LQ7=11,Inputs!$M$34,Inputs!$M$35)))))))))))*(((1-(Inputs!$M$18))^(Financials!LQ6-1)))</f>
        <v>10095.898610939075</v>
      </c>
      <c r="LR15" s="55">
        <f>Tables!$C$197*IF(LR7=1,Inputs!$M$24,IF(LR7=2,Inputs!$M$25,IF(LR7=3,Inputs!$M$26,IF(LR7=4,Inputs!$M$27,IF(LR7=5,Inputs!$M$28,IF(LR7=6,Inputs!$M$29,IF(LR7=7,Inputs!$M$30,IF(LR7=8,Inputs!$M$31,IF(LR7=9,Inputs!$M$32,IF(LR7=10,Inputs!$M$33,IF(LR7=11,Inputs!$M$34,Inputs!$M$35)))))))))))*(((1-(Inputs!$M$18))^(Financials!LR6-1)))</f>
        <v>11110.908111540497</v>
      </c>
      <c r="LS15" s="55">
        <f>Tables!$C$197*IF(LS7=1,Inputs!$M$24,IF(LS7=2,Inputs!$M$25,IF(LS7=3,Inputs!$M$26,IF(LS7=4,Inputs!$M$27,IF(LS7=5,Inputs!$M$28,IF(LS7=6,Inputs!$M$29,IF(LS7=7,Inputs!$M$30,IF(LS7=8,Inputs!$M$31,IF(LS7=9,Inputs!$M$32,IF(LS7=10,Inputs!$M$33,IF(LS7=11,Inputs!$M$34,Inputs!$M$35)))))))))))*(((1-(Inputs!$M$18))^(Financials!LS6-1)))</f>
        <v>11413.081325634112</v>
      </c>
      <c r="LT15" s="55">
        <f>Tables!$C$197*IF(LT7=1,Inputs!$M$24,IF(LT7=2,Inputs!$M$25,IF(LT7=3,Inputs!$M$26,IF(LT7=4,Inputs!$M$27,IF(LT7=5,Inputs!$M$28,IF(LT7=6,Inputs!$M$29,IF(LT7=7,Inputs!$M$30,IF(LT7=8,Inputs!$M$31,IF(LT7=9,Inputs!$M$32,IF(LT7=10,Inputs!$M$33,IF(LT7=11,Inputs!$M$34,Inputs!$M$35)))))))))))*(((1-(Inputs!$M$18))^(Financials!LT6-1)))</f>
        <v>11922.737753709449</v>
      </c>
      <c r="LU15" s="55">
        <f>Tables!$C$197*IF(LU7=1,Inputs!$M$24,IF(LU7=2,Inputs!$M$25,IF(LU7=3,Inputs!$M$26,IF(LU7=4,Inputs!$M$27,IF(LU7=5,Inputs!$M$28,IF(LU7=6,Inputs!$M$29,IF(LU7=7,Inputs!$M$30,IF(LU7=8,Inputs!$M$31,IF(LU7=9,Inputs!$M$32,IF(LU7=10,Inputs!$M$33,IF(LU7=11,Inputs!$M$34,Inputs!$M$35)))))))))))*(((1-(Inputs!$M$18))^(Financials!LU6-1)))</f>
        <v>10979.639589259978</v>
      </c>
      <c r="LV15" s="55">
        <f>Tables!$C$197*IF(LV7=1,Inputs!$M$24,IF(LV7=2,Inputs!$M$25,IF(LV7=3,Inputs!$M$26,IF(LV7=4,Inputs!$M$27,IF(LV7=5,Inputs!$M$28,IF(LV7=6,Inputs!$M$29,IF(LV7=7,Inputs!$M$30,IF(LV7=8,Inputs!$M$31,IF(LV7=9,Inputs!$M$32,IF(LV7=10,Inputs!$M$33,IF(LV7=11,Inputs!$M$34,Inputs!$M$35)))))))))))*(((1-(Inputs!$M$18))^(Financials!LV6-1)))</f>
        <v>9109.605110713288</v>
      </c>
      <c r="LW15" s="55">
        <f>Tables!$C$197*IF(LW7=1,Inputs!$M$24,IF(LW7=2,Inputs!$M$25,IF(LW7=3,Inputs!$M$26,IF(LW7=4,Inputs!$M$27,IF(LW7=5,Inputs!$M$28,IF(LW7=6,Inputs!$M$29,IF(LW7=7,Inputs!$M$30,IF(LW7=8,Inputs!$M$31,IF(LW7=9,Inputs!$M$32,IF(LW7=10,Inputs!$M$33,IF(LW7=11,Inputs!$M$34,Inputs!$M$35)))))))))))*(((1-(Inputs!$M$18))^(Financials!LW6-1)))</f>
        <v>7098.2879103184669</v>
      </c>
      <c r="LX15" s="55">
        <f>Tables!$C$197*IF(LX7=1,Inputs!$M$24,IF(LX7=2,Inputs!$M$25,IF(LX7=3,Inputs!$M$26,IF(LX7=4,Inputs!$M$27,IF(LX7=5,Inputs!$M$28,IF(LX7=6,Inputs!$M$29,IF(LX7=7,Inputs!$M$30,IF(LX7=8,Inputs!$M$31,IF(LX7=9,Inputs!$M$32,IF(LX7=10,Inputs!$M$33,IF(LX7=11,Inputs!$M$34,Inputs!$M$35)))))))))))*(((1-(Inputs!$M$18))^(Financials!LX6-1)))</f>
        <v>5619.0498853345489</v>
      </c>
      <c r="LY15" s="130">
        <f>Tables!$C$197*IF(LY7=1,Inputs!$M$24,IF(LY7=2,Inputs!$M$25,IF(LY7=3,Inputs!$M$26,IF(LY7=4,Inputs!$M$27,IF(LY7=5,Inputs!$M$28,IF(LY7=6,Inputs!$M$29,IF(LY7=7,Inputs!$M$30,IF(LY7=8,Inputs!$M$31,IF(LY7=9,Inputs!$M$32,IF(LY7=10,Inputs!$M$33,IF(LY7=11,Inputs!$M$34,Inputs!$M$35)))))))))))*(((1-(Inputs!$M$18))^(Financials!LY6-1)))</f>
        <v>4511.6961987364266</v>
      </c>
      <c r="LZ15" s="130">
        <f>Tables!$C$198*IF(LZ7=1,Inputs!$M$24,IF(LZ7=2,Inputs!$M$25,IF(LZ7=3,Inputs!$M$26,IF(LZ7=4,Inputs!$M$27,IF(LZ7=5,Inputs!$M$28,IF(LZ7=6,Inputs!$M$29,IF(LZ7=7,Inputs!$M$30,IF(LZ7=8,Inputs!$M$31,IF(LZ7=9,Inputs!$M$32,IF(LZ7=10,Inputs!$M$33,IF(LZ7=11,Inputs!$M$34,Inputs!$M$35)))))))))))*(((1-(Inputs!$M$18))^(Financials!LZ6-1)))</f>
        <v>4903.140016104845</v>
      </c>
      <c r="MA15" s="130">
        <f>Tables!$C$198*IF(MA7=1,Inputs!$M$24,IF(MA7=2,Inputs!$M$25,IF(MA7=3,Inputs!$M$26,IF(MA7=4,Inputs!$M$27,IF(MA7=5,Inputs!$M$28,IF(MA7=6,Inputs!$M$29,IF(MA7=7,Inputs!$M$30,IF(MA7=8,Inputs!$M$31,IF(MA7=9,Inputs!$M$32,IF(MA7=10,Inputs!$M$33,IF(MA7=11,Inputs!$M$34,Inputs!$M$35)))))))))))*(((1-(Inputs!$M$18))^(Financials!MA6-1)))</f>
        <v>5865.2015800812533</v>
      </c>
      <c r="MB15" s="130">
        <f>Tables!$C$198*IF(MB7=1,Inputs!$M$24,IF(MB7=2,Inputs!$M$25,IF(MB7=3,Inputs!$M$26,IF(MB7=4,Inputs!$M$27,IF(MB7=5,Inputs!$M$28,IF(MB7=6,Inputs!$M$29,IF(MB7=7,Inputs!$M$30,IF(MB7=8,Inputs!$M$31,IF(MB7=9,Inputs!$M$32,IF(MB7=10,Inputs!$M$33,IF(MB7=11,Inputs!$M$34,Inputs!$M$35)))))))))))*(((1-(Inputs!$M$18))^(Financials!MB6-1)))</f>
        <v>8208.8966162267734</v>
      </c>
      <c r="MC15" s="130">
        <f>Tables!$C$198*IF(MC7=1,Inputs!$M$24,IF(MC7=2,Inputs!$M$25,IF(MC7=3,Inputs!$M$26,IF(MC7=4,Inputs!$M$27,IF(MC7=5,Inputs!$M$28,IF(MC7=6,Inputs!$M$29,IF(MC7=7,Inputs!$M$30,IF(MC7=8,Inputs!$M$31,IF(MC7=9,Inputs!$M$32,IF(MC7=10,Inputs!$M$33,IF(MC7=11,Inputs!$M$34,Inputs!$M$35)))))))))))*(((1-(Inputs!$M$18))^(Financials!MC6-1)))</f>
        <v>10045.419117884381</v>
      </c>
      <c r="MD15" s="130">
        <f>Tables!$C$198*IF(MD7=1,Inputs!$M$24,IF(MD7=2,Inputs!$M$25,IF(MD7=3,Inputs!$M$26,IF(MD7=4,Inputs!$M$27,IF(MD7=5,Inputs!$M$28,IF(MD7=6,Inputs!$M$29,IF(MD7=7,Inputs!$M$30,IF(MD7=8,Inputs!$M$31,IF(MD7=9,Inputs!$M$32,IF(MD7=10,Inputs!$M$33,IF(MD7=11,Inputs!$M$34,Inputs!$M$35)))))))))))*(((1-(Inputs!$M$18))^(Financials!MD6-1)))</f>
        <v>11055.353570982794</v>
      </c>
      <c r="ME15" s="130">
        <f>Tables!$C$198*IF(ME7=1,Inputs!$M$24,IF(ME7=2,Inputs!$M$25,IF(ME7=3,Inputs!$M$26,IF(ME7=4,Inputs!$M$27,IF(ME7=5,Inputs!$M$28,IF(ME7=6,Inputs!$M$29,IF(ME7=7,Inputs!$M$30,IF(ME7=8,Inputs!$M$31,IF(ME7=9,Inputs!$M$32,IF(ME7=10,Inputs!$M$33,IF(ME7=11,Inputs!$M$34,Inputs!$M$35)))))))))))*(((1-(Inputs!$M$18))^(Financials!ME6-1)))</f>
        <v>11356.01591900594</v>
      </c>
      <c r="MF15" s="130">
        <f>Tables!$C$198*IF(MF7=1,Inputs!$M$24,IF(MF7=2,Inputs!$M$25,IF(MF7=3,Inputs!$M$26,IF(MF7=4,Inputs!$M$27,IF(MF7=5,Inputs!$M$28,IF(MF7=6,Inputs!$M$29,IF(MF7=7,Inputs!$M$30,IF(MF7=8,Inputs!$M$31,IF(MF7=9,Inputs!$M$32,IF(MF7=10,Inputs!$M$33,IF(MF7=11,Inputs!$M$34,Inputs!$M$35)))))))))))*(((1-(Inputs!$M$18))^(Financials!MF6-1)))</f>
        <v>11863.124064940903</v>
      </c>
      <c r="MG15" s="130">
        <f>Tables!$C$198*IF(MG7=1,Inputs!$M$24,IF(MG7=2,Inputs!$M$25,IF(MG7=3,Inputs!$M$26,IF(MG7=4,Inputs!$M$27,IF(MG7=5,Inputs!$M$28,IF(MG7=6,Inputs!$M$29,IF(MG7=7,Inputs!$M$30,IF(MG7=8,Inputs!$M$31,IF(MG7=9,Inputs!$M$32,IF(MG7=10,Inputs!$M$33,IF(MG7=11,Inputs!$M$34,Inputs!$M$35)))))))))))*(((1-(Inputs!$M$18))^(Financials!MG6-1)))</f>
        <v>10924.741391313677</v>
      </c>
      <c r="MH15" s="130">
        <f>Tables!$C$198*IF(MH7=1,Inputs!$M$24,IF(MH7=2,Inputs!$M$25,IF(MH7=3,Inputs!$M$26,IF(MH7=4,Inputs!$M$27,IF(MH7=5,Inputs!$M$28,IF(MH7=6,Inputs!$M$29,IF(MH7=7,Inputs!$M$30,IF(MH7=8,Inputs!$M$31,IF(MH7=9,Inputs!$M$32,IF(MH7=10,Inputs!$M$33,IF(MH7=11,Inputs!$M$34,Inputs!$M$35)))))))))))*(((1-(Inputs!$M$18))^(Financials!MH6-1)))</f>
        <v>9064.0570851597222</v>
      </c>
      <c r="MI15" s="130">
        <f>Tables!$C$198*IF(MI7=1,Inputs!$M$24,IF(MI7=2,Inputs!$M$25,IF(MI7=3,Inputs!$M$26,IF(MI7=4,Inputs!$M$27,IF(MI7=5,Inputs!$M$28,IF(MI7=6,Inputs!$M$29,IF(MI7=7,Inputs!$M$30,IF(MI7=8,Inputs!$M$31,IF(MI7=9,Inputs!$M$32,IF(MI7=10,Inputs!$M$33,IF(MI7=11,Inputs!$M$34,Inputs!$M$35)))))))))))*(((1-(Inputs!$M$18))^(Financials!MI6-1)))</f>
        <v>7062.7964707668743</v>
      </c>
      <c r="MJ15" s="130">
        <f>Tables!$C$198*IF(MJ7=1,Inputs!$M$24,IF(MJ7=2,Inputs!$M$25,IF(MJ7=3,Inputs!$M$26,IF(MJ7=4,Inputs!$M$27,IF(MJ7=5,Inputs!$M$28,IF(MJ7=6,Inputs!$M$29,IF(MJ7=7,Inputs!$M$30,IF(MJ7=8,Inputs!$M$31,IF(MJ7=9,Inputs!$M$32,IF(MJ7=10,Inputs!$M$33,IF(MJ7=11,Inputs!$M$34,Inputs!$M$35)))))))))))*(((1-(Inputs!$M$18))^(Financials!MJ6-1)))</f>
        <v>5590.9546359078759</v>
      </c>
      <c r="MK15" s="130">
        <f>Tables!$C$198*IF(MK7=1,Inputs!$M$24,IF(MK7=2,Inputs!$M$25,IF(MK7=3,Inputs!$M$26,IF(MK7=4,Inputs!$M$27,IF(MK7=5,Inputs!$M$28,IF(MK7=6,Inputs!$M$29,IF(MK7=7,Inputs!$M$30,IF(MK7=8,Inputs!$M$31,IF(MK7=9,Inputs!$M$32,IF(MK7=10,Inputs!$M$33,IF(MK7=11,Inputs!$M$34,Inputs!$M$35)))))))))))*(((1-(Inputs!$M$18))^(Financials!MK6-1)))</f>
        <v>4489.1377177427448</v>
      </c>
      <c r="ML15" s="130">
        <f>Tables!$C$199*IF(ML7=1,Inputs!$M$24,IF(ML7=2,Inputs!$M$25,IF(ML7=3,Inputs!$M$26,IF(ML7=4,Inputs!$M$27,IF(ML7=5,Inputs!$M$28,IF(ML7=6,Inputs!$M$29,IF(ML7=7,Inputs!$M$30,IF(ML7=8,Inputs!$M$31,IF(ML7=9,Inputs!$M$32,IF(ML7=10,Inputs!$M$33,IF(ML7=11,Inputs!$M$34,Inputs!$M$35)))))))))))*(((1-(Inputs!$M$18))^(Financials!ML6-1)))</f>
        <v>4878.6243160243212</v>
      </c>
      <c r="MM15" s="130">
        <f>Tables!$C$199*IF(MM7=1,Inputs!$M$24,IF(MM7=2,Inputs!$M$25,IF(MM7=3,Inputs!$M$26,IF(MM7=4,Inputs!$M$27,IF(MM7=5,Inputs!$M$28,IF(MM7=6,Inputs!$M$29,IF(MM7=7,Inputs!$M$30,IF(MM7=8,Inputs!$M$31,IF(MM7=9,Inputs!$M$32,IF(MM7=10,Inputs!$M$33,IF(MM7=11,Inputs!$M$34,Inputs!$M$35)))))))))))*(((1-(Inputs!$M$18))^(Financials!MM6-1)))</f>
        <v>5835.8755721808466</v>
      </c>
      <c r="MN15" s="130">
        <f>Tables!$C$199*IF(MN7=1,Inputs!$M$24,IF(MN7=2,Inputs!$M$25,IF(MN7=3,Inputs!$M$26,IF(MN7=4,Inputs!$M$27,IF(MN7=5,Inputs!$M$28,IF(MN7=6,Inputs!$M$29,IF(MN7=7,Inputs!$M$30,IF(MN7=8,Inputs!$M$31,IF(MN7=9,Inputs!$M$32,IF(MN7=10,Inputs!$M$33,IF(MN7=11,Inputs!$M$34,Inputs!$M$35)))))))))))*(((1-(Inputs!$M$18))^(Financials!MN6-1)))</f>
        <v>8167.8521331456395</v>
      </c>
      <c r="MO15" s="130">
        <f>Tables!$C$199*IF(MO7=1,Inputs!$M$24,IF(MO7=2,Inputs!$M$25,IF(MO7=3,Inputs!$M$26,IF(MO7=4,Inputs!$M$27,IF(MO7=5,Inputs!$M$28,IF(MO7=6,Inputs!$M$29,IF(MO7=7,Inputs!$M$30,IF(MO7=8,Inputs!$M$31,IF(MO7=9,Inputs!$M$32,IF(MO7=10,Inputs!$M$33,IF(MO7=11,Inputs!$M$34,Inputs!$M$35)))))))))))*(((1-(Inputs!$M$18))^(Financials!MO6-1)))</f>
        <v>9995.1920222949593</v>
      </c>
      <c r="MP15" s="130">
        <f>Tables!$C$199*IF(MP7=1,Inputs!$M$24,IF(MP7=2,Inputs!$M$25,IF(MP7=3,Inputs!$M$26,IF(MP7=4,Inputs!$M$27,IF(MP7=5,Inputs!$M$28,IF(MP7=6,Inputs!$M$29,IF(MP7=7,Inputs!$M$30,IF(MP7=8,Inputs!$M$31,IF(MP7=9,Inputs!$M$32,IF(MP7=10,Inputs!$M$33,IF(MP7=11,Inputs!$M$34,Inputs!$M$35)))))))))))*(((1-(Inputs!$M$18))^(Financials!MP6-1)))</f>
        <v>11000.07680312788</v>
      </c>
      <c r="MQ15" s="130">
        <f>Tables!$C$199*IF(MQ7=1,Inputs!$M$24,IF(MQ7=2,Inputs!$M$25,IF(MQ7=3,Inputs!$M$26,IF(MQ7=4,Inputs!$M$27,IF(MQ7=5,Inputs!$M$28,IF(MQ7=6,Inputs!$M$29,IF(MQ7=7,Inputs!$M$30,IF(MQ7=8,Inputs!$M$31,IF(MQ7=9,Inputs!$M$32,IF(MQ7=10,Inputs!$M$33,IF(MQ7=11,Inputs!$M$34,Inputs!$M$35)))))))))))*(((1-(Inputs!$M$18))^(Financials!MQ6-1)))</f>
        <v>11299.235839410912</v>
      </c>
      <c r="MR15" s="130">
        <f>Tables!$C$199*IF(MR7=1,Inputs!$M$24,IF(MR7=2,Inputs!$M$25,IF(MR7=3,Inputs!$M$26,IF(MR7=4,Inputs!$M$27,IF(MR7=5,Inputs!$M$28,IF(MR7=6,Inputs!$M$29,IF(MR7=7,Inputs!$M$30,IF(MR7=8,Inputs!$M$31,IF(MR7=9,Inputs!$M$32,IF(MR7=10,Inputs!$M$33,IF(MR7=11,Inputs!$M$34,Inputs!$M$35)))))))))))*(((1-(Inputs!$M$18))^(Financials!MR6-1)))</f>
        <v>11803.808444616197</v>
      </c>
      <c r="MS15" s="130">
        <f>Tables!$C$199*IF(MS7=1,Inputs!$M$24,IF(MS7=2,Inputs!$M$25,IF(MS7=3,Inputs!$M$26,IF(MS7=4,Inputs!$M$27,IF(MS7=5,Inputs!$M$28,IF(MS7=6,Inputs!$M$29,IF(MS7=7,Inputs!$M$30,IF(MS7=8,Inputs!$M$31,IF(MS7=9,Inputs!$M$32,IF(MS7=10,Inputs!$M$33,IF(MS7=11,Inputs!$M$34,Inputs!$M$35)))))))))))*(((1-(Inputs!$M$18))^(Financials!MS6-1)))</f>
        <v>10870.11768435711</v>
      </c>
      <c r="MT15" s="130">
        <f>Tables!$C$199*IF(MT7=1,Inputs!$M$24,IF(MT7=2,Inputs!$M$25,IF(MT7=3,Inputs!$M$26,IF(MT7=4,Inputs!$M$27,IF(MT7=5,Inputs!$M$28,IF(MT7=6,Inputs!$M$29,IF(MT7=7,Inputs!$M$30,IF(MT7=8,Inputs!$M$31,IF(MT7=9,Inputs!$M$32,IF(MT7=10,Inputs!$M$33,IF(MT7=11,Inputs!$M$34,Inputs!$M$35)))))))))))*(((1-(Inputs!$M$18))^(Financials!MT6-1)))</f>
        <v>9018.7367997339243</v>
      </c>
      <c r="MU15" s="130">
        <f>Tables!$C$199*IF(MU7=1,Inputs!$M$24,IF(MU7=2,Inputs!$M$25,IF(MU7=3,Inputs!$M$26,IF(MU7=4,Inputs!$M$27,IF(MU7=5,Inputs!$M$28,IF(MU7=6,Inputs!$M$29,IF(MU7=7,Inputs!$M$30,IF(MU7=8,Inputs!$M$31,IF(MU7=9,Inputs!$M$32,IF(MU7=10,Inputs!$M$33,IF(MU7=11,Inputs!$M$34,Inputs!$M$35)))))))))))*(((1-(Inputs!$M$18))^(Financials!MU6-1)))</f>
        <v>7027.4824884130403</v>
      </c>
      <c r="MV15" s="130">
        <f>Tables!$C$199*IF(MV7=1,Inputs!$M$24,IF(MV7=2,Inputs!$M$25,IF(MV7=3,Inputs!$M$26,IF(MV7=4,Inputs!$M$27,IF(MV7=5,Inputs!$M$28,IF(MV7=6,Inputs!$M$29,IF(MV7=7,Inputs!$M$30,IF(MV7=8,Inputs!$M$31,IF(MV7=9,Inputs!$M$32,IF(MV7=10,Inputs!$M$33,IF(MV7=11,Inputs!$M$34,Inputs!$M$35)))))))))))*(((1-(Inputs!$M$18))^(Financials!MV6-1)))</f>
        <v>5562.9998627283367</v>
      </c>
      <c r="MW15" s="130">
        <f>Tables!$C$199*IF(MW7=1,Inputs!$M$24,IF(MW7=2,Inputs!$M$25,IF(MW7=3,Inputs!$M$26,IF(MW7=4,Inputs!$M$27,IF(MW7=5,Inputs!$M$28,IF(MW7=6,Inputs!$M$29,IF(MW7=7,Inputs!$M$30,IF(MW7=8,Inputs!$M$31,IF(MW7=9,Inputs!$M$32,IF(MW7=10,Inputs!$M$33,IF(MW7=11,Inputs!$M$34,Inputs!$M$35)))))))))))*(((1-(Inputs!$M$18))^(Financials!MW6-1)))</f>
        <v>4466.6920291540318</v>
      </c>
      <c r="MX15" s="130">
        <f>Tables!$C$200*IF(MX7=1,Inputs!$M$24,IF(MX7=2,Inputs!$M$25,IF(MX7=3,Inputs!$M$26,IF(MX7=4,Inputs!$M$27,IF(MX7=5,Inputs!$M$28,IF(MX7=6,Inputs!$M$29,IF(MX7=7,Inputs!$M$30,IF(MX7=8,Inputs!$M$31,IF(MX7=9,Inputs!$M$32,IF(MX7=10,Inputs!$M$33,IF(MX7=11,Inputs!$M$34,Inputs!$M$35)))))))))))*(((1-(Inputs!$M$18))^(Financials!MX6-1)))</f>
        <v>4854.231194444199</v>
      </c>
      <c r="MY15" s="130">
        <f>Tables!$C$200*IF(MY7=1,Inputs!$M$24,IF(MY7=2,Inputs!$M$25,IF(MY7=3,Inputs!$M$26,IF(MY7=4,Inputs!$M$27,IF(MY7=5,Inputs!$M$28,IF(MY7=6,Inputs!$M$29,IF(MY7=7,Inputs!$M$30,IF(MY7=8,Inputs!$M$31,IF(MY7=9,Inputs!$M$32,IF(MY7=10,Inputs!$M$33,IF(MY7=11,Inputs!$M$34,Inputs!$M$35)))))))))))*(((1-(Inputs!$M$18))^(Financials!MY6-1)))</f>
        <v>5806.6961943199422</v>
      </c>
      <c r="MZ15" s="130">
        <f>Tables!$C$200*IF(MZ7=1,Inputs!$M$24,IF(MZ7=2,Inputs!$M$25,IF(MZ7=3,Inputs!$M$26,IF(MZ7=4,Inputs!$M$27,IF(MZ7=5,Inputs!$M$28,IF(MZ7=6,Inputs!$M$29,IF(MZ7=7,Inputs!$M$30,IF(MZ7=8,Inputs!$M$31,IF(MZ7=9,Inputs!$M$32,IF(MZ7=10,Inputs!$M$33,IF(MZ7=11,Inputs!$M$34,Inputs!$M$35)))))))))))*(((1-(Inputs!$M$18))^(Financials!MZ6-1)))</f>
        <v>8127.0128724799106</v>
      </c>
      <c r="NA15" s="130">
        <f>Tables!$C$200*IF(NA7=1,Inputs!$M$24,IF(NA7=2,Inputs!$M$25,IF(NA7=3,Inputs!$M$26,IF(NA7=4,Inputs!$M$27,IF(NA7=5,Inputs!$M$28,IF(NA7=6,Inputs!$M$29,IF(NA7=7,Inputs!$M$30,IF(NA7=8,Inputs!$M$31,IF(NA7=9,Inputs!$M$32,IF(NA7=10,Inputs!$M$33,IF(NA7=11,Inputs!$M$34,Inputs!$M$35)))))))))))*(((1-(Inputs!$M$18))^(Financials!NA6-1)))</f>
        <v>9945.2160621834828</v>
      </c>
      <c r="NB15" s="130">
        <f>Tables!$C$200*IF(NB7=1,Inputs!$M$24,IF(NB7=2,Inputs!$M$25,IF(NB7=3,Inputs!$M$26,IF(NB7=4,Inputs!$M$27,IF(NB7=5,Inputs!$M$28,IF(NB7=6,Inputs!$M$29,IF(NB7=7,Inputs!$M$30,IF(NB7=8,Inputs!$M$31,IF(NB7=9,Inputs!$M$32,IF(NB7=10,Inputs!$M$33,IF(NB7=11,Inputs!$M$34,Inputs!$M$35)))))))))))*(((1-(Inputs!$M$18))^(Financials!NB6-1)))</f>
        <v>10945.07641911224</v>
      </c>
      <c r="NC15" s="130">
        <f>Tables!$C$200*IF(NC7=1,Inputs!$M$24,IF(NC7=2,Inputs!$M$25,IF(NC7=3,Inputs!$M$26,IF(NC7=4,Inputs!$M$27,IF(NC7=5,Inputs!$M$28,IF(NC7=6,Inputs!$M$29,IF(NC7=7,Inputs!$M$30,IF(NC7=8,Inputs!$M$31,IF(NC7=9,Inputs!$M$32,IF(NC7=10,Inputs!$M$33,IF(NC7=11,Inputs!$M$34,Inputs!$M$35)))))))))))*(((1-(Inputs!$M$18))^(Financials!NC6-1)))</f>
        <v>11242.739660213856</v>
      </c>
      <c r="ND15" s="130">
        <f>Tables!$C$200*IF(ND7=1,Inputs!$M$24,IF(ND7=2,Inputs!$M$25,IF(ND7=3,Inputs!$M$26,IF(ND7=4,Inputs!$M$27,IF(ND7=5,Inputs!$M$28,IF(ND7=6,Inputs!$M$29,IF(ND7=7,Inputs!$M$30,IF(ND7=8,Inputs!$M$31,IF(ND7=9,Inputs!$M$32,IF(ND7=10,Inputs!$M$33,IF(ND7=11,Inputs!$M$34,Inputs!$M$35)))))))))))*(((1-(Inputs!$M$18))^(Financials!ND6-1)))</f>
        <v>11744.789402393117</v>
      </c>
      <c r="NE15" s="130">
        <f>Tables!$C$200*IF(NE7=1,Inputs!$M$24,IF(NE7=2,Inputs!$M$25,IF(NE7=3,Inputs!$M$26,IF(NE7=4,Inputs!$M$27,IF(NE7=5,Inputs!$M$28,IF(NE7=6,Inputs!$M$29,IF(NE7=7,Inputs!$M$30,IF(NE7=8,Inputs!$M$31,IF(NE7=9,Inputs!$M$32,IF(NE7=10,Inputs!$M$33,IF(NE7=11,Inputs!$M$34,Inputs!$M$35)))))))))))*(((1-(Inputs!$M$18))^(Financials!NE6-1)))</f>
        <v>10815.767095935324</v>
      </c>
      <c r="NF15" s="130">
        <f>Tables!$C$200*IF(NF7=1,Inputs!$M$24,IF(NF7=2,Inputs!$M$25,IF(NF7=3,Inputs!$M$26,IF(NF7=4,Inputs!$M$27,IF(NF7=5,Inputs!$M$28,IF(NF7=6,Inputs!$M$29,IF(NF7=7,Inputs!$M$30,IF(NF7=8,Inputs!$M$31,IF(NF7=9,Inputs!$M$32,IF(NF7=10,Inputs!$M$33,IF(NF7=11,Inputs!$M$34,Inputs!$M$35)))))))))))*(((1-(Inputs!$M$18))^(Financials!NF6-1)))</f>
        <v>8973.6431157352545</v>
      </c>
      <c r="NG15" s="130">
        <f>Tables!$C$200*IF(NG7=1,Inputs!$M$24,IF(NG7=2,Inputs!$M$25,IF(NG7=3,Inputs!$M$26,IF(NG7=4,Inputs!$M$27,IF(NG7=5,Inputs!$M$28,IF(NG7=6,Inputs!$M$29,IF(NG7=7,Inputs!$M$30,IF(NG7=8,Inputs!$M$31,IF(NG7=9,Inputs!$M$32,IF(NG7=10,Inputs!$M$33,IF(NG7=11,Inputs!$M$34,Inputs!$M$35)))))))))))*(((1-(Inputs!$M$18))^(Financials!NG6-1)))</f>
        <v>6992.345075970974</v>
      </c>
      <c r="NH15" s="130">
        <f>Tables!$C$200*IF(NH7=1,Inputs!$M$24,IF(NH7=2,Inputs!$M$25,IF(NH7=3,Inputs!$M$26,IF(NH7=4,Inputs!$M$27,IF(NH7=5,Inputs!$M$28,IF(NH7=6,Inputs!$M$29,IF(NH7=7,Inputs!$M$30,IF(NH7=8,Inputs!$M$31,IF(NH7=9,Inputs!$M$32,IF(NH7=10,Inputs!$M$33,IF(NH7=11,Inputs!$M$34,Inputs!$M$35)))))))))))*(((1-(Inputs!$M$18))^(Financials!NH6-1)))</f>
        <v>5535.1848634146945</v>
      </c>
      <c r="NI15" s="130">
        <f>Tables!$C$200*IF(NI7=1,Inputs!$M$24,IF(NI7=2,Inputs!$M$25,IF(NI7=3,Inputs!$M$26,IF(NI7=4,Inputs!$M$27,IF(NI7=5,Inputs!$M$28,IF(NI7=6,Inputs!$M$29,IF(NI7=7,Inputs!$M$30,IF(NI7=8,Inputs!$M$31,IF(NI7=9,Inputs!$M$32,IF(NI7=10,Inputs!$M$33,IF(NI7=11,Inputs!$M$34,Inputs!$M$35)))))))))))*(((1-(Inputs!$M$18))^(Financials!NI6-1)))</f>
        <v>4444.3585690082609</v>
      </c>
      <c r="NJ15" s="130">
        <f>Tables!$C$201*IF(NJ7=1,Inputs!$M$24,IF(NJ7=2,Inputs!$M$25,IF(NJ7=3,Inputs!$M$26,IF(NJ7=4,Inputs!$M$27,IF(NJ7=5,Inputs!$M$28,IF(NJ7=6,Inputs!$M$29,IF(NJ7=7,Inputs!$M$30,IF(NJ7=8,Inputs!$M$31,IF(NJ7=9,Inputs!$M$32,IF(NJ7=10,Inputs!$M$33,IF(NJ7=11,Inputs!$M$34,Inputs!$M$35)))))))))))*(((1-(Inputs!$M$18))^(Financials!NJ6-1)))</f>
        <v>4829.9600384719788</v>
      </c>
      <c r="NK15" s="130">
        <f>Tables!$C$201*IF(NK7=1,Inputs!$M$24,IF(NK7=2,Inputs!$M$25,IF(NK7=3,Inputs!$M$26,IF(NK7=4,Inputs!$M$27,IF(NK7=5,Inputs!$M$28,IF(NK7=6,Inputs!$M$29,IF(NK7=7,Inputs!$M$30,IF(NK7=8,Inputs!$M$31,IF(NK7=9,Inputs!$M$32,IF(NK7=10,Inputs!$M$33,IF(NK7=11,Inputs!$M$34,Inputs!$M$35)))))))))))*(((1-(Inputs!$M$18))^(Financials!NK6-1)))</f>
        <v>5777.6627133483435</v>
      </c>
      <c r="NL15" s="130">
        <f>Tables!$C$201*IF(NL7=1,Inputs!$M$24,IF(NL7=2,Inputs!$M$25,IF(NL7=3,Inputs!$M$26,IF(NL7=4,Inputs!$M$27,IF(NL7=5,Inputs!$M$28,IF(NL7=6,Inputs!$M$29,IF(NL7=7,Inputs!$M$30,IF(NL7=8,Inputs!$M$31,IF(NL7=9,Inputs!$M$32,IF(NL7=10,Inputs!$M$33,IF(NL7=11,Inputs!$M$34,Inputs!$M$35)))))))))))*(((1-(Inputs!$M$18))^(Financials!NL6-1)))</f>
        <v>8086.3778081175124</v>
      </c>
      <c r="NM15" s="130">
        <f>Tables!$C$201*IF(NM7=1,Inputs!$M$24,IF(NM7=2,Inputs!$M$25,IF(NM7=3,Inputs!$M$26,IF(NM7=4,Inputs!$M$27,IF(NM7=5,Inputs!$M$28,IF(NM7=6,Inputs!$M$29,IF(NM7=7,Inputs!$M$30,IF(NM7=8,Inputs!$M$31,IF(NM7=9,Inputs!$M$32,IF(NM7=10,Inputs!$M$33,IF(NM7=11,Inputs!$M$34,Inputs!$M$35)))))))))))*(((1-(Inputs!$M$18))^(Financials!NM6-1)))</f>
        <v>9895.489981872568</v>
      </c>
      <c r="NN15" s="130">
        <f>Tables!$C$201*IF(NN7=1,Inputs!$M$24,IF(NN7=2,Inputs!$M$25,IF(NN7=3,Inputs!$M$26,IF(NN7=4,Inputs!$M$27,IF(NN7=5,Inputs!$M$28,IF(NN7=6,Inputs!$M$29,IF(NN7=7,Inputs!$M$30,IF(NN7=8,Inputs!$M$31,IF(NN7=9,Inputs!$M$32,IF(NN7=10,Inputs!$M$33,IF(NN7=11,Inputs!$M$34,Inputs!$M$35)))))))))))*(((1-(Inputs!$M$18))^(Financials!NN6-1)))</f>
        <v>10890.35103701668</v>
      </c>
      <c r="NO15" s="130">
        <f>Tables!$C$201*IF(NO7=1,Inputs!$M$24,IF(NO7=2,Inputs!$M$25,IF(NO7=3,Inputs!$M$26,IF(NO7=4,Inputs!$M$27,IF(NO7=5,Inputs!$M$28,IF(NO7=6,Inputs!$M$29,IF(NO7=7,Inputs!$M$30,IF(NO7=8,Inputs!$M$31,IF(NO7=9,Inputs!$M$32,IF(NO7=10,Inputs!$M$33,IF(NO7=11,Inputs!$M$34,Inputs!$M$35)))))))))))*(((1-(Inputs!$M$18))^(Financials!NO6-1)))</f>
        <v>11186.525961912788</v>
      </c>
      <c r="NP15" s="130">
        <f>Tables!$C$201*IF(NP7=1,Inputs!$M$24,IF(NP7=2,Inputs!$M$25,IF(NP7=3,Inputs!$M$26,IF(NP7=4,Inputs!$M$27,IF(NP7=5,Inputs!$M$28,IF(NP7=6,Inputs!$M$29,IF(NP7=7,Inputs!$M$30,IF(NP7=8,Inputs!$M$31,IF(NP7=9,Inputs!$M$32,IF(NP7=10,Inputs!$M$33,IF(NP7=11,Inputs!$M$34,Inputs!$M$35)))))))))))*(((1-(Inputs!$M$18))^(Financials!NP6-1)))</f>
        <v>11686.065455381153</v>
      </c>
      <c r="NQ15" s="130">
        <f>Tables!$C$201*IF(NQ7=1,Inputs!$M$24,IF(NQ7=2,Inputs!$M$25,IF(NQ7=3,Inputs!$M$26,IF(NQ7=4,Inputs!$M$27,IF(NQ7=5,Inputs!$M$28,IF(NQ7=6,Inputs!$M$29,IF(NQ7=7,Inputs!$M$30,IF(NQ7=8,Inputs!$M$31,IF(NQ7=9,Inputs!$M$32,IF(NQ7=10,Inputs!$M$33,IF(NQ7=11,Inputs!$M$34,Inputs!$M$35)))))))))))*(((1-(Inputs!$M$18))^(Financials!NQ6-1)))</f>
        <v>10761.688260455649</v>
      </c>
      <c r="NR15" s="130">
        <f>Tables!$C$201*IF(NR7=1,Inputs!$M$24,IF(NR7=2,Inputs!$M$25,IF(NR7=3,Inputs!$M$26,IF(NR7=4,Inputs!$M$27,IF(NR7=5,Inputs!$M$28,IF(NR7=6,Inputs!$M$29,IF(NR7=7,Inputs!$M$30,IF(NR7=8,Inputs!$M$31,IF(NR7=9,Inputs!$M$32,IF(NR7=10,Inputs!$M$33,IF(NR7=11,Inputs!$M$34,Inputs!$M$35)))))))))))*(((1-(Inputs!$M$18))^(Financials!NR6-1)))</f>
        <v>8928.774900156579</v>
      </c>
      <c r="NS15" s="130">
        <f>Tables!$C$201*IF(NS7=1,Inputs!$M$24,IF(NS7=2,Inputs!$M$25,IF(NS7=3,Inputs!$M$26,IF(NS7=4,Inputs!$M$27,IF(NS7=5,Inputs!$M$28,IF(NS7=6,Inputs!$M$29,IF(NS7=7,Inputs!$M$30,IF(NS7=8,Inputs!$M$31,IF(NS7=9,Inputs!$M$32,IF(NS7=10,Inputs!$M$33,IF(NS7=11,Inputs!$M$34,Inputs!$M$35)))))))))))*(((1-(Inputs!$M$18))^(Financials!NS6-1)))</f>
        <v>6957.3833505911207</v>
      </c>
      <c r="NT15" s="130">
        <f>Tables!$C$201*IF(NT7=1,Inputs!$M$24,IF(NT7=2,Inputs!$M$25,IF(NT7=3,Inputs!$M$26,IF(NT7=4,Inputs!$M$27,IF(NT7=5,Inputs!$M$28,IF(NT7=6,Inputs!$M$29,IF(NT7=7,Inputs!$M$30,IF(NT7=8,Inputs!$M$31,IF(NT7=9,Inputs!$M$32,IF(NT7=10,Inputs!$M$33,IF(NT7=11,Inputs!$M$34,Inputs!$M$35)))))))))))*(((1-(Inputs!$M$18))^(Financials!NT6-1)))</f>
        <v>5507.5089390976218</v>
      </c>
      <c r="NU15" s="130">
        <f>Tables!$C$201*IF(NU7=1,Inputs!$M$24,IF(NU7=2,Inputs!$M$25,IF(NU7=3,Inputs!$M$26,IF(NU7=4,Inputs!$M$27,IF(NU7=5,Inputs!$M$28,IF(NU7=6,Inputs!$M$29,IF(NU7=7,Inputs!$M$30,IF(NU7=8,Inputs!$M$31,IF(NU7=9,Inputs!$M$32,IF(NU7=10,Inputs!$M$33,IF(NU7=11,Inputs!$M$34,Inputs!$M$35)))))))))))*(((1-(Inputs!$M$18))^(Financials!NU6-1)))</f>
        <v>4422.13677616322</v>
      </c>
      <c r="NV15" s="130">
        <f>Tables!$C$202*IF(NV7=1,Inputs!$M$24,IF(NV7=2,Inputs!$M$25,IF(NV7=3,Inputs!$M$26,IF(NV7=4,Inputs!$M$27,IF(NV7=5,Inputs!$M$28,IF(NV7=6,Inputs!$M$29,IF(NV7=7,Inputs!$M$30,IF(NV7=8,Inputs!$M$31,IF(NV7=9,Inputs!$M$32,IF(NV7=10,Inputs!$M$33,IF(NV7=11,Inputs!$M$34,Inputs!$M$35)))))))))))*(((1-(Inputs!$M$18))^(Financials!NV6-1)))</f>
        <v>4805.8102382796187</v>
      </c>
      <c r="NW15" s="130">
        <f>Tables!$C$202*IF(NW7=1,Inputs!$M$24,IF(NW7=2,Inputs!$M$25,IF(NW7=3,Inputs!$M$26,IF(NW7=4,Inputs!$M$27,IF(NW7=5,Inputs!$M$28,IF(NW7=6,Inputs!$M$29,IF(NW7=7,Inputs!$M$30,IF(NW7=8,Inputs!$M$31,IF(NW7=9,Inputs!$M$32,IF(NW7=10,Inputs!$M$33,IF(NW7=11,Inputs!$M$34,Inputs!$M$35)))))))))))*(((1-(Inputs!$M$18))^(Financials!NW6-1)))</f>
        <v>5748.7743997816024</v>
      </c>
      <c r="NX15" s="130">
        <f>Tables!$C$202*IF(NX7=1,Inputs!$M$24,IF(NX7=2,Inputs!$M$25,IF(NX7=3,Inputs!$M$26,IF(NX7=4,Inputs!$M$27,IF(NX7=5,Inputs!$M$28,IF(NX7=6,Inputs!$M$29,IF(NX7=7,Inputs!$M$30,IF(NX7=8,Inputs!$M$31,IF(NX7=9,Inputs!$M$32,IF(NX7=10,Inputs!$M$33,IF(NX7=11,Inputs!$M$34,Inputs!$M$35)))))))))))*(((1-(Inputs!$M$18))^(Financials!NX6-1)))</f>
        <v>8045.9459190769248</v>
      </c>
      <c r="NY15" s="130">
        <f>Tables!$C$202*IF(NY7=1,Inputs!$M$24,IF(NY7=2,Inputs!$M$25,IF(NY7=3,Inputs!$M$26,IF(NY7=4,Inputs!$M$27,IF(NY7=5,Inputs!$M$28,IF(NY7=6,Inputs!$M$29,IF(NY7=7,Inputs!$M$30,IF(NY7=8,Inputs!$M$31,IF(NY7=9,Inputs!$M$32,IF(NY7=10,Inputs!$M$33,IF(NY7=11,Inputs!$M$34,Inputs!$M$35)))))))))))*(((1-(Inputs!$M$18))^(Financials!NY6-1)))</f>
        <v>9846.0125319632061</v>
      </c>
      <c r="NZ15" s="130">
        <f>Tables!$C$202*IF(NZ7=1,Inputs!$M$24,IF(NZ7=2,Inputs!$M$25,IF(NZ7=3,Inputs!$M$26,IF(NZ7=4,Inputs!$M$27,IF(NZ7=5,Inputs!$M$28,IF(NZ7=6,Inputs!$M$29,IF(NZ7=7,Inputs!$M$30,IF(NZ7=8,Inputs!$M$31,IF(NZ7=9,Inputs!$M$32,IF(NZ7=10,Inputs!$M$33,IF(NZ7=11,Inputs!$M$34,Inputs!$M$35)))))))))))*(((1-(Inputs!$M$18))^(Financials!NZ6-1)))</f>
        <v>10835.899281831598</v>
      </c>
      <c r="OA15" s="130">
        <f>Tables!$C$202*IF(OA7=1,Inputs!$M$24,IF(OA7=2,Inputs!$M$25,IF(OA7=3,Inputs!$M$26,IF(OA7=4,Inputs!$M$27,IF(OA7=5,Inputs!$M$28,IF(OA7=6,Inputs!$M$29,IF(OA7=7,Inputs!$M$30,IF(OA7=8,Inputs!$M$31,IF(OA7=9,Inputs!$M$32,IF(OA7=10,Inputs!$M$33,IF(OA7=11,Inputs!$M$34,Inputs!$M$35)))))))))))*(((1-(Inputs!$M$18))^(Financials!OA6-1)))</f>
        <v>11130.593332103226</v>
      </c>
      <c r="OB15" s="130">
        <f>Tables!$C$202*IF(OB7=1,Inputs!$M$24,IF(OB7=2,Inputs!$M$25,IF(OB7=3,Inputs!$M$26,IF(OB7=4,Inputs!$M$27,IF(OB7=5,Inputs!$M$28,IF(OB7=6,Inputs!$M$29,IF(OB7=7,Inputs!$M$30,IF(OB7=8,Inputs!$M$31,IF(OB7=9,Inputs!$M$32,IF(OB7=10,Inputs!$M$33,IF(OB7=11,Inputs!$M$34,Inputs!$M$35)))))))))))*(((1-(Inputs!$M$18))^(Financials!OB6-1)))</f>
        <v>11627.635128104248</v>
      </c>
      <c r="OC15" s="130">
        <f>Tables!$C$202*IF(OC7=1,Inputs!$M$24,IF(OC7=2,Inputs!$M$25,IF(OC7=3,Inputs!$M$26,IF(OC7=4,Inputs!$M$27,IF(OC7=5,Inputs!$M$28,IF(OC7=6,Inputs!$M$29,IF(OC7=7,Inputs!$M$30,IF(OC7=8,Inputs!$M$31,IF(OC7=9,Inputs!$M$32,IF(OC7=10,Inputs!$M$33,IF(OC7=11,Inputs!$M$34,Inputs!$M$35)))))))))))*(((1-(Inputs!$M$18))^(Financials!OC6-1)))</f>
        <v>10707.87981915337</v>
      </c>
      <c r="OD15" s="130">
        <f>Tables!$C$202*IF(OD7=1,Inputs!$M$24,IF(OD7=2,Inputs!$M$25,IF(OD7=3,Inputs!$M$26,IF(OD7=4,Inputs!$M$27,IF(OD7=5,Inputs!$M$28,IF(OD7=6,Inputs!$M$29,IF(OD7=7,Inputs!$M$30,IF(OD7=8,Inputs!$M$31,IF(OD7=9,Inputs!$M$32,IF(OD7=10,Inputs!$M$33,IF(OD7=11,Inputs!$M$34,Inputs!$M$35)))))))))))*(((1-(Inputs!$M$18))^(Financials!OD6-1)))</f>
        <v>8884.1310256557972</v>
      </c>
      <c r="OE15" s="130">
        <f>Tables!$C$202*IF(OE7=1,Inputs!$M$24,IF(OE7=2,Inputs!$M$25,IF(OE7=3,Inputs!$M$26,IF(OE7=4,Inputs!$M$27,IF(OE7=5,Inputs!$M$28,IF(OE7=6,Inputs!$M$29,IF(OE7=7,Inputs!$M$30,IF(OE7=8,Inputs!$M$31,IF(OE7=9,Inputs!$M$32,IF(OE7=10,Inputs!$M$33,IF(OE7=11,Inputs!$M$34,Inputs!$M$35)))))))))))*(((1-(Inputs!$M$18))^(Financials!OE6-1)))</f>
        <v>6922.5964338381655</v>
      </c>
      <c r="OF15" s="130">
        <f>Tables!$C$202*IF(OF7=1,Inputs!$M$24,IF(OF7=2,Inputs!$M$25,IF(OF7=3,Inputs!$M$26,IF(OF7=4,Inputs!$M$27,IF(OF7=5,Inputs!$M$28,IF(OF7=6,Inputs!$M$29,IF(OF7=7,Inputs!$M$30,IF(OF7=8,Inputs!$M$31,IF(OF7=9,Inputs!$M$32,IF(OF7=10,Inputs!$M$33,IF(OF7=11,Inputs!$M$34,Inputs!$M$35)))))))))))*(((1-(Inputs!$M$18))^(Financials!OF6-1)))</f>
        <v>5479.9713944021341</v>
      </c>
      <c r="OG15" s="130">
        <f>Tables!$C$202*IF(OG7=1,Inputs!$M$24,IF(OG7=2,Inputs!$M$25,IF(OG7=3,Inputs!$M$26,IF(OG7=4,Inputs!$M$27,IF(OG7=5,Inputs!$M$28,IF(OG7=6,Inputs!$M$29,IF(OG7=7,Inputs!$M$30,IF(OG7=8,Inputs!$M$31,IF(OG7=9,Inputs!$M$32,IF(OG7=10,Inputs!$M$33,IF(OG7=11,Inputs!$M$34,Inputs!$M$35)))))))))))*(((1-(Inputs!$M$18))^(Financials!OG6-1)))</f>
        <v>4400.0260922824045</v>
      </c>
    </row>
    <row r="16" spans="3:397">
      <c r="E16" s="52" t="s">
        <v>319</v>
      </c>
      <c r="G16" s="55">
        <f>+SUM(AL16:AW16)</f>
        <v>0</v>
      </c>
      <c r="H16" s="55">
        <f>+SUM(AX16:BI16)</f>
        <v>0</v>
      </c>
      <c r="I16" s="55">
        <f>+SUM(BJ16:BU16)</f>
        <v>0</v>
      </c>
      <c r="J16" s="55">
        <f>+SUM(BV16:CG16)</f>
        <v>0</v>
      </c>
      <c r="K16" s="55">
        <f>+SUM(CH16:CS16)</f>
        <v>0</v>
      </c>
      <c r="L16" s="55">
        <f>+SUM(CT16:DE16)</f>
        <v>0</v>
      </c>
      <c r="M16" s="55">
        <f>+SUM(DF16:DQ16)</f>
        <v>0</v>
      </c>
      <c r="N16" s="55">
        <f>+SUM(DR16:EC16)</f>
        <v>0</v>
      </c>
      <c r="O16" s="55">
        <f>+SUM(ED16:EO16)</f>
        <v>0</v>
      </c>
      <c r="P16" s="55">
        <f>+SUM(EP16:FA16)</f>
        <v>0</v>
      </c>
      <c r="Q16" s="55">
        <f>+SUM(FB16:FM16)</f>
        <v>0</v>
      </c>
      <c r="R16" s="55">
        <f>+SUM(FN16:FY16)</f>
        <v>0</v>
      </c>
      <c r="S16" s="55">
        <f>+SUM(FZ16:GK16)</f>
        <v>0</v>
      </c>
      <c r="T16" s="55">
        <f>+SUM(GL16:GW16)</f>
        <v>0</v>
      </c>
      <c r="U16" s="55">
        <f>+SUM(GX16:HI16)</f>
        <v>0</v>
      </c>
      <c r="V16" s="55">
        <f>+SUM(HJ16:HU16)</f>
        <v>0</v>
      </c>
      <c r="W16" s="55">
        <f>+SUM(HV16:IG16)</f>
        <v>0</v>
      </c>
      <c r="X16" s="55">
        <f>+SUM(IH16:IS16)</f>
        <v>0</v>
      </c>
      <c r="Y16" s="55">
        <f>+SUM(IT16:JE16)</f>
        <v>0</v>
      </c>
      <c r="Z16" s="55">
        <f>+SUM(JF16:JQ16)</f>
        <v>0</v>
      </c>
      <c r="AA16" s="55">
        <f>+SUM(JR16:KC16)</f>
        <v>0</v>
      </c>
      <c r="AB16" s="55">
        <f>+SUM(KD16:KO16)</f>
        <v>0</v>
      </c>
      <c r="AC16" s="55">
        <f>+SUM(KP16:LA16)</f>
        <v>0</v>
      </c>
      <c r="AD16" s="55">
        <f>+SUM(LB16:LM16)</f>
        <v>0</v>
      </c>
      <c r="AE16" s="55">
        <f>+SUM(LN16:LY16)</f>
        <v>0</v>
      </c>
      <c r="AF16" s="130">
        <f t="shared" ref="AF16:AJ17" si="78">+SUM(LO16:LZ16)</f>
        <v>0</v>
      </c>
      <c r="AG16" s="130">
        <f t="shared" si="78"/>
        <v>0</v>
      </c>
      <c r="AH16" s="130">
        <f t="shared" si="78"/>
        <v>0</v>
      </c>
      <c r="AI16" s="130">
        <f t="shared" si="78"/>
        <v>0</v>
      </c>
      <c r="AJ16" s="130">
        <f t="shared" si="78"/>
        <v>0</v>
      </c>
      <c r="AK16" s="50"/>
      <c r="AL16" s="55">
        <f>IF(Inputs!$G$89="Yes",(Tables!$C$169/Inputs!$G$90)/12,IF((Inputs!$G$87+1)&gt;Financials!AL$6,((Inputs!$M$17*Inputs!$M$37)*Inputs!$G$86),0))/12</f>
        <v>0</v>
      </c>
      <c r="AM16" s="55">
        <f>IF(Inputs!$G$89="Yes",(Tables!$C$169/Inputs!$G$90)/12,IF((Inputs!$G$87+1)&gt;Financials!AM$6,((Inputs!$M$17*Inputs!$M$37)*Inputs!$G$86),0))/12</f>
        <v>0</v>
      </c>
      <c r="AN16" s="55">
        <f>IF(Inputs!$G$89="Yes",(Tables!$C$169/Inputs!$G$90)/12,IF((Inputs!$G$87+1)&gt;Financials!AN$6,((Inputs!$M$17*Inputs!$M$37)*Inputs!$G$86),0))/12</f>
        <v>0</v>
      </c>
      <c r="AO16" s="55">
        <f>IF(Inputs!$G$89="Yes",(Tables!$C$169/Inputs!$G$90)/12,IF((Inputs!$G$87+1)&gt;Financials!AO$6,((Inputs!$M$17*Inputs!$M$37)*Inputs!$G$86),0))/12</f>
        <v>0</v>
      </c>
      <c r="AP16" s="55">
        <f>IF(Inputs!$G$89="Yes",(Tables!$C$169/Inputs!$G$90)/12,IF((Inputs!$G$87+1)&gt;Financials!AP$6,((Inputs!$M$17*Inputs!$M$37)*Inputs!$G$86),0))/12</f>
        <v>0</v>
      </c>
      <c r="AQ16" s="55">
        <f>IF(Inputs!$G$89="Yes",(Tables!$C$169/Inputs!$G$90)/12,IF((Inputs!$G$87+1)&gt;Financials!AQ$6,((Inputs!$M$17*Inputs!$M$37)*Inputs!$G$86),0))/12</f>
        <v>0</v>
      </c>
      <c r="AR16" s="55">
        <f>IF(Inputs!$G$89="Yes",(Tables!$C$169/Inputs!$G$90)/12,IF((Inputs!$G$87+1)&gt;Financials!AR$6,((Inputs!$M$17*Inputs!$M$37)*Inputs!$G$86),0))/12</f>
        <v>0</v>
      </c>
      <c r="AS16" s="55">
        <f>IF(Inputs!$G$89="Yes",(Tables!$C$169/Inputs!$G$90)/12,IF((Inputs!$G$87+1)&gt;Financials!AS$6,((Inputs!$M$17*Inputs!$M$37)*Inputs!$G$86),0))/12</f>
        <v>0</v>
      </c>
      <c r="AT16" s="55">
        <f>IF(Inputs!$G$89="Yes",(Tables!$C$169/Inputs!$G$90)/12,IF((Inputs!$G$87+1)&gt;Financials!AT$6,((Inputs!$M$17*Inputs!$M$37)*Inputs!$G$86),0))/12</f>
        <v>0</v>
      </c>
      <c r="AU16" s="55">
        <f>IF(Inputs!$G$89="Yes",(Tables!$C$169/Inputs!$G$90)/12,IF((Inputs!$G$87+1)&gt;Financials!AU$6,((Inputs!$M$17*Inputs!$M$37)*Inputs!$G$86),0))/12</f>
        <v>0</v>
      </c>
      <c r="AV16" s="55">
        <f>IF(Inputs!$G$89="Yes",(Tables!$C$169/Inputs!$G$90)/12,IF((Inputs!$G$87+1)&gt;Financials!AV$6,((Inputs!$M$17*Inputs!$M$37)*Inputs!$G$86),0))/12</f>
        <v>0</v>
      </c>
      <c r="AW16" s="55">
        <f>IF(Inputs!$G$89="Yes",(Tables!$C$169/Inputs!$G$90)/12,IF((Inputs!$G$87+1)&gt;Financials!AW$6,((Inputs!$M$17*Inputs!$M$37)*Inputs!$G$86),0))/12</f>
        <v>0</v>
      </c>
      <c r="AX16" s="55">
        <f>IF(Inputs!$G$89="Yes",(Tables!$C$169/Inputs!$G$90)/12,IF((Inputs!$G$87+1)&gt;Financials!AX$6,($AW16-($AW16*Inputs!$M$18)),0))</f>
        <v>0</v>
      </c>
      <c r="AY16" s="55">
        <f>IF(Inputs!$G$89="Yes",(Tables!$C$169/Inputs!$G$90)/12,IF((Inputs!$G$87+1)&gt;Financials!AY$6,($AW16-($AW16*Inputs!$M$18)),0))</f>
        <v>0</v>
      </c>
      <c r="AZ16" s="55">
        <f>IF(Inputs!$G$89="Yes",(Tables!$C$169/Inputs!$G$90)/12,IF((Inputs!$G$87+1)&gt;Financials!AZ$6,($AW16-($AW16*Inputs!$M$18)),0))</f>
        <v>0</v>
      </c>
      <c r="BA16" s="55">
        <f>IF(Inputs!$G$89="Yes",(Tables!$C$169/Inputs!$G$90)/12,IF((Inputs!$G$87+1)&gt;Financials!BA$6,($AW16-($AW16*Inputs!$M$18)),0))</f>
        <v>0</v>
      </c>
      <c r="BB16" s="55">
        <f>IF(Inputs!$G$89="Yes",(Tables!$C$169/Inputs!$G$90)/12,IF((Inputs!$G$87+1)&gt;Financials!BB$6,($AW16-($AW16*Inputs!$M$18)),0))</f>
        <v>0</v>
      </c>
      <c r="BC16" s="55">
        <f>IF(Inputs!$G$89="Yes",(Tables!$C$169/Inputs!$G$90)/12,IF((Inputs!$G$87+1)&gt;Financials!BC$6,($AW16-($AW16*Inputs!$M$18)),0))</f>
        <v>0</v>
      </c>
      <c r="BD16" s="55">
        <f>IF(Inputs!$G$89="Yes",(Tables!$C$169/Inputs!$G$90)/12,IF((Inputs!$G$87+1)&gt;Financials!BD$6,($AW16-($AW16*Inputs!$M$18)),0))</f>
        <v>0</v>
      </c>
      <c r="BE16" s="55">
        <f>IF(Inputs!$G$89="Yes",(Tables!$C$169/Inputs!$G$90)/12,IF((Inputs!$G$87+1)&gt;Financials!BE$6,($AW16-($AW16*Inputs!$M$18)),0))</f>
        <v>0</v>
      </c>
      <c r="BF16" s="55">
        <f>IF(Inputs!$G$89="Yes",(Tables!$C$169/Inputs!$G$90)/12,IF((Inputs!$G$87+1)&gt;Financials!BF$6,($AW16-($AW16*Inputs!$M$18)),0))</f>
        <v>0</v>
      </c>
      <c r="BG16" s="55">
        <f>IF(Inputs!$G$89="Yes",(Tables!$C$169/Inputs!$G$90)/12,IF((Inputs!$G$87+1)&gt;Financials!BG$6,($AW16-($AW16*Inputs!$M$18)),0))</f>
        <v>0</v>
      </c>
      <c r="BH16" s="55">
        <f>IF(Inputs!$G$89="Yes",(Tables!$C$169/Inputs!$G$90)/12,IF((Inputs!$G$87+1)&gt;Financials!BH$6,($AW16-($AW16*Inputs!$M$18)),0))</f>
        <v>0</v>
      </c>
      <c r="BI16" s="55">
        <f>IF(Inputs!$G$89="Yes",(Tables!$C$169/Inputs!$G$90)/12,IF((Inputs!$G$87+1)&gt;Financials!BI$6,($AW16-($AW16*Inputs!$M$18)),0))</f>
        <v>0</v>
      </c>
      <c r="BJ16" s="55">
        <f>IF(Inputs!$G$89="Yes",(Tables!$C$169/Inputs!$G$90)/12,IF((Inputs!$G$87+1)&gt;Financials!BJ$6,($BI16-($AW16*Inputs!$M$18)),0))</f>
        <v>0</v>
      </c>
      <c r="BK16" s="55">
        <f>IF(Inputs!$G$89="Yes",(Tables!$C$169/Inputs!$G$90)/12,IF((Inputs!$G$87+1)&gt;Financials!BK$6,($BI16-($AW16*Inputs!$M$18)),0))</f>
        <v>0</v>
      </c>
      <c r="BL16" s="55">
        <f>IF(Inputs!$G$89="Yes",(Tables!$C$169/Inputs!$G$90)/12,IF((Inputs!$G$87+1)&gt;Financials!BL$6,($BI16-($AW16*Inputs!$M$18)),0))</f>
        <v>0</v>
      </c>
      <c r="BM16" s="55">
        <f>IF(Inputs!$G$89="Yes",(Tables!$C$169/Inputs!$G$90)/12,IF((Inputs!$G$87+1)&gt;Financials!BM$6,($BI16-($AW16*Inputs!$M$18)),0))</f>
        <v>0</v>
      </c>
      <c r="BN16" s="55">
        <f>IF(Inputs!$G$89="Yes",(Tables!$C$169/Inputs!$G$90)/12,IF((Inputs!$G$87+1)&gt;Financials!BN$6,($BI16-($AW16*Inputs!$M$18)),0))</f>
        <v>0</v>
      </c>
      <c r="BO16" s="55">
        <f>IF(Inputs!$G$89="Yes",(Tables!$C$169/Inputs!$G$90)/12,IF((Inputs!$G$87+1)&gt;Financials!BO$6,($BI16-($AW16*Inputs!$M$18)),0))</f>
        <v>0</v>
      </c>
      <c r="BP16" s="55">
        <f>IF(Inputs!$G$89="Yes",(Tables!$C$169/Inputs!$G$90)/12,IF((Inputs!$G$87+1)&gt;Financials!BP$6,($BI16-($AW16*Inputs!$M$18)),0))</f>
        <v>0</v>
      </c>
      <c r="BQ16" s="55">
        <f>IF(Inputs!$G$89="Yes",(Tables!$C$169/Inputs!$G$90)/12,IF((Inputs!$G$87+1)&gt;Financials!BQ$6,($BI16-($AW16*Inputs!$M$18)),0))</f>
        <v>0</v>
      </c>
      <c r="BR16" s="55">
        <f>IF(Inputs!$G$89="Yes",(Tables!$C$169/Inputs!$G$90)/12,IF((Inputs!$G$87+1)&gt;Financials!BR$6,($BI16-($AW16*Inputs!$M$18)),0))</f>
        <v>0</v>
      </c>
      <c r="BS16" s="55">
        <f>IF(Inputs!$G$89="Yes",(Tables!$C$169/Inputs!$G$90)/12,IF((Inputs!$G$87+1)&gt;Financials!BS$6,($BI16-($AW16*Inputs!$M$18)),0))</f>
        <v>0</v>
      </c>
      <c r="BT16" s="55">
        <f>IF(Inputs!$G$89="Yes",(Tables!$C$169/Inputs!$G$90)/12,IF((Inputs!$G$87+1)&gt;Financials!BT$6,($BI16-($AW16*Inputs!$M$18)),0))</f>
        <v>0</v>
      </c>
      <c r="BU16" s="55">
        <f>IF(Inputs!$G$89="Yes",(Tables!$C$169/Inputs!$G$90)/12,IF((Inputs!$G$87+1)&gt;Financials!BU$6,($BI16-($AW16*Inputs!$M$18)),0))</f>
        <v>0</v>
      </c>
      <c r="BV16" s="55">
        <f>IF(Inputs!$G$89="Yes",(Tables!$C$169/Inputs!$G$90)/12,IF((Inputs!$G$87+1)&gt;Financials!BV$6,($BU16-($AW16*Inputs!$M$18)),0))</f>
        <v>0</v>
      </c>
      <c r="BW16" s="55">
        <f>IF(Inputs!$G$89="Yes",(Tables!$C$169/Inputs!$G$90)/12,IF((Inputs!$G$87+1)&gt;Financials!BW$6,($BU16-($AW16*Inputs!$M$18)),0))</f>
        <v>0</v>
      </c>
      <c r="BX16" s="55">
        <f>IF(Inputs!$G$89="Yes",(Tables!$C$169/Inputs!$G$90)/12,IF((Inputs!$G$87+1)&gt;Financials!BX$6,($BU16-($AW16*Inputs!$M$18)),0))</f>
        <v>0</v>
      </c>
      <c r="BY16" s="55">
        <f>IF(Inputs!$G$89="Yes",(Tables!$C$169/Inputs!$G$90)/12,IF((Inputs!$G$87+1)&gt;Financials!BY$6,($BU16-($AW16*Inputs!$M$18)),0))</f>
        <v>0</v>
      </c>
      <c r="BZ16" s="55">
        <f>IF(Inputs!$G$89="Yes",(Tables!$C$169/Inputs!$G$90)/12,IF((Inputs!$G$87+1)&gt;Financials!BZ$6,($BU16-($AW16*Inputs!$M$18)),0))</f>
        <v>0</v>
      </c>
      <c r="CA16" s="55">
        <f>IF(Inputs!$G$89="Yes",(Tables!$C$169/Inputs!$G$90)/12,IF((Inputs!$G$87+1)&gt;Financials!CA$6,($BU16-($AW16*Inputs!$M$18)),0))</f>
        <v>0</v>
      </c>
      <c r="CB16" s="55">
        <f>IF(Inputs!$G$89="Yes",(Tables!$C$169/Inputs!$G$90)/12,IF((Inputs!$G$87+1)&gt;Financials!CB$6,($BU16-($AW16*Inputs!$M$18)),0))</f>
        <v>0</v>
      </c>
      <c r="CC16" s="55">
        <f>IF(Inputs!$G$89="Yes",(Tables!$C$169/Inputs!$G$90)/12,IF((Inputs!$G$87+1)&gt;Financials!CC$6,($BU16-($AW16*Inputs!$M$18)),0))</f>
        <v>0</v>
      </c>
      <c r="CD16" s="55">
        <f>IF(Inputs!$G$89="Yes",(Tables!$C$169/Inputs!$G$90)/12,IF((Inputs!$G$87+1)&gt;Financials!CD$6,($BU16-($AW16*Inputs!$M$18)),0))</f>
        <v>0</v>
      </c>
      <c r="CE16" s="55">
        <f>IF(Inputs!$G$89="Yes",(Tables!$C$169/Inputs!$G$90)/12,IF((Inputs!$G$87+1)&gt;Financials!CE$6,($BU16-($AW16*Inputs!$M$18)),0))</f>
        <v>0</v>
      </c>
      <c r="CF16" s="55">
        <f>IF(Inputs!$G$89="Yes",(Tables!$C$169/Inputs!$G$90)/12,IF((Inputs!$G$87+1)&gt;Financials!CF$6,($BU16-($AW16*Inputs!$M$18)),0))</f>
        <v>0</v>
      </c>
      <c r="CG16" s="55">
        <f>IF(Inputs!$G$89="Yes",(Tables!$C$169/Inputs!$G$90)/12,IF((Inputs!$G$87+1)&gt;Financials!CG$6,($BU16-($AW16*Inputs!$M$18)),0))</f>
        <v>0</v>
      </c>
      <c r="CH16" s="55">
        <f>IF(Inputs!$G$89="Yes",(Tables!$C$169/Inputs!$G$90)/12,IF((Inputs!$G$87+1)&gt;Financials!CH$6,($CG16-($AW16*Inputs!$M$18)),0))</f>
        <v>0</v>
      </c>
      <c r="CI16" s="55">
        <f>IF(Inputs!$G$89="Yes",(Tables!$C$169/Inputs!$G$90)/12,IF((Inputs!$G$87+1)&gt;Financials!CI$6,($CG16-($AW16*Inputs!$M$18)),0))</f>
        <v>0</v>
      </c>
      <c r="CJ16" s="55">
        <f>IF(Inputs!$G$89="Yes",(Tables!$C$169/Inputs!$G$90)/12,IF((Inputs!$G$87+1)&gt;Financials!CJ$6,($CG16-($AW16*Inputs!$M$18)),0))</f>
        <v>0</v>
      </c>
      <c r="CK16" s="55">
        <f>IF(Inputs!$G$89="Yes",(Tables!$C$169/Inputs!$G$90)/12,IF((Inputs!$G$87+1)&gt;Financials!CK$6,($CG16-($AW16*Inputs!$M$18)),0))</f>
        <v>0</v>
      </c>
      <c r="CL16" s="55">
        <f>IF(Inputs!$G$89="Yes",(Tables!$C$169/Inputs!$G$90)/12,IF((Inputs!$G$87+1)&gt;Financials!CL$6,($CG16-($AW16*Inputs!$M$18)),0))</f>
        <v>0</v>
      </c>
      <c r="CM16" s="55">
        <f>IF(Inputs!$G$89="Yes",(Tables!$C$169/Inputs!$G$90)/12,IF((Inputs!$G$87+1)&gt;Financials!CM$6,($CG16-($AW16*Inputs!$M$18)),0))</f>
        <v>0</v>
      </c>
      <c r="CN16" s="55">
        <f>IF(Inputs!$G$89="Yes",(Tables!$C$169/Inputs!$G$90)/12,IF((Inputs!$G$87+1)&gt;Financials!CN$6,($CG16-($AW16*Inputs!$M$18)),0))</f>
        <v>0</v>
      </c>
      <c r="CO16" s="55">
        <f>IF(Inputs!$G$89="Yes",(Tables!$C$169/Inputs!$G$90)/12,IF((Inputs!$G$87+1)&gt;Financials!CO$6,($CG16-($AW16*Inputs!$M$18)),0))</f>
        <v>0</v>
      </c>
      <c r="CP16" s="55">
        <f>IF(Inputs!$G$89="Yes",(Tables!$C$169/Inputs!$G$90)/12,IF((Inputs!$G$87+1)&gt;Financials!CP$6,($CG16-($AW16*Inputs!$M$18)),0))</f>
        <v>0</v>
      </c>
      <c r="CQ16" s="55">
        <f>IF(Inputs!$G$89="Yes",(Tables!$C$169/Inputs!$G$90)/12,IF((Inputs!$G$87+1)&gt;Financials!CQ$6,($CG16-($AW16*Inputs!$M$18)),0))</f>
        <v>0</v>
      </c>
      <c r="CR16" s="55">
        <f>IF(Inputs!$G$89="Yes",(Tables!$C$169/Inputs!$G$90)/12,IF((Inputs!$G$87+1)&gt;Financials!CR$6,($CG16-($AW16*Inputs!$M$18)),0))</f>
        <v>0</v>
      </c>
      <c r="CS16" s="55">
        <f>IF(Inputs!$G$89="Yes",(Tables!$C$169/Inputs!$G$90)/12,IF((Inputs!$G$87+1)&gt;Financials!CS$6,($CG16-($AW16*Inputs!$M$18)),0))</f>
        <v>0</v>
      </c>
      <c r="CT16" s="55">
        <f>IF(Inputs!$G$89="Yes",(Tables!$C$169/Inputs!$G$90)/12,IF((Inputs!$G$87+1)&gt;Financials!CT$6,($CS16-($AW16*Inputs!$M$18)),0))</f>
        <v>0</v>
      </c>
      <c r="CU16" s="55">
        <f>IF(Inputs!$G$89="Yes",(Tables!$C$169/Inputs!$G$90)/12,IF((Inputs!$G$87+1)&gt;Financials!CU$6,($CS16-($AW16*Inputs!$M$18)),0))</f>
        <v>0</v>
      </c>
      <c r="CV16" s="55">
        <f>IF(Inputs!$G$89="Yes",(Tables!$C$169/Inputs!$G$90)/12,IF((Inputs!$G$87+1)&gt;Financials!CV$6,($CS16-($AW16*Inputs!$M$18)),0))</f>
        <v>0</v>
      </c>
      <c r="CW16" s="55">
        <f>IF(Inputs!$G$89="Yes",(Tables!$C$169/Inputs!$G$90)/12,IF((Inputs!$G$87+1)&gt;Financials!CW$6,($CS16-($AW16*Inputs!$M$18)),0))</f>
        <v>0</v>
      </c>
      <c r="CX16" s="55">
        <f>IF(Inputs!$G$89="Yes",(Tables!$C$169/Inputs!$G$90)/12,IF((Inputs!$G$87+1)&gt;Financials!CX$6,($CS16-($AW16*Inputs!$M$18)),0))</f>
        <v>0</v>
      </c>
      <c r="CY16" s="55">
        <f>IF(Inputs!$G$89="Yes",(Tables!$C$169/Inputs!$G$90)/12,IF((Inputs!$G$87+1)&gt;Financials!CY$6,($CS16-($AW16*Inputs!$M$18)),0))</f>
        <v>0</v>
      </c>
      <c r="CZ16" s="55">
        <f>IF(Inputs!$G$89="Yes",(Tables!$C$169/Inputs!$G$90)/12,IF((Inputs!$G$87+1)&gt;Financials!CZ$6,($CS16-($AW16*Inputs!$M$18)),0))</f>
        <v>0</v>
      </c>
      <c r="DA16" s="55">
        <f>IF(Inputs!$G$89="Yes",(Tables!$C$169/Inputs!$G$90)/12,IF((Inputs!$G$87+1)&gt;Financials!DA$6,($CS16-($AW16*Inputs!$M$18)),0))</f>
        <v>0</v>
      </c>
      <c r="DB16" s="55">
        <f>IF(Inputs!$G$89="Yes",(Tables!$C$169/Inputs!$G$90)/12,IF((Inputs!$G$87+1)&gt;Financials!DB$6,($CS16-($AW16*Inputs!$M$18)),0))</f>
        <v>0</v>
      </c>
      <c r="DC16" s="55">
        <f>IF(Inputs!$G$89="Yes",(Tables!$C$169/Inputs!$G$90)/12,IF((Inputs!$G$87+1)&gt;Financials!DC$6,($CS16-($AW16*Inputs!$M$18)),0))</f>
        <v>0</v>
      </c>
      <c r="DD16" s="55">
        <f>IF(Inputs!$G$89="Yes",(Tables!$C$169/Inputs!$G$90)/12,IF((Inputs!$G$87+1)&gt;Financials!DD$6,($CS16-($AW16*Inputs!$M$18)),0))</f>
        <v>0</v>
      </c>
      <c r="DE16" s="55">
        <f>IF(Inputs!$G$89="Yes",(Tables!$C$169/Inputs!$G$90)/12,IF((Inputs!$G$87+1)&gt;Financials!DE$6,($CS16-($AW16*Inputs!$M$18)),0))</f>
        <v>0</v>
      </c>
      <c r="DF16" s="55">
        <f>IF(Inputs!$G$89="Yes",(Tables!$C$169/Inputs!$G$90)/12,IF((Inputs!$G$87+1)&gt;Financials!DF$6,($DE16-($AW16*Inputs!$M$18)),0))</f>
        <v>0</v>
      </c>
      <c r="DG16" s="55">
        <f>IF(Inputs!$G$89="Yes",(Tables!$C$169/Inputs!$G$90)/12,IF((Inputs!$G$87+1)&gt;Financials!DG$6,($DE16-($AW16*Inputs!$M$18)),0))</f>
        <v>0</v>
      </c>
      <c r="DH16" s="55">
        <f>IF(Inputs!$G$89="Yes",(Tables!$C$169/Inputs!$G$90)/12,IF((Inputs!$G$87+1)&gt;Financials!DH$6,($DE16-($AW16*Inputs!$M$18)),0))</f>
        <v>0</v>
      </c>
      <c r="DI16" s="55">
        <f>IF(Inputs!$G$89="Yes",(Tables!$C$169/Inputs!$G$90)/12,IF((Inputs!$G$87+1)&gt;Financials!DI$6,($DE16-($AW16*Inputs!$M$18)),0))</f>
        <v>0</v>
      </c>
      <c r="DJ16" s="55">
        <f>IF(Inputs!$G$89="Yes",(Tables!$C$169/Inputs!$G$90)/12,IF((Inputs!$G$87+1)&gt;Financials!DJ$6,($DE16-($AW16*Inputs!$M$18)),0))</f>
        <v>0</v>
      </c>
      <c r="DK16" s="55">
        <f>IF(Inputs!$G$89="Yes",(Tables!$C$169/Inputs!$G$90)/12,IF((Inputs!$G$87+1)&gt;Financials!DK$6,($DE16-($AW16*Inputs!$M$18)),0))</f>
        <v>0</v>
      </c>
      <c r="DL16" s="55">
        <f>IF(Inputs!$G$89="Yes",(Tables!$C$169/Inputs!$G$90)/12,IF((Inputs!$G$87+1)&gt;Financials!DL$6,($DE16-($AW16*Inputs!$M$18)),0))</f>
        <v>0</v>
      </c>
      <c r="DM16" s="55">
        <f>IF(Inputs!$G$89="Yes",(Tables!$C$169/Inputs!$G$90)/12,IF((Inputs!$G$87+1)&gt;Financials!DM$6,($DE16-($AW16*Inputs!$M$18)),0))</f>
        <v>0</v>
      </c>
      <c r="DN16" s="55">
        <f>IF(Inputs!$G$89="Yes",(Tables!$C$169/Inputs!$G$90)/12,IF((Inputs!$G$87+1)&gt;Financials!DN$6,($DE16-($AW16*Inputs!$M$18)),0))</f>
        <v>0</v>
      </c>
      <c r="DO16" s="55">
        <f>IF(Inputs!$G$89="Yes",(Tables!$C$169/Inputs!$G$90)/12,IF((Inputs!$G$87+1)&gt;Financials!DO$6,($DE16-($AW16*Inputs!$M$18)),0))</f>
        <v>0</v>
      </c>
      <c r="DP16" s="55">
        <f>IF(Inputs!$G$89="Yes",(Tables!$C$169/Inputs!$G$90)/12,IF((Inputs!$G$87+1)&gt;Financials!DP$6,($DE16-($AW16*Inputs!$M$18)),0))</f>
        <v>0</v>
      </c>
      <c r="DQ16" s="55">
        <f>IF(Inputs!$G$89="Yes",(Tables!$C$169/Inputs!$G$90)/12,IF((Inputs!$G$87+1)&gt;Financials!DQ$6,($DE16-($AW16*Inputs!$M$18)),0))</f>
        <v>0</v>
      </c>
      <c r="DR16" s="55">
        <f>IF(Inputs!$G$89="Yes",(Tables!$C$169/Inputs!$G$90)/12,IF((Inputs!$G$87+1)&gt;Financials!DR$6,($DQ16-($AW16*Inputs!$M$18)),0))</f>
        <v>0</v>
      </c>
      <c r="DS16" s="55">
        <f>IF(Inputs!$G$89="Yes",(Tables!$C$169/Inputs!$G$90)/12,IF((Inputs!$G$87+1)&gt;Financials!DS$6,($DQ16-($AW16*Inputs!$M$18)),0))</f>
        <v>0</v>
      </c>
      <c r="DT16" s="55">
        <f>IF(Inputs!$G$89="Yes",(Tables!$C$169/Inputs!$G$90)/12,IF((Inputs!$G$87+1)&gt;Financials!DT$6,($DQ16-($AW16*Inputs!$M$18)),0))</f>
        <v>0</v>
      </c>
      <c r="DU16" s="55">
        <f>IF(Inputs!$G$89="Yes",(Tables!$C$169/Inputs!$G$90)/12,IF((Inputs!$G$87+1)&gt;Financials!DU$6,($DQ16-($AW16*Inputs!$M$18)),0))</f>
        <v>0</v>
      </c>
      <c r="DV16" s="55">
        <f>IF(Inputs!$G$89="Yes",(Tables!$C$169/Inputs!$G$90)/12,IF((Inputs!$G$87+1)&gt;Financials!DV$6,($DQ16-($AW16*Inputs!$M$18)),0))</f>
        <v>0</v>
      </c>
      <c r="DW16" s="55">
        <f>IF(Inputs!$G$89="Yes",(Tables!$C$169/Inputs!$G$90)/12,IF((Inputs!$G$87+1)&gt;Financials!DW$6,($DQ16-($AW16*Inputs!$M$18)),0))</f>
        <v>0</v>
      </c>
      <c r="DX16" s="55">
        <f>IF(Inputs!$G$89="Yes",(Tables!$C$169/Inputs!$G$90)/12,IF((Inputs!$G$87+1)&gt;Financials!DX$6,($DQ16-($AW16*Inputs!$M$18)),0))</f>
        <v>0</v>
      </c>
      <c r="DY16" s="55">
        <f>IF(Inputs!$G$89="Yes",(Tables!$C$169/Inputs!$G$90)/12,IF((Inputs!$G$87+1)&gt;Financials!DY$6,($DQ16-($AW16*Inputs!$M$18)),0))</f>
        <v>0</v>
      </c>
      <c r="DZ16" s="55">
        <f>IF(Inputs!$G$89="Yes",(Tables!$C$169/Inputs!$G$90)/12,IF((Inputs!$G$87+1)&gt;Financials!DZ$6,($DQ16-($AW16*Inputs!$M$18)),0))</f>
        <v>0</v>
      </c>
      <c r="EA16" s="55">
        <f>IF(Inputs!$G$89="Yes",(Tables!$C$169/Inputs!$G$90)/12,IF((Inputs!$G$87+1)&gt;Financials!EA$6,($DQ16-($AW16*Inputs!$M$18)),0))</f>
        <v>0</v>
      </c>
      <c r="EB16" s="55">
        <f>IF(Inputs!$G$89="Yes",(Tables!$C$169/Inputs!$G$90)/12,IF((Inputs!$G$87+1)&gt;Financials!EB$6,($DQ16-($AW16*Inputs!$M$18)),0))</f>
        <v>0</v>
      </c>
      <c r="EC16" s="55">
        <f>IF(Inputs!$G$89="Yes",(Tables!$C$169/Inputs!$G$90)/12,IF((Inputs!$G$87+1)&gt;Financials!EC$6,($DQ16-($AW16*Inputs!$M$18)),0))</f>
        <v>0</v>
      </c>
      <c r="ED16" s="55">
        <f>IF(Inputs!$G$89="Yes",(Tables!$C$169/Inputs!$G$90)/12,IF((Inputs!$G$87+1)&gt;Financials!ED$6,($EC16-($AW16*Inputs!$M$18)),0))</f>
        <v>0</v>
      </c>
      <c r="EE16" s="55">
        <f>IF(Inputs!$G$89="Yes",(Tables!$C$169/Inputs!$G$90)/12,IF((Inputs!$G$87+1)&gt;Financials!EE$6,($EC16-($AW16*Inputs!$M$18)),0))</f>
        <v>0</v>
      </c>
      <c r="EF16" s="55">
        <f>IF(Inputs!$G$89="Yes",(Tables!$C$169/Inputs!$G$90)/12,IF((Inputs!$G$87+1)&gt;Financials!EF$6,($EC16-($AW16*Inputs!$M$18)),0))</f>
        <v>0</v>
      </c>
      <c r="EG16" s="55">
        <f>IF(Inputs!$G$89="Yes",(Tables!$C$169/Inputs!$G$90)/12,IF((Inputs!$G$87+1)&gt;Financials!EG$6,($EC16-($AW16*Inputs!$M$18)),0))</f>
        <v>0</v>
      </c>
      <c r="EH16" s="55">
        <f>IF(Inputs!$G$89="Yes",(Tables!$C$169/Inputs!$G$90)/12,IF((Inputs!$G$87+1)&gt;Financials!EH$6,($EC16-($AW16*Inputs!$M$18)),0))</f>
        <v>0</v>
      </c>
      <c r="EI16" s="55">
        <f>IF(Inputs!$G$89="Yes",(Tables!$C$169/Inputs!$G$90)/12,IF((Inputs!$G$87+1)&gt;Financials!EI$6,($EC16-($AW16*Inputs!$M$18)),0))</f>
        <v>0</v>
      </c>
      <c r="EJ16" s="55">
        <f>IF(Inputs!$G$89="Yes",(Tables!$C$169/Inputs!$G$90)/12,IF((Inputs!$G$87+1)&gt;Financials!EJ$6,($EC16-($AW16*Inputs!$M$18)),0))</f>
        <v>0</v>
      </c>
      <c r="EK16" s="55">
        <f>IF(Inputs!$G$89="Yes",(Tables!$C$169/Inputs!$G$90)/12,IF((Inputs!$G$87+1)&gt;Financials!EK$6,($EC16-($AW16*Inputs!$M$18)),0))</f>
        <v>0</v>
      </c>
      <c r="EL16" s="55">
        <f>IF(Inputs!$G$89="Yes",(Tables!$C$169/Inputs!$G$90)/12,IF((Inputs!$G$87+1)&gt;Financials!EL$6,($EC16-($AW16*Inputs!$M$18)),0))</f>
        <v>0</v>
      </c>
      <c r="EM16" s="55">
        <f>IF(Inputs!$G$89="Yes",(Tables!$C$169/Inputs!$G$90)/12,IF((Inputs!$G$87+1)&gt;Financials!EM$6,($EC16-($AW16*Inputs!$M$18)),0))</f>
        <v>0</v>
      </c>
      <c r="EN16" s="55">
        <f>IF(Inputs!$G$89="Yes",(Tables!$C$169/Inputs!$G$90)/12,IF((Inputs!$G$87+1)&gt;Financials!EN$6,($EC16-($AW16*Inputs!$M$18)),0))</f>
        <v>0</v>
      </c>
      <c r="EO16" s="55">
        <f>IF(Inputs!$G$89="Yes",(Tables!$C$169/Inputs!$G$90)/12,IF((Inputs!$G$87+1)&gt;Financials!EO$6,($EC16-($AW16*Inputs!$M$18)),0))</f>
        <v>0</v>
      </c>
      <c r="EP16" s="55">
        <f>IF(Inputs!$G$89="Yes",(Tables!$C$169/Inputs!$G$90)/12,IF((Inputs!$G$87+1)&gt;Financials!EP$6,($EO16-($AW16*Inputs!$M$18)),0))</f>
        <v>0</v>
      </c>
      <c r="EQ16" s="55">
        <f>IF(Inputs!$G$89="Yes",(Tables!$C$169/Inputs!$G$90)/12,IF((Inputs!$G$87+1)&gt;Financials!EQ$6,($EO16-($AW16*Inputs!$M$18)),0))</f>
        <v>0</v>
      </c>
      <c r="ER16" s="55">
        <f>IF(Inputs!$G$89="Yes",(Tables!$C$169/Inputs!$G$90)/12,IF((Inputs!$G$87+1)&gt;Financials!ER$6,($EO16-($AW16*Inputs!$M$18)),0))</f>
        <v>0</v>
      </c>
      <c r="ES16" s="55">
        <f>IF(Inputs!$G$89="Yes",(Tables!$C$169/Inputs!$G$90)/12,IF((Inputs!$G$87+1)&gt;Financials!ES$6,($EO16-($AW16*Inputs!$M$18)),0))</f>
        <v>0</v>
      </c>
      <c r="ET16" s="55">
        <f>IF(Inputs!$G$89="Yes",(Tables!$C$169/Inputs!$G$90)/12,IF((Inputs!$G$87+1)&gt;Financials!ET$6,($EO16-($AW16*Inputs!$M$18)),0))</f>
        <v>0</v>
      </c>
      <c r="EU16" s="55">
        <f>IF(Inputs!$G$89="Yes",(Tables!$C$169/Inputs!$G$90)/12,IF((Inputs!$G$87+1)&gt;Financials!EU$6,($EO16-($AW16*Inputs!$M$18)),0))</f>
        <v>0</v>
      </c>
      <c r="EV16" s="55">
        <f>IF(Inputs!$G$89="Yes",(Tables!$C$169/Inputs!$G$90)/12,IF((Inputs!$G$87+1)&gt;Financials!EV$6,($EO16-($AW16*Inputs!$M$18)),0))</f>
        <v>0</v>
      </c>
      <c r="EW16" s="55">
        <f>IF(Inputs!$G$89="Yes",(Tables!$C$169/Inputs!$G$90)/12,IF((Inputs!$G$87+1)&gt;Financials!EW$6,($EO16-($AW16*Inputs!$M$18)),0))</f>
        <v>0</v>
      </c>
      <c r="EX16" s="55">
        <f>IF(Inputs!$G$89="Yes",(Tables!$C$169/Inputs!$G$90)/12,IF((Inputs!$G$87+1)&gt;Financials!EX$6,($EO16-($AW16*Inputs!$M$18)),0))</f>
        <v>0</v>
      </c>
      <c r="EY16" s="55">
        <f>IF(Inputs!$G$89="Yes",(Tables!$C$169/Inputs!$G$90)/12,IF((Inputs!$G$87+1)&gt;Financials!EY$6,($EO16-($AW16*Inputs!$M$18)),0))</f>
        <v>0</v>
      </c>
      <c r="EZ16" s="55">
        <f>IF(Inputs!$G$89="Yes",(Tables!$C$169/Inputs!$G$90)/12,IF((Inputs!$G$87+1)&gt;Financials!EZ$6,($EO16-($AW16*Inputs!$M$18)),0))</f>
        <v>0</v>
      </c>
      <c r="FA16" s="55">
        <f>IF(Inputs!$G$89="Yes",(Tables!$C$169/Inputs!$G$90)/12,IF((Inputs!$G$87+1)&gt;Financials!FA$6,($EO16-($AW16*Inputs!$M$18)),0))</f>
        <v>0</v>
      </c>
      <c r="FB16" s="55">
        <f>IF(Inputs!$G$89="Yes",(Tables!$C$169/Inputs!$G$90)/12,IF((Inputs!$G$87+1)&gt;Financials!FB$6,($FA16-($AW16*Inputs!$M$18)),0))</f>
        <v>0</v>
      </c>
      <c r="FC16" s="55">
        <f>IF(Inputs!$G$89="Yes",(Tables!$C$169/Inputs!$G$90)/12,IF((Inputs!$G$87+1)&gt;Financials!FC$6,($FA16-($AW16*Inputs!$M$18)),0))</f>
        <v>0</v>
      </c>
      <c r="FD16" s="55">
        <f>IF(Inputs!$G$89="Yes",(Tables!$C$169/Inputs!$G$90)/12,IF((Inputs!$G$87+1)&gt;Financials!FD$6,($FA16-($AW16*Inputs!$M$18)),0))</f>
        <v>0</v>
      </c>
      <c r="FE16" s="55">
        <f>IF(Inputs!$G$89="Yes",(Tables!$C$169/Inputs!$G$90)/12,IF((Inputs!$G$87+1)&gt;Financials!FE$6,($FA16-($AW16*Inputs!$M$18)),0))</f>
        <v>0</v>
      </c>
      <c r="FF16" s="55">
        <f>IF(Inputs!$G$89="Yes",(Tables!$C$169/Inputs!$G$90)/12,IF((Inputs!$G$87+1)&gt;Financials!FF$6,($FA16-($AW16*Inputs!$M$18)),0))</f>
        <v>0</v>
      </c>
      <c r="FG16" s="55">
        <f>IF(Inputs!$G$89="Yes",(Tables!$C$169/Inputs!$G$90)/12,IF((Inputs!$G$87+1)&gt;Financials!FG$6,($FA16-($AW16*Inputs!$M$18)),0))</f>
        <v>0</v>
      </c>
      <c r="FH16" s="55">
        <f>IF(Inputs!$G$89="Yes",(Tables!$C$169/Inputs!$G$90)/12,IF((Inputs!$G$87+1)&gt;Financials!FH$6,($FA16-($AW16*Inputs!$M$18)),0))</f>
        <v>0</v>
      </c>
      <c r="FI16" s="55">
        <f>IF(Inputs!$G$89="Yes",(Tables!$C$169/Inputs!$G$90)/12,IF((Inputs!$G$87+1)&gt;Financials!FI$6,($FA16-($AW16*Inputs!$M$18)),0))</f>
        <v>0</v>
      </c>
      <c r="FJ16" s="55">
        <f>IF(Inputs!$G$89="Yes",(Tables!$C$169/Inputs!$G$90)/12,IF((Inputs!$G$87+1)&gt;Financials!FJ$6,($FA16-($AW16*Inputs!$M$18)),0))</f>
        <v>0</v>
      </c>
      <c r="FK16" s="55">
        <f>IF(Inputs!$G$89="Yes",(Tables!$C$169/Inputs!$G$90)/12,IF((Inputs!$G$87+1)&gt;Financials!FK$6,($FA16-($AW16*Inputs!$M$18)),0))</f>
        <v>0</v>
      </c>
      <c r="FL16" s="55">
        <f>IF(Inputs!$G$89="Yes",(Tables!$C$169/Inputs!$G$90)/12,IF((Inputs!$G$87+1)&gt;Financials!FL$6,($FA16-($AW16*Inputs!$M$18)),0))</f>
        <v>0</v>
      </c>
      <c r="FM16" s="55">
        <f>IF(Inputs!$G$89="Yes",(Tables!$C$169/Inputs!$G$90)/12,IF((Inputs!$G$87+1)&gt;Financials!FM$6,($FA16-($AW16*Inputs!$M$18)),0))</f>
        <v>0</v>
      </c>
      <c r="FN16" s="55">
        <f>IF(Inputs!$G$89="Yes",(Tables!$C$169/Inputs!$G$90)/12,IF((Inputs!$G$87+1)&gt;Financials!FN$6,($FM16-($AW16*Inputs!$M$18)),0))</f>
        <v>0</v>
      </c>
      <c r="FO16" s="55">
        <f>IF(Inputs!$G$89="Yes",(Tables!$C$169/Inputs!$G$90)/12,IF((Inputs!$G$87+1)&gt;Financials!FO$6,($FM16-($AW16*Inputs!$M$18)),0))</f>
        <v>0</v>
      </c>
      <c r="FP16" s="55">
        <f>IF(Inputs!$G$89="Yes",(Tables!$C$169/Inputs!$G$90)/12,IF((Inputs!$G$87+1)&gt;Financials!FP$6,($FM16-($AW16*Inputs!$M$18)),0))</f>
        <v>0</v>
      </c>
      <c r="FQ16" s="55">
        <f>IF(Inputs!$G$89="Yes",(Tables!$C$169/Inputs!$G$90)/12,IF((Inputs!$G$87+1)&gt;Financials!FQ$6,($FM16-($AW16*Inputs!$M$18)),0))</f>
        <v>0</v>
      </c>
      <c r="FR16" s="55">
        <f>IF(Inputs!$G$89="Yes",(Tables!$C$169/Inputs!$G$90)/12,IF((Inputs!$G$87+1)&gt;Financials!FR$6,($FM16-($AW16*Inputs!$M$18)),0))</f>
        <v>0</v>
      </c>
      <c r="FS16" s="55">
        <f>IF(Inputs!$G$89="Yes",(Tables!$C$169/Inputs!$G$90)/12,IF((Inputs!$G$87+1)&gt;Financials!FS$6,($FM16-($AW16*Inputs!$M$18)),0))</f>
        <v>0</v>
      </c>
      <c r="FT16" s="55">
        <f>IF(Inputs!$G$89="Yes",(Tables!$C$169/Inputs!$G$90)/12,IF((Inputs!$G$87+1)&gt;Financials!FT$6,($FM16-($AW16*Inputs!$M$18)),0))</f>
        <v>0</v>
      </c>
      <c r="FU16" s="55">
        <f>IF(Inputs!$G$89="Yes",(Tables!$C$169/Inputs!$G$90)/12,IF((Inputs!$G$87+1)&gt;Financials!FU$6,($FM16-($AW16*Inputs!$M$18)),0))</f>
        <v>0</v>
      </c>
      <c r="FV16" s="55">
        <f>IF(Inputs!$G$89="Yes",(Tables!$C$169/Inputs!$G$90)/12,IF((Inputs!$G$87+1)&gt;Financials!FV$6,($FM16-($AW16*Inputs!$M$18)),0))</f>
        <v>0</v>
      </c>
      <c r="FW16" s="55">
        <f>IF(Inputs!$G$89="Yes",(Tables!$C$169/Inputs!$G$90)/12,IF((Inputs!$G$87+1)&gt;Financials!FW$6,($FM16-($AW16*Inputs!$M$18)),0))</f>
        <v>0</v>
      </c>
      <c r="FX16" s="55">
        <f>IF(Inputs!$G$89="Yes",(Tables!$C$169/Inputs!$G$90)/12,IF((Inputs!$G$87+1)&gt;Financials!FX$6,($FM16-($AW16*Inputs!$M$18)),0))</f>
        <v>0</v>
      </c>
      <c r="FY16" s="55">
        <f>IF(Inputs!$G$89="Yes",(Tables!$C$169/Inputs!$G$90)/12,IF((Inputs!$G$87+1)&gt;Financials!FY$6,($FM16-($AW16*Inputs!$M$18)),0))</f>
        <v>0</v>
      </c>
      <c r="FZ16" s="55">
        <f>IF(Inputs!$G$89="Yes",(Tables!$C$169/Inputs!$G$90)/12,IF((Inputs!$G$87+1)&gt;Financials!FZ$6,($FY16-($AW16*Inputs!$M$18)),0))</f>
        <v>0</v>
      </c>
      <c r="GA16" s="55">
        <f>IF(Inputs!$G$89="Yes",(Tables!$C$169/Inputs!$G$90)/12,IF((Inputs!$G$87+1)&gt;Financials!GA$6,($FN16-($AW16*Inputs!$M$18)),0))</f>
        <v>0</v>
      </c>
      <c r="GB16" s="55">
        <f>IF(Inputs!$G$89="Yes",(Tables!$C$169/Inputs!$G$90)/12,IF((Inputs!$G$87+1)&gt;Financials!GB$6,($FN16-($AW16*Inputs!$M$18)),0))</f>
        <v>0</v>
      </c>
      <c r="GC16" s="55">
        <f>IF(Inputs!$G$89="Yes",(Tables!$C$169/Inputs!$G$90)/12,IF((Inputs!$G$87+1)&gt;Financials!GC$6,($FN16-($AW16*Inputs!$M$18)),0))</f>
        <v>0</v>
      </c>
      <c r="GD16" s="55">
        <f>IF(Inputs!$G$89="Yes",(Tables!$C$169/Inputs!$G$90)/12,IF((Inputs!$G$87+1)&gt;Financials!GD$6,($FN16-($AW16*Inputs!$M$18)),0))</f>
        <v>0</v>
      </c>
      <c r="GE16" s="55">
        <f>IF(Inputs!$G$89="Yes",(Tables!$C$169/Inputs!$G$90)/12,IF((Inputs!$G$87+1)&gt;Financials!GE$6,($FN16-($AW16*Inputs!$M$18)),0))</f>
        <v>0</v>
      </c>
      <c r="GF16" s="55">
        <f>IF(Inputs!$G$89="Yes",(Tables!$C$169/Inputs!$G$90)/12,IF((Inputs!$G$87+1)&gt;Financials!GF$6,($FN16-($AW16*Inputs!$M$18)),0))</f>
        <v>0</v>
      </c>
      <c r="GG16" s="55">
        <f>IF(Inputs!$G$89="Yes",(Tables!$C$169/Inputs!$G$90)/12,IF((Inputs!$G$87+1)&gt;Financials!GG$6,($FN16-($AW16*Inputs!$M$18)),0))</f>
        <v>0</v>
      </c>
      <c r="GH16" s="55">
        <f>IF(Inputs!$G$89="Yes",(Tables!$C$169/Inputs!$G$90)/12,IF((Inputs!$G$87+1)&gt;Financials!GH$6,($FN16-($AW16*Inputs!$M$18)),0))</f>
        <v>0</v>
      </c>
      <c r="GI16" s="55">
        <f>IF(Inputs!$G$89="Yes",(Tables!$C$169/Inputs!$G$90)/12,IF((Inputs!$G$87+1)&gt;Financials!GI$6,($FN16-($AW16*Inputs!$M$18)),0))</f>
        <v>0</v>
      </c>
      <c r="GJ16" s="55">
        <f>IF(Inputs!$G$89="Yes",(Tables!$C$169/Inputs!$G$90)/12,IF((Inputs!$G$87+1)&gt;Financials!GJ$6,($FN16-($AW16*Inputs!$M$18)),0))</f>
        <v>0</v>
      </c>
      <c r="GK16" s="55">
        <f>IF(Inputs!$G$89="Yes",(Tables!$C$169/Inputs!$G$90)/12,IF((Inputs!$G$87+1)&gt;Financials!GK$6,($FN16-($AW16*Inputs!$M$18)),0))</f>
        <v>0</v>
      </c>
      <c r="GL16" s="55">
        <f>IF(Inputs!$G$89="Yes",(Tables!$C$169/Inputs!$G$90)/12,IF((Inputs!$G$87+1)&gt;Financials!GL$6,($GK16-($AW16*Inputs!$M$18)),0))</f>
        <v>0</v>
      </c>
      <c r="GM16" s="55">
        <f>IF(Inputs!$G$89="Yes",(Tables!$C$169/Inputs!$G$90)/12,IF((Inputs!$G$87+1)&gt;Financials!GM$6,($GK16-($AW16*Inputs!$M$18)),0))</f>
        <v>0</v>
      </c>
      <c r="GN16" s="55">
        <f>IF(Inputs!$G$89="Yes",(Tables!$C$169/Inputs!$G$90)/12,IF((Inputs!$G$87+1)&gt;Financials!GN$6,($GK16-($AW16*Inputs!$M$18)),0))</f>
        <v>0</v>
      </c>
      <c r="GO16" s="55">
        <f>IF(Inputs!$G$89="Yes",(Tables!$C$169/Inputs!$G$90)/12,IF((Inputs!$G$87+1)&gt;Financials!GO$6,($GK16-($AW16*Inputs!$M$18)),0))</f>
        <v>0</v>
      </c>
      <c r="GP16" s="55">
        <f>IF(Inputs!$G$89="Yes",(Tables!$C$169/Inputs!$G$90)/12,IF((Inputs!$G$87+1)&gt;Financials!GP$6,($GK16-($AW16*Inputs!$M$18)),0))</f>
        <v>0</v>
      </c>
      <c r="GQ16" s="55">
        <f>IF(Inputs!$G$89="Yes",(Tables!$C$169/Inputs!$G$90)/12,IF((Inputs!$G$87+1)&gt;Financials!GQ$6,($GK16-($AW16*Inputs!$M$18)),0))</f>
        <v>0</v>
      </c>
      <c r="GR16" s="55">
        <f>IF(Inputs!$G$89="Yes",(Tables!$C$169/Inputs!$G$90)/12,IF((Inputs!$G$87+1)&gt;Financials!GR$6,($GK16-($AW16*Inputs!$M$18)),0))</f>
        <v>0</v>
      </c>
      <c r="GS16" s="55">
        <f>IF(Inputs!$G$89="Yes",(Tables!$C$169/Inputs!$G$90)/12,IF((Inputs!$G$87+1)&gt;Financials!GS$6,($GK16-($AW16*Inputs!$M$18)),0))</f>
        <v>0</v>
      </c>
      <c r="GT16" s="55">
        <f>IF(Inputs!$G$89="Yes",(Tables!$C$169/Inputs!$G$90)/12,IF((Inputs!$G$87+1)&gt;Financials!GT$6,($GK16-($AW16*Inputs!$M$18)),0))</f>
        <v>0</v>
      </c>
      <c r="GU16" s="55">
        <f>IF(Inputs!$G$89="Yes",(Tables!$C$169/Inputs!$G$90)/12,IF((Inputs!$G$87+1)&gt;Financials!GU$6,($GK16-($AW16*Inputs!$M$18)),0))</f>
        <v>0</v>
      </c>
      <c r="GV16" s="55">
        <f>IF(Inputs!$G$89="Yes",(Tables!$C$169/Inputs!$G$90)/12,IF((Inputs!$G$87+1)&gt;Financials!GV$6,($GK16-($AW16*Inputs!$M$18)),0))</f>
        <v>0</v>
      </c>
      <c r="GW16" s="55">
        <f>IF(Inputs!$G$89="Yes",(Tables!$C$169/Inputs!$G$90)/12,IF((Inputs!$G$87+1)&gt;Financials!GW$6,($GK16-($AW16*Inputs!$M$18)),0))</f>
        <v>0</v>
      </c>
      <c r="GX16" s="55">
        <f>IF(Inputs!$G$89="Yes",(Tables!$C$169/Inputs!$G$90)/12,IF((Inputs!$G$87+1)&gt;Financials!GX$6,($GW16-($AW16*Inputs!$M$18)),0))</f>
        <v>0</v>
      </c>
      <c r="GY16" s="55">
        <f>IF(Inputs!$G$89="Yes",(Tables!$C$169/Inputs!$G$90)/12,IF((Inputs!$G$87+1)&gt;Financials!GY$6,($GW16-($AW16*Inputs!$M$18)),0))</f>
        <v>0</v>
      </c>
      <c r="GZ16" s="55">
        <f>IF(Inputs!$G$89="Yes",(Tables!$C$169/Inputs!$G$90)/12,IF((Inputs!$G$87+1)&gt;Financials!GZ$6,($GW16-($AW16*Inputs!$M$18)),0))</f>
        <v>0</v>
      </c>
      <c r="HA16" s="55">
        <f>IF(Inputs!$G$89="Yes",(Tables!$C$169/Inputs!$G$90)/12,IF((Inputs!$G$87+1)&gt;Financials!HA$6,($GW16-($AW16*Inputs!$M$18)),0))</f>
        <v>0</v>
      </c>
      <c r="HB16" s="55">
        <f>IF(Inputs!$G$89="Yes",(Tables!$C$169/Inputs!$G$90)/12,IF((Inputs!$G$87+1)&gt;Financials!HB$6,($GW16-($AW16*Inputs!$M$18)),0))</f>
        <v>0</v>
      </c>
      <c r="HC16" s="55">
        <f>IF(Inputs!$G$89="Yes",(Tables!$C$169/Inputs!$G$90)/12,IF((Inputs!$G$87+1)&gt;Financials!HC$6,($GW16-($AW16*Inputs!$M$18)),0))</f>
        <v>0</v>
      </c>
      <c r="HD16" s="55">
        <f>IF(Inputs!$G$89="Yes",(Tables!$C$169/Inputs!$G$90)/12,IF((Inputs!$G$87+1)&gt;Financials!HD$6,($GW16-($AW16*Inputs!$M$18)),0))</f>
        <v>0</v>
      </c>
      <c r="HE16" s="55">
        <f>IF(Inputs!$G$89="Yes",(Tables!$C$169/Inputs!$G$90)/12,IF((Inputs!$G$87+1)&gt;Financials!HE$6,($GW16-($AW16*Inputs!$M$18)),0))</f>
        <v>0</v>
      </c>
      <c r="HF16" s="55">
        <f>IF(Inputs!$G$89="Yes",(Tables!$C$169/Inputs!$G$90)/12,IF((Inputs!$G$87+1)&gt;Financials!HF$6,($GW16-($AW16*Inputs!$M$18)),0))</f>
        <v>0</v>
      </c>
      <c r="HG16" s="55">
        <f>IF(Inputs!$G$89="Yes",(Tables!$C$169/Inputs!$G$90)/12,IF((Inputs!$G$87+1)&gt;Financials!HG$6,($GW16-($AW16*Inputs!$M$18)),0))</f>
        <v>0</v>
      </c>
      <c r="HH16" s="55">
        <f>IF(Inputs!$G$89="Yes",(Tables!$C$169/Inputs!$G$90)/12,IF((Inputs!$G$87+1)&gt;Financials!HH$6,($GW16-($AW16*Inputs!$M$18)),0))</f>
        <v>0</v>
      </c>
      <c r="HI16" s="55">
        <f>IF(Inputs!$G$89="Yes",(Tables!$C$169/Inputs!$G$90)/12,IF((Inputs!$G$87+1)&gt;Financials!HI$6,($GW16-($AW16*Inputs!$M$18)),0))</f>
        <v>0</v>
      </c>
      <c r="HJ16" s="55">
        <f>IF(Inputs!$G$89="Yes",(Tables!$C$169/Inputs!$G$90)/12,IF((Inputs!$G$87+1)&gt;Financials!HJ$6,($HI16-($AW16*Inputs!$M$18)),0))</f>
        <v>0</v>
      </c>
      <c r="HK16" s="55">
        <f>IF(Inputs!$G$89="Yes",(Tables!$C$169/Inputs!$G$90)/12,IF((Inputs!$G$87+1)&gt;Financials!HK$6,($HI16-($AW16*Inputs!$M$18)),0))</f>
        <v>0</v>
      </c>
      <c r="HL16" s="55">
        <f>IF(Inputs!$G$89="Yes",(Tables!$C$169/Inputs!$G$90)/12,IF((Inputs!$G$87+1)&gt;Financials!HL$6,($HI16-($AW16*Inputs!$M$18)),0))</f>
        <v>0</v>
      </c>
      <c r="HM16" s="55">
        <f>IF(Inputs!$G$89="Yes",(Tables!$C$169/Inputs!$G$90)/12,IF((Inputs!$G$87+1)&gt;Financials!HM$6,($HI16-($AW16*Inputs!$M$18)),0))</f>
        <v>0</v>
      </c>
      <c r="HN16" s="55">
        <f>IF(Inputs!$G$89="Yes",(Tables!$C$169/Inputs!$G$90)/12,IF((Inputs!$G$87+1)&gt;Financials!HN$6,($HI16-($AW16*Inputs!$M$18)),0))</f>
        <v>0</v>
      </c>
      <c r="HO16" s="55">
        <f>IF(Inputs!$G$89="Yes",(Tables!$C$169/Inputs!$G$90)/12,IF((Inputs!$G$87+1)&gt;Financials!HO$6,($HI16-($AW16*Inputs!$M$18)),0))</f>
        <v>0</v>
      </c>
      <c r="HP16" s="55">
        <f>IF(Inputs!$G$89="Yes",(Tables!$C$169/Inputs!$G$90)/12,IF((Inputs!$G$87+1)&gt;Financials!HP$6,($HI16-($AW16*Inputs!$M$18)),0))</f>
        <v>0</v>
      </c>
      <c r="HQ16" s="55">
        <f>IF(Inputs!$G$89="Yes",(Tables!$C$169/Inputs!$G$90)/12,IF((Inputs!$G$87+1)&gt;Financials!HQ$6,($HI16-($AW16*Inputs!$M$18)),0))</f>
        <v>0</v>
      </c>
      <c r="HR16" s="55">
        <f>IF(Inputs!$G$89="Yes",(Tables!$C$169/Inputs!$G$90)/12,IF((Inputs!$G$87+1)&gt;Financials!HR$6,($HI16-($AW16*Inputs!$M$18)),0))</f>
        <v>0</v>
      </c>
      <c r="HS16" s="55">
        <f>IF(Inputs!$G$89="Yes",(Tables!$C$169/Inputs!$G$90)/12,IF((Inputs!$G$87+1)&gt;Financials!HS$6,($HI16-($AW16*Inputs!$M$18)),0))</f>
        <v>0</v>
      </c>
      <c r="HT16" s="55">
        <f>IF(Inputs!$G$89="Yes",(Tables!$C$169/Inputs!$G$90)/12,IF((Inputs!$G$87+1)&gt;Financials!HT$6,($HI16-($AW16*Inputs!$M$18)),0))</f>
        <v>0</v>
      </c>
      <c r="HU16" s="55">
        <f>IF(Inputs!$G$89="Yes",(Tables!$C$169/Inputs!$G$90)/12,IF((Inputs!$G$87+1)&gt;Financials!HU$6,($HI16-($AW16*Inputs!$M$18)),0))</f>
        <v>0</v>
      </c>
      <c r="HV16" s="55">
        <f>IF(Inputs!$G$89="Yes",(Tables!$C$169/Inputs!$G$90)/12,IF((Inputs!$G$87+1)&gt;Financials!HV$6,($HU16-($AW16*Inputs!$M$18)),0))</f>
        <v>0</v>
      </c>
      <c r="HW16" s="55">
        <f>IF(Inputs!$G$89="Yes",(Tables!$C$169/Inputs!$G$90)/12,IF((Inputs!$G$87+1)&gt;Financials!HW$6,($HU16-($AW16*Inputs!$M$18)),0))</f>
        <v>0</v>
      </c>
      <c r="HX16" s="55">
        <f>IF(Inputs!$G$89="Yes",(Tables!$C$169/Inputs!$G$90)/12,IF((Inputs!$G$87+1)&gt;Financials!HX$6,($HU16-($AW16*Inputs!$M$18)),0))</f>
        <v>0</v>
      </c>
      <c r="HY16" s="55">
        <f>IF(Inputs!$G$89="Yes",(Tables!$C$169/Inputs!$G$90)/12,IF((Inputs!$G$87+1)&gt;Financials!HY$6,($HU16-($AW16*Inputs!$M$18)),0))</f>
        <v>0</v>
      </c>
      <c r="HZ16" s="55">
        <f>IF(Inputs!$G$89="Yes",(Tables!$C$169/Inputs!$G$90)/12,IF((Inputs!$G$87+1)&gt;Financials!HZ$6,($HU16-($AW16*Inputs!$M$18)),0))</f>
        <v>0</v>
      </c>
      <c r="IA16" s="55">
        <f>IF(Inputs!$G$89="Yes",(Tables!$C$169/Inputs!$G$90)/12,IF((Inputs!$G$87+1)&gt;Financials!IA$6,($HU16-($AW16*Inputs!$M$18)),0))</f>
        <v>0</v>
      </c>
      <c r="IB16" s="55">
        <f>IF(Inputs!$G$89="Yes",(Tables!$C$169/Inputs!$G$90)/12,IF((Inputs!$G$87+1)&gt;Financials!IB$6,($HU16-($AW16*Inputs!$M$18)),0))</f>
        <v>0</v>
      </c>
      <c r="IC16" s="55">
        <f>IF(Inputs!$G$89="Yes",(Tables!$C$169/Inputs!$G$90)/12,IF((Inputs!$G$87+1)&gt;Financials!IC$6,($HU16-($AW16*Inputs!$M$18)),0))</f>
        <v>0</v>
      </c>
      <c r="ID16" s="55">
        <f>IF(Inputs!$G$89="Yes",(Tables!$C$169/Inputs!$G$90)/12,IF((Inputs!$G$87+1)&gt;Financials!ID$6,($HU16-($AW16*Inputs!$M$18)),0))</f>
        <v>0</v>
      </c>
      <c r="IE16" s="55">
        <f>IF(Inputs!$G$89="Yes",(Tables!$C$169/Inputs!$G$90)/12,IF((Inputs!$G$87+1)&gt;Financials!IE$6,($HU16-($AW16*Inputs!$M$18)),0))</f>
        <v>0</v>
      </c>
      <c r="IF16" s="55">
        <f>IF(Inputs!$G$89="Yes",(Tables!$C$169/Inputs!$G$90)/12,IF((Inputs!$G$87+1)&gt;Financials!IF$6,($HU16-($AW16*Inputs!$M$18)),0))</f>
        <v>0</v>
      </c>
      <c r="IG16" s="55">
        <f>IF(Inputs!$G$89="Yes",(Tables!$C$169/Inputs!$G$90)/12,IF((Inputs!$G$87+1)&gt;Financials!IG$6,($HU16-($AW16*Inputs!$M$18)),0))</f>
        <v>0</v>
      </c>
      <c r="IH16" s="55">
        <f>IF(Inputs!$G$89="Yes",(Tables!$C$169/Inputs!$G$90)/12,IF((Inputs!$G$87+1)&gt;Financials!IH$6,($IG16-($AW16*Inputs!$M$18)),0))</f>
        <v>0</v>
      </c>
      <c r="II16" s="55">
        <f>IF(Inputs!$G$89="Yes",(Tables!$C$169/Inputs!$G$90)/12,IF((Inputs!$G$87+1)&gt;Financials!II$6,($IG16-($AW16*Inputs!$M$18)),0))</f>
        <v>0</v>
      </c>
      <c r="IJ16" s="55">
        <f>IF(Inputs!$G$89="Yes",(Tables!$C$169/Inputs!$G$90)/12,IF((Inputs!$G$87+1)&gt;Financials!IJ$6,($IG16-($AW16*Inputs!$M$18)),0))</f>
        <v>0</v>
      </c>
      <c r="IK16" s="55">
        <f>IF(Inputs!$G$89="Yes",(Tables!$C$169/Inputs!$G$90)/12,IF((Inputs!$G$87+1)&gt;Financials!IK$6,($IG16-($AW16*Inputs!$M$18)),0))</f>
        <v>0</v>
      </c>
      <c r="IL16" s="55">
        <f>IF(Inputs!$G$89="Yes",(Tables!$C$169/Inputs!$G$90)/12,IF((Inputs!$G$87+1)&gt;Financials!IL$6,($IG16-($AW16*Inputs!$M$18)),0))</f>
        <v>0</v>
      </c>
      <c r="IM16" s="55">
        <f>IF(Inputs!$G$89="Yes",(Tables!$C$169/Inputs!$G$90)/12,IF((Inputs!$G$87+1)&gt;Financials!IM$6,($IG16-($AW16*Inputs!$M$18)),0))</f>
        <v>0</v>
      </c>
      <c r="IN16" s="55">
        <f>IF(Inputs!$G$89="Yes",(Tables!$C$169/Inputs!$G$90)/12,IF((Inputs!$G$87+1)&gt;Financials!IN$6,($IG16-($AW16*Inputs!$M$18)),0))</f>
        <v>0</v>
      </c>
      <c r="IO16" s="55">
        <f>IF(Inputs!$G$89="Yes",(Tables!$C$169/Inputs!$G$90)/12,IF((Inputs!$G$87+1)&gt;Financials!IO$6,($IG16-($AW16*Inputs!$M$18)),0))</f>
        <v>0</v>
      </c>
      <c r="IP16" s="55">
        <f>IF(Inputs!$G$89="Yes",(Tables!$C$169/Inputs!$G$90)/12,IF((Inputs!$G$87+1)&gt;Financials!IP$6,($IG16-($AW16*Inputs!$M$18)),0))</f>
        <v>0</v>
      </c>
      <c r="IQ16" s="55">
        <f>IF(Inputs!$G$89="Yes",(Tables!$C$169/Inputs!$G$90)/12,IF((Inputs!$G$87+1)&gt;Financials!IQ$6,($IG16-($AW16*Inputs!$M$18)),0))</f>
        <v>0</v>
      </c>
      <c r="IR16" s="55">
        <f>IF(Inputs!$G$89="Yes",(Tables!$C$169/Inputs!$G$90)/12,IF((Inputs!$G$87+1)&gt;Financials!IR$6,($IG16-($AW16*Inputs!$M$18)),0))</f>
        <v>0</v>
      </c>
      <c r="IS16" s="55">
        <f>IF(Inputs!$G$89="Yes",(Tables!$C$169/Inputs!$G$90)/12,IF((Inputs!$G$87+1)&gt;Financials!IS$6,($IG16-($AW16*Inputs!$M$18)),0))</f>
        <v>0</v>
      </c>
      <c r="IT16" s="55">
        <f>IF(Inputs!$G$89="Yes",(Tables!$C$169/Inputs!$G$90)/12,IF((Inputs!$G$87+1)&gt;Financials!IT$6,($IS16-($AW16*Inputs!$M$18)),0))</f>
        <v>0</v>
      </c>
      <c r="IU16" s="55">
        <f>IF(Inputs!$G$89="Yes",(Tables!$C$169/Inputs!$G$90)/12,IF((Inputs!$G$87+1)&gt;Financials!IU$6,($IS16-($AW16*Inputs!$M$18)),0))</f>
        <v>0</v>
      </c>
      <c r="IV16" s="55">
        <f>IF(Inputs!$G$89="Yes",(Tables!$C$169/Inputs!$G$90)/12,IF((Inputs!$G$87+1)&gt;Financials!IV$6,($IS16-($AW16*Inputs!$M$18)),0))</f>
        <v>0</v>
      </c>
      <c r="IW16" s="55">
        <f>IF(Inputs!$G$89="Yes",(Tables!$C$169/Inputs!$G$90)/12,IF((Inputs!$G$87+1)&gt;Financials!IW$6,($IS16-($AW16*Inputs!$M$18)),0))</f>
        <v>0</v>
      </c>
      <c r="IX16" s="55">
        <f>IF(Inputs!$G$89="Yes",(Tables!$C$169/Inputs!$G$90)/12,IF((Inputs!$G$87+1)&gt;Financials!IX$6,($IS16-($AW16*Inputs!$M$18)),0))</f>
        <v>0</v>
      </c>
      <c r="IY16" s="55">
        <f>IF(Inputs!$G$89="Yes",(Tables!$C$169/Inputs!$G$90)/12,IF((Inputs!$G$87+1)&gt;Financials!IY$6,($IS16-($AW16*Inputs!$M$18)),0))</f>
        <v>0</v>
      </c>
      <c r="IZ16" s="55">
        <f>IF(Inputs!$G$89="Yes",(Tables!$C$169/Inputs!$G$90)/12,IF((Inputs!$G$87+1)&gt;Financials!IZ$6,($IS16-($AW16*Inputs!$M$18)),0))</f>
        <v>0</v>
      </c>
      <c r="JA16" s="55">
        <f>IF(Inputs!$G$89="Yes",(Tables!$C$169/Inputs!$G$90)/12,IF((Inputs!$G$87+1)&gt;Financials!JA$6,($IS16-($AW16*Inputs!$M$18)),0))</f>
        <v>0</v>
      </c>
      <c r="JB16" s="55">
        <f>IF(Inputs!$G$89="Yes",(Tables!$C$169/Inputs!$G$90)/12,IF((Inputs!$G$87+1)&gt;Financials!JB$6,($IS16-($AW16*Inputs!$M$18)),0))</f>
        <v>0</v>
      </c>
      <c r="JC16" s="55">
        <f>IF(Inputs!$G$89="Yes",(Tables!$C$169/Inputs!$G$90)/12,IF((Inputs!$G$87+1)&gt;Financials!JC$6,($IS16-($AW16*Inputs!$M$18)),0))</f>
        <v>0</v>
      </c>
      <c r="JD16" s="55">
        <f>IF(Inputs!$G$89="Yes",(Tables!$C$169/Inputs!$G$90)/12,IF((Inputs!$G$87+1)&gt;Financials!JD$6,($IS16-($AW16*Inputs!$M$18)),0))</f>
        <v>0</v>
      </c>
      <c r="JE16" s="55">
        <f>IF(Inputs!$G$89="Yes",(Tables!$C$169/Inputs!$G$90)/12,IF((Inputs!$G$87+1)&gt;Financials!JE$6,($IS16-($AW16*Inputs!$M$18)),0))</f>
        <v>0</v>
      </c>
      <c r="JF16" s="55">
        <f>IF(Inputs!$G$89="Yes",(Tables!$C$169/Inputs!$G$90)/12,IF((Inputs!$G$87+1)&gt;Financials!JF$6,($JE16-($AW16*Inputs!$M$18)),0))</f>
        <v>0</v>
      </c>
      <c r="JG16" s="55">
        <f>IF(Inputs!$G$89="Yes",(Tables!$C$169/Inputs!$G$90)/12,IF((Inputs!$G$87+1)&gt;Financials!JG$6,($JE16-($AW16*Inputs!$M$18)),0))</f>
        <v>0</v>
      </c>
      <c r="JH16" s="55">
        <f>IF(Inputs!$G$89="Yes",(Tables!$C$169/Inputs!$G$90)/12,IF((Inputs!$G$87+1)&gt;Financials!JH$6,($JE16-($AW16*Inputs!$M$18)),0))</f>
        <v>0</v>
      </c>
      <c r="JI16" s="55">
        <f>IF(Inputs!$G$89="Yes",(Tables!$C$169/Inputs!$G$90)/12,IF((Inputs!$G$87+1)&gt;Financials!JI$6,($JE16-($AW16*Inputs!$M$18)),0))</f>
        <v>0</v>
      </c>
      <c r="JJ16" s="55">
        <f>IF(Inputs!$G$89="Yes",(Tables!$C$169/Inputs!$G$90)/12,IF((Inputs!$G$87+1)&gt;Financials!JJ$6,($JE16-($AW16*Inputs!$M$18)),0))</f>
        <v>0</v>
      </c>
      <c r="JK16" s="55">
        <f>IF(Inputs!$G$89="Yes",(Tables!$C$169/Inputs!$G$90)/12,IF((Inputs!$G$87+1)&gt;Financials!JK$6,($JE16-($AW16*Inputs!$M$18)),0))</f>
        <v>0</v>
      </c>
      <c r="JL16" s="55">
        <f>IF(Inputs!$G$89="Yes",(Tables!$C$169/Inputs!$G$90)/12,IF((Inputs!$G$87+1)&gt;Financials!JL$6,($JE16-($AW16*Inputs!$M$18)),0))</f>
        <v>0</v>
      </c>
      <c r="JM16" s="55">
        <f>IF(Inputs!$G$89="Yes",(Tables!$C$169/Inputs!$G$90)/12,IF((Inputs!$G$87+1)&gt;Financials!JM$6,($JE16-($AW16*Inputs!$M$18)),0))</f>
        <v>0</v>
      </c>
      <c r="JN16" s="55">
        <f>IF(Inputs!$G$89="Yes",(Tables!$C$169/Inputs!$G$90)/12,IF((Inputs!$G$87+1)&gt;Financials!JN$6,($JE16-($AW16*Inputs!$M$18)),0))</f>
        <v>0</v>
      </c>
      <c r="JO16" s="55">
        <f>IF(Inputs!$G$89="Yes",(Tables!$C$169/Inputs!$G$90)/12,IF((Inputs!$G$87+1)&gt;Financials!JO$6,($JE16-($AW16*Inputs!$M$18)),0))</f>
        <v>0</v>
      </c>
      <c r="JP16" s="55">
        <f>IF(Inputs!$G$89="Yes",(Tables!$C$169/Inputs!$G$90)/12,IF((Inputs!$G$87+1)&gt;Financials!JP$6,($JE16-($AW16*Inputs!$M$18)),0))</f>
        <v>0</v>
      </c>
      <c r="JQ16" s="55">
        <f>IF(Inputs!$G$89="Yes",(Tables!$C$169/Inputs!$G$90)/12,IF((Inputs!$G$87+1)&gt;Financials!JQ$6,($JE16-($AW16*Inputs!$M$18)),0))</f>
        <v>0</v>
      </c>
      <c r="JR16" s="55">
        <f>IF(Inputs!$G$89="Yes",(Tables!$C$169/Inputs!$G$90)/12,IF((Inputs!$G$87+1)&gt;Financials!JR$6,($JQ16-($AW16*Inputs!$M$18)),0))</f>
        <v>0</v>
      </c>
      <c r="JS16" s="55">
        <f>IF(Inputs!$G$89="Yes",(Tables!$C$169/Inputs!$G$90)/12,IF((Inputs!$G$87+1)&gt;Financials!JS$6,($JQ16-($AW16*Inputs!$M$18)),0))</f>
        <v>0</v>
      </c>
      <c r="JT16" s="55">
        <f>IF(Inputs!$G$89="Yes",(Tables!$C$169/Inputs!$G$90)/12,IF((Inputs!$G$87+1)&gt;Financials!JT$6,($JQ16-($AW16*Inputs!$M$18)),0))</f>
        <v>0</v>
      </c>
      <c r="JU16" s="55">
        <f>IF(Inputs!$G$89="Yes",(Tables!$C$169/Inputs!$G$90)/12,IF((Inputs!$G$87+1)&gt;Financials!JU$6,($JQ16-($AW16*Inputs!$M$18)),0))</f>
        <v>0</v>
      </c>
      <c r="JV16" s="55">
        <f>IF(Inputs!$G$89="Yes",(Tables!$C$169/Inputs!$G$90)/12,IF((Inputs!$G$87+1)&gt;Financials!JV$6,($JQ16-($AW16*Inputs!$M$18)),0))</f>
        <v>0</v>
      </c>
      <c r="JW16" s="55">
        <f>IF(Inputs!$G$89="Yes",(Tables!$C$169/Inputs!$G$90)/12,IF((Inputs!$G$87+1)&gt;Financials!JW$6,($JQ16-($AW16*Inputs!$M$18)),0))</f>
        <v>0</v>
      </c>
      <c r="JX16" s="55">
        <f>IF(Inputs!$G$89="Yes",(Tables!$C$169/Inputs!$G$90)/12,IF((Inputs!$G$87+1)&gt;Financials!JX$6,($JQ16-($AW16*Inputs!$M$18)),0))</f>
        <v>0</v>
      </c>
      <c r="JY16" s="55">
        <f>IF(Inputs!$G$89="Yes",(Tables!$C$169/Inputs!$G$90)/12,IF((Inputs!$G$87+1)&gt;Financials!JY$6,($JQ16-($AW16*Inputs!$M$18)),0))</f>
        <v>0</v>
      </c>
      <c r="JZ16" s="55">
        <f>IF(Inputs!$G$89="Yes",(Tables!$C$169/Inputs!$G$90)/12,IF((Inputs!$G$87+1)&gt;Financials!JZ$6,($JQ16-($AW16*Inputs!$M$18)),0))</f>
        <v>0</v>
      </c>
      <c r="KA16" s="55">
        <f>IF(Inputs!$G$89="Yes",(Tables!$C$169/Inputs!$G$90)/12,IF((Inputs!$G$87+1)&gt;Financials!KA$6,($JQ16-($AW16*Inputs!$M$18)),0))</f>
        <v>0</v>
      </c>
      <c r="KB16" s="55">
        <f>IF(Inputs!$G$89="Yes",(Tables!$C$169/Inputs!$G$90)/12,IF((Inputs!$G$87+1)&gt;Financials!KB$6,($JQ16-($AW16*Inputs!$M$18)),0))</f>
        <v>0</v>
      </c>
      <c r="KC16" s="55">
        <f>IF(Inputs!$G$89="Yes",(Tables!$C$169/Inputs!$G$90)/12,IF((Inputs!$G$87+1)&gt;Financials!KC$6,($JQ16-($AW16*Inputs!$M$18)),0))</f>
        <v>0</v>
      </c>
      <c r="KD16" s="55">
        <f>IF(Inputs!$G$89="Yes",(Tables!$C$169/Inputs!$G$90)/12,IF((Inputs!$G$87+1)&gt;Financials!KD$6,($KC16-($AW16*Inputs!$M$18)),0))</f>
        <v>0</v>
      </c>
      <c r="KE16" s="55">
        <f>IF(Inputs!$G$89="Yes",(Tables!$C$169/Inputs!$G$90)/12,IF((Inputs!$G$87+1)&gt;Financials!KE$6,($KC16-($AW16*Inputs!$M$18)),0))</f>
        <v>0</v>
      </c>
      <c r="KF16" s="55">
        <f>IF(Inputs!$G$89="Yes",(Tables!$C$169/Inputs!$G$90)/12,IF((Inputs!$G$87+1)&gt;Financials!KF$6,($KC16-($AW16*Inputs!$M$18)),0))</f>
        <v>0</v>
      </c>
      <c r="KG16" s="55">
        <f>IF(Inputs!$G$89="Yes",(Tables!$C$169/Inputs!$G$90)/12,IF((Inputs!$G$87+1)&gt;Financials!KG$6,($KC16-($AW16*Inputs!$M$18)),0))</f>
        <v>0</v>
      </c>
      <c r="KH16" s="55">
        <f>IF(Inputs!$G$89="Yes",(Tables!$C$169/Inputs!$G$90)/12,IF((Inputs!$G$87+1)&gt;Financials!KH$6,($KC16-($AW16*Inputs!$M$18)),0))</f>
        <v>0</v>
      </c>
      <c r="KI16" s="55">
        <f>IF(Inputs!$G$89="Yes",(Tables!$C$169/Inputs!$G$90)/12,IF((Inputs!$G$87+1)&gt;Financials!KI$6,($KC16-($AW16*Inputs!$M$18)),0))</f>
        <v>0</v>
      </c>
      <c r="KJ16" s="55">
        <f>IF(Inputs!$G$89="Yes",(Tables!$C$169/Inputs!$G$90)/12,IF((Inputs!$G$87+1)&gt;Financials!KJ$6,($KC16-($AW16*Inputs!$M$18)),0))</f>
        <v>0</v>
      </c>
      <c r="KK16" s="55">
        <f>IF(Inputs!$G$89="Yes",(Tables!$C$169/Inputs!$G$90)/12,IF((Inputs!$G$87+1)&gt;Financials!KK$6,($KC16-($AW16*Inputs!$M$18)),0))</f>
        <v>0</v>
      </c>
      <c r="KL16" s="55">
        <f>IF(Inputs!$G$89="Yes",(Tables!$C$169/Inputs!$G$90)/12,IF((Inputs!$G$87+1)&gt;Financials!KL$6,($KC16-($AW16*Inputs!$M$18)),0))</f>
        <v>0</v>
      </c>
      <c r="KM16" s="55">
        <f>IF(Inputs!$G$89="Yes",(Tables!$C$169/Inputs!$G$90)/12,IF((Inputs!$G$87+1)&gt;Financials!KM$6,($KC16-($AW16*Inputs!$M$18)),0))</f>
        <v>0</v>
      </c>
      <c r="KN16" s="55">
        <f>IF(Inputs!$G$89="Yes",(Tables!$C$169/Inputs!$G$90)/12,IF((Inputs!$G$87+1)&gt;Financials!KN$6,($KC16-($AW16*Inputs!$M$18)),0))</f>
        <v>0</v>
      </c>
      <c r="KO16" s="55">
        <f>IF(Inputs!$G$89="Yes",(Tables!$C$169/Inputs!$G$90)/12,IF((Inputs!$G$87+1)&gt;Financials!KO$6,($KC16-($AW16*Inputs!$M$18)),0))</f>
        <v>0</v>
      </c>
      <c r="KP16" s="55">
        <f>IF(Inputs!$G$89="Yes",(Tables!$C$169/Inputs!$G$90)/12,IF((Inputs!$G$87+1)&gt;Financials!KP$6,($KO16-($AW16*Inputs!$M$18)),0))</f>
        <v>0</v>
      </c>
      <c r="KQ16" s="55">
        <f>IF(Inputs!$G$89="Yes",(Tables!$C$169/Inputs!$G$90)/12,IF((Inputs!$G$87+1)&gt;Financials!KQ$6,($KO16-($AW16*Inputs!$M$18)),0))</f>
        <v>0</v>
      </c>
      <c r="KR16" s="55">
        <f>IF(Inputs!$G$89="Yes",(Tables!$C$169/Inputs!$G$90)/12,IF((Inputs!$G$87+1)&gt;Financials!KR$6,($KO16-($AW16*Inputs!$M$18)),0))</f>
        <v>0</v>
      </c>
      <c r="KS16" s="55">
        <f>IF(Inputs!$G$89="Yes",(Tables!$C$169/Inputs!$G$90)/12,IF((Inputs!$G$87+1)&gt;Financials!KS$6,($KO16-($AW16*Inputs!$M$18)),0))</f>
        <v>0</v>
      </c>
      <c r="KT16" s="55">
        <f>IF(Inputs!$G$89="Yes",(Tables!$C$169/Inputs!$G$90)/12,IF((Inputs!$G$87+1)&gt;Financials!KT$6,($KO16-($AW16*Inputs!$M$18)),0))</f>
        <v>0</v>
      </c>
      <c r="KU16" s="55">
        <f>IF(Inputs!$G$89="Yes",(Tables!$C$169/Inputs!$G$90)/12,IF((Inputs!$G$87+1)&gt;Financials!KU$6,($KO16-($AW16*Inputs!$M$18)),0))</f>
        <v>0</v>
      </c>
      <c r="KV16" s="55">
        <f>IF(Inputs!$G$89="Yes",(Tables!$C$169/Inputs!$G$90)/12,IF((Inputs!$G$87+1)&gt;Financials!KV$6,($KO16-($AW16*Inputs!$M$18)),0))</f>
        <v>0</v>
      </c>
      <c r="KW16" s="55">
        <f>IF(Inputs!$G$89="Yes",(Tables!$C$169/Inputs!$G$90)/12,IF((Inputs!$G$87+1)&gt;Financials!KW$6,($KO16-($AW16*Inputs!$M$18)),0))</f>
        <v>0</v>
      </c>
      <c r="KX16" s="55">
        <f>IF(Inputs!$G$89="Yes",(Tables!$C$169/Inputs!$G$90)/12,IF((Inputs!$G$87+1)&gt;Financials!KX$6,($KO16-($AW16*Inputs!$M$18)),0))</f>
        <v>0</v>
      </c>
      <c r="KY16" s="55">
        <f>IF(Inputs!$G$89="Yes",(Tables!$C$169/Inputs!$G$90)/12,IF((Inputs!$G$87+1)&gt;Financials!KY$6,($KO16-($AW16*Inputs!$M$18)),0))</f>
        <v>0</v>
      </c>
      <c r="KZ16" s="55">
        <f>IF(Inputs!$G$89="Yes",(Tables!$C$169/Inputs!$G$90)/12,IF((Inputs!$G$87+1)&gt;Financials!KZ$6,($KO16-($AW16*Inputs!$M$18)),0))</f>
        <v>0</v>
      </c>
      <c r="LA16" s="55">
        <f>IF(Inputs!$G$89="Yes",(Tables!$C$169/Inputs!$G$90)/12,IF((Inputs!$G$87+1)&gt;Financials!LA$6,($KO16-($AW16*Inputs!$M$18)),0))</f>
        <v>0</v>
      </c>
      <c r="LB16" s="55">
        <f>IF(Inputs!$G$89="Yes",(Tables!$C$169/Inputs!$G$90)/12,IF((Inputs!$G$87+1)&gt;Financials!LB$6,($LA16-($AW16*Inputs!$M$18)),0))</f>
        <v>0</v>
      </c>
      <c r="LC16" s="55">
        <f>IF(Inputs!$G$89="Yes",(Tables!$C$169/Inputs!$G$90)/12,IF((Inputs!$G$87+1)&gt;Financials!LC$6,($LA16-($AW16*Inputs!$M$18)),0))</f>
        <v>0</v>
      </c>
      <c r="LD16" s="55">
        <f>IF(Inputs!$G$89="Yes",(Tables!$C$169/Inputs!$G$90)/12,IF((Inputs!$G$87+1)&gt;Financials!LD$6,($LA16-($AW16*Inputs!$M$18)),0))</f>
        <v>0</v>
      </c>
      <c r="LE16" s="55">
        <f>IF(Inputs!$G$89="Yes",(Tables!$C$169/Inputs!$G$90)/12,IF((Inputs!$G$87+1)&gt;Financials!LE$6,($LA16-($AW16*Inputs!$M$18)),0))</f>
        <v>0</v>
      </c>
      <c r="LF16" s="55">
        <f>IF(Inputs!$G$89="Yes",(Tables!$C$169/Inputs!$G$90)/12,IF((Inputs!$G$87+1)&gt;Financials!LF$6,($LA16-($AW16*Inputs!$M$18)),0))</f>
        <v>0</v>
      </c>
      <c r="LG16" s="55">
        <f>IF(Inputs!$G$89="Yes",(Tables!$C$169/Inputs!$G$90)/12,IF((Inputs!$G$87+1)&gt;Financials!LG$6,($LA16-($AW16*Inputs!$M$18)),0))</f>
        <v>0</v>
      </c>
      <c r="LH16" s="55">
        <f>IF(Inputs!$G$89="Yes",(Tables!$C$169/Inputs!$G$90)/12,IF((Inputs!$G$87+1)&gt;Financials!LH$6,($LA16-($AW16*Inputs!$M$18)),0))</f>
        <v>0</v>
      </c>
      <c r="LI16" s="55">
        <f>IF(Inputs!$G$89="Yes",(Tables!$C$169/Inputs!$G$90)/12,IF((Inputs!$G$87+1)&gt;Financials!LI$6,($LA16-($AW16*Inputs!$M$18)),0))</f>
        <v>0</v>
      </c>
      <c r="LJ16" s="55">
        <f>IF(Inputs!$G$89="Yes",(Tables!$C$169/Inputs!$G$90)/12,IF((Inputs!$G$87+1)&gt;Financials!LJ$6,($LA16-($AW16*Inputs!$M$18)),0))</f>
        <v>0</v>
      </c>
      <c r="LK16" s="55">
        <f>IF(Inputs!$G$89="Yes",(Tables!$C$169/Inputs!$G$90)/12,IF((Inputs!$G$87+1)&gt;Financials!LK$6,($LA16-($AW16*Inputs!$M$18)),0))</f>
        <v>0</v>
      </c>
      <c r="LL16" s="55">
        <f>IF(Inputs!$G$89="Yes",(Tables!$C$169/Inputs!$G$90)/12,IF((Inputs!$G$87+1)&gt;Financials!LL$6,($LA16-($AW16*Inputs!$M$18)),0))</f>
        <v>0</v>
      </c>
      <c r="LM16" s="55">
        <f>IF(Inputs!$G$89="Yes",(Tables!$C$169/Inputs!$G$90)/12,IF((Inputs!$G$87+1)&gt;Financials!LM$6,($LA16-($AW16*Inputs!$M$18)),0))</f>
        <v>0</v>
      </c>
      <c r="LN16" s="55">
        <f>IF(Inputs!$G$89="Yes",(Tables!$C$169/Inputs!$G$90)/12,IF((Inputs!$G$87+1)&gt;Financials!LN$6,($LM16-($AW16*Inputs!$M$18)),0))</f>
        <v>0</v>
      </c>
      <c r="LO16" s="55">
        <f>IF(Inputs!$G$89="Yes",(Tables!$C$169/Inputs!$G$90)/12,IF((Inputs!$G$87+1)&gt;Financials!LO$6,($LM16-($AW16*Inputs!$M$18)),0))</f>
        <v>0</v>
      </c>
      <c r="LP16" s="55">
        <f>IF(Inputs!$G$89="Yes",(Tables!$C$169/Inputs!$G$90)/12,IF((Inputs!$G$87+1)&gt;Financials!LP$6,($LM16-($AW16*Inputs!$M$18)),0))</f>
        <v>0</v>
      </c>
      <c r="LQ16" s="55">
        <f>IF(Inputs!$G$89="Yes",(Tables!$C$169/Inputs!$G$90)/12,IF((Inputs!$G$87+1)&gt;Financials!LQ$6,($LM16-($AW16*Inputs!$M$18)),0))</f>
        <v>0</v>
      </c>
      <c r="LR16" s="55">
        <f>IF(Inputs!$G$89="Yes",(Tables!$C$169/Inputs!$G$90)/12,IF((Inputs!$G$87+1)&gt;Financials!LR$6,($LM16-($AW16*Inputs!$M$18)),0))</f>
        <v>0</v>
      </c>
      <c r="LS16" s="55">
        <f>IF(Inputs!$G$89="Yes",(Tables!$C$169/Inputs!$G$90)/12,IF((Inputs!$G$87+1)&gt;Financials!LS$6,($LM16-($AW16*Inputs!$M$18)),0))</f>
        <v>0</v>
      </c>
      <c r="LT16" s="55">
        <f>IF(Inputs!$G$89="Yes",(Tables!$C$169/Inputs!$G$90)/12,IF((Inputs!$G$87+1)&gt;Financials!LT$6,($LM16-($AW16*Inputs!$M$18)),0))</f>
        <v>0</v>
      </c>
      <c r="LU16" s="55">
        <f>IF(Inputs!$G$89="Yes",(Tables!$C$169/Inputs!$G$90)/12,IF((Inputs!$G$87+1)&gt;Financials!LU$6,($LM16-($AW16*Inputs!$M$18)),0))</f>
        <v>0</v>
      </c>
      <c r="LV16" s="55">
        <f>IF(Inputs!$G$89="Yes",(Tables!$C$169/Inputs!$G$90)/12,IF((Inputs!$G$87+1)&gt;Financials!LV$6,($LM16-($AW16*Inputs!$M$18)),0))</f>
        <v>0</v>
      </c>
      <c r="LW16" s="55">
        <f>IF(Inputs!$G$89="Yes",(Tables!$C$169/Inputs!$G$90)/12,IF((Inputs!$G$87+1)&gt;Financials!LW$6,($LM16-($AW16*Inputs!$M$18)),0))</f>
        <v>0</v>
      </c>
      <c r="LX16" s="55">
        <f>IF(Inputs!$G$89="Yes",(Tables!$C$169/Inputs!$G$90)/12,IF((Inputs!$G$87+1)&gt;Financials!LX$6,($LM16-($AW16*Inputs!$M$18)),0))</f>
        <v>0</v>
      </c>
      <c r="LY16" s="55">
        <f>IF(Inputs!$G$89="Yes",(Tables!$C$169/Inputs!$G$90)/12,IF((Inputs!$G$87+1)&gt;Financials!LY$6,($LM16-($AW16*Inputs!$M$18)),0))</f>
        <v>0</v>
      </c>
      <c r="LZ16" s="130">
        <f>IF(Inputs!$G$89="Yes",(Tables!$C$169/Inputs!$G$90)/12,IF((Inputs!$G$87+1)&gt;Financials!LZ$6,($LM16-($AW16*Inputs!$M$18)),0))</f>
        <v>0</v>
      </c>
      <c r="MA16" s="130">
        <f>IF(Inputs!$G$89="Yes",(Tables!$C$169/Inputs!$G$90)/12,IF((Inputs!$G$87+1)&gt;Financials!MA$6,($LM16-($AW16*Inputs!$M$18)),0))</f>
        <v>0</v>
      </c>
      <c r="MB16" s="130">
        <f>IF(Inputs!$G$89="Yes",(Tables!$C$169/Inputs!$G$90)/12,IF((Inputs!$G$87+1)&gt;Financials!MB$6,($LM16-($AW16*Inputs!$M$18)),0))</f>
        <v>0</v>
      </c>
      <c r="MC16" s="130">
        <f>IF(Inputs!$G$89="Yes",(Tables!$C$169/Inputs!$G$90)/12,IF((Inputs!$G$87+1)&gt;Financials!MC$6,($LM16-($AW16*Inputs!$M$18)),0))</f>
        <v>0</v>
      </c>
      <c r="MD16" s="130">
        <f>IF(Inputs!$G$89="Yes",(Tables!$C$169/Inputs!$G$90)/12,IF((Inputs!$G$87+1)&gt;Financials!MD$6,($LM16-($AW16*Inputs!$M$18)),0))</f>
        <v>0</v>
      </c>
      <c r="ME16" s="130">
        <f>IF(Inputs!$G$89="Yes",(Tables!$C$169/Inputs!$G$90)/12,IF((Inputs!$G$87+1)&gt;Financials!ME$6,($LM16-($AW16*Inputs!$M$18)),0))</f>
        <v>0</v>
      </c>
      <c r="MF16" s="130">
        <f>IF(Inputs!$G$89="Yes",(Tables!$C$169/Inputs!$G$90)/12,IF((Inputs!$G$87+1)&gt;Financials!MF$6,($LM16-($AW16*Inputs!$M$18)),0))</f>
        <v>0</v>
      </c>
      <c r="MG16" s="130">
        <f>IF(Inputs!$G$89="Yes",(Tables!$C$169/Inputs!$G$90)/12,IF((Inputs!$G$87+1)&gt;Financials!MG$6,($LM16-($AW16*Inputs!$M$18)),0))</f>
        <v>0</v>
      </c>
      <c r="MH16" s="130">
        <f>IF(Inputs!$G$89="Yes",(Tables!$C$169/Inputs!$G$90)/12,IF((Inputs!$G$87+1)&gt;Financials!MH$6,($LM16-($AW16*Inputs!$M$18)),0))</f>
        <v>0</v>
      </c>
      <c r="MI16" s="130">
        <f>IF(Inputs!$G$89="Yes",(Tables!$C$169/Inputs!$G$90)/12,IF((Inputs!$G$87+1)&gt;Financials!MI$6,($LM16-($AW16*Inputs!$M$18)),0))</f>
        <v>0</v>
      </c>
      <c r="MJ16" s="130">
        <f>IF(Inputs!$G$89="Yes",(Tables!$C$169/Inputs!$G$90)/12,IF((Inputs!$G$87+1)&gt;Financials!MJ$6,($LM16-($AW16*Inputs!$M$18)),0))</f>
        <v>0</v>
      </c>
      <c r="MK16" s="130">
        <f>IF(Inputs!$G$89="Yes",(Tables!$C$169/Inputs!$G$90)/12,IF((Inputs!$G$87+1)&gt;Financials!MK$6,($LM16-($AW16*Inputs!$M$18)),0))</f>
        <v>0</v>
      </c>
      <c r="ML16" s="130">
        <f>IF(Inputs!$G$89="Yes",(Tables!$C$169/Inputs!$G$90)/12,IF((Inputs!$G$87+1)&gt;Financials!ML$6,($LM16-($AW16*Inputs!$M$18)),0))</f>
        <v>0</v>
      </c>
      <c r="MM16" s="130">
        <f>IF(Inputs!$G$89="Yes",(Tables!$C$169/Inputs!$G$90)/12,IF((Inputs!$G$87+1)&gt;Financials!MM$6,($LM16-($AW16*Inputs!$M$18)),0))</f>
        <v>0</v>
      </c>
      <c r="MN16" s="130">
        <f>IF(Inputs!$G$89="Yes",(Tables!$C$169/Inputs!$G$90)/12,IF((Inputs!$G$87+1)&gt;Financials!MN$6,($LM16-($AW16*Inputs!$M$18)),0))</f>
        <v>0</v>
      </c>
      <c r="MO16" s="130">
        <f>IF(Inputs!$G$89="Yes",(Tables!$C$169/Inputs!$G$90)/12,IF((Inputs!$G$87+1)&gt;Financials!MO$6,($LM16-($AW16*Inputs!$M$18)),0))</f>
        <v>0</v>
      </c>
      <c r="MP16" s="130">
        <f>IF(Inputs!$G$89="Yes",(Tables!$C$169/Inputs!$G$90)/12,IF((Inputs!$G$87+1)&gt;Financials!MP$6,($LM16-($AW16*Inputs!$M$18)),0))</f>
        <v>0</v>
      </c>
      <c r="MQ16" s="130">
        <f>IF(Inputs!$G$89="Yes",(Tables!$C$169/Inputs!$G$90)/12,IF((Inputs!$G$87+1)&gt;Financials!MQ$6,($LM16-($AW16*Inputs!$M$18)),0))</f>
        <v>0</v>
      </c>
      <c r="MR16" s="130">
        <f>IF(Inputs!$G$89="Yes",(Tables!$C$169/Inputs!$G$90)/12,IF((Inputs!$G$87+1)&gt;Financials!MR$6,($LM16-($AW16*Inputs!$M$18)),0))</f>
        <v>0</v>
      </c>
      <c r="MS16" s="130">
        <f>IF(Inputs!$G$89="Yes",(Tables!$C$169/Inputs!$G$90)/12,IF((Inputs!$G$87+1)&gt;Financials!MS$6,($LM16-($AW16*Inputs!$M$18)),0))</f>
        <v>0</v>
      </c>
      <c r="MT16" s="130">
        <f>IF(Inputs!$G$89="Yes",(Tables!$C$169/Inputs!$G$90)/12,IF((Inputs!$G$87+1)&gt;Financials!MT$6,($LM16-($AW16*Inputs!$M$18)),0))</f>
        <v>0</v>
      </c>
      <c r="MU16" s="130">
        <f>IF(Inputs!$G$89="Yes",(Tables!$C$169/Inputs!$G$90)/12,IF((Inputs!$G$87+1)&gt;Financials!MU$6,($LM16-($AW16*Inputs!$M$18)),0))</f>
        <v>0</v>
      </c>
      <c r="MV16" s="130">
        <f>IF(Inputs!$G$89="Yes",(Tables!$C$169/Inputs!$G$90)/12,IF((Inputs!$G$87+1)&gt;Financials!MV$6,($LM16-($AW16*Inputs!$M$18)),0))</f>
        <v>0</v>
      </c>
      <c r="MW16" s="130">
        <f>IF(Inputs!$G$89="Yes",(Tables!$C$169/Inputs!$G$90)/12,IF((Inputs!$G$87+1)&gt;Financials!MW$6,($LM16-($AW16*Inputs!$M$18)),0))</f>
        <v>0</v>
      </c>
      <c r="MX16" s="130">
        <f>IF(Inputs!$G$89="Yes",(Tables!$C$169/Inputs!$G$90)/12,IF((Inputs!$G$87+1)&gt;Financials!MX$6,($LM16-($AW16*Inputs!$M$18)),0))</f>
        <v>0</v>
      </c>
      <c r="MY16" s="130">
        <f>IF(Inputs!$G$89="Yes",(Tables!$C$169/Inputs!$G$90)/12,IF((Inputs!$G$87+1)&gt;Financials!MY$6,($LM16-($AW16*Inputs!$M$18)),0))</f>
        <v>0</v>
      </c>
      <c r="MZ16" s="130">
        <f>IF(Inputs!$G$89="Yes",(Tables!$C$169/Inputs!$G$90)/12,IF((Inputs!$G$87+1)&gt;Financials!MZ$6,($LM16-($AW16*Inputs!$M$18)),0))</f>
        <v>0</v>
      </c>
      <c r="NA16" s="130">
        <f>IF(Inputs!$G$89="Yes",(Tables!$C$169/Inputs!$G$90)/12,IF((Inputs!$G$87+1)&gt;Financials!NA$6,($LM16-($AW16*Inputs!$M$18)),0))</f>
        <v>0</v>
      </c>
      <c r="NB16" s="130">
        <f>IF(Inputs!$G$89="Yes",(Tables!$C$169/Inputs!$G$90)/12,IF((Inputs!$G$87+1)&gt;Financials!NB$6,($LM16-($AW16*Inputs!$M$18)),0))</f>
        <v>0</v>
      </c>
      <c r="NC16" s="130">
        <f>IF(Inputs!$G$89="Yes",(Tables!$C$169/Inputs!$G$90)/12,IF((Inputs!$G$87+1)&gt;Financials!NC$6,($LM16-($AW16*Inputs!$M$18)),0))</f>
        <v>0</v>
      </c>
      <c r="ND16" s="130">
        <f>IF(Inputs!$G$89="Yes",(Tables!$C$169/Inputs!$G$90)/12,IF((Inputs!$G$87+1)&gt;Financials!ND$6,($LM16-($AW16*Inputs!$M$18)),0))</f>
        <v>0</v>
      </c>
      <c r="NE16" s="130">
        <f>IF(Inputs!$G$89="Yes",(Tables!$C$169/Inputs!$G$90)/12,IF((Inputs!$G$87+1)&gt;Financials!NE$6,($LM16-($AW16*Inputs!$M$18)),0))</f>
        <v>0</v>
      </c>
      <c r="NF16" s="130">
        <f>IF(Inputs!$G$89="Yes",(Tables!$C$169/Inputs!$G$90)/12,IF((Inputs!$G$87+1)&gt;Financials!NF$6,($LM16-($AW16*Inputs!$M$18)),0))</f>
        <v>0</v>
      </c>
      <c r="NG16" s="130">
        <f>IF(Inputs!$G$89="Yes",(Tables!$C$169/Inputs!$G$90)/12,IF((Inputs!$G$87+1)&gt;Financials!NG$6,($LM16-($AW16*Inputs!$M$18)),0))</f>
        <v>0</v>
      </c>
      <c r="NH16" s="130">
        <f>IF(Inputs!$G$89="Yes",(Tables!$C$169/Inputs!$G$90)/12,IF((Inputs!$G$87+1)&gt;Financials!NH$6,($LM16-($AW16*Inputs!$M$18)),0))</f>
        <v>0</v>
      </c>
      <c r="NI16" s="130">
        <f>IF(Inputs!$G$89="Yes",(Tables!$C$169/Inputs!$G$90)/12,IF((Inputs!$G$87+1)&gt;Financials!NI$6,($LM16-($AW16*Inputs!$M$18)),0))</f>
        <v>0</v>
      </c>
      <c r="NJ16" s="130">
        <f>IF(Inputs!$G$89="Yes",(Tables!$C$169/Inputs!$G$90)/12,IF((Inputs!$G$87+1)&gt;Financials!NJ$6,($LM16-($AW16*Inputs!$M$18)),0))</f>
        <v>0</v>
      </c>
      <c r="NK16" s="130">
        <f>IF(Inputs!$G$89="Yes",(Tables!$C$169/Inputs!$G$90)/12,IF((Inputs!$G$87+1)&gt;Financials!NK$6,($LM16-($AW16*Inputs!$M$18)),0))</f>
        <v>0</v>
      </c>
      <c r="NL16" s="130">
        <f>IF(Inputs!$G$89="Yes",(Tables!$C$169/Inputs!$G$90)/12,IF((Inputs!$G$87+1)&gt;Financials!NL$6,($LM16-($AW16*Inputs!$M$18)),0))</f>
        <v>0</v>
      </c>
      <c r="NM16" s="130">
        <f>IF(Inputs!$G$89="Yes",(Tables!$C$169/Inputs!$G$90)/12,IF((Inputs!$G$87+1)&gt;Financials!NM$6,($LM16-($AW16*Inputs!$M$18)),0))</f>
        <v>0</v>
      </c>
      <c r="NN16" s="130">
        <f>IF(Inputs!$G$89="Yes",(Tables!$C$169/Inputs!$G$90)/12,IF((Inputs!$G$87+1)&gt;Financials!NN$6,($LM16-($AW16*Inputs!$M$18)),0))</f>
        <v>0</v>
      </c>
      <c r="NO16" s="130">
        <f>IF(Inputs!$G$89="Yes",(Tables!$C$169/Inputs!$G$90)/12,IF((Inputs!$G$87+1)&gt;Financials!NO$6,($LM16-($AW16*Inputs!$M$18)),0))</f>
        <v>0</v>
      </c>
      <c r="NP16" s="130">
        <f>IF(Inputs!$G$89="Yes",(Tables!$C$169/Inputs!$G$90)/12,IF((Inputs!$G$87+1)&gt;Financials!NP$6,($LM16-($AW16*Inputs!$M$18)),0))</f>
        <v>0</v>
      </c>
      <c r="NQ16" s="130">
        <f>IF(Inputs!$G$89="Yes",(Tables!$C$169/Inputs!$G$90)/12,IF((Inputs!$G$87+1)&gt;Financials!NQ$6,($LM16-($AW16*Inputs!$M$18)),0))</f>
        <v>0</v>
      </c>
      <c r="NR16" s="130">
        <f>IF(Inputs!$G$89="Yes",(Tables!$C$169/Inputs!$G$90)/12,IF((Inputs!$G$87+1)&gt;Financials!NR$6,($LM16-($AW16*Inputs!$M$18)),0))</f>
        <v>0</v>
      </c>
      <c r="NS16" s="130">
        <f>IF(Inputs!$G$89="Yes",(Tables!$C$169/Inputs!$G$90)/12,IF((Inputs!$G$87+1)&gt;Financials!NS$6,($LM16-($AW16*Inputs!$M$18)),0))</f>
        <v>0</v>
      </c>
      <c r="NT16" s="130">
        <f>IF(Inputs!$G$89="Yes",(Tables!$C$169/Inputs!$G$90)/12,IF((Inputs!$G$87+1)&gt;Financials!NT$6,($LM16-($AW16*Inputs!$M$18)),0))</f>
        <v>0</v>
      </c>
      <c r="NU16" s="130">
        <f>IF(Inputs!$G$89="Yes",(Tables!$C$169/Inputs!$G$90)/12,IF((Inputs!$G$87+1)&gt;Financials!NU$6,($LM16-($AW16*Inputs!$M$18)),0))</f>
        <v>0</v>
      </c>
      <c r="NV16" s="130">
        <f>IF(Inputs!$G$89="Yes",(Tables!$C$169/Inputs!$G$90)/12,IF((Inputs!$G$87+1)&gt;Financials!NV$6,($LM16-($AW16*Inputs!$M$18)),0))</f>
        <v>0</v>
      </c>
      <c r="NW16" s="130">
        <f>IF(Inputs!$G$89="Yes",(Tables!$C$169/Inputs!$G$90)/12,IF((Inputs!$G$87+1)&gt;Financials!NW$6,($LM16-($AW16*Inputs!$M$18)),0))</f>
        <v>0</v>
      </c>
      <c r="NX16" s="130">
        <f>IF(Inputs!$G$89="Yes",(Tables!$C$169/Inputs!$G$90)/12,IF((Inputs!$G$87+1)&gt;Financials!NX$6,($LM16-($AW16*Inputs!$M$18)),0))</f>
        <v>0</v>
      </c>
      <c r="NY16" s="130">
        <f>IF(Inputs!$G$89="Yes",(Tables!$C$169/Inputs!$G$90)/12,IF((Inputs!$G$87+1)&gt;Financials!NY$6,($LM16-($AW16*Inputs!$M$18)),0))</f>
        <v>0</v>
      </c>
      <c r="NZ16" s="130">
        <f>IF(Inputs!$G$89="Yes",(Tables!$C$169/Inputs!$G$90)/12,IF((Inputs!$G$87+1)&gt;Financials!NZ$6,($LM16-($AW16*Inputs!$M$18)),0))</f>
        <v>0</v>
      </c>
      <c r="OA16" s="130">
        <f>IF(Inputs!$G$89="Yes",(Tables!$C$169/Inputs!$G$90)/12,IF((Inputs!$G$87+1)&gt;Financials!OA$6,($LM16-($AW16*Inputs!$M$18)),0))</f>
        <v>0</v>
      </c>
      <c r="OB16" s="130">
        <f>IF(Inputs!$G$89="Yes",(Tables!$C$169/Inputs!$G$90)/12,IF((Inputs!$G$87+1)&gt;Financials!OB$6,($LM16-($AW16*Inputs!$M$18)),0))</f>
        <v>0</v>
      </c>
      <c r="OC16" s="130">
        <f>IF(Inputs!$G$89="Yes",(Tables!$C$169/Inputs!$G$90)/12,IF((Inputs!$G$87+1)&gt;Financials!OC$6,($LM16-($AW16*Inputs!$M$18)),0))</f>
        <v>0</v>
      </c>
      <c r="OD16" s="130">
        <f>IF(Inputs!$G$89="Yes",(Tables!$C$169/Inputs!$G$90)/12,IF((Inputs!$G$87+1)&gt;Financials!OD$6,($LM16-($AW16*Inputs!$M$18)),0))</f>
        <v>0</v>
      </c>
      <c r="OE16" s="130">
        <f>IF(Inputs!$G$89="Yes",(Tables!$C$169/Inputs!$G$90)/12,IF((Inputs!$G$87+1)&gt;Financials!OE$6,($LM16-($AW16*Inputs!$M$18)),0))</f>
        <v>0</v>
      </c>
      <c r="OF16" s="130">
        <f>IF(Inputs!$G$89="Yes",(Tables!$C$169/Inputs!$G$90)/12,IF((Inputs!$G$87+1)&gt;Financials!OF$6,($LM16-($AW16*Inputs!$M$18)),0))</f>
        <v>0</v>
      </c>
      <c r="OG16" s="130">
        <f>IF(Inputs!$G$89="Yes",(Tables!$C$169/Inputs!$G$90)/12,IF((Inputs!$G$87+1)&gt;Financials!OG$6,($LM16-($AW16*Inputs!$M$18)),0))</f>
        <v>0</v>
      </c>
    </row>
    <row r="17" spans="4:397">
      <c r="E17" s="52" t="s">
        <v>169</v>
      </c>
      <c r="G17" s="55">
        <f>+SUM(AL17:AW17)</f>
        <v>0</v>
      </c>
      <c r="H17" s="55">
        <f>+SUM(AX17:BI17)</f>
        <v>0</v>
      </c>
      <c r="I17" s="55">
        <f>+SUM(BJ17:BU17)</f>
        <v>0</v>
      </c>
      <c r="J17" s="55">
        <f>+SUM(BV17:CG17)</f>
        <v>0</v>
      </c>
      <c r="K17" s="55">
        <f>+SUM(CH17:CS17)</f>
        <v>0</v>
      </c>
      <c r="L17" s="55">
        <f>+SUM(CT17:DE17)</f>
        <v>0</v>
      </c>
      <c r="M17" s="55">
        <f>+SUM(DF17:DQ17)</f>
        <v>0</v>
      </c>
      <c r="N17" s="55">
        <f>+SUM(DR17:EC17)</f>
        <v>0</v>
      </c>
      <c r="O17" s="55">
        <f>+SUM(ED17:EO17)</f>
        <v>0</v>
      </c>
      <c r="P17" s="55">
        <f>+SUM(EP17:FA17)</f>
        <v>0</v>
      </c>
      <c r="Q17" s="55">
        <f>+SUM(FB17:FM17)</f>
        <v>0</v>
      </c>
      <c r="R17" s="55">
        <f>+SUM(FN17:FY17)</f>
        <v>0</v>
      </c>
      <c r="S17" s="55">
        <f>+SUM(FZ17:GK17)</f>
        <v>0</v>
      </c>
      <c r="T17" s="55">
        <f>+SUM(GL17:GW17)</f>
        <v>0</v>
      </c>
      <c r="U17" s="55">
        <f>+SUM(GX17:HI17)</f>
        <v>0</v>
      </c>
      <c r="V17" s="55">
        <f>+SUM(HJ17:HU17)</f>
        <v>0</v>
      </c>
      <c r="W17" s="55">
        <f>+SUM(HV17:IG17)</f>
        <v>0</v>
      </c>
      <c r="X17" s="55">
        <f>+SUM(IH17:IS17)</f>
        <v>0</v>
      </c>
      <c r="Y17" s="55">
        <f>+SUM(IT17:JE17)</f>
        <v>0</v>
      </c>
      <c r="Z17" s="55">
        <f>+SUM(JF17:JQ17)</f>
        <v>0</v>
      </c>
      <c r="AA17" s="55">
        <f>+SUM(JR17:KC17)</f>
        <v>0</v>
      </c>
      <c r="AB17" s="55">
        <f>+SUM(KD17:KO17)</f>
        <v>0</v>
      </c>
      <c r="AC17" s="55">
        <f>+SUM(KP17:LA17)</f>
        <v>0</v>
      </c>
      <c r="AD17" s="55">
        <f>+SUM(LB17:LM17)</f>
        <v>0</v>
      </c>
      <c r="AE17" s="55">
        <f>+SUM(LN17:LY17)</f>
        <v>0</v>
      </c>
      <c r="AF17" s="130">
        <f t="shared" si="78"/>
        <v>0</v>
      </c>
      <c r="AG17" s="130">
        <f t="shared" si="78"/>
        <v>0</v>
      </c>
      <c r="AH17" s="130">
        <f t="shared" si="78"/>
        <v>0</v>
      </c>
      <c r="AI17" s="130">
        <f t="shared" si="78"/>
        <v>0</v>
      </c>
      <c r="AJ17" s="130">
        <f t="shared" si="78"/>
        <v>0</v>
      </c>
      <c r="AK17" s="50"/>
      <c r="AL17" s="55">
        <f>IFERROR(Inputs!$G$96*(Inputs!$F$96/12)*Inputs!$H$96,0)</f>
        <v>0</v>
      </c>
      <c r="AM17" s="55">
        <f>IFERROR(Inputs!$G$96*(Inputs!$F$96/12)*Inputs!$H$96,0)</f>
        <v>0</v>
      </c>
      <c r="AN17" s="55">
        <f>IFERROR(Inputs!$G$96*(Inputs!$F$96/12)*Inputs!$H$96,0)</f>
        <v>0</v>
      </c>
      <c r="AO17" s="55">
        <f>IFERROR(Inputs!$G$96*(Inputs!$F$96/12)*Inputs!$H$96,0)</f>
        <v>0</v>
      </c>
      <c r="AP17" s="55">
        <f>IFERROR(Inputs!$G$96*(Inputs!$F$96/12)*Inputs!$H$96,0)</f>
        <v>0</v>
      </c>
      <c r="AQ17" s="55">
        <f>IFERROR(Inputs!$G$96*(Inputs!$F$96/12)*Inputs!$H$96,0)</f>
        <v>0</v>
      </c>
      <c r="AR17" s="55">
        <f>IFERROR(Inputs!$G$96*(Inputs!$F$96/12)*Inputs!$H$96,0)</f>
        <v>0</v>
      </c>
      <c r="AS17" s="55">
        <f>IFERROR(Inputs!$G$96*(Inputs!$F$96/12)*Inputs!$H$96,0)</f>
        <v>0</v>
      </c>
      <c r="AT17" s="55">
        <f>IFERROR(Inputs!$G$96*(Inputs!$F$96/12)*Inputs!$H$96,0)</f>
        <v>0</v>
      </c>
      <c r="AU17" s="55">
        <f>IFERROR(Inputs!$G$96*(Inputs!$F$96/12)*Inputs!$H$96,0)</f>
        <v>0</v>
      </c>
      <c r="AV17" s="55">
        <f>IFERROR(Inputs!$G$96*(Inputs!$F$96/12)*Inputs!$H$96,0)</f>
        <v>0</v>
      </c>
      <c r="AW17" s="55">
        <f>IFERROR(Inputs!$G$96*(Inputs!$F$96/12)*Inputs!$H$96,0)</f>
        <v>0</v>
      </c>
      <c r="AX17" s="55">
        <f>IFERROR(Inputs!$G$97*(Inputs!$F$97/12)*Inputs!$H$97,0)</f>
        <v>0</v>
      </c>
      <c r="AY17" s="55">
        <f>IFERROR(Inputs!$G$97*(Inputs!$F$97/12)*Inputs!$H$97,0)</f>
        <v>0</v>
      </c>
      <c r="AZ17" s="55">
        <f>IFERROR(Inputs!$G$97*(Inputs!$F$97/12)*Inputs!$H$97,0)</f>
        <v>0</v>
      </c>
      <c r="BA17" s="55">
        <f>IFERROR(Inputs!$G$97*(Inputs!$F$97/12)*Inputs!$H$97,0)</f>
        <v>0</v>
      </c>
      <c r="BB17" s="55">
        <f>IFERROR(Inputs!$G$97*(Inputs!$F$97/12)*Inputs!$H$97,0)</f>
        <v>0</v>
      </c>
      <c r="BC17" s="55">
        <f>IFERROR(Inputs!$G$97*(Inputs!$F$97/12)*Inputs!$H$97,0)</f>
        <v>0</v>
      </c>
      <c r="BD17" s="55">
        <f>IFERROR(Inputs!$G$97*(Inputs!$F$97/12)*Inputs!$H$97,0)</f>
        <v>0</v>
      </c>
      <c r="BE17" s="55">
        <f>IFERROR(Inputs!$G$97*(Inputs!$F$97/12)*Inputs!$H$97,0)</f>
        <v>0</v>
      </c>
      <c r="BF17" s="55">
        <f>IFERROR(Inputs!$G$97*(Inputs!$F$97/12)*Inputs!$H$97,0)</f>
        <v>0</v>
      </c>
      <c r="BG17" s="55">
        <f>IFERROR(Inputs!$G$97*(Inputs!$F$97/12)*Inputs!$H$97,0)</f>
        <v>0</v>
      </c>
      <c r="BH17" s="55">
        <f>IFERROR(Inputs!$G$97*(Inputs!$F$97/12)*Inputs!$H$97,0)</f>
        <v>0</v>
      </c>
      <c r="BI17" s="55">
        <f>IFERROR(Inputs!$G$97*(Inputs!$F$97/12)*Inputs!$H$97,0)</f>
        <v>0</v>
      </c>
      <c r="BJ17" s="55">
        <f>IFERROR(Inputs!$G$98*(Inputs!$F$98/12)*Inputs!$H$98,0)</f>
        <v>0</v>
      </c>
      <c r="BK17" s="55">
        <f>IFERROR(Inputs!$G$98*(Inputs!$F$98/12)*Inputs!$H$98,0)</f>
        <v>0</v>
      </c>
      <c r="BL17" s="55">
        <f>IFERROR(Inputs!$G$98*(Inputs!$F$98/12)*Inputs!$H$98,0)</f>
        <v>0</v>
      </c>
      <c r="BM17" s="55">
        <f>IFERROR(Inputs!$G$98*(Inputs!$F$98/12)*Inputs!$H$98,0)</f>
        <v>0</v>
      </c>
      <c r="BN17" s="55">
        <f>IFERROR(Inputs!$G$98*(Inputs!$F$98/12)*Inputs!$H$98,0)</f>
        <v>0</v>
      </c>
      <c r="BO17" s="55">
        <f>IFERROR(Inputs!$G$98*(Inputs!$F$98/12)*Inputs!$H$98,0)</f>
        <v>0</v>
      </c>
      <c r="BP17" s="55">
        <f>IFERROR(Inputs!$G$98*(Inputs!$F$98/12)*Inputs!$H$98,0)</f>
        <v>0</v>
      </c>
      <c r="BQ17" s="55">
        <f>IFERROR(Inputs!$G$98*(Inputs!$F$98/12)*Inputs!$H$98,0)</f>
        <v>0</v>
      </c>
      <c r="BR17" s="55">
        <f>IFERROR(Inputs!$G$98*(Inputs!$F$98/12)*Inputs!$H$98,0)</f>
        <v>0</v>
      </c>
      <c r="BS17" s="55">
        <f>IFERROR(Inputs!$G$98*(Inputs!$F$98/12)*Inputs!$H$98,0)</f>
        <v>0</v>
      </c>
      <c r="BT17" s="55">
        <f>IFERROR(Inputs!$G$98*(Inputs!$F$98/12)*Inputs!$H$98,0)</f>
        <v>0</v>
      </c>
      <c r="BU17" s="55">
        <f>IFERROR(Inputs!$G$98*(Inputs!$F$98/12)*Inputs!$H$98,0)</f>
        <v>0</v>
      </c>
      <c r="BV17" s="55">
        <f>IFERROR(Inputs!$G$99*(Inputs!$F$99/12)*Inputs!$H$99,0)</f>
        <v>0</v>
      </c>
      <c r="BW17" s="55">
        <f>IFERROR(Inputs!$G$99*(Inputs!$F$99/12)*Inputs!$H$99,0)</f>
        <v>0</v>
      </c>
      <c r="BX17" s="55">
        <f>IFERROR(Inputs!$G$99*(Inputs!$F$99/12)*Inputs!$H$99,0)</f>
        <v>0</v>
      </c>
      <c r="BY17" s="55">
        <f>IFERROR(Inputs!$G$99*(Inputs!$F$99/12)*Inputs!$H$99,0)</f>
        <v>0</v>
      </c>
      <c r="BZ17" s="55">
        <f>IFERROR(Inputs!$G$99*(Inputs!$F$99/12)*Inputs!$H$99,0)</f>
        <v>0</v>
      </c>
      <c r="CA17" s="55">
        <f>IFERROR(Inputs!$G$99*(Inputs!$F$99/12)*Inputs!$H$99,0)</f>
        <v>0</v>
      </c>
      <c r="CB17" s="55">
        <f>IFERROR(Inputs!$G$99*(Inputs!$F$99/12)*Inputs!$H$99,0)</f>
        <v>0</v>
      </c>
      <c r="CC17" s="55">
        <f>IFERROR(Inputs!$G$99*(Inputs!$F$99/12)*Inputs!$H$99,0)</f>
        <v>0</v>
      </c>
      <c r="CD17" s="55">
        <f>IFERROR(Inputs!$G$99*(Inputs!$F$99/12)*Inputs!$H$99,0)</f>
        <v>0</v>
      </c>
      <c r="CE17" s="55">
        <f>IFERROR(Inputs!$G$99*(Inputs!$F$99/12)*Inputs!$H$99,0)</f>
        <v>0</v>
      </c>
      <c r="CF17" s="55">
        <f>IFERROR(Inputs!$G$99*(Inputs!$F$99/12)*Inputs!$H$99,0)</f>
        <v>0</v>
      </c>
      <c r="CG17" s="55">
        <f>IFERROR(Inputs!$G$99*(Inputs!$F$99/12)*Inputs!$H$99,0)</f>
        <v>0</v>
      </c>
      <c r="CH17" s="55">
        <f>IFERROR(Inputs!$G$100*(Inputs!$F$100/12)*Inputs!$H$100,0)</f>
        <v>0</v>
      </c>
      <c r="CI17" s="55">
        <f>IFERROR(Inputs!$G$100*(Inputs!$F$100/12)*Inputs!$H$100,0)</f>
        <v>0</v>
      </c>
      <c r="CJ17" s="55">
        <f>IFERROR(Inputs!$G$100*(Inputs!$F$100/12)*Inputs!$H$100,0)</f>
        <v>0</v>
      </c>
      <c r="CK17" s="55">
        <f>IFERROR(Inputs!$G$100*(Inputs!$F$100/12)*Inputs!$H$100,0)</f>
        <v>0</v>
      </c>
      <c r="CL17" s="55">
        <f>IFERROR(Inputs!$G$100*(Inputs!$F$100/12)*Inputs!$H$100,0)</f>
        <v>0</v>
      </c>
      <c r="CM17" s="55">
        <f>IFERROR(Inputs!$G$100*(Inputs!$F$100/12)*Inputs!$H$100,0)</f>
        <v>0</v>
      </c>
      <c r="CN17" s="55">
        <f>IFERROR(Inputs!$G$100*(Inputs!$F$100/12)*Inputs!$H$100,0)</f>
        <v>0</v>
      </c>
      <c r="CO17" s="55">
        <f>IFERROR(Inputs!$G$100*(Inputs!$F$100/12)*Inputs!$H$100,0)</f>
        <v>0</v>
      </c>
      <c r="CP17" s="55">
        <f>IFERROR(Inputs!$G$100*(Inputs!$F$100/12)*Inputs!$H$100,0)</f>
        <v>0</v>
      </c>
      <c r="CQ17" s="55">
        <f>IFERROR(Inputs!$G$100*(Inputs!$F$100/12)*Inputs!$H$100,0)</f>
        <v>0</v>
      </c>
      <c r="CR17" s="55">
        <f>IFERROR(Inputs!$G$100*(Inputs!$F$100/12)*Inputs!$H$100,0)</f>
        <v>0</v>
      </c>
      <c r="CS17" s="55">
        <f>IFERROR(Inputs!$G$100*(Inputs!$F$100/12)*Inputs!$H$100,0)</f>
        <v>0</v>
      </c>
      <c r="CT17" s="55">
        <f>IFERROR(Inputs!$G$101*(Inputs!$F$101/12)*Inputs!$H$101,0)</f>
        <v>0</v>
      </c>
      <c r="CU17" s="55">
        <f>IFERROR(Inputs!$G$101*(Inputs!$F$101/12)*Inputs!$H$101,0)</f>
        <v>0</v>
      </c>
      <c r="CV17" s="55">
        <f>IFERROR(Inputs!$G$101*(Inputs!$F$101/12)*Inputs!$H$101,0)</f>
        <v>0</v>
      </c>
      <c r="CW17" s="55">
        <f>IFERROR(Inputs!$G$101*(Inputs!$F$101/12)*Inputs!$H$101,0)</f>
        <v>0</v>
      </c>
      <c r="CX17" s="55">
        <f>IFERROR(Inputs!$G$101*(Inputs!$F$101/12)*Inputs!$H$101,0)</f>
        <v>0</v>
      </c>
      <c r="CY17" s="55">
        <f>IFERROR(Inputs!$G$101*(Inputs!$F$101/12)*Inputs!$H$101,0)</f>
        <v>0</v>
      </c>
      <c r="CZ17" s="55">
        <f>IFERROR(Inputs!$G$101*(Inputs!$F$101/12)*Inputs!$H$101,0)</f>
        <v>0</v>
      </c>
      <c r="DA17" s="55">
        <f>IFERROR(Inputs!$G$101*(Inputs!$F$101/12)*Inputs!$H$101,0)</f>
        <v>0</v>
      </c>
      <c r="DB17" s="55">
        <f>IFERROR(Inputs!$G$101*(Inputs!$F$101/12)*Inputs!$H$101,0)</f>
        <v>0</v>
      </c>
      <c r="DC17" s="55">
        <f>IFERROR(Inputs!$G$101*(Inputs!$F$101/12)*Inputs!$H$101,0)</f>
        <v>0</v>
      </c>
      <c r="DD17" s="55">
        <f>IFERROR(Inputs!$G$101*(Inputs!$F$101/12)*Inputs!$H$101,0)</f>
        <v>0</v>
      </c>
      <c r="DE17" s="55">
        <f>IFERROR(Inputs!$G$101*(Inputs!$F$101/12)*Inputs!$H$101,0)</f>
        <v>0</v>
      </c>
      <c r="DF17" s="55">
        <f>IFERROR(Inputs!$G$102*(Inputs!$F$102/12)*Inputs!$H$102,0)</f>
        <v>0</v>
      </c>
      <c r="DG17" s="55">
        <f>IFERROR(Inputs!$G$102*(Inputs!$F$102/12)*Inputs!$H$102,0)</f>
        <v>0</v>
      </c>
      <c r="DH17" s="55">
        <f>IFERROR(Inputs!$G$102*(Inputs!$F$102/12)*Inputs!$H$102,0)</f>
        <v>0</v>
      </c>
      <c r="DI17" s="55">
        <f>IFERROR(Inputs!$G$102*(Inputs!$F$102/12)*Inputs!$H$102,0)</f>
        <v>0</v>
      </c>
      <c r="DJ17" s="55">
        <f>IFERROR(Inputs!$G$102*(Inputs!$F$102/12)*Inputs!$H$102,0)</f>
        <v>0</v>
      </c>
      <c r="DK17" s="55">
        <f>IFERROR(Inputs!$G$102*(Inputs!$F$102/12)*Inputs!$H$102,0)</f>
        <v>0</v>
      </c>
      <c r="DL17" s="55">
        <f>IFERROR(Inputs!$G$102*(Inputs!$F$102/12)*Inputs!$H$102,0)</f>
        <v>0</v>
      </c>
      <c r="DM17" s="55">
        <f>IFERROR(Inputs!$G$102*(Inputs!$F$102/12)*Inputs!$H$102,0)</f>
        <v>0</v>
      </c>
      <c r="DN17" s="55">
        <f>IFERROR(Inputs!$G$102*(Inputs!$F$102/12)*Inputs!$H$102,0)</f>
        <v>0</v>
      </c>
      <c r="DO17" s="55">
        <f>IFERROR(Inputs!$G$102*(Inputs!$F$102/12)*Inputs!$H$102,0)</f>
        <v>0</v>
      </c>
      <c r="DP17" s="55">
        <f>IFERROR(Inputs!$G$102*(Inputs!$F$102/12)*Inputs!$H$102,0)</f>
        <v>0</v>
      </c>
      <c r="DQ17" s="55">
        <f>IFERROR(Inputs!$G$102*(Inputs!$F$102/12)*Inputs!$H$102,0)</f>
        <v>0</v>
      </c>
      <c r="DR17" s="55">
        <f>IFERROR(Inputs!$G$103*(Inputs!$F$103/12)*Inputs!$H$103,0)</f>
        <v>0</v>
      </c>
      <c r="DS17" s="55">
        <f>IFERROR(Inputs!$G$103*(Inputs!$F$103/12)*Inputs!$H$103,0)</f>
        <v>0</v>
      </c>
      <c r="DT17" s="55">
        <f>IFERROR(Inputs!$G$103*(Inputs!$F$103/12)*Inputs!$H$103,0)</f>
        <v>0</v>
      </c>
      <c r="DU17" s="55">
        <f>IFERROR(Inputs!$G$103*(Inputs!$F$103/12)*Inputs!$H$103,0)</f>
        <v>0</v>
      </c>
      <c r="DV17" s="55">
        <f>IFERROR(Inputs!$G$103*(Inputs!$F$103/12)*Inputs!$H$103,0)</f>
        <v>0</v>
      </c>
      <c r="DW17" s="55">
        <f>IFERROR(Inputs!$G$103*(Inputs!$F$103/12)*Inputs!$H$103,0)</f>
        <v>0</v>
      </c>
      <c r="DX17" s="55">
        <f>IFERROR(Inputs!$G$103*(Inputs!$F$103/12)*Inputs!$H$103,0)</f>
        <v>0</v>
      </c>
      <c r="DY17" s="55">
        <f>IFERROR(Inputs!$G$103*(Inputs!$F$103/12)*Inputs!$H$103,0)</f>
        <v>0</v>
      </c>
      <c r="DZ17" s="55">
        <f>IFERROR(Inputs!$G$103*(Inputs!$F$103/12)*Inputs!$H$103,0)</f>
        <v>0</v>
      </c>
      <c r="EA17" s="55">
        <f>IFERROR(Inputs!$G$103*(Inputs!$F$103/12)*Inputs!$H$103,0)</f>
        <v>0</v>
      </c>
      <c r="EB17" s="55">
        <f>IFERROR(Inputs!$G$103*(Inputs!$F$103/12)*Inputs!$H$103,0)</f>
        <v>0</v>
      </c>
      <c r="EC17" s="55">
        <f>IFERROR(Inputs!$G$103*(Inputs!$F$103/12)*Inputs!$H$103,0)</f>
        <v>0</v>
      </c>
      <c r="ED17" s="55">
        <f>IFERROR(Inputs!$G$104*(Inputs!$F$104/12)*Inputs!$H$104,0)</f>
        <v>0</v>
      </c>
      <c r="EE17" s="55">
        <f>IFERROR(Inputs!$G$104*(Inputs!$F$104/12)*Inputs!$H$104,0)</f>
        <v>0</v>
      </c>
      <c r="EF17" s="55">
        <f>IFERROR(Inputs!$G$104*(Inputs!$F$104/12)*Inputs!$H$104,0)</f>
        <v>0</v>
      </c>
      <c r="EG17" s="55">
        <f>IFERROR(Inputs!$G$104*(Inputs!$F$104/12)*Inputs!$H$104,0)</f>
        <v>0</v>
      </c>
      <c r="EH17" s="55">
        <f>IFERROR(Inputs!$G$104*(Inputs!$F$104/12)*Inputs!$H$104,0)</f>
        <v>0</v>
      </c>
      <c r="EI17" s="55">
        <f>IFERROR(Inputs!$G$104*(Inputs!$F$104/12)*Inputs!$H$104,0)</f>
        <v>0</v>
      </c>
      <c r="EJ17" s="55">
        <f>IFERROR(Inputs!$G$104*(Inputs!$F$104/12)*Inputs!$H$104,0)</f>
        <v>0</v>
      </c>
      <c r="EK17" s="55">
        <f>IFERROR(Inputs!$G$104*(Inputs!$F$104/12)*Inputs!$H$104,0)</f>
        <v>0</v>
      </c>
      <c r="EL17" s="55">
        <f>IFERROR(Inputs!$G$104*(Inputs!$F$104/12)*Inputs!$H$104,0)</f>
        <v>0</v>
      </c>
      <c r="EM17" s="55">
        <f>IFERROR(Inputs!$G$104*(Inputs!$F$104/12)*Inputs!$H$104,0)</f>
        <v>0</v>
      </c>
      <c r="EN17" s="55">
        <f>IFERROR(Inputs!$G$104*(Inputs!$F$104/12)*Inputs!$H$104,0)</f>
        <v>0</v>
      </c>
      <c r="EO17" s="55">
        <f>IFERROR(Inputs!$G$104*(Inputs!$F$104/12)*Inputs!$H$104,0)</f>
        <v>0</v>
      </c>
      <c r="EP17" s="55">
        <f>IFERROR(Inputs!$G$105*(Inputs!$F$105/12)*Inputs!$H$105,0)</f>
        <v>0</v>
      </c>
      <c r="EQ17" s="55">
        <f>IFERROR(Inputs!$G$105*(Inputs!$F$105/12)*Inputs!$H$105,0)</f>
        <v>0</v>
      </c>
      <c r="ER17" s="55">
        <f>IFERROR(Inputs!$G$105*(Inputs!$F$105/12)*Inputs!$H$105,0)</f>
        <v>0</v>
      </c>
      <c r="ES17" s="55">
        <f>IFERROR(Inputs!$G$105*(Inputs!$F$105/12)*Inputs!$H$105,0)</f>
        <v>0</v>
      </c>
      <c r="ET17" s="55">
        <f>IFERROR(Inputs!$G$105*(Inputs!$F$105/12)*Inputs!$H$105,0)</f>
        <v>0</v>
      </c>
      <c r="EU17" s="55">
        <f>IFERROR(Inputs!$G$105*(Inputs!$F$105/12)*Inputs!$H$105,0)</f>
        <v>0</v>
      </c>
      <c r="EV17" s="55">
        <f>IFERROR(Inputs!$G$105*(Inputs!$F$105/12)*Inputs!$H$105,0)</f>
        <v>0</v>
      </c>
      <c r="EW17" s="55">
        <f>IFERROR(Inputs!$G$105*(Inputs!$F$105/12)*Inputs!$H$105,0)</f>
        <v>0</v>
      </c>
      <c r="EX17" s="55">
        <f>IFERROR(Inputs!$G$105*(Inputs!$F$105/12)*Inputs!$H$105,0)</f>
        <v>0</v>
      </c>
      <c r="EY17" s="55">
        <f>IFERROR(Inputs!$G$105*(Inputs!$F$105/12)*Inputs!$H$105,0)</f>
        <v>0</v>
      </c>
      <c r="EZ17" s="55">
        <f>IFERROR(Inputs!$G$105*(Inputs!$F$105/12)*Inputs!$H$105,0)</f>
        <v>0</v>
      </c>
      <c r="FA17" s="55">
        <f>IFERROR(Inputs!$G$105*(Inputs!$F$105/12)*Inputs!$H$105,0)</f>
        <v>0</v>
      </c>
      <c r="FB17" s="55">
        <f>IFERROR(Inputs!$G$106*(Inputs!$F$106/12)*Inputs!$H$106,0)</f>
        <v>0</v>
      </c>
      <c r="FC17" s="55">
        <f>IFERROR(Inputs!$G$106*(Inputs!$F$106/12)*Inputs!$H$106,0)</f>
        <v>0</v>
      </c>
      <c r="FD17" s="55">
        <f>IFERROR(Inputs!$G$106*(Inputs!$F$106/12)*Inputs!$H$106,0)</f>
        <v>0</v>
      </c>
      <c r="FE17" s="55">
        <f>IFERROR(Inputs!$G$106*(Inputs!$F$106/12)*Inputs!$H$106,0)</f>
        <v>0</v>
      </c>
      <c r="FF17" s="55">
        <f>IFERROR(Inputs!$G$106*(Inputs!$F$106/12)*Inputs!$H$106,0)</f>
        <v>0</v>
      </c>
      <c r="FG17" s="55">
        <f>IFERROR(Inputs!$G$106*(Inputs!$F$106/12)*Inputs!$H$106,0)</f>
        <v>0</v>
      </c>
      <c r="FH17" s="55">
        <f>IFERROR(Inputs!$G$106*(Inputs!$F$106/12)*Inputs!$H$106,0)</f>
        <v>0</v>
      </c>
      <c r="FI17" s="55">
        <f>IFERROR(Inputs!$G$106*(Inputs!$F$106/12)*Inputs!$H$106,0)</f>
        <v>0</v>
      </c>
      <c r="FJ17" s="55">
        <f>IFERROR(Inputs!$G$106*(Inputs!$F$106/12)*Inputs!$H$106,0)</f>
        <v>0</v>
      </c>
      <c r="FK17" s="55">
        <f>IFERROR(Inputs!$G$106*(Inputs!$F$106/12)*Inputs!$H$106,0)</f>
        <v>0</v>
      </c>
      <c r="FL17" s="55">
        <f>IFERROR(Inputs!$G$106*(Inputs!$F$106/12)*Inputs!$H$106,0)</f>
        <v>0</v>
      </c>
      <c r="FM17" s="55">
        <f>IFERROR(Inputs!$G$106*(Inputs!$F$106/12)*Inputs!$H$106,0)</f>
        <v>0</v>
      </c>
      <c r="FN17" s="55">
        <f>IFERROR(Inputs!$G$107*(Inputs!$F$107/12)*Inputs!$H$107,0)</f>
        <v>0</v>
      </c>
      <c r="FO17" s="55">
        <f>IFERROR(Inputs!$G$107*(Inputs!$F$107/12)*Inputs!$H$107,0)</f>
        <v>0</v>
      </c>
      <c r="FP17" s="55">
        <f>IFERROR(Inputs!$G$107*(Inputs!$F$107/12)*Inputs!$H$107,0)</f>
        <v>0</v>
      </c>
      <c r="FQ17" s="55">
        <f>IFERROR(Inputs!$G$107*(Inputs!$F$107/12)*Inputs!$H$107,0)</f>
        <v>0</v>
      </c>
      <c r="FR17" s="55">
        <f>IFERROR(Inputs!$G$107*(Inputs!$F$107/12)*Inputs!$H$107,0)</f>
        <v>0</v>
      </c>
      <c r="FS17" s="55">
        <f>IFERROR(Inputs!$G$107*(Inputs!$F$107/12)*Inputs!$H$107,0)</f>
        <v>0</v>
      </c>
      <c r="FT17" s="55">
        <f>IFERROR(Inputs!$G$107*(Inputs!$F$107/12)*Inputs!$H$107,0)</f>
        <v>0</v>
      </c>
      <c r="FU17" s="55">
        <f>IFERROR(Inputs!$G$107*(Inputs!$F$107/12)*Inputs!$H$107,0)</f>
        <v>0</v>
      </c>
      <c r="FV17" s="55">
        <f>IFERROR(Inputs!$G$107*(Inputs!$F$107/12)*Inputs!$H$107,0)</f>
        <v>0</v>
      </c>
      <c r="FW17" s="55">
        <f>IFERROR(Inputs!$G$107*(Inputs!$F$107/12)*Inputs!$H$107,0)</f>
        <v>0</v>
      </c>
      <c r="FX17" s="55">
        <f>IFERROR(Inputs!$G$107*(Inputs!$F$107/12)*Inputs!$H$107,0)</f>
        <v>0</v>
      </c>
      <c r="FY17" s="55">
        <f>IFERROR(Inputs!$G$107*(Inputs!$F$107/12)*Inputs!$H$107,0)</f>
        <v>0</v>
      </c>
      <c r="FZ17" s="55">
        <f>IFERROR(Inputs!$G$108*(Inputs!$F$108/12)*Inputs!$H$108,0)</f>
        <v>0</v>
      </c>
      <c r="GA17" s="55">
        <f>IFERROR(Inputs!$G$108*(Inputs!$F$108/12)*Inputs!$H$108,0)</f>
        <v>0</v>
      </c>
      <c r="GB17" s="55">
        <f>IFERROR(Inputs!$G$108*(Inputs!$F$108/12)*Inputs!$H$108,0)</f>
        <v>0</v>
      </c>
      <c r="GC17" s="55">
        <f>IFERROR(Inputs!$G$108*(Inputs!$F$108/12)*Inputs!$H$108,0)</f>
        <v>0</v>
      </c>
      <c r="GD17" s="55">
        <f>IFERROR(Inputs!$G$108*(Inputs!$F$108/12)*Inputs!$H$108,0)</f>
        <v>0</v>
      </c>
      <c r="GE17" s="55">
        <f>IFERROR(Inputs!$G$108*(Inputs!$F$108/12)*Inputs!$H$108,0)</f>
        <v>0</v>
      </c>
      <c r="GF17" s="55">
        <f>IFERROR(Inputs!$G$108*(Inputs!$F$108/12)*Inputs!$H$108,0)</f>
        <v>0</v>
      </c>
      <c r="GG17" s="55">
        <f>IFERROR(Inputs!$G$108*(Inputs!$F$108/12)*Inputs!$H$108,0)</f>
        <v>0</v>
      </c>
      <c r="GH17" s="55">
        <f>IFERROR(Inputs!$G$108*(Inputs!$F$108/12)*Inputs!$H$108,0)</f>
        <v>0</v>
      </c>
      <c r="GI17" s="55">
        <f>IFERROR(Inputs!$G$108*(Inputs!$F$108/12)*Inputs!$H$108,0)</f>
        <v>0</v>
      </c>
      <c r="GJ17" s="55">
        <f>IFERROR(Inputs!$G$108*(Inputs!$F$108/12)*Inputs!$H$108,0)</f>
        <v>0</v>
      </c>
      <c r="GK17" s="55">
        <f>IFERROR(Inputs!$G$108*(Inputs!$F$108/12)*Inputs!$H$108,0)</f>
        <v>0</v>
      </c>
      <c r="GL17" s="55">
        <f>IFERROR(Inputs!$G$109*(Inputs!$F$109/12)*Inputs!$H$109,0)</f>
        <v>0</v>
      </c>
      <c r="GM17" s="55">
        <f>IFERROR(Inputs!$G$109*(Inputs!$F$109/12)*Inputs!$H$109,0)</f>
        <v>0</v>
      </c>
      <c r="GN17" s="55">
        <f>IFERROR(Inputs!$G$109*(Inputs!$F$109/12)*Inputs!$H$109,0)</f>
        <v>0</v>
      </c>
      <c r="GO17" s="55">
        <f>IFERROR(Inputs!$G$109*(Inputs!$F$109/12)*Inputs!$H$109,0)</f>
        <v>0</v>
      </c>
      <c r="GP17" s="55">
        <f>IFERROR(Inputs!$G$109*(Inputs!$F$109/12)*Inputs!$H$109,0)</f>
        <v>0</v>
      </c>
      <c r="GQ17" s="55">
        <f>IFERROR(Inputs!$G$109*(Inputs!$F$109/12)*Inputs!$H$109,0)</f>
        <v>0</v>
      </c>
      <c r="GR17" s="55">
        <f>IFERROR(Inputs!$G$109*(Inputs!$F$109/12)*Inputs!$H$109,0)</f>
        <v>0</v>
      </c>
      <c r="GS17" s="55">
        <f>IFERROR(Inputs!$G$109*(Inputs!$F$109/12)*Inputs!$H$109,0)</f>
        <v>0</v>
      </c>
      <c r="GT17" s="55">
        <f>IFERROR(Inputs!$G$109*(Inputs!$F$109/12)*Inputs!$H$109,0)</f>
        <v>0</v>
      </c>
      <c r="GU17" s="55">
        <f>IFERROR(Inputs!$G$109*(Inputs!$F$109/12)*Inputs!$H$109,0)</f>
        <v>0</v>
      </c>
      <c r="GV17" s="55">
        <f>IFERROR(Inputs!$G$109*(Inputs!$F$109/12)*Inputs!$H$109,0)</f>
        <v>0</v>
      </c>
      <c r="GW17" s="55">
        <f>IFERROR(Inputs!$G$109*(Inputs!$F$109/12)*Inputs!$H$109,0)</f>
        <v>0</v>
      </c>
      <c r="GX17" s="55">
        <f>IFERROR(Inputs!$G$110*(Inputs!$F$110/12)*Inputs!$H$110,0)</f>
        <v>0</v>
      </c>
      <c r="GY17" s="55">
        <f>IFERROR(Inputs!$G$110*(Inputs!$F$110/12)*Inputs!$H$110,0)</f>
        <v>0</v>
      </c>
      <c r="GZ17" s="55">
        <f>IFERROR(Inputs!$G$110*(Inputs!$F$110/12)*Inputs!$H$110,0)</f>
        <v>0</v>
      </c>
      <c r="HA17" s="55">
        <f>IFERROR(Inputs!$G$110*(Inputs!$F$110/12)*Inputs!$H$110,0)</f>
        <v>0</v>
      </c>
      <c r="HB17" s="55">
        <f>IFERROR(Inputs!$G$110*(Inputs!$F$110/12)*Inputs!$H$110,0)</f>
        <v>0</v>
      </c>
      <c r="HC17" s="55">
        <f>IFERROR(Inputs!$G$110*(Inputs!$F$110/12)*Inputs!$H$110,0)</f>
        <v>0</v>
      </c>
      <c r="HD17" s="55">
        <f>IFERROR(Inputs!$G$110*(Inputs!$F$110/12)*Inputs!$H$110,0)</f>
        <v>0</v>
      </c>
      <c r="HE17" s="55">
        <f>IFERROR(Inputs!$G$110*(Inputs!$F$110/12)*Inputs!$H$110,0)</f>
        <v>0</v>
      </c>
      <c r="HF17" s="55">
        <f>IFERROR(Inputs!$G$110*(Inputs!$F$110/12)*Inputs!$H$110,0)</f>
        <v>0</v>
      </c>
      <c r="HG17" s="55">
        <f>IFERROR(Inputs!$G$110*(Inputs!$F$110/12)*Inputs!$H$110,0)</f>
        <v>0</v>
      </c>
      <c r="HH17" s="55">
        <f>IFERROR(Inputs!$G$110*(Inputs!$F$110/12)*Inputs!$H$110,0)</f>
        <v>0</v>
      </c>
      <c r="HI17" s="55">
        <f>IFERROR(Inputs!$G$110*(Inputs!$F$110/12)*Inputs!$H$110,0)</f>
        <v>0</v>
      </c>
      <c r="HJ17" s="55">
        <f>IFERROR(Inputs!$G$111*(Inputs!$F$111/12)*Inputs!$H$111,0)</f>
        <v>0</v>
      </c>
      <c r="HK17" s="55">
        <f>IFERROR(Inputs!$G$111*(Inputs!$F$111/12)*Inputs!$H$111,0)</f>
        <v>0</v>
      </c>
      <c r="HL17" s="55">
        <f>IFERROR(Inputs!$G$111*(Inputs!$F$111/12)*Inputs!$H$111,0)</f>
        <v>0</v>
      </c>
      <c r="HM17" s="55">
        <f>IFERROR(Inputs!$G$111*(Inputs!$F$111/12)*Inputs!$H$111,0)</f>
        <v>0</v>
      </c>
      <c r="HN17" s="55">
        <f>IFERROR(Inputs!$G$111*(Inputs!$F$111/12)*Inputs!$H$111,0)</f>
        <v>0</v>
      </c>
      <c r="HO17" s="55">
        <f>IFERROR(Inputs!$G$111*(Inputs!$F$111/12)*Inputs!$H$111,0)</f>
        <v>0</v>
      </c>
      <c r="HP17" s="55">
        <f>IFERROR(Inputs!$G$111*(Inputs!$F$111/12)*Inputs!$H$111,0)</f>
        <v>0</v>
      </c>
      <c r="HQ17" s="55">
        <f>IFERROR(Inputs!$G$111*(Inputs!$F$111/12)*Inputs!$H$111,0)</f>
        <v>0</v>
      </c>
      <c r="HR17" s="55">
        <f>IFERROR(Inputs!$G$111*(Inputs!$F$111/12)*Inputs!$H$111,0)</f>
        <v>0</v>
      </c>
      <c r="HS17" s="55">
        <f>IFERROR(Inputs!$G$111*(Inputs!$F$111/12)*Inputs!$H$111,0)</f>
        <v>0</v>
      </c>
      <c r="HT17" s="55">
        <f>IFERROR(Inputs!$G$111*(Inputs!$F$111/12)*Inputs!$H$111,0)</f>
        <v>0</v>
      </c>
      <c r="HU17" s="55">
        <f>IFERROR(Inputs!$G$111*(Inputs!$F$111/12)*Inputs!$H$111,0)</f>
        <v>0</v>
      </c>
      <c r="HV17" s="55">
        <f>IFERROR(Inputs!$G$112*(Inputs!$F$112/12)*Inputs!$H$112,0)</f>
        <v>0</v>
      </c>
      <c r="HW17" s="55">
        <f>IFERROR(Inputs!$G$112*(Inputs!$F$112/12)*Inputs!$H$112,0)</f>
        <v>0</v>
      </c>
      <c r="HX17" s="55">
        <f>IFERROR(Inputs!$G$112*(Inputs!$F$112/12)*Inputs!$H$112,0)</f>
        <v>0</v>
      </c>
      <c r="HY17" s="55">
        <f>IFERROR(Inputs!$G$112*(Inputs!$F$112/12)*Inputs!$H$112,0)</f>
        <v>0</v>
      </c>
      <c r="HZ17" s="55">
        <f>IFERROR(Inputs!$G$112*(Inputs!$F$112/12)*Inputs!$H$112,0)</f>
        <v>0</v>
      </c>
      <c r="IA17" s="55">
        <f>IFERROR(Inputs!$G$112*(Inputs!$F$112/12)*Inputs!$H$112,0)</f>
        <v>0</v>
      </c>
      <c r="IB17" s="55">
        <f>IFERROR(Inputs!$G$112*(Inputs!$F$112/12)*Inputs!$H$112,0)</f>
        <v>0</v>
      </c>
      <c r="IC17" s="55">
        <f>IFERROR(Inputs!$G$112*(Inputs!$F$112/12)*Inputs!$H$112,0)</f>
        <v>0</v>
      </c>
      <c r="ID17" s="55">
        <f>IFERROR(Inputs!$G$112*(Inputs!$F$112/12)*Inputs!$H$112,0)</f>
        <v>0</v>
      </c>
      <c r="IE17" s="55">
        <f>IFERROR(Inputs!$G$112*(Inputs!$F$112/12)*Inputs!$H$112,0)</f>
        <v>0</v>
      </c>
      <c r="IF17" s="55">
        <f>IFERROR(Inputs!$G$112*(Inputs!$F$112/12)*Inputs!$H$112,0)</f>
        <v>0</v>
      </c>
      <c r="IG17" s="55">
        <f>IFERROR(Inputs!$G$112*(Inputs!$F$112/12)*Inputs!$H$112,0)</f>
        <v>0</v>
      </c>
      <c r="IH17" s="55">
        <f>IFERROR(Inputs!$G$113*(Inputs!$F$113/12)*Inputs!$H$113,0)</f>
        <v>0</v>
      </c>
      <c r="II17" s="55">
        <f>IFERROR(Inputs!$G$113*(Inputs!$F$113/12)*Inputs!$H$113,0)</f>
        <v>0</v>
      </c>
      <c r="IJ17" s="55">
        <f>IFERROR(Inputs!$G$113*(Inputs!$F$113/12)*Inputs!$H$113,0)</f>
        <v>0</v>
      </c>
      <c r="IK17" s="55">
        <f>IFERROR(Inputs!$G$113*(Inputs!$F$113/12)*Inputs!$H$113,0)</f>
        <v>0</v>
      </c>
      <c r="IL17" s="55">
        <f>IFERROR(Inputs!$G$113*(Inputs!$F$113/12)*Inputs!$H$113,0)</f>
        <v>0</v>
      </c>
      <c r="IM17" s="55">
        <f>IFERROR(Inputs!$G$113*(Inputs!$F$113/12)*Inputs!$H$113,0)</f>
        <v>0</v>
      </c>
      <c r="IN17" s="55">
        <f>IFERROR(Inputs!$G$113*(Inputs!$F$113/12)*Inputs!$H$113,0)</f>
        <v>0</v>
      </c>
      <c r="IO17" s="55">
        <f>IFERROR(Inputs!$G$113*(Inputs!$F$113/12)*Inputs!$H$113,0)</f>
        <v>0</v>
      </c>
      <c r="IP17" s="55">
        <f>IFERROR(Inputs!$G$113*(Inputs!$F$113/12)*Inputs!$H$113,0)</f>
        <v>0</v>
      </c>
      <c r="IQ17" s="55">
        <f>IFERROR(Inputs!$G$113*(Inputs!$F$113/12)*Inputs!$H$113,0)</f>
        <v>0</v>
      </c>
      <c r="IR17" s="55">
        <f>IFERROR(Inputs!$G$113*(Inputs!$F$113/12)*Inputs!$H$113,0)</f>
        <v>0</v>
      </c>
      <c r="IS17" s="55">
        <f>IFERROR(Inputs!$G$113*(Inputs!$F$113/12)*Inputs!$H$113,0)</f>
        <v>0</v>
      </c>
      <c r="IT17" s="55">
        <f>IFERROR(Inputs!$G$114*(Inputs!$F$114/12)*Inputs!$H$114,0)</f>
        <v>0</v>
      </c>
      <c r="IU17" s="55">
        <f>IFERROR(Inputs!$G$114*(Inputs!$F$114/12)*Inputs!$H$114,0)</f>
        <v>0</v>
      </c>
      <c r="IV17" s="55">
        <f>IFERROR(Inputs!$G$114*(Inputs!$F$114/12)*Inputs!$H$114,0)</f>
        <v>0</v>
      </c>
      <c r="IW17" s="55">
        <f>IFERROR(Inputs!$G$114*(Inputs!$F$114/12)*Inputs!$H$114,0)</f>
        <v>0</v>
      </c>
      <c r="IX17" s="55">
        <f>IFERROR(Inputs!$G$114*(Inputs!$F$114/12)*Inputs!$H$114,0)</f>
        <v>0</v>
      </c>
      <c r="IY17" s="55">
        <f>IFERROR(Inputs!$G$114*(Inputs!$F$114/12)*Inputs!$H$114,0)</f>
        <v>0</v>
      </c>
      <c r="IZ17" s="55">
        <f>IFERROR(Inputs!$G$114*(Inputs!$F$114/12)*Inputs!$H$114,0)</f>
        <v>0</v>
      </c>
      <c r="JA17" s="55">
        <f>IFERROR(Inputs!$G$114*(Inputs!$F$114/12)*Inputs!$H$114,0)</f>
        <v>0</v>
      </c>
      <c r="JB17" s="55">
        <f>IFERROR(Inputs!$G$114*(Inputs!$F$114/12)*Inputs!$H$114,0)</f>
        <v>0</v>
      </c>
      <c r="JC17" s="55">
        <f>IFERROR(Inputs!$G$114*(Inputs!$F$114/12)*Inputs!$H$114,0)</f>
        <v>0</v>
      </c>
      <c r="JD17" s="55">
        <f>IFERROR(Inputs!$G$114*(Inputs!$F$114/12)*Inputs!$H$114,0)</f>
        <v>0</v>
      </c>
      <c r="JE17" s="55">
        <f>IFERROR(Inputs!$G$114*(Inputs!$F$114/12)*Inputs!$H$114,0)</f>
        <v>0</v>
      </c>
      <c r="JF17" s="55">
        <f>IFERROR(Inputs!$G$115*(Inputs!$F$115/12)*Inputs!$H$115,0)</f>
        <v>0</v>
      </c>
      <c r="JG17" s="55">
        <f>IFERROR(Inputs!$G$115*(Inputs!$F$115/12)*Inputs!$H$115,0)</f>
        <v>0</v>
      </c>
      <c r="JH17" s="55">
        <f>IFERROR(Inputs!$G$115*(Inputs!$F$115/12)*Inputs!$H$115,0)</f>
        <v>0</v>
      </c>
      <c r="JI17" s="55">
        <f>IFERROR(Inputs!$G$115*(Inputs!$F$115/12)*Inputs!$H$115,0)</f>
        <v>0</v>
      </c>
      <c r="JJ17" s="55">
        <f>IFERROR(Inputs!$G$115*(Inputs!$F$115/12)*Inputs!$H$115,0)</f>
        <v>0</v>
      </c>
      <c r="JK17" s="55">
        <f>IFERROR(Inputs!$G$115*(Inputs!$F$115/12)*Inputs!$H$115,0)</f>
        <v>0</v>
      </c>
      <c r="JL17" s="55">
        <f>IFERROR(Inputs!$G$115*(Inputs!$F$115/12)*Inputs!$H$115,0)</f>
        <v>0</v>
      </c>
      <c r="JM17" s="55">
        <f>IFERROR(Inputs!$G$115*(Inputs!$F$115/12)*Inputs!$H$115,0)</f>
        <v>0</v>
      </c>
      <c r="JN17" s="55">
        <f>IFERROR(Inputs!$G$115*(Inputs!$F$115/12)*Inputs!$H$115,0)</f>
        <v>0</v>
      </c>
      <c r="JO17" s="55">
        <f>IFERROR(Inputs!$G$115*(Inputs!$F$115/12)*Inputs!$H$115,0)</f>
        <v>0</v>
      </c>
      <c r="JP17" s="55">
        <f>IFERROR(Inputs!$G$115*(Inputs!$F$115/12)*Inputs!$H$115,0)</f>
        <v>0</v>
      </c>
      <c r="JQ17" s="55">
        <f>IFERROR(Inputs!$G$115*(Inputs!$F$115/12)*Inputs!$H$115,0)</f>
        <v>0</v>
      </c>
      <c r="JR17" s="55">
        <f>IFERROR(Inputs!$G$116*(Inputs!$F$116/12)*Inputs!$H$116,0)</f>
        <v>0</v>
      </c>
      <c r="JS17" s="55">
        <f>IFERROR(Inputs!$G$116*(Inputs!$F$116/12)*Inputs!$H$116,0)</f>
        <v>0</v>
      </c>
      <c r="JT17" s="55">
        <f>IFERROR(Inputs!$G$116*(Inputs!$F$116/12)*Inputs!$H$116,0)</f>
        <v>0</v>
      </c>
      <c r="JU17" s="55">
        <f>IFERROR(Inputs!$G$116*(Inputs!$F$116/12)*Inputs!$H$116,0)</f>
        <v>0</v>
      </c>
      <c r="JV17" s="55">
        <f>IFERROR(Inputs!$G$116*(Inputs!$F$116/12)*Inputs!$H$116,0)</f>
        <v>0</v>
      </c>
      <c r="JW17" s="55">
        <f>IFERROR(Inputs!$G$116*(Inputs!$F$116/12)*Inputs!$H$116,0)</f>
        <v>0</v>
      </c>
      <c r="JX17" s="55">
        <f>IFERROR(Inputs!$G$116*(Inputs!$F$116/12)*Inputs!$H$116,0)</f>
        <v>0</v>
      </c>
      <c r="JY17" s="55">
        <f>IFERROR(Inputs!$G$116*(Inputs!$F$116/12)*Inputs!$H$116,0)</f>
        <v>0</v>
      </c>
      <c r="JZ17" s="55">
        <f>IFERROR(Inputs!$G$116*(Inputs!$F$116/12)*Inputs!$H$116,0)</f>
        <v>0</v>
      </c>
      <c r="KA17" s="55">
        <f>IFERROR(Inputs!$G$116*(Inputs!$F$116/12)*Inputs!$H$116,0)</f>
        <v>0</v>
      </c>
      <c r="KB17" s="55">
        <f>IFERROR(Inputs!$G$116*(Inputs!$F$116/12)*Inputs!$H$116,0)</f>
        <v>0</v>
      </c>
      <c r="KC17" s="55">
        <f>IFERROR(Inputs!$G$116*(Inputs!$F$116/12)*Inputs!$H$116,0)</f>
        <v>0</v>
      </c>
      <c r="KD17" s="55">
        <f>IFERROR(Inputs!$G$117*(Inputs!$F$117/12)*Inputs!$H$117,0)</f>
        <v>0</v>
      </c>
      <c r="KE17" s="55">
        <f>IFERROR(Inputs!$G$117*(Inputs!$F$117/12)*Inputs!$H$117,0)</f>
        <v>0</v>
      </c>
      <c r="KF17" s="55">
        <f>IFERROR(Inputs!$G$117*(Inputs!$F$117/12)*Inputs!$H$117,0)</f>
        <v>0</v>
      </c>
      <c r="KG17" s="55">
        <f>IFERROR(Inputs!$G$117*(Inputs!$F$117/12)*Inputs!$H$117,0)</f>
        <v>0</v>
      </c>
      <c r="KH17" s="55">
        <f>IFERROR(Inputs!$G$117*(Inputs!$F$117/12)*Inputs!$H$117,0)</f>
        <v>0</v>
      </c>
      <c r="KI17" s="55">
        <f>IFERROR(Inputs!$G$117*(Inputs!$F$117/12)*Inputs!$H$117,0)</f>
        <v>0</v>
      </c>
      <c r="KJ17" s="55">
        <f>IFERROR(Inputs!$G$117*(Inputs!$F$117/12)*Inputs!$H$117,0)</f>
        <v>0</v>
      </c>
      <c r="KK17" s="55">
        <f>IFERROR(Inputs!$G$117*(Inputs!$F$117/12)*Inputs!$H$117,0)</f>
        <v>0</v>
      </c>
      <c r="KL17" s="55">
        <f>IFERROR(Inputs!$G$117*(Inputs!$F$117/12)*Inputs!$H$117,0)</f>
        <v>0</v>
      </c>
      <c r="KM17" s="55">
        <f>IFERROR(Inputs!$G$117*(Inputs!$F$117/12)*Inputs!$H$117,0)</f>
        <v>0</v>
      </c>
      <c r="KN17" s="55">
        <f>IFERROR(Inputs!$G$117*(Inputs!$F$117/12)*Inputs!$H$117,0)</f>
        <v>0</v>
      </c>
      <c r="KO17" s="55">
        <f>IFERROR(Inputs!$G$117*(Inputs!$F$117/12)*Inputs!$H$117,0)</f>
        <v>0</v>
      </c>
      <c r="KP17" s="55">
        <f>IFERROR(Inputs!$G$118*(Inputs!$F$118/12)*Inputs!$H$118,0)</f>
        <v>0</v>
      </c>
      <c r="KQ17" s="55">
        <f>IFERROR(Inputs!$G$118*(Inputs!$F$118/12)*Inputs!$H$118,0)</f>
        <v>0</v>
      </c>
      <c r="KR17" s="55">
        <f>IFERROR(Inputs!$G$118*(Inputs!$F$118/12)*Inputs!$H$118,0)</f>
        <v>0</v>
      </c>
      <c r="KS17" s="55">
        <f>IFERROR(Inputs!$G$118*(Inputs!$F$118/12)*Inputs!$H$118,0)</f>
        <v>0</v>
      </c>
      <c r="KT17" s="55">
        <f>IFERROR(Inputs!$G$118*(Inputs!$F$118/12)*Inputs!$H$118,0)</f>
        <v>0</v>
      </c>
      <c r="KU17" s="55">
        <f>IFERROR(Inputs!$G$118*(Inputs!$F$118/12)*Inputs!$H$118,0)</f>
        <v>0</v>
      </c>
      <c r="KV17" s="55">
        <f>IFERROR(Inputs!$G$118*(Inputs!$F$118/12)*Inputs!$H$118,0)</f>
        <v>0</v>
      </c>
      <c r="KW17" s="55">
        <f>IFERROR(Inputs!$G$118*(Inputs!$F$118/12)*Inputs!$H$118,0)</f>
        <v>0</v>
      </c>
      <c r="KX17" s="55">
        <f>IFERROR(Inputs!$G$118*(Inputs!$F$118/12)*Inputs!$H$118,0)</f>
        <v>0</v>
      </c>
      <c r="KY17" s="55">
        <f>IFERROR(Inputs!$G$118*(Inputs!$F$118/12)*Inputs!$H$118,0)</f>
        <v>0</v>
      </c>
      <c r="KZ17" s="55">
        <f>IFERROR(Inputs!$G$118*(Inputs!$F$118/12)*Inputs!$H$118,0)</f>
        <v>0</v>
      </c>
      <c r="LA17" s="55">
        <f>IFERROR(Inputs!$G$118*(Inputs!$F$118/12)*Inputs!$H$118,0)</f>
        <v>0</v>
      </c>
      <c r="LB17" s="55">
        <f>IFERROR(Inputs!$G$119*(Inputs!$F$119/12)*Inputs!$H$119,0)</f>
        <v>0</v>
      </c>
      <c r="LC17" s="55">
        <f>IFERROR(Inputs!$G$119*(Inputs!$F$119/12)*Inputs!$H$119,0)</f>
        <v>0</v>
      </c>
      <c r="LD17" s="55">
        <f>IFERROR(Inputs!$G$119*(Inputs!$F$119/12)*Inputs!$H$119,0)</f>
        <v>0</v>
      </c>
      <c r="LE17" s="55">
        <f>IFERROR(Inputs!$G$119*(Inputs!$F$119/12)*Inputs!$H$119,0)</f>
        <v>0</v>
      </c>
      <c r="LF17" s="55">
        <f>IFERROR(Inputs!$G$119*(Inputs!$F$119/12)*Inputs!$H$119,0)</f>
        <v>0</v>
      </c>
      <c r="LG17" s="55">
        <f>IFERROR(Inputs!$G$119*(Inputs!$F$119/12)*Inputs!$H$119,0)</f>
        <v>0</v>
      </c>
      <c r="LH17" s="55">
        <f>IFERROR(Inputs!$G$119*(Inputs!$F$119/12)*Inputs!$H$119,0)</f>
        <v>0</v>
      </c>
      <c r="LI17" s="55">
        <f>IFERROR(Inputs!$G$119*(Inputs!$F$119/12)*Inputs!$H$119,0)</f>
        <v>0</v>
      </c>
      <c r="LJ17" s="55">
        <f>IFERROR(Inputs!$G$119*(Inputs!$F$119/12)*Inputs!$H$119,0)</f>
        <v>0</v>
      </c>
      <c r="LK17" s="55">
        <f>IFERROR(Inputs!$G$119*(Inputs!$F$119/12)*Inputs!$H$119,0)</f>
        <v>0</v>
      </c>
      <c r="LL17" s="55">
        <f>IFERROR(Inputs!$G$119*(Inputs!$F$119/12)*Inputs!$H$119,0)</f>
        <v>0</v>
      </c>
      <c r="LM17" s="55">
        <f>IFERROR(Inputs!$G$119*(Inputs!$F$119/12)*Inputs!$H$119,0)</f>
        <v>0</v>
      </c>
      <c r="LN17" s="55">
        <f>IFERROR(Inputs!$G$120*(Inputs!$F$120/12)*Inputs!$H$120,0)</f>
        <v>0</v>
      </c>
      <c r="LO17" s="55">
        <f>IFERROR(Inputs!$G$120*(Inputs!$F$120/12)*Inputs!$H$120,0)</f>
        <v>0</v>
      </c>
      <c r="LP17" s="55">
        <f>IFERROR(Inputs!$G$120*(Inputs!$F$120/12)*Inputs!$H$120,0)</f>
        <v>0</v>
      </c>
      <c r="LQ17" s="55">
        <f>IFERROR(Inputs!$G$120*(Inputs!$F$120/12)*Inputs!$H$120,0)</f>
        <v>0</v>
      </c>
      <c r="LR17" s="55">
        <f>IFERROR(Inputs!$G$120*(Inputs!$F$120/12)*Inputs!$H$120,0)</f>
        <v>0</v>
      </c>
      <c r="LS17" s="55">
        <f>IFERROR(Inputs!$G$120*(Inputs!$F$120/12)*Inputs!$H$120,0)</f>
        <v>0</v>
      </c>
      <c r="LT17" s="55">
        <f>IFERROR(Inputs!$G$120*(Inputs!$F$120/12)*Inputs!$H$120,0)</f>
        <v>0</v>
      </c>
      <c r="LU17" s="55">
        <f>IFERROR(Inputs!$G$120*(Inputs!$F$120/12)*Inputs!$H$120,0)</f>
        <v>0</v>
      </c>
      <c r="LV17" s="55">
        <f>IFERROR(Inputs!$G$120*(Inputs!$F$120/12)*Inputs!$H$120,0)</f>
        <v>0</v>
      </c>
      <c r="LW17" s="55">
        <f>IFERROR(Inputs!$G$120*(Inputs!$F$120/12)*Inputs!$H$120,0)</f>
        <v>0</v>
      </c>
      <c r="LX17" s="55">
        <f>IFERROR(Inputs!$G$120*(Inputs!$F$120/12)*Inputs!$H$120,0)</f>
        <v>0</v>
      </c>
      <c r="LY17" s="55">
        <f>IFERROR(Inputs!$G$120*(Inputs!$F$120/12)*Inputs!$H$120,0)</f>
        <v>0</v>
      </c>
      <c r="LZ17" s="130">
        <f>IFERROR(Inputs!$G$120*(Inputs!$F$120/12)*Inputs!$H$120,0)</f>
        <v>0</v>
      </c>
      <c r="MA17" s="130">
        <f>IFERROR(Inputs!$G$120*(Inputs!$F$120/12)*Inputs!$H$120,0)</f>
        <v>0</v>
      </c>
      <c r="MB17" s="130">
        <f>IFERROR(Inputs!$G$120*(Inputs!$F$120/12)*Inputs!$H$120,0)</f>
        <v>0</v>
      </c>
      <c r="MC17" s="130">
        <f>IFERROR(Inputs!$G$120*(Inputs!$F$120/12)*Inputs!$H$120,0)</f>
        <v>0</v>
      </c>
      <c r="MD17" s="130">
        <f>IFERROR(Inputs!$G$120*(Inputs!$F$120/12)*Inputs!$H$120,0)</f>
        <v>0</v>
      </c>
      <c r="ME17" s="130">
        <f>IFERROR(Inputs!$G$120*(Inputs!$F$120/12)*Inputs!$H$120,0)</f>
        <v>0</v>
      </c>
      <c r="MF17" s="130">
        <f>IFERROR(Inputs!$G$120*(Inputs!$F$120/12)*Inputs!$H$120,0)</f>
        <v>0</v>
      </c>
      <c r="MG17" s="130">
        <f>IFERROR(Inputs!$G$120*(Inputs!$F$120/12)*Inputs!$H$120,0)</f>
        <v>0</v>
      </c>
      <c r="MH17" s="130">
        <f>IFERROR(Inputs!$G$120*(Inputs!$F$120/12)*Inputs!$H$120,0)</f>
        <v>0</v>
      </c>
      <c r="MI17" s="130">
        <f>IFERROR(Inputs!$G$120*(Inputs!$F$120/12)*Inputs!$H$120,0)</f>
        <v>0</v>
      </c>
      <c r="MJ17" s="130">
        <f>IFERROR(Inputs!$G$120*(Inputs!$F$120/12)*Inputs!$H$120,0)</f>
        <v>0</v>
      </c>
      <c r="MK17" s="130">
        <f>IFERROR(Inputs!$G$120*(Inputs!$F$120/12)*Inputs!$H$120,0)</f>
        <v>0</v>
      </c>
      <c r="ML17" s="130">
        <f>IFERROR(Inputs!$G$120*(Inputs!$F$120/12)*Inputs!$H$120,0)</f>
        <v>0</v>
      </c>
      <c r="MM17" s="130">
        <f>IFERROR(Inputs!$G$120*(Inputs!$F$120/12)*Inputs!$H$120,0)</f>
        <v>0</v>
      </c>
      <c r="MN17" s="130">
        <f>IFERROR(Inputs!$G$120*(Inputs!$F$120/12)*Inputs!$H$120,0)</f>
        <v>0</v>
      </c>
      <c r="MO17" s="130">
        <f>IFERROR(Inputs!$G$120*(Inputs!$F$120/12)*Inputs!$H$120,0)</f>
        <v>0</v>
      </c>
      <c r="MP17" s="130">
        <f>IFERROR(Inputs!$G$120*(Inputs!$F$120/12)*Inputs!$H$120,0)</f>
        <v>0</v>
      </c>
      <c r="MQ17" s="130">
        <f>IFERROR(Inputs!$G$120*(Inputs!$F$120/12)*Inputs!$H$120,0)</f>
        <v>0</v>
      </c>
      <c r="MR17" s="130">
        <f>IFERROR(Inputs!$G$120*(Inputs!$F$120/12)*Inputs!$H$120,0)</f>
        <v>0</v>
      </c>
      <c r="MS17" s="130">
        <f>IFERROR(Inputs!$G$120*(Inputs!$F$120/12)*Inputs!$H$120,0)</f>
        <v>0</v>
      </c>
      <c r="MT17" s="130">
        <f>IFERROR(Inputs!$G$120*(Inputs!$F$120/12)*Inputs!$H$120,0)</f>
        <v>0</v>
      </c>
      <c r="MU17" s="130">
        <f>IFERROR(Inputs!$G$120*(Inputs!$F$120/12)*Inputs!$H$120,0)</f>
        <v>0</v>
      </c>
      <c r="MV17" s="130">
        <f>IFERROR(Inputs!$G$120*(Inputs!$F$120/12)*Inputs!$H$120,0)</f>
        <v>0</v>
      </c>
      <c r="MW17" s="130">
        <f>IFERROR(Inputs!$G$120*(Inputs!$F$120/12)*Inputs!$H$120,0)</f>
        <v>0</v>
      </c>
      <c r="MX17" s="130">
        <f>IFERROR(Inputs!$G$120*(Inputs!$F$120/12)*Inputs!$H$120,0)</f>
        <v>0</v>
      </c>
      <c r="MY17" s="130">
        <f>IFERROR(Inputs!$G$120*(Inputs!$F$120/12)*Inputs!$H$120,0)</f>
        <v>0</v>
      </c>
      <c r="MZ17" s="130">
        <f>IFERROR(Inputs!$G$120*(Inputs!$F$120/12)*Inputs!$H$120,0)</f>
        <v>0</v>
      </c>
      <c r="NA17" s="130">
        <f>IFERROR(Inputs!$G$120*(Inputs!$F$120/12)*Inputs!$H$120,0)</f>
        <v>0</v>
      </c>
      <c r="NB17" s="130">
        <f>IFERROR(Inputs!$G$120*(Inputs!$F$120/12)*Inputs!$H$120,0)</f>
        <v>0</v>
      </c>
      <c r="NC17" s="130">
        <f>IFERROR(Inputs!$G$120*(Inputs!$F$120/12)*Inputs!$H$120,0)</f>
        <v>0</v>
      </c>
      <c r="ND17" s="130">
        <f>IFERROR(Inputs!$G$120*(Inputs!$F$120/12)*Inputs!$H$120,0)</f>
        <v>0</v>
      </c>
      <c r="NE17" s="130">
        <f>IFERROR(Inputs!$G$120*(Inputs!$F$120/12)*Inputs!$H$120,0)</f>
        <v>0</v>
      </c>
      <c r="NF17" s="130">
        <f>IFERROR(Inputs!$G$120*(Inputs!$F$120/12)*Inputs!$H$120,0)</f>
        <v>0</v>
      </c>
      <c r="NG17" s="130">
        <f>IFERROR(Inputs!$G$120*(Inputs!$F$120/12)*Inputs!$H$120,0)</f>
        <v>0</v>
      </c>
      <c r="NH17" s="130">
        <f>IFERROR(Inputs!$G$120*(Inputs!$F$120/12)*Inputs!$H$120,0)</f>
        <v>0</v>
      </c>
      <c r="NI17" s="130">
        <f>IFERROR(Inputs!$G$120*(Inputs!$F$120/12)*Inputs!$H$120,0)</f>
        <v>0</v>
      </c>
      <c r="NJ17" s="130">
        <f>IFERROR(Inputs!$G$120*(Inputs!$F$120/12)*Inputs!$H$120,0)</f>
        <v>0</v>
      </c>
      <c r="NK17" s="130">
        <f>IFERROR(Inputs!$G$120*(Inputs!$F$120/12)*Inputs!$H$120,0)</f>
        <v>0</v>
      </c>
      <c r="NL17" s="130">
        <f>IFERROR(Inputs!$G$120*(Inputs!$F$120/12)*Inputs!$H$120,0)</f>
        <v>0</v>
      </c>
      <c r="NM17" s="130">
        <f>IFERROR(Inputs!$G$120*(Inputs!$F$120/12)*Inputs!$H$120,0)</f>
        <v>0</v>
      </c>
      <c r="NN17" s="130">
        <f>IFERROR(Inputs!$G$120*(Inputs!$F$120/12)*Inputs!$H$120,0)</f>
        <v>0</v>
      </c>
      <c r="NO17" s="130">
        <f>IFERROR(Inputs!$G$120*(Inputs!$F$120/12)*Inputs!$H$120,0)</f>
        <v>0</v>
      </c>
      <c r="NP17" s="130">
        <f>IFERROR(Inputs!$G$120*(Inputs!$F$120/12)*Inputs!$H$120,0)</f>
        <v>0</v>
      </c>
      <c r="NQ17" s="130">
        <f>IFERROR(Inputs!$G$120*(Inputs!$F$120/12)*Inputs!$H$120,0)</f>
        <v>0</v>
      </c>
      <c r="NR17" s="130">
        <f>IFERROR(Inputs!$G$120*(Inputs!$F$120/12)*Inputs!$H$120,0)</f>
        <v>0</v>
      </c>
      <c r="NS17" s="130">
        <f>IFERROR(Inputs!$G$120*(Inputs!$F$120/12)*Inputs!$H$120,0)</f>
        <v>0</v>
      </c>
      <c r="NT17" s="130">
        <f>IFERROR(Inputs!$G$120*(Inputs!$F$120/12)*Inputs!$H$120,0)</f>
        <v>0</v>
      </c>
      <c r="NU17" s="130">
        <f>IFERROR(Inputs!$G$120*(Inputs!$F$120/12)*Inputs!$H$120,0)</f>
        <v>0</v>
      </c>
      <c r="NV17" s="130">
        <f>IFERROR(Inputs!$G$120*(Inputs!$F$120/12)*Inputs!$H$120,0)</f>
        <v>0</v>
      </c>
      <c r="NW17" s="130">
        <f>IFERROR(Inputs!$G$120*(Inputs!$F$120/12)*Inputs!$H$120,0)</f>
        <v>0</v>
      </c>
      <c r="NX17" s="130">
        <f>IFERROR(Inputs!$G$120*(Inputs!$F$120/12)*Inputs!$H$120,0)</f>
        <v>0</v>
      </c>
      <c r="NY17" s="130">
        <f>IFERROR(Inputs!$G$120*(Inputs!$F$120/12)*Inputs!$H$120,0)</f>
        <v>0</v>
      </c>
      <c r="NZ17" s="130">
        <f>IFERROR(Inputs!$G$120*(Inputs!$F$120/12)*Inputs!$H$120,0)</f>
        <v>0</v>
      </c>
      <c r="OA17" s="130">
        <f>IFERROR(Inputs!$G$120*(Inputs!$F$120/12)*Inputs!$H$120,0)</f>
        <v>0</v>
      </c>
      <c r="OB17" s="130">
        <f>IFERROR(Inputs!$G$120*(Inputs!$F$120/12)*Inputs!$H$120,0)</f>
        <v>0</v>
      </c>
      <c r="OC17" s="130">
        <f>IFERROR(Inputs!$G$120*(Inputs!$F$120/12)*Inputs!$H$120,0)</f>
        <v>0</v>
      </c>
      <c r="OD17" s="130">
        <f>IFERROR(Inputs!$G$120*(Inputs!$F$120/12)*Inputs!$H$120,0)</f>
        <v>0</v>
      </c>
      <c r="OE17" s="130">
        <f>IFERROR(Inputs!$G$120*(Inputs!$F$120/12)*Inputs!$H$120,0)</f>
        <v>0</v>
      </c>
      <c r="OF17" s="130">
        <f>IFERROR(Inputs!$G$120*(Inputs!$F$120/12)*Inputs!$H$120,0)</f>
        <v>0</v>
      </c>
      <c r="OG17" s="130">
        <f>IFERROR(Inputs!$G$120*(Inputs!$F$120/12)*Inputs!$H$120,0)</f>
        <v>0</v>
      </c>
    </row>
    <row r="18" spans="4:397">
      <c r="E18" s="52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130"/>
      <c r="AG18" s="130"/>
      <c r="AH18" s="130"/>
      <c r="AI18" s="130"/>
      <c r="AJ18" s="130"/>
      <c r="AK18" s="50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5"/>
      <c r="EJ18" s="55"/>
      <c r="EK18" s="55"/>
      <c r="EL18" s="55"/>
      <c r="EM18" s="55"/>
      <c r="EN18" s="55"/>
      <c r="EO18" s="55"/>
      <c r="EP18" s="55"/>
      <c r="EQ18" s="55"/>
      <c r="ER18" s="55"/>
      <c r="ES18" s="55"/>
      <c r="ET18" s="55"/>
      <c r="EU18" s="55"/>
      <c r="EV18" s="55"/>
      <c r="EW18" s="55"/>
      <c r="EX18" s="55"/>
      <c r="EY18" s="55"/>
      <c r="EZ18" s="55"/>
      <c r="FA18" s="55"/>
      <c r="FB18" s="55"/>
      <c r="FC18" s="55"/>
      <c r="FD18" s="55"/>
      <c r="FE18" s="55"/>
      <c r="FF18" s="55"/>
      <c r="FG18" s="55"/>
      <c r="FH18" s="55"/>
      <c r="FI18" s="55"/>
      <c r="FJ18" s="55"/>
      <c r="FK18" s="55"/>
      <c r="FL18" s="55"/>
      <c r="FM18" s="55"/>
      <c r="FN18" s="55"/>
      <c r="FO18" s="55"/>
      <c r="FP18" s="55"/>
      <c r="FQ18" s="55"/>
      <c r="FR18" s="55"/>
      <c r="FS18" s="55"/>
      <c r="FT18" s="55"/>
      <c r="FU18" s="55"/>
      <c r="FV18" s="55"/>
      <c r="FW18" s="55"/>
      <c r="FX18" s="55"/>
      <c r="FY18" s="55"/>
      <c r="FZ18" s="55"/>
      <c r="GA18" s="55"/>
      <c r="GB18" s="55"/>
      <c r="GC18" s="55"/>
      <c r="GD18" s="55"/>
      <c r="GE18" s="55"/>
      <c r="GF18" s="55"/>
      <c r="GG18" s="55"/>
      <c r="GH18" s="55"/>
      <c r="GI18" s="55"/>
      <c r="GJ18" s="55"/>
      <c r="GK18" s="55"/>
      <c r="GL18" s="55"/>
      <c r="GM18" s="55"/>
      <c r="GN18" s="55"/>
      <c r="GO18" s="55"/>
      <c r="GP18" s="55"/>
      <c r="GQ18" s="55"/>
      <c r="GR18" s="55"/>
      <c r="GS18" s="55"/>
      <c r="GT18" s="55"/>
      <c r="GU18" s="55"/>
      <c r="GV18" s="55"/>
      <c r="GW18" s="55"/>
      <c r="GX18" s="55"/>
      <c r="GY18" s="55"/>
      <c r="GZ18" s="55"/>
      <c r="HA18" s="55"/>
      <c r="HB18" s="55"/>
      <c r="HC18" s="55"/>
      <c r="HD18" s="55"/>
      <c r="HE18" s="55"/>
      <c r="HF18" s="55"/>
      <c r="HG18" s="55"/>
      <c r="HH18" s="55"/>
      <c r="HI18" s="55"/>
      <c r="HJ18" s="55"/>
      <c r="HK18" s="55"/>
      <c r="HL18" s="55"/>
      <c r="HM18" s="55"/>
      <c r="HN18" s="55"/>
      <c r="HO18" s="55"/>
      <c r="HP18" s="55"/>
      <c r="HQ18" s="55"/>
      <c r="HR18" s="55"/>
      <c r="HS18" s="55"/>
      <c r="HT18" s="55"/>
      <c r="HU18" s="55"/>
      <c r="HV18" s="55"/>
      <c r="HW18" s="55"/>
      <c r="HX18" s="55"/>
      <c r="HY18" s="55"/>
      <c r="HZ18" s="55"/>
      <c r="IA18" s="55"/>
      <c r="IB18" s="55"/>
      <c r="IC18" s="55"/>
      <c r="ID18" s="55"/>
      <c r="IE18" s="55"/>
      <c r="IF18" s="55"/>
      <c r="IG18" s="55"/>
      <c r="IH18" s="55"/>
      <c r="II18" s="55"/>
      <c r="IJ18" s="55"/>
      <c r="IK18" s="55"/>
      <c r="IL18" s="55"/>
      <c r="IM18" s="55"/>
      <c r="IN18" s="55"/>
      <c r="IO18" s="55"/>
      <c r="IP18" s="55"/>
      <c r="IQ18" s="55"/>
      <c r="IR18" s="55"/>
      <c r="IS18" s="55"/>
      <c r="IT18" s="55"/>
      <c r="IU18" s="55"/>
      <c r="IV18" s="55"/>
      <c r="IW18" s="55"/>
      <c r="IX18" s="55"/>
      <c r="IY18" s="55"/>
      <c r="IZ18" s="55"/>
      <c r="JA18" s="55"/>
      <c r="JB18" s="55"/>
      <c r="JC18" s="55"/>
      <c r="JD18" s="55"/>
      <c r="JE18" s="55"/>
      <c r="JF18" s="55"/>
      <c r="JG18" s="55"/>
      <c r="JH18" s="55"/>
      <c r="JI18" s="55"/>
      <c r="JJ18" s="55"/>
      <c r="JK18" s="55"/>
      <c r="JL18" s="55"/>
      <c r="JM18" s="55"/>
      <c r="JN18" s="55"/>
      <c r="JO18" s="55"/>
      <c r="JP18" s="55"/>
      <c r="JQ18" s="55"/>
      <c r="JR18" s="55"/>
      <c r="JS18" s="55"/>
      <c r="JT18" s="55"/>
      <c r="JU18" s="55"/>
      <c r="JV18" s="55"/>
      <c r="JW18" s="55"/>
      <c r="JX18" s="55"/>
      <c r="JY18" s="55"/>
      <c r="JZ18" s="55"/>
      <c r="KA18" s="55"/>
      <c r="KB18" s="55"/>
      <c r="KC18" s="55"/>
      <c r="KD18" s="55"/>
      <c r="KE18" s="55"/>
      <c r="KF18" s="55"/>
      <c r="KG18" s="55"/>
      <c r="KH18" s="55"/>
      <c r="KI18" s="55"/>
      <c r="KJ18" s="55"/>
      <c r="KK18" s="55"/>
      <c r="KL18" s="55"/>
      <c r="KM18" s="55"/>
      <c r="KN18" s="55"/>
      <c r="KO18" s="55"/>
      <c r="KP18" s="55"/>
      <c r="KQ18" s="55"/>
      <c r="KR18" s="55"/>
      <c r="KS18" s="55"/>
      <c r="KT18" s="55"/>
      <c r="KU18" s="55"/>
      <c r="KV18" s="55"/>
      <c r="KW18" s="55"/>
      <c r="KX18" s="55"/>
      <c r="KY18" s="55"/>
      <c r="KZ18" s="55"/>
      <c r="LA18" s="55"/>
      <c r="LB18" s="55"/>
      <c r="LC18" s="55"/>
      <c r="LD18" s="55"/>
      <c r="LE18" s="55"/>
      <c r="LF18" s="55"/>
      <c r="LG18" s="55"/>
      <c r="LH18" s="55"/>
      <c r="LI18" s="55"/>
      <c r="LJ18" s="55"/>
      <c r="LK18" s="55"/>
      <c r="LL18" s="55"/>
      <c r="LM18" s="55"/>
      <c r="LN18" s="55"/>
      <c r="LO18" s="55"/>
      <c r="LP18" s="55"/>
      <c r="LQ18" s="55"/>
      <c r="LR18" s="55"/>
      <c r="LS18" s="55"/>
      <c r="LT18" s="55"/>
      <c r="LU18" s="55"/>
      <c r="LV18" s="55"/>
      <c r="LW18" s="55"/>
      <c r="LX18" s="55"/>
      <c r="LY18" s="55"/>
      <c r="LZ18" s="130"/>
      <c r="MA18" s="130"/>
      <c r="MB18" s="130"/>
      <c r="MC18" s="130"/>
      <c r="MD18" s="130"/>
      <c r="ME18" s="130"/>
      <c r="MF18" s="130"/>
      <c r="MG18" s="130"/>
      <c r="MH18" s="130"/>
      <c r="MI18" s="130"/>
      <c r="MJ18" s="130"/>
      <c r="MK18" s="130"/>
      <c r="ML18" s="130"/>
      <c r="MM18" s="130"/>
      <c r="MN18" s="130"/>
      <c r="MO18" s="130"/>
      <c r="MP18" s="130"/>
      <c r="MQ18" s="130"/>
      <c r="MR18" s="130"/>
      <c r="MS18" s="130"/>
      <c r="MT18" s="130"/>
      <c r="MU18" s="130"/>
      <c r="MV18" s="130"/>
      <c r="MW18" s="130"/>
      <c r="MX18" s="130"/>
      <c r="MY18" s="130"/>
      <c r="MZ18" s="130"/>
      <c r="NA18" s="130"/>
      <c r="NB18" s="130"/>
      <c r="NC18" s="130"/>
      <c r="ND18" s="130"/>
      <c r="NE18" s="130"/>
      <c r="NF18" s="130"/>
      <c r="NG18" s="130"/>
      <c r="NH18" s="130"/>
      <c r="NI18" s="130"/>
      <c r="NJ18" s="130"/>
      <c r="NK18" s="130"/>
      <c r="NL18" s="130"/>
      <c r="NM18" s="130"/>
      <c r="NN18" s="130"/>
      <c r="NO18" s="130"/>
      <c r="NP18" s="130"/>
      <c r="NQ18" s="130"/>
      <c r="NR18" s="130"/>
      <c r="NS18" s="130"/>
      <c r="NT18" s="130"/>
      <c r="NU18" s="130"/>
      <c r="NV18" s="130"/>
      <c r="NW18" s="130"/>
      <c r="NX18" s="130"/>
      <c r="NY18" s="130"/>
      <c r="NZ18" s="130"/>
      <c r="OA18" s="130"/>
      <c r="OB18" s="130"/>
      <c r="OC18" s="130"/>
      <c r="OD18" s="130"/>
      <c r="OE18" s="130"/>
      <c r="OF18" s="130"/>
      <c r="OG18" s="130"/>
    </row>
    <row r="19" spans="4:397">
      <c r="E19" s="17" t="s">
        <v>282</v>
      </c>
      <c r="G19" s="56">
        <f>(IF(G8&lt;=Inputs!$M$70,1,0)*SUM(G14:G18))</f>
        <v>997814</v>
      </c>
      <c r="H19" s="56">
        <f>(IF(H8&lt;=Inputs!$M$70,1,0)*SUM(H14:H18))</f>
        <v>57391.599999999991</v>
      </c>
      <c r="I19" s="56">
        <f>(IF(I8&lt;=Inputs!$M$70,1,0)*SUM(I14:I18))</f>
        <v>58817.781260000003</v>
      </c>
      <c r="J19" s="56">
        <f>(IF(J8&lt;=Inputs!$M$70,1,0)*SUM(J14:J18))</f>
        <v>60279.403124310986</v>
      </c>
      <c r="K19" s="56">
        <f>(IF(K8&lt;=Inputs!$M$70,1,0)*SUM(K14:K18))</f>
        <v>61777.346291950133</v>
      </c>
      <c r="L19" s="56">
        <f>(IF(L8&lt;=Inputs!$M$70,1,0)*SUM(L14:L18))</f>
        <v>63312.513347305096</v>
      </c>
      <c r="M19" s="56">
        <f>(IF(M8&lt;=Inputs!$M$70,1,0)*SUM(M14:M18))</f>
        <v>64885.829303985622</v>
      </c>
      <c r="N19" s="56">
        <f>(IF(N8&lt;=Inputs!$M$70,1,0)*SUM(N14:N18))</f>
        <v>66498.242162189665</v>
      </c>
      <c r="O19" s="56">
        <f>(IF(O8&lt;=Inputs!$M$70,1,0)*SUM(O14:O18))</f>
        <v>68150.723479920081</v>
      </c>
      <c r="P19" s="56">
        <f>(IF(P8&lt;=Inputs!$M$70,1,0)*SUM(P14:P18))</f>
        <v>69844.268958396089</v>
      </c>
      <c r="Q19" s="56">
        <f>(IF(Q8&lt;=Inputs!$M$70,1,0)*SUM(Q14:Q18))</f>
        <v>71579.899042012272</v>
      </c>
      <c r="R19" s="56">
        <f>(IF(R8&lt;=Inputs!$M$70,1,0)*SUM(R14:R18))</f>
        <v>73358.659533206242</v>
      </c>
      <c r="S19" s="56">
        <f>(IF(S8&lt;=Inputs!$M$70,1,0)*SUM(S14:S18))</f>
        <v>75181.622222606456</v>
      </c>
      <c r="T19" s="56">
        <f>(IF(T8&lt;=Inputs!$M$70,1,0)*SUM(T14:T18))</f>
        <v>77049.885534838206</v>
      </c>
      <c r="U19" s="56">
        <f>(IF(U8&lt;=Inputs!$M$70,1,0)*SUM(U14:U18))</f>
        <v>78964.575190378935</v>
      </c>
      <c r="V19" s="56">
        <f>(IF(V8&lt;=Inputs!$M$70,1,0)*SUM(V14:V18))</f>
        <v>80926.844883859871</v>
      </c>
      <c r="W19" s="56">
        <f>(IF(W8&lt;=Inputs!$M$70,1,0)*SUM(W14:W18))</f>
        <v>82937.876979223773</v>
      </c>
      <c r="X19" s="56">
        <f>(IF(X8&lt;=Inputs!$M$70,1,0)*SUM(X14:X18))</f>
        <v>84998.883222157499</v>
      </c>
      <c r="Y19" s="56">
        <f>(IF(Y8&lt;=Inputs!$M$70,1,0)*SUM(Y14:Y18))</f>
        <v>87111.105470228096</v>
      </c>
      <c r="Z19" s="56">
        <f>(IF(Z8&lt;=Inputs!$M$70,1,0)*SUM(Z14:Z18))</f>
        <v>89275.816441163275</v>
      </c>
      <c r="AA19" s="56">
        <f>(IF(AA8&lt;=Inputs!$M$70,1,0)*SUM(AA14:AA18))</f>
        <v>91494.320479726201</v>
      </c>
      <c r="AB19" s="56">
        <f>(IF(AB8&lt;=Inputs!$M$70,1,0)*SUM(AB14:AB18))</f>
        <v>93767.954343647361</v>
      </c>
      <c r="AC19" s="56">
        <f>(IF(AC8&lt;=Inputs!$M$70,1,0)*SUM(AC14:AC18))</f>
        <v>96098.088009087034</v>
      </c>
      <c r="AD19" s="56">
        <f>(IF(AD8&lt;=Inputs!$M$70,1,0)*SUM(AD14:AD18))</f>
        <v>98486.125496112843</v>
      </c>
      <c r="AE19" s="56">
        <f>(IF(AE8&lt;=Inputs!$M$70,1,0)*SUM(AE14:AE18))</f>
        <v>100933.50571469124</v>
      </c>
      <c r="AF19" s="56">
        <f>(IF(AF8&lt;=Inputs!$M$70,1,0)*SUM(AF14:AF18))</f>
        <v>0</v>
      </c>
      <c r="AG19" s="56">
        <f>(IF(AG8&lt;=Inputs!$M$70,1,0)*SUM(AG14:AG18))</f>
        <v>0</v>
      </c>
      <c r="AH19" s="56">
        <f>(IF(AH8&lt;=Inputs!$M$70,1,0)*SUM(AH14:AH18))</f>
        <v>0</v>
      </c>
      <c r="AI19" s="56">
        <f>(IF(AI8&lt;=Inputs!$M$70,1,0)*SUM(AI14:AI18))</f>
        <v>0</v>
      </c>
      <c r="AJ19" s="56">
        <f>(IF(AJ8&lt;=Inputs!$M$70,1,0)*SUM(AJ14:AJ18))</f>
        <v>0</v>
      </c>
      <c r="AK19" s="50"/>
      <c r="AL19" s="56">
        <f t="shared" ref="AL19:CW19" si="79">SUM(AL14:AL18)</f>
        <v>944548.03382794315</v>
      </c>
      <c r="AM19" s="56">
        <f t="shared" si="79"/>
        <v>3270.4877843538743</v>
      </c>
      <c r="AN19" s="56">
        <f t="shared" si="79"/>
        <v>4577.3526689293421</v>
      </c>
      <c r="AO19" s="56">
        <f t="shared" si="79"/>
        <v>5601.4137050854106</v>
      </c>
      <c r="AP19" s="56">
        <f t="shared" si="79"/>
        <v>6164.5620038708576</v>
      </c>
      <c r="AQ19" s="56">
        <f t="shared" si="79"/>
        <v>6332.213963142688</v>
      </c>
      <c r="AR19" s="56">
        <f t="shared" si="79"/>
        <v>6614.9819079408708</v>
      </c>
      <c r="AS19" s="56">
        <f t="shared" si="79"/>
        <v>6091.7315082325877</v>
      </c>
      <c r="AT19" s="56">
        <f t="shared" si="79"/>
        <v>5054.1976382149151</v>
      </c>
      <c r="AU19" s="56">
        <f t="shared" si="79"/>
        <v>3938.2771871756745</v>
      </c>
      <c r="AV19" s="56">
        <f t="shared" si="79"/>
        <v>3117.5652856862357</v>
      </c>
      <c r="AW19" s="56">
        <f t="shared" si="79"/>
        <v>2503.1825194244198</v>
      </c>
      <c r="AX19" s="56">
        <f t="shared" si="79"/>
        <v>2801.9745685675011</v>
      </c>
      <c r="AY19" s="56">
        <f t="shared" si="79"/>
        <v>3351.7594057950687</v>
      </c>
      <c r="AZ19" s="56">
        <f t="shared" si="79"/>
        <v>4691.0998827522353</v>
      </c>
      <c r="BA19" s="56">
        <f t="shared" si="79"/>
        <v>5740.6088356567834</v>
      </c>
      <c r="BB19" s="56">
        <f t="shared" si="79"/>
        <v>6317.7513696670485</v>
      </c>
      <c r="BC19" s="56">
        <f t="shared" si="79"/>
        <v>6489.5694801267837</v>
      </c>
      <c r="BD19" s="56">
        <f t="shared" si="79"/>
        <v>6779.3642083532013</v>
      </c>
      <c r="BE19" s="56">
        <f t="shared" si="79"/>
        <v>6243.1110362121672</v>
      </c>
      <c r="BF19" s="56">
        <f t="shared" si="79"/>
        <v>5179.7944495245556</v>
      </c>
      <c r="BG19" s="56">
        <f t="shared" si="79"/>
        <v>4036.1433752769899</v>
      </c>
      <c r="BH19" s="56">
        <f t="shared" si="79"/>
        <v>3195.0367830355385</v>
      </c>
      <c r="BI19" s="56">
        <f t="shared" si="79"/>
        <v>2565.3866050321167</v>
      </c>
      <c r="BJ19" s="56">
        <f t="shared" si="79"/>
        <v>2871.6036365964042</v>
      </c>
      <c r="BK19" s="56">
        <f t="shared" si="79"/>
        <v>3435.0506270290762</v>
      </c>
      <c r="BL19" s="56">
        <f t="shared" si="79"/>
        <v>4807.6737148386301</v>
      </c>
      <c r="BM19" s="56">
        <f t="shared" si="79"/>
        <v>5883.2629652228552</v>
      </c>
      <c r="BN19" s="56">
        <f t="shared" si="79"/>
        <v>6474.7474912032758</v>
      </c>
      <c r="BO19" s="56">
        <f t="shared" si="79"/>
        <v>6650.8352817079358</v>
      </c>
      <c r="BP19" s="56">
        <f t="shared" si="79"/>
        <v>6947.8314089307796</v>
      </c>
      <c r="BQ19" s="56">
        <f t="shared" si="79"/>
        <v>6398.2523454620414</v>
      </c>
      <c r="BR19" s="56">
        <f t="shared" si="79"/>
        <v>5308.5123415952421</v>
      </c>
      <c r="BS19" s="56">
        <f t="shared" si="79"/>
        <v>4136.4415381526242</v>
      </c>
      <c r="BT19" s="56">
        <f t="shared" si="79"/>
        <v>3274.4334470939721</v>
      </c>
      <c r="BU19" s="56">
        <f t="shared" si="79"/>
        <v>2629.1364621671655</v>
      </c>
      <c r="BV19" s="56">
        <f t="shared" si="79"/>
        <v>2942.9629869658247</v>
      </c>
      <c r="BW19" s="56">
        <f t="shared" si="79"/>
        <v>3520.4116351107486</v>
      </c>
      <c r="BX19" s="56">
        <f t="shared" si="79"/>
        <v>4927.14440665237</v>
      </c>
      <c r="BY19" s="56">
        <f t="shared" si="79"/>
        <v>6029.4620499086432</v>
      </c>
      <c r="BZ19" s="56">
        <f t="shared" si="79"/>
        <v>6635.6449663596768</v>
      </c>
      <c r="CA19" s="56">
        <f t="shared" si="79"/>
        <v>6816.1085384583766</v>
      </c>
      <c r="CB19" s="56">
        <f t="shared" si="79"/>
        <v>7120.485019442709</v>
      </c>
      <c r="CC19" s="56">
        <f t="shared" si="79"/>
        <v>6557.2489162467718</v>
      </c>
      <c r="CD19" s="56">
        <f t="shared" si="79"/>
        <v>5440.4288732838841</v>
      </c>
      <c r="CE19" s="56">
        <f t="shared" si="79"/>
        <v>4239.2321103757158</v>
      </c>
      <c r="CF19" s="56">
        <f t="shared" si="79"/>
        <v>3355.8031182542572</v>
      </c>
      <c r="CG19" s="56">
        <f t="shared" si="79"/>
        <v>2694.4705032520192</v>
      </c>
      <c r="CH19" s="56">
        <f t="shared" si="79"/>
        <v>3016.0956171919256</v>
      </c>
      <c r="CI19" s="56">
        <f t="shared" si="79"/>
        <v>3607.8938642432508</v>
      </c>
      <c r="CJ19" s="56">
        <f t="shared" si="79"/>
        <v>5049.5839451576812</v>
      </c>
      <c r="CK19" s="56">
        <f t="shared" si="79"/>
        <v>6179.2941818488734</v>
      </c>
      <c r="CL19" s="56">
        <f t="shared" si="79"/>
        <v>6800.5407437737149</v>
      </c>
      <c r="CM19" s="56">
        <f t="shared" si="79"/>
        <v>6985.4888356390684</v>
      </c>
      <c r="CN19" s="56">
        <f t="shared" si="79"/>
        <v>7297.4290721758616</v>
      </c>
      <c r="CO19" s="56">
        <f t="shared" si="79"/>
        <v>6720.1965518155048</v>
      </c>
      <c r="CP19" s="56">
        <f t="shared" si="79"/>
        <v>5575.6235307849884</v>
      </c>
      <c r="CQ19" s="56">
        <f t="shared" si="79"/>
        <v>4344.5770283185539</v>
      </c>
      <c r="CR19" s="56">
        <f t="shared" si="79"/>
        <v>3439.1948257428758</v>
      </c>
      <c r="CS19" s="56">
        <f t="shared" si="79"/>
        <v>2761.428095257832</v>
      </c>
      <c r="CT19" s="56">
        <f t="shared" si="79"/>
        <v>3091.0455932791447</v>
      </c>
      <c r="CU19" s="56">
        <f t="shared" si="79"/>
        <v>3697.5500267696957</v>
      </c>
      <c r="CV19" s="56">
        <f t="shared" si="79"/>
        <v>5175.0661061948504</v>
      </c>
      <c r="CW19" s="56">
        <f t="shared" si="79"/>
        <v>6332.8496422678181</v>
      </c>
      <c r="CX19" s="56">
        <f t="shared" ref="CX19:FI19" si="80">SUM(CX14:CX18)</f>
        <v>6969.534181256493</v>
      </c>
      <c r="CY19" s="56">
        <f t="shared" si="80"/>
        <v>7159.0782332047002</v>
      </c>
      <c r="CZ19" s="56">
        <f t="shared" si="80"/>
        <v>7478.7701846194313</v>
      </c>
      <c r="DA19" s="56">
        <f t="shared" si="80"/>
        <v>6887.193436128121</v>
      </c>
      <c r="DB19" s="56">
        <f t="shared" si="80"/>
        <v>5714.177775524995</v>
      </c>
      <c r="DC19" s="56">
        <f t="shared" si="80"/>
        <v>4452.539767472269</v>
      </c>
      <c r="DD19" s="56">
        <f t="shared" si="80"/>
        <v>3524.6588171625863</v>
      </c>
      <c r="DE19" s="56">
        <f t="shared" si="80"/>
        <v>2830.0495834249891</v>
      </c>
      <c r="DF19" s="56">
        <f t="shared" si="80"/>
        <v>3167.8580762721322</v>
      </c>
      <c r="DG19" s="56">
        <f t="shared" si="80"/>
        <v>3789.4341449349231</v>
      </c>
      <c r="DH19" s="56">
        <f t="shared" si="80"/>
        <v>5303.6664989337924</v>
      </c>
      <c r="DI19" s="56">
        <f t="shared" si="80"/>
        <v>6490.2209558781742</v>
      </c>
      <c r="DJ19" s="56">
        <f t="shared" si="80"/>
        <v>7142.7271056607169</v>
      </c>
      <c r="DK19" s="56">
        <f t="shared" si="80"/>
        <v>7336.9813272998372</v>
      </c>
      <c r="DL19" s="56">
        <f t="shared" si="80"/>
        <v>7664.617623707225</v>
      </c>
      <c r="DM19" s="56">
        <f t="shared" si="80"/>
        <v>7058.3401930159052</v>
      </c>
      <c r="DN19" s="56">
        <f t="shared" si="80"/>
        <v>5856.1750932467921</v>
      </c>
      <c r="DO19" s="56">
        <f t="shared" si="80"/>
        <v>4563.1853806939562</v>
      </c>
      <c r="DP19" s="56">
        <f t="shared" si="80"/>
        <v>3612.2465887690769</v>
      </c>
      <c r="DQ19" s="56">
        <f t="shared" si="80"/>
        <v>2900.3763155731003</v>
      </c>
      <c r="DR19" s="56">
        <f t="shared" si="80"/>
        <v>3246.5793494674945</v>
      </c>
      <c r="DS19" s="56">
        <f t="shared" si="80"/>
        <v>3883.6015834365558</v>
      </c>
      <c r="DT19" s="56">
        <f t="shared" si="80"/>
        <v>5435.4626114322964</v>
      </c>
      <c r="DU19" s="56">
        <f t="shared" si="80"/>
        <v>6651.5029466317465</v>
      </c>
      <c r="DV19" s="56">
        <f t="shared" si="80"/>
        <v>7320.2238742363861</v>
      </c>
      <c r="DW19" s="56">
        <f t="shared" si="80"/>
        <v>7519.3053132832383</v>
      </c>
      <c r="DX19" s="56">
        <f t="shared" si="80"/>
        <v>7855.0833716563493</v>
      </c>
      <c r="DY19" s="56">
        <f t="shared" si="80"/>
        <v>7233.7399468123504</v>
      </c>
      <c r="DZ19" s="56">
        <f t="shared" si="80"/>
        <v>6001.7010443139752</v>
      </c>
      <c r="EA19" s="56">
        <f t="shared" si="80"/>
        <v>4676.5805374042002</v>
      </c>
      <c r="EB19" s="56">
        <f t="shared" si="80"/>
        <v>3702.0109164999885</v>
      </c>
      <c r="EC19" s="56">
        <f t="shared" si="80"/>
        <v>2972.4506670150918</v>
      </c>
      <c r="ED19" s="56">
        <f t="shared" si="80"/>
        <v>3327.2568463017615</v>
      </c>
      <c r="EE19" s="56">
        <f t="shared" si="80"/>
        <v>3980.1090827849544</v>
      </c>
      <c r="EF19" s="56">
        <f t="shared" si="80"/>
        <v>5570.5338573263889</v>
      </c>
      <c r="EG19" s="56">
        <f t="shared" si="80"/>
        <v>6816.7927948555443</v>
      </c>
      <c r="EH19" s="56">
        <f t="shared" si="80"/>
        <v>7502.1314375111597</v>
      </c>
      <c r="EI19" s="56">
        <f t="shared" si="80"/>
        <v>7706.1600503183263</v>
      </c>
      <c r="EJ19" s="56">
        <f t="shared" si="80"/>
        <v>8050.282193442009</v>
      </c>
      <c r="EK19" s="56">
        <f t="shared" si="80"/>
        <v>7413.4983844906374</v>
      </c>
      <c r="EL19" s="56">
        <f t="shared" si="80"/>
        <v>6150.8433152651769</v>
      </c>
      <c r="EM19" s="56">
        <f t="shared" si="80"/>
        <v>4792.7935637586943</v>
      </c>
      <c r="EN19" s="56">
        <f t="shared" si="80"/>
        <v>3794.005887775013</v>
      </c>
      <c r="EO19" s="56">
        <f t="shared" si="80"/>
        <v>3046.3160660904168</v>
      </c>
      <c r="EP19" s="56">
        <f t="shared" si="80"/>
        <v>3409.9391789323608</v>
      </c>
      <c r="EQ19" s="56">
        <f t="shared" si="80"/>
        <v>4079.0147934921606</v>
      </c>
      <c r="ER19" s="56">
        <f t="shared" si="80"/>
        <v>5708.9616236809507</v>
      </c>
      <c r="ES19" s="56">
        <f t="shared" si="80"/>
        <v>6986.1900958077058</v>
      </c>
      <c r="ET19" s="56">
        <f t="shared" si="80"/>
        <v>7688.5594037333121</v>
      </c>
      <c r="EU19" s="56">
        <f t="shared" si="80"/>
        <v>7897.6581275687377</v>
      </c>
      <c r="EV19" s="56">
        <f t="shared" si="80"/>
        <v>8250.3317059490437</v>
      </c>
      <c r="EW19" s="56">
        <f t="shared" si="80"/>
        <v>7597.7238193452295</v>
      </c>
      <c r="EX19" s="56">
        <f t="shared" si="80"/>
        <v>6303.6917716495163</v>
      </c>
      <c r="EY19" s="56">
        <f t="shared" si="80"/>
        <v>4911.8944838180987</v>
      </c>
      <c r="EZ19" s="56">
        <f t="shared" si="80"/>
        <v>3888.2869340862221</v>
      </c>
      <c r="FA19" s="56">
        <f t="shared" si="80"/>
        <v>3122.0170203327639</v>
      </c>
      <c r="FB19" s="56">
        <f t="shared" si="80"/>
        <v>3494.6761675288303</v>
      </c>
      <c r="FC19" s="56">
        <f t="shared" si="80"/>
        <v>4180.3783111104412</v>
      </c>
      <c r="FD19" s="56">
        <f t="shared" si="80"/>
        <v>5850.8293200294229</v>
      </c>
      <c r="FE19" s="56">
        <f t="shared" si="80"/>
        <v>7159.7969196885279</v>
      </c>
      <c r="FF19" s="56">
        <f t="shared" si="80"/>
        <v>7879.6201049160863</v>
      </c>
      <c r="FG19" s="56">
        <f t="shared" si="80"/>
        <v>8093.9149320388206</v>
      </c>
      <c r="FH19" s="56">
        <f t="shared" si="80"/>
        <v>8455.3524488418789</v>
      </c>
      <c r="FI19" s="56">
        <f t="shared" si="80"/>
        <v>7786.5272562559594</v>
      </c>
      <c r="FJ19" s="56">
        <f t="shared" ref="FJ19:HU19" si="81">SUM(FJ14:FJ18)</f>
        <v>6460.338512175008</v>
      </c>
      <c r="FK19" s="56">
        <f t="shared" si="81"/>
        <v>5033.9550617409786</v>
      </c>
      <c r="FL19" s="56">
        <f t="shared" si="81"/>
        <v>3984.9108643982654</v>
      </c>
      <c r="FM19" s="56">
        <f t="shared" si="81"/>
        <v>3199.5991432880332</v>
      </c>
      <c r="FN19" s="56">
        <f t="shared" si="81"/>
        <v>3581.5188702919213</v>
      </c>
      <c r="FO19" s="56">
        <f t="shared" si="81"/>
        <v>4284.2607121415349</v>
      </c>
      <c r="FP19" s="56">
        <f t="shared" si="81"/>
        <v>5996.2224286321534</v>
      </c>
      <c r="FQ19" s="56">
        <f t="shared" si="81"/>
        <v>7337.7178731427875</v>
      </c>
      <c r="FR19" s="56">
        <f t="shared" si="81"/>
        <v>8075.4286645232496</v>
      </c>
      <c r="FS19" s="56">
        <f t="shared" si="81"/>
        <v>8295.0487180999844</v>
      </c>
      <c r="FT19" s="56">
        <f t="shared" si="81"/>
        <v>8665.4679571955985</v>
      </c>
      <c r="FU19" s="56">
        <f t="shared" si="81"/>
        <v>7980.0224585739188</v>
      </c>
      <c r="FV19" s="56">
        <f t="shared" si="81"/>
        <v>6620.8779242025566</v>
      </c>
      <c r="FW19" s="56">
        <f t="shared" si="81"/>
        <v>5159.0488450252415</v>
      </c>
      <c r="FX19" s="56">
        <f t="shared" si="81"/>
        <v>4083.9358993785622</v>
      </c>
      <c r="FY19" s="56">
        <f t="shared" si="81"/>
        <v>3279.109181998741</v>
      </c>
      <c r="FZ19" s="56">
        <f t="shared" si="81"/>
        <v>3670.519614218676</v>
      </c>
      <c r="GA19" s="56">
        <f t="shared" si="81"/>
        <v>4390.7245908382529</v>
      </c>
      <c r="GB19" s="56">
        <f t="shared" si="81"/>
        <v>6145.2285559836637</v>
      </c>
      <c r="GC19" s="56">
        <f t="shared" si="81"/>
        <v>7520.0601622903869</v>
      </c>
      <c r="GD19" s="56">
        <f t="shared" si="81"/>
        <v>8276.1030668366529</v>
      </c>
      <c r="GE19" s="56">
        <f t="shared" si="81"/>
        <v>8501.1806787447713</v>
      </c>
      <c r="GF19" s="56">
        <f t="shared" si="81"/>
        <v>8880.8048359319109</v>
      </c>
      <c r="GG19" s="56">
        <f t="shared" si="81"/>
        <v>8178.3260166694827</v>
      </c>
      <c r="GH19" s="56">
        <f t="shared" si="81"/>
        <v>6785.4067406189915</v>
      </c>
      <c r="GI19" s="56">
        <f t="shared" si="81"/>
        <v>5287.2512088241201</v>
      </c>
      <c r="GJ19" s="56">
        <f t="shared" si="81"/>
        <v>4185.4217064781196</v>
      </c>
      <c r="GK19" s="56">
        <f t="shared" si="81"/>
        <v>3360.5950451714102</v>
      </c>
      <c r="GL19" s="56">
        <f t="shared" si="81"/>
        <v>3761.7320266320103</v>
      </c>
      <c r="GM19" s="56">
        <f t="shared" si="81"/>
        <v>4499.8340969205838</v>
      </c>
      <c r="GN19" s="56">
        <f t="shared" si="81"/>
        <v>6297.9374855998576</v>
      </c>
      <c r="GO19" s="56">
        <f t="shared" si="81"/>
        <v>7706.9336573233031</v>
      </c>
      <c r="GP19" s="56">
        <f t="shared" si="81"/>
        <v>8481.7642280475466</v>
      </c>
      <c r="GQ19" s="56">
        <f t="shared" si="81"/>
        <v>8712.4350186115789</v>
      </c>
      <c r="GR19" s="56">
        <f t="shared" si="81"/>
        <v>9101.4928361048187</v>
      </c>
      <c r="GS19" s="56">
        <f t="shared" si="81"/>
        <v>8381.5574181837201</v>
      </c>
      <c r="GT19" s="56">
        <f t="shared" si="81"/>
        <v>6954.0240981233737</v>
      </c>
      <c r="GU19" s="56">
        <f t="shared" si="81"/>
        <v>5418.639401363399</v>
      </c>
      <c r="GV19" s="56">
        <f t="shared" si="81"/>
        <v>4289.4294358841007</v>
      </c>
      <c r="GW19" s="56">
        <f t="shared" si="81"/>
        <v>3444.1058320439197</v>
      </c>
      <c r="GX19" s="56">
        <f t="shared" si="81"/>
        <v>3855.2110674938167</v>
      </c>
      <c r="GY19" s="56">
        <f t="shared" si="81"/>
        <v>4611.6549742290608</v>
      </c>
      <c r="GZ19" s="56">
        <f t="shared" si="81"/>
        <v>6454.4412321170148</v>
      </c>
      <c r="HA19" s="56">
        <f t="shared" si="81"/>
        <v>7898.4509587077882</v>
      </c>
      <c r="HB19" s="56">
        <f t="shared" si="81"/>
        <v>8692.536069114527</v>
      </c>
      <c r="HC19" s="56">
        <f t="shared" si="81"/>
        <v>8928.9390288240775</v>
      </c>
      <c r="HD19" s="56">
        <f t="shared" si="81"/>
        <v>9327.6649330820255</v>
      </c>
      <c r="HE19" s="56">
        <f t="shared" si="81"/>
        <v>8589.8391200255865</v>
      </c>
      <c r="HF19" s="56">
        <f t="shared" si="81"/>
        <v>7126.8315969617406</v>
      </c>
      <c r="HG19" s="56">
        <f t="shared" si="81"/>
        <v>5553.2925904872809</v>
      </c>
      <c r="HH19" s="56">
        <f t="shared" si="81"/>
        <v>4396.0217573658219</v>
      </c>
      <c r="HI19" s="56">
        <f t="shared" si="81"/>
        <v>3529.6918619702114</v>
      </c>
      <c r="HJ19" s="56">
        <f t="shared" si="81"/>
        <v>3951.0130625210377</v>
      </c>
      <c r="HK19" s="56">
        <f t="shared" si="81"/>
        <v>4726.2546003386524</v>
      </c>
      <c r="HL19" s="56">
        <f t="shared" si="81"/>
        <v>6614.8340967351223</v>
      </c>
      <c r="HM19" s="56">
        <f t="shared" si="81"/>
        <v>8094.7274650316776</v>
      </c>
      <c r="HN19" s="56">
        <f t="shared" si="81"/>
        <v>8908.5455904320224</v>
      </c>
      <c r="HO19" s="56">
        <f t="shared" si="81"/>
        <v>9150.8231636903547</v>
      </c>
      <c r="HP19" s="56">
        <f t="shared" si="81"/>
        <v>9559.457406669113</v>
      </c>
      <c r="HQ19" s="56">
        <f t="shared" si="81"/>
        <v>8803.296622158221</v>
      </c>
      <c r="HR19" s="56">
        <f t="shared" si="81"/>
        <v>7303.9333621462392</v>
      </c>
      <c r="HS19" s="56">
        <f t="shared" si="81"/>
        <v>5691.2919113608896</v>
      </c>
      <c r="HT19" s="56">
        <f t="shared" si="81"/>
        <v>4505.2628980363625</v>
      </c>
      <c r="HU19" s="56">
        <f t="shared" si="81"/>
        <v>3617.4047047401709</v>
      </c>
      <c r="HV19" s="56">
        <f t="shared" ref="HV19:KG19" si="82">SUM(HV14:HV18)</f>
        <v>4049.1957371246849</v>
      </c>
      <c r="HW19" s="56">
        <f t="shared" si="82"/>
        <v>4843.7020271570682</v>
      </c>
      <c r="HX19" s="56">
        <f t="shared" si="82"/>
        <v>6779.21272403899</v>
      </c>
      <c r="HY19" s="56">
        <f t="shared" si="82"/>
        <v>8295.8814425377132</v>
      </c>
      <c r="HZ19" s="56">
        <f t="shared" si="82"/>
        <v>9129.9229483542586</v>
      </c>
      <c r="IA19" s="56">
        <f t="shared" si="82"/>
        <v>9378.2211193080602</v>
      </c>
      <c r="IB19" s="56">
        <f t="shared" si="82"/>
        <v>9797.0099232248394</v>
      </c>
      <c r="IC19" s="56">
        <f t="shared" si="82"/>
        <v>9022.0585432188527</v>
      </c>
      <c r="ID19" s="56">
        <f t="shared" si="82"/>
        <v>7485.4361061955724</v>
      </c>
      <c r="IE19" s="56">
        <f t="shared" si="82"/>
        <v>5832.7205153582072</v>
      </c>
      <c r="IF19" s="56">
        <f t="shared" si="82"/>
        <v>4617.2186810525654</v>
      </c>
      <c r="IG19" s="56">
        <f t="shared" si="82"/>
        <v>3707.2972116529641</v>
      </c>
      <c r="IH19" s="56">
        <f t="shared" si="82"/>
        <v>4149.8182511922332</v>
      </c>
      <c r="II19" s="56">
        <f t="shared" si="82"/>
        <v>4964.0680225319211</v>
      </c>
      <c r="IJ19" s="56">
        <f t="shared" si="82"/>
        <v>6947.6761602313591</v>
      </c>
      <c r="IK19" s="56">
        <f t="shared" si="82"/>
        <v>8502.0340963847757</v>
      </c>
      <c r="IL19" s="56">
        <f t="shared" si="82"/>
        <v>9356.8015336208628</v>
      </c>
      <c r="IM19" s="56">
        <f t="shared" si="82"/>
        <v>9611.2699141228641</v>
      </c>
      <c r="IN19" s="56">
        <f t="shared" si="82"/>
        <v>10040.465619816978</v>
      </c>
      <c r="IO19" s="56">
        <f t="shared" si="82"/>
        <v>9246.2566980178417</v>
      </c>
      <c r="IP19" s="56">
        <f t="shared" si="82"/>
        <v>7671.4491934345324</v>
      </c>
      <c r="IQ19" s="56">
        <f t="shared" si="82"/>
        <v>5977.6636201648589</v>
      </c>
      <c r="IR19" s="56">
        <f t="shared" si="82"/>
        <v>4731.9565652767224</v>
      </c>
      <c r="IS19" s="56">
        <f t="shared" si="82"/>
        <v>3799.4235473625399</v>
      </c>
      <c r="IT19" s="56">
        <f t="shared" si="82"/>
        <v>4252.9412347343614</v>
      </c>
      <c r="IU19" s="56">
        <f t="shared" si="82"/>
        <v>5087.4251128918404</v>
      </c>
      <c r="IV19" s="56">
        <f t="shared" si="82"/>
        <v>7120.3259128131085</v>
      </c>
      <c r="IW19" s="56">
        <f t="shared" si="82"/>
        <v>8713.3096436799387</v>
      </c>
      <c r="IX19" s="56">
        <f t="shared" si="82"/>
        <v>9589.3180517313413</v>
      </c>
      <c r="IY19" s="56">
        <f t="shared" si="82"/>
        <v>9850.1099714888205</v>
      </c>
      <c r="IZ19" s="56">
        <f t="shared" si="82"/>
        <v>10289.971190469429</v>
      </c>
      <c r="JA19" s="56">
        <f t="shared" si="82"/>
        <v>9476.0261769635854</v>
      </c>
      <c r="JB19" s="56">
        <f t="shared" si="82"/>
        <v>7862.0847058913805</v>
      </c>
      <c r="JC19" s="56">
        <f t="shared" si="82"/>
        <v>6126.2085611259554</v>
      </c>
      <c r="JD19" s="56">
        <f t="shared" si="82"/>
        <v>4849.5456859238484</v>
      </c>
      <c r="JE19" s="56">
        <f t="shared" si="82"/>
        <v>3893.8392225144999</v>
      </c>
      <c r="JF19" s="56">
        <f t="shared" si="82"/>
        <v>4358.6268244175099</v>
      </c>
      <c r="JG19" s="56">
        <f t="shared" si="82"/>
        <v>5213.8476269472021</v>
      </c>
      <c r="JH19" s="56">
        <f t="shared" si="82"/>
        <v>7297.2660117465139</v>
      </c>
      <c r="JI19" s="56">
        <f t="shared" si="82"/>
        <v>8929.835388325384</v>
      </c>
      <c r="JJ19" s="56">
        <f t="shared" si="82"/>
        <v>9827.6126053168646</v>
      </c>
      <c r="JK19" s="56">
        <f t="shared" si="82"/>
        <v>10094.885204280317</v>
      </c>
      <c r="JL19" s="56">
        <f t="shared" si="82"/>
        <v>10545.676974552594</v>
      </c>
      <c r="JM19" s="56">
        <f t="shared" si="82"/>
        <v>9711.5054274611321</v>
      </c>
      <c r="JN19" s="56">
        <f t="shared" si="82"/>
        <v>8057.4575108327817</v>
      </c>
      <c r="JO19" s="56">
        <f t="shared" si="82"/>
        <v>6278.4448438699355</v>
      </c>
      <c r="JP19" s="56">
        <f t="shared" si="82"/>
        <v>4970.0568962190564</v>
      </c>
      <c r="JQ19" s="56">
        <f t="shared" si="82"/>
        <v>3990.6011271939856</v>
      </c>
      <c r="JR19" s="56">
        <f t="shared" si="82"/>
        <v>4466.9387010042847</v>
      </c>
      <c r="JS19" s="56">
        <f t="shared" si="82"/>
        <v>5343.4117404768404</v>
      </c>
      <c r="JT19" s="56">
        <f t="shared" si="82"/>
        <v>7478.6030721384159</v>
      </c>
      <c r="JU19" s="56">
        <f t="shared" si="82"/>
        <v>9151.7417977252699</v>
      </c>
      <c r="JV19" s="56">
        <f t="shared" si="82"/>
        <v>10071.828778558991</v>
      </c>
      <c r="JW19" s="56">
        <f t="shared" si="82"/>
        <v>10345.743101606684</v>
      </c>
      <c r="JX19" s="56">
        <f t="shared" si="82"/>
        <v>10807.737047370229</v>
      </c>
      <c r="JY19" s="56">
        <f t="shared" si="82"/>
        <v>9952.8363373335415</v>
      </c>
      <c r="JZ19" s="56">
        <f t="shared" si="82"/>
        <v>8257.6853299769773</v>
      </c>
      <c r="KA19" s="56">
        <f t="shared" si="82"/>
        <v>6434.4641982401035</v>
      </c>
      <c r="KB19" s="56">
        <f t="shared" si="82"/>
        <v>5093.5628100901004</v>
      </c>
      <c r="KC19" s="56">
        <f t="shared" si="82"/>
        <v>4089.7675652047565</v>
      </c>
      <c r="KD19" s="56">
        <f t="shared" si="82"/>
        <v>4577.9421277242409</v>
      </c>
      <c r="KE19" s="56">
        <f t="shared" si="82"/>
        <v>5476.1955222276902</v>
      </c>
      <c r="KF19" s="56">
        <f t="shared" si="82"/>
        <v>7664.4463584810555</v>
      </c>
      <c r="KG19" s="56">
        <f t="shared" si="82"/>
        <v>9379.162581398743</v>
      </c>
      <c r="KH19" s="56">
        <f t="shared" ref="KH19:LY19" si="83">SUM(KH14:KH18)</f>
        <v>10322.113723706181</v>
      </c>
      <c r="KI19" s="56">
        <f t="shared" si="83"/>
        <v>10602.834817681609</v>
      </c>
      <c r="KJ19" s="56">
        <f t="shared" si="83"/>
        <v>11076.309312997377</v>
      </c>
      <c r="KK19" s="56">
        <f t="shared" si="83"/>
        <v>10200.16432031628</v>
      </c>
      <c r="KL19" s="56">
        <f t="shared" si="83"/>
        <v>8462.8888104269045</v>
      </c>
      <c r="KM19" s="56">
        <f t="shared" si="83"/>
        <v>6594.3606335663699</v>
      </c>
      <c r="KN19" s="56">
        <f t="shared" si="83"/>
        <v>5220.1378459208399</v>
      </c>
      <c r="KO19" s="56">
        <f t="shared" si="83"/>
        <v>4191.398289200094</v>
      </c>
      <c r="KP19" s="56">
        <f t="shared" si="83"/>
        <v>4691.7039895981889</v>
      </c>
      <c r="KQ19" s="56">
        <f t="shared" si="83"/>
        <v>5612.2789809550477</v>
      </c>
      <c r="KR19" s="56">
        <f t="shared" si="83"/>
        <v>7854.9078504893105</v>
      </c>
      <c r="KS19" s="56">
        <f t="shared" si="83"/>
        <v>9612.2347715465021</v>
      </c>
      <c r="KT19" s="56">
        <f t="shared" si="83"/>
        <v>10578.618249740279</v>
      </c>
      <c r="KU19" s="56">
        <f t="shared" si="83"/>
        <v>10866.315262900998</v>
      </c>
      <c r="KV19" s="56">
        <f t="shared" si="83"/>
        <v>11351.555599425363</v>
      </c>
      <c r="KW19" s="56">
        <f t="shared" si="83"/>
        <v>10453.638403676139</v>
      </c>
      <c r="KX19" s="56">
        <f t="shared" si="83"/>
        <v>8673.1915973660143</v>
      </c>
      <c r="KY19" s="56">
        <f t="shared" si="83"/>
        <v>6758.2304953104949</v>
      </c>
      <c r="KZ19" s="56">
        <f t="shared" si="83"/>
        <v>5349.8582713919723</v>
      </c>
      <c r="LA19" s="56">
        <f t="shared" si="83"/>
        <v>4295.5545366867163</v>
      </c>
      <c r="LB19" s="56">
        <f t="shared" si="83"/>
        <v>4808.2928337397034</v>
      </c>
      <c r="LC19" s="56">
        <f t="shared" si="83"/>
        <v>5751.7441136317811</v>
      </c>
      <c r="LD19" s="56">
        <f t="shared" si="83"/>
        <v>8050.1023105739696</v>
      </c>
      <c r="LE19" s="56">
        <f t="shared" si="83"/>
        <v>9851.0988056194328</v>
      </c>
      <c r="LF19" s="56">
        <f t="shared" si="83"/>
        <v>10841.496913246325</v>
      </c>
      <c r="LG19" s="56">
        <f t="shared" si="83"/>
        <v>11136.343197184087</v>
      </c>
      <c r="LH19" s="56">
        <f t="shared" si="83"/>
        <v>11633.641756071083</v>
      </c>
      <c r="LI19" s="56">
        <f t="shared" si="83"/>
        <v>10713.411318007489</v>
      </c>
      <c r="LJ19" s="56">
        <f t="shared" si="83"/>
        <v>8888.720408560559</v>
      </c>
      <c r="LK19" s="56">
        <f t="shared" si="83"/>
        <v>6926.1725231189603</v>
      </c>
      <c r="LL19" s="56">
        <f t="shared" si="83"/>
        <v>5482.8022494360621</v>
      </c>
      <c r="LM19" s="56">
        <f t="shared" si="83"/>
        <v>4402.2990669233805</v>
      </c>
      <c r="LN19" s="56">
        <f t="shared" si="83"/>
        <v>4927.7789106581358</v>
      </c>
      <c r="LO19" s="56">
        <f t="shared" si="83"/>
        <v>5894.6749548555308</v>
      </c>
      <c r="LP19" s="56">
        <f t="shared" si="83"/>
        <v>8250.1473529917312</v>
      </c>
      <c r="LQ19" s="56">
        <f t="shared" si="83"/>
        <v>10095.898610939075</v>
      </c>
      <c r="LR19" s="56">
        <f t="shared" si="83"/>
        <v>11110.908111540497</v>
      </c>
      <c r="LS19" s="56">
        <f t="shared" si="83"/>
        <v>11413.081325634112</v>
      </c>
      <c r="LT19" s="56">
        <f t="shared" si="83"/>
        <v>11922.737753709449</v>
      </c>
      <c r="LU19" s="56">
        <f t="shared" si="83"/>
        <v>10979.639589259978</v>
      </c>
      <c r="LV19" s="56">
        <f t="shared" si="83"/>
        <v>9109.605110713288</v>
      </c>
      <c r="LW19" s="56">
        <f t="shared" si="83"/>
        <v>7098.2879103184669</v>
      </c>
      <c r="LX19" s="56">
        <f t="shared" si="83"/>
        <v>5619.0498853345489</v>
      </c>
      <c r="LY19" s="56">
        <f t="shared" si="83"/>
        <v>4511.6961987364266</v>
      </c>
      <c r="LZ19" s="56">
        <f t="shared" ref="LZ19:OG19" si="84">SUM(LZ14:LZ18)</f>
        <v>4903.140016104845</v>
      </c>
      <c r="MA19" s="56">
        <f t="shared" si="84"/>
        <v>5865.2015800812533</v>
      </c>
      <c r="MB19" s="56">
        <f t="shared" si="84"/>
        <v>8208.8966162267734</v>
      </c>
      <c r="MC19" s="56">
        <f t="shared" si="84"/>
        <v>10045.419117884381</v>
      </c>
      <c r="MD19" s="56">
        <f t="shared" si="84"/>
        <v>11055.353570982794</v>
      </c>
      <c r="ME19" s="56">
        <f t="shared" si="84"/>
        <v>11356.01591900594</v>
      </c>
      <c r="MF19" s="56">
        <f t="shared" si="84"/>
        <v>11863.124064940903</v>
      </c>
      <c r="MG19" s="56">
        <f t="shared" si="84"/>
        <v>10924.741391313677</v>
      </c>
      <c r="MH19" s="56">
        <f t="shared" si="84"/>
        <v>9064.0570851597222</v>
      </c>
      <c r="MI19" s="56">
        <f t="shared" si="84"/>
        <v>7062.7964707668743</v>
      </c>
      <c r="MJ19" s="56">
        <f t="shared" si="84"/>
        <v>5590.9546359078759</v>
      </c>
      <c r="MK19" s="56">
        <f t="shared" si="84"/>
        <v>4489.1377177427448</v>
      </c>
      <c r="ML19" s="56">
        <f t="shared" si="84"/>
        <v>4878.6243160243212</v>
      </c>
      <c r="MM19" s="56">
        <f t="shared" si="84"/>
        <v>5835.8755721808466</v>
      </c>
      <c r="MN19" s="56">
        <f t="shared" si="84"/>
        <v>8167.8521331456395</v>
      </c>
      <c r="MO19" s="56">
        <f t="shared" si="84"/>
        <v>9995.1920222949593</v>
      </c>
      <c r="MP19" s="56">
        <f t="shared" si="84"/>
        <v>11000.07680312788</v>
      </c>
      <c r="MQ19" s="56">
        <f t="shared" si="84"/>
        <v>11299.235839410912</v>
      </c>
      <c r="MR19" s="56">
        <f t="shared" si="84"/>
        <v>11803.808444616197</v>
      </c>
      <c r="MS19" s="56">
        <f t="shared" si="84"/>
        <v>10870.11768435711</v>
      </c>
      <c r="MT19" s="56">
        <f t="shared" si="84"/>
        <v>9018.7367997339243</v>
      </c>
      <c r="MU19" s="56">
        <f t="shared" si="84"/>
        <v>7027.4824884130403</v>
      </c>
      <c r="MV19" s="56">
        <f t="shared" si="84"/>
        <v>5562.9998627283367</v>
      </c>
      <c r="MW19" s="56">
        <f t="shared" si="84"/>
        <v>4466.6920291540318</v>
      </c>
      <c r="MX19" s="56">
        <f t="shared" si="84"/>
        <v>4854.231194444199</v>
      </c>
      <c r="MY19" s="56">
        <f t="shared" si="84"/>
        <v>5806.6961943199422</v>
      </c>
      <c r="MZ19" s="56">
        <f t="shared" si="84"/>
        <v>8127.0128724799106</v>
      </c>
      <c r="NA19" s="56">
        <f t="shared" si="84"/>
        <v>9945.2160621834828</v>
      </c>
      <c r="NB19" s="56">
        <f t="shared" si="84"/>
        <v>10945.07641911224</v>
      </c>
      <c r="NC19" s="56">
        <f t="shared" si="84"/>
        <v>11242.739660213856</v>
      </c>
      <c r="ND19" s="56">
        <f t="shared" si="84"/>
        <v>11744.789402393117</v>
      </c>
      <c r="NE19" s="56">
        <f t="shared" si="84"/>
        <v>10815.767095935324</v>
      </c>
      <c r="NF19" s="56">
        <f t="shared" si="84"/>
        <v>8973.6431157352545</v>
      </c>
      <c r="NG19" s="56">
        <f t="shared" si="84"/>
        <v>6992.345075970974</v>
      </c>
      <c r="NH19" s="56">
        <f t="shared" si="84"/>
        <v>5535.1848634146945</v>
      </c>
      <c r="NI19" s="56">
        <f t="shared" si="84"/>
        <v>4444.3585690082609</v>
      </c>
      <c r="NJ19" s="56">
        <f t="shared" si="84"/>
        <v>4829.9600384719788</v>
      </c>
      <c r="NK19" s="56">
        <f t="shared" si="84"/>
        <v>5777.6627133483435</v>
      </c>
      <c r="NL19" s="56">
        <f t="shared" si="84"/>
        <v>8086.3778081175124</v>
      </c>
      <c r="NM19" s="56">
        <f t="shared" si="84"/>
        <v>9895.489981872568</v>
      </c>
      <c r="NN19" s="56">
        <f t="shared" si="84"/>
        <v>10890.35103701668</v>
      </c>
      <c r="NO19" s="56">
        <f t="shared" si="84"/>
        <v>11186.525961912788</v>
      </c>
      <c r="NP19" s="56">
        <f t="shared" si="84"/>
        <v>11686.065455381153</v>
      </c>
      <c r="NQ19" s="56">
        <f t="shared" si="84"/>
        <v>10761.688260455649</v>
      </c>
      <c r="NR19" s="56">
        <f t="shared" si="84"/>
        <v>8928.774900156579</v>
      </c>
      <c r="NS19" s="56">
        <f t="shared" si="84"/>
        <v>6957.3833505911207</v>
      </c>
      <c r="NT19" s="56">
        <f t="shared" si="84"/>
        <v>5507.5089390976218</v>
      </c>
      <c r="NU19" s="56">
        <f t="shared" si="84"/>
        <v>4422.13677616322</v>
      </c>
      <c r="NV19" s="56">
        <f t="shared" si="84"/>
        <v>4805.8102382796187</v>
      </c>
      <c r="NW19" s="56">
        <f t="shared" si="84"/>
        <v>5748.7743997816024</v>
      </c>
      <c r="NX19" s="56">
        <f t="shared" si="84"/>
        <v>8045.9459190769248</v>
      </c>
      <c r="NY19" s="56">
        <f t="shared" si="84"/>
        <v>9846.0125319632061</v>
      </c>
      <c r="NZ19" s="56">
        <f t="shared" si="84"/>
        <v>10835.899281831598</v>
      </c>
      <c r="OA19" s="56">
        <f t="shared" si="84"/>
        <v>11130.593332103226</v>
      </c>
      <c r="OB19" s="56">
        <f t="shared" si="84"/>
        <v>11627.635128104248</v>
      </c>
      <c r="OC19" s="56">
        <f t="shared" si="84"/>
        <v>10707.87981915337</v>
      </c>
      <c r="OD19" s="56">
        <f t="shared" si="84"/>
        <v>8884.1310256557972</v>
      </c>
      <c r="OE19" s="56">
        <f t="shared" si="84"/>
        <v>6922.5964338381655</v>
      </c>
      <c r="OF19" s="56">
        <f t="shared" si="84"/>
        <v>5479.9713944021341</v>
      </c>
      <c r="OG19" s="56">
        <f t="shared" si="84"/>
        <v>4400.0260922824045</v>
      </c>
    </row>
    <row r="20" spans="4:397">
      <c r="E20" s="181" t="s">
        <v>1115</v>
      </c>
      <c r="G20" s="55">
        <f>SUM(C24+Inputs!G19:AJ19)</f>
        <v>0.03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130"/>
      <c r="AG20" s="130"/>
      <c r="AH20" s="130"/>
      <c r="AI20" s="130"/>
      <c r="AJ20" s="130"/>
      <c r="AK20" s="50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5"/>
      <c r="FG20" s="55"/>
      <c r="FH20" s="55"/>
      <c r="FI20" s="55"/>
      <c r="FJ20" s="55"/>
      <c r="FK20" s="55"/>
      <c r="FL20" s="55"/>
      <c r="FM20" s="55"/>
      <c r="FN20" s="55"/>
      <c r="FO20" s="55"/>
      <c r="FP20" s="55"/>
      <c r="FQ20" s="55"/>
      <c r="FR20" s="55"/>
      <c r="FS20" s="55"/>
      <c r="FT20" s="55"/>
      <c r="FU20" s="55"/>
      <c r="FV20" s="55"/>
      <c r="FW20" s="55"/>
      <c r="FX20" s="55"/>
      <c r="FY20" s="55"/>
      <c r="FZ20" s="55"/>
      <c r="GA20" s="55"/>
      <c r="GB20" s="55"/>
      <c r="GC20" s="55"/>
      <c r="GD20" s="55"/>
      <c r="GE20" s="55"/>
      <c r="GF20" s="55"/>
      <c r="GG20" s="55"/>
      <c r="GH20" s="55"/>
      <c r="GI20" s="55"/>
      <c r="GJ20" s="55"/>
      <c r="GK20" s="55"/>
      <c r="GL20" s="55"/>
      <c r="GM20" s="55"/>
      <c r="GN20" s="55"/>
      <c r="GO20" s="55"/>
      <c r="GP20" s="55"/>
      <c r="GQ20" s="55"/>
      <c r="GR20" s="55"/>
      <c r="GS20" s="55"/>
      <c r="GT20" s="55"/>
      <c r="GU20" s="55"/>
      <c r="GV20" s="55"/>
      <c r="GW20" s="55"/>
      <c r="GX20" s="55"/>
      <c r="GY20" s="55"/>
      <c r="GZ20" s="55"/>
      <c r="HA20" s="55"/>
      <c r="HB20" s="55"/>
      <c r="HC20" s="55"/>
      <c r="HD20" s="55"/>
      <c r="HE20" s="55"/>
      <c r="HF20" s="55"/>
      <c r="HG20" s="55"/>
      <c r="HH20" s="55"/>
      <c r="HI20" s="55"/>
      <c r="HJ20" s="55"/>
      <c r="HK20" s="55"/>
      <c r="HL20" s="55"/>
      <c r="HM20" s="55"/>
      <c r="HN20" s="55"/>
      <c r="HO20" s="55"/>
      <c r="HP20" s="55"/>
      <c r="HQ20" s="55"/>
      <c r="HR20" s="55"/>
      <c r="HS20" s="55"/>
      <c r="HT20" s="55"/>
      <c r="HU20" s="55"/>
      <c r="HV20" s="55"/>
      <c r="HW20" s="55"/>
      <c r="HX20" s="55"/>
      <c r="HY20" s="55"/>
      <c r="HZ20" s="55"/>
      <c r="IA20" s="55"/>
      <c r="IB20" s="55"/>
      <c r="IC20" s="55"/>
      <c r="ID20" s="55"/>
      <c r="IE20" s="55"/>
      <c r="IF20" s="55"/>
      <c r="IG20" s="55"/>
      <c r="IH20" s="55"/>
      <c r="II20" s="55"/>
      <c r="IJ20" s="55"/>
      <c r="IK20" s="55"/>
      <c r="IL20" s="55"/>
      <c r="IM20" s="55"/>
      <c r="IN20" s="55"/>
      <c r="IO20" s="55"/>
      <c r="IP20" s="55"/>
      <c r="IQ20" s="55"/>
      <c r="IR20" s="55"/>
      <c r="IS20" s="55"/>
      <c r="IT20" s="55"/>
      <c r="IU20" s="55"/>
      <c r="IV20" s="55"/>
      <c r="IW20" s="55"/>
      <c r="IX20" s="55"/>
      <c r="IY20" s="55"/>
      <c r="IZ20" s="55"/>
      <c r="JA20" s="55"/>
      <c r="JB20" s="55"/>
      <c r="JC20" s="55"/>
      <c r="JD20" s="55"/>
      <c r="JE20" s="55"/>
      <c r="JF20" s="55"/>
      <c r="JG20" s="55"/>
      <c r="JH20" s="55"/>
      <c r="JI20" s="55"/>
      <c r="JJ20" s="55"/>
      <c r="JK20" s="55"/>
      <c r="JL20" s="55"/>
      <c r="JM20" s="55"/>
      <c r="JN20" s="55"/>
      <c r="JO20" s="55"/>
      <c r="JP20" s="55"/>
      <c r="JQ20" s="55"/>
      <c r="JR20" s="55"/>
      <c r="JS20" s="55"/>
      <c r="JT20" s="55"/>
      <c r="JU20" s="55"/>
      <c r="JV20" s="55"/>
      <c r="JW20" s="55"/>
      <c r="JX20" s="55"/>
      <c r="JY20" s="55"/>
      <c r="JZ20" s="55"/>
      <c r="KA20" s="55"/>
      <c r="KB20" s="55"/>
      <c r="KC20" s="55"/>
      <c r="KD20" s="55"/>
      <c r="KE20" s="55"/>
      <c r="KF20" s="55"/>
      <c r="KG20" s="55"/>
      <c r="KH20" s="55"/>
      <c r="KI20" s="55"/>
      <c r="KJ20" s="55"/>
      <c r="KK20" s="55"/>
      <c r="KL20" s="55"/>
      <c r="KM20" s="55"/>
      <c r="KN20" s="55"/>
      <c r="KO20" s="55"/>
      <c r="KP20" s="55"/>
      <c r="KQ20" s="55"/>
      <c r="KR20" s="55"/>
      <c r="KS20" s="55"/>
      <c r="KT20" s="55"/>
      <c r="KU20" s="55"/>
      <c r="KV20" s="55"/>
      <c r="KW20" s="55"/>
      <c r="KX20" s="55"/>
      <c r="KY20" s="55"/>
      <c r="KZ20" s="55"/>
      <c r="LA20" s="55"/>
      <c r="LB20" s="55"/>
      <c r="LC20" s="55"/>
      <c r="LD20" s="55"/>
      <c r="LE20" s="55"/>
      <c r="LF20" s="55"/>
      <c r="LG20" s="55"/>
      <c r="LH20" s="55"/>
      <c r="LI20" s="55"/>
      <c r="LJ20" s="55"/>
      <c r="LK20" s="55"/>
      <c r="LL20" s="55"/>
      <c r="LM20" s="55"/>
      <c r="LN20" s="55"/>
      <c r="LO20" s="55"/>
      <c r="LP20" s="55"/>
      <c r="LQ20" s="55"/>
      <c r="LR20" s="55"/>
      <c r="LS20" s="55"/>
      <c r="LT20" s="55"/>
      <c r="LU20" s="55"/>
      <c r="LV20" s="55"/>
      <c r="LW20" s="55"/>
      <c r="LX20" s="55"/>
      <c r="LY20" s="55"/>
      <c r="LZ20" s="130"/>
      <c r="MA20" s="130"/>
      <c r="MB20" s="130"/>
      <c r="MC20" s="130"/>
      <c r="MD20" s="130"/>
      <c r="ME20" s="130"/>
      <c r="MF20" s="130"/>
      <c r="MG20" s="130"/>
      <c r="MH20" s="130"/>
      <c r="MI20" s="130"/>
      <c r="MJ20" s="130"/>
      <c r="MK20" s="130"/>
      <c r="ML20" s="130"/>
      <c r="MM20" s="130"/>
      <c r="MN20" s="130"/>
      <c r="MO20" s="130"/>
      <c r="MP20" s="130"/>
      <c r="MQ20" s="130"/>
      <c r="MR20" s="130"/>
      <c r="MS20" s="130"/>
      <c r="MT20" s="130"/>
      <c r="MU20" s="130"/>
      <c r="MV20" s="130"/>
      <c r="MW20" s="130"/>
      <c r="MX20" s="130"/>
      <c r="MY20" s="130"/>
      <c r="MZ20" s="130"/>
      <c r="NA20" s="130"/>
      <c r="NB20" s="130"/>
      <c r="NC20" s="130"/>
      <c r="ND20" s="130"/>
      <c r="NE20" s="130"/>
      <c r="NF20" s="130"/>
      <c r="NG20" s="130"/>
      <c r="NH20" s="130"/>
      <c r="NI20" s="130"/>
      <c r="NJ20" s="130"/>
      <c r="NK20" s="130"/>
      <c r="NL20" s="130"/>
      <c r="NM20" s="130"/>
      <c r="NN20" s="130"/>
      <c r="NO20" s="130"/>
      <c r="NP20" s="130"/>
      <c r="NQ20" s="130"/>
      <c r="NR20" s="130"/>
      <c r="NS20" s="130"/>
      <c r="NT20" s="130"/>
      <c r="NU20" s="130"/>
      <c r="NV20" s="130"/>
      <c r="NW20" s="130"/>
      <c r="NX20" s="130"/>
      <c r="NY20" s="130"/>
      <c r="NZ20" s="130"/>
      <c r="OA20" s="130"/>
      <c r="OB20" s="130"/>
      <c r="OC20" s="130"/>
      <c r="OD20" s="130"/>
      <c r="OE20" s="130"/>
      <c r="OF20" s="130"/>
      <c r="OG20" s="130"/>
    </row>
    <row r="21" spans="4:397"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130"/>
      <c r="AG21" s="130"/>
      <c r="AH21" s="130"/>
      <c r="AI21" s="130"/>
      <c r="AJ21" s="130"/>
      <c r="AK21" s="50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5"/>
      <c r="EJ21" s="55"/>
      <c r="EK21" s="55"/>
      <c r="EL21" s="55"/>
      <c r="EM21" s="55"/>
      <c r="EN21" s="55"/>
      <c r="EO21" s="55"/>
      <c r="EP21" s="55"/>
      <c r="EQ21" s="55"/>
      <c r="ER21" s="55"/>
      <c r="ES21" s="55"/>
      <c r="ET21" s="55"/>
      <c r="EU21" s="55"/>
      <c r="EV21" s="55"/>
      <c r="EW21" s="55"/>
      <c r="EX21" s="55"/>
      <c r="EY21" s="55"/>
      <c r="EZ21" s="55"/>
      <c r="FA21" s="55"/>
      <c r="FB21" s="55"/>
      <c r="FC21" s="55"/>
      <c r="FD21" s="55"/>
      <c r="FE21" s="55"/>
      <c r="FF21" s="55"/>
      <c r="FG21" s="55"/>
      <c r="FH21" s="55"/>
      <c r="FI21" s="55"/>
      <c r="FJ21" s="55"/>
      <c r="FK21" s="55"/>
      <c r="FL21" s="55"/>
      <c r="FM21" s="55"/>
      <c r="FN21" s="55"/>
      <c r="FO21" s="55"/>
      <c r="FP21" s="55"/>
      <c r="FQ21" s="55"/>
      <c r="FR21" s="55"/>
      <c r="FS21" s="55"/>
      <c r="FT21" s="55"/>
      <c r="FU21" s="55"/>
      <c r="FV21" s="55"/>
      <c r="FW21" s="55"/>
      <c r="FX21" s="55"/>
      <c r="FY21" s="55"/>
      <c r="FZ21" s="55"/>
      <c r="GA21" s="55"/>
      <c r="GB21" s="55"/>
      <c r="GC21" s="55"/>
      <c r="GD21" s="55"/>
      <c r="GE21" s="55"/>
      <c r="GF21" s="55"/>
      <c r="GG21" s="55"/>
      <c r="GH21" s="55"/>
      <c r="GI21" s="55"/>
      <c r="GJ21" s="55"/>
      <c r="GK21" s="55"/>
      <c r="GL21" s="55"/>
      <c r="GM21" s="55"/>
      <c r="GN21" s="55"/>
      <c r="GO21" s="55"/>
      <c r="GP21" s="55"/>
      <c r="GQ21" s="55"/>
      <c r="GR21" s="55"/>
      <c r="GS21" s="55"/>
      <c r="GT21" s="55"/>
      <c r="GU21" s="55"/>
      <c r="GV21" s="55"/>
      <c r="GW21" s="55"/>
      <c r="GX21" s="55"/>
      <c r="GY21" s="55"/>
      <c r="GZ21" s="55"/>
      <c r="HA21" s="55"/>
      <c r="HB21" s="55"/>
      <c r="HC21" s="55"/>
      <c r="HD21" s="55"/>
      <c r="HE21" s="55"/>
      <c r="HF21" s="55"/>
      <c r="HG21" s="55"/>
      <c r="HH21" s="55"/>
      <c r="HI21" s="55"/>
      <c r="HJ21" s="55"/>
      <c r="HK21" s="55"/>
      <c r="HL21" s="55"/>
      <c r="HM21" s="55"/>
      <c r="HN21" s="55"/>
      <c r="HO21" s="55"/>
      <c r="HP21" s="55"/>
      <c r="HQ21" s="55"/>
      <c r="HR21" s="55"/>
      <c r="HS21" s="55"/>
      <c r="HT21" s="55"/>
      <c r="HU21" s="55"/>
      <c r="HV21" s="55"/>
      <c r="HW21" s="55"/>
      <c r="HX21" s="55"/>
      <c r="HY21" s="55"/>
      <c r="HZ21" s="55"/>
      <c r="IA21" s="55"/>
      <c r="IB21" s="55"/>
      <c r="IC21" s="55"/>
      <c r="ID21" s="55"/>
      <c r="IE21" s="55"/>
      <c r="IF21" s="55"/>
      <c r="IG21" s="55"/>
      <c r="IH21" s="55"/>
      <c r="II21" s="55"/>
      <c r="IJ21" s="55"/>
      <c r="IK21" s="55"/>
      <c r="IL21" s="55"/>
      <c r="IM21" s="55"/>
      <c r="IN21" s="55"/>
      <c r="IO21" s="55"/>
      <c r="IP21" s="55"/>
      <c r="IQ21" s="55"/>
      <c r="IR21" s="55"/>
      <c r="IS21" s="55"/>
      <c r="IT21" s="55"/>
      <c r="IU21" s="55"/>
      <c r="IV21" s="55"/>
      <c r="IW21" s="55"/>
      <c r="IX21" s="55"/>
      <c r="IY21" s="55"/>
      <c r="IZ21" s="55"/>
      <c r="JA21" s="55"/>
      <c r="JB21" s="55"/>
      <c r="JC21" s="55"/>
      <c r="JD21" s="55"/>
      <c r="JE21" s="55"/>
      <c r="JF21" s="55"/>
      <c r="JG21" s="55"/>
      <c r="JH21" s="55"/>
      <c r="JI21" s="55"/>
      <c r="JJ21" s="55"/>
      <c r="JK21" s="55"/>
      <c r="JL21" s="55"/>
      <c r="JM21" s="55"/>
      <c r="JN21" s="55"/>
      <c r="JO21" s="55"/>
      <c r="JP21" s="55"/>
      <c r="JQ21" s="55"/>
      <c r="JR21" s="55"/>
      <c r="JS21" s="55"/>
      <c r="JT21" s="55"/>
      <c r="JU21" s="55"/>
      <c r="JV21" s="55"/>
      <c r="JW21" s="55"/>
      <c r="JX21" s="55"/>
      <c r="JY21" s="55"/>
      <c r="JZ21" s="55"/>
      <c r="KA21" s="55"/>
      <c r="KB21" s="55"/>
      <c r="KC21" s="55"/>
      <c r="KD21" s="55"/>
      <c r="KE21" s="55"/>
      <c r="KF21" s="55"/>
      <c r="KG21" s="55"/>
      <c r="KH21" s="55"/>
      <c r="KI21" s="55"/>
      <c r="KJ21" s="55"/>
      <c r="KK21" s="55"/>
      <c r="KL21" s="55"/>
      <c r="KM21" s="55"/>
      <c r="KN21" s="55"/>
      <c r="KO21" s="55"/>
      <c r="KP21" s="55"/>
      <c r="KQ21" s="55"/>
      <c r="KR21" s="55"/>
      <c r="KS21" s="55"/>
      <c r="KT21" s="55"/>
      <c r="KU21" s="55"/>
      <c r="KV21" s="55"/>
      <c r="KW21" s="55"/>
      <c r="KX21" s="55"/>
      <c r="KY21" s="55"/>
      <c r="KZ21" s="55"/>
      <c r="LA21" s="55"/>
      <c r="LB21" s="55"/>
      <c r="LC21" s="55"/>
      <c r="LD21" s="55"/>
      <c r="LE21" s="55"/>
      <c r="LF21" s="55"/>
      <c r="LG21" s="55"/>
      <c r="LH21" s="55"/>
      <c r="LI21" s="55"/>
      <c r="LJ21" s="55"/>
      <c r="LK21" s="55"/>
      <c r="LL21" s="55"/>
      <c r="LM21" s="55"/>
      <c r="LN21" s="55"/>
      <c r="LO21" s="55"/>
      <c r="LP21" s="55"/>
      <c r="LQ21" s="55"/>
      <c r="LR21" s="55"/>
      <c r="LS21" s="55"/>
      <c r="LT21" s="55"/>
      <c r="LU21" s="55"/>
      <c r="LV21" s="55"/>
      <c r="LW21" s="55"/>
      <c r="LX21" s="55"/>
      <c r="LY21" s="55"/>
      <c r="LZ21" s="130"/>
      <c r="MA21" s="130"/>
      <c r="MB21" s="130"/>
      <c r="MC21" s="130"/>
      <c r="MD21" s="130"/>
      <c r="ME21" s="130"/>
      <c r="MF21" s="130"/>
      <c r="MG21" s="130"/>
      <c r="MH21" s="130"/>
      <c r="MI21" s="130"/>
      <c r="MJ21" s="130"/>
      <c r="MK21" s="130"/>
      <c r="ML21" s="130"/>
      <c r="MM21" s="130"/>
      <c r="MN21" s="130"/>
      <c r="MO21" s="130"/>
      <c r="MP21" s="130"/>
      <c r="MQ21" s="130"/>
      <c r="MR21" s="130"/>
      <c r="MS21" s="130"/>
      <c r="MT21" s="130"/>
      <c r="MU21" s="130"/>
      <c r="MV21" s="130"/>
      <c r="MW21" s="130"/>
      <c r="MX21" s="130"/>
      <c r="MY21" s="130"/>
      <c r="MZ21" s="130"/>
      <c r="NA21" s="130"/>
      <c r="NB21" s="130"/>
      <c r="NC21" s="130"/>
      <c r="ND21" s="130"/>
      <c r="NE21" s="130"/>
      <c r="NF21" s="130"/>
      <c r="NG21" s="130"/>
      <c r="NH21" s="130"/>
      <c r="NI21" s="130"/>
      <c r="NJ21" s="130"/>
      <c r="NK21" s="130"/>
      <c r="NL21" s="130"/>
      <c r="NM21" s="130"/>
      <c r="NN21" s="130"/>
      <c r="NO21" s="130"/>
      <c r="NP21" s="130"/>
      <c r="NQ21" s="130"/>
      <c r="NR21" s="130"/>
      <c r="NS21" s="130"/>
      <c r="NT21" s="130"/>
      <c r="NU21" s="130"/>
      <c r="NV21" s="130"/>
      <c r="NW21" s="130"/>
      <c r="NX21" s="130"/>
      <c r="NY21" s="130"/>
      <c r="NZ21" s="130"/>
      <c r="OA21" s="130"/>
      <c r="OB21" s="130"/>
      <c r="OC21" s="130"/>
      <c r="OD21" s="130"/>
      <c r="OE21" s="130"/>
      <c r="OF21" s="130"/>
      <c r="OG21" s="130"/>
    </row>
    <row r="22" spans="4:397"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130"/>
      <c r="AG22" s="130"/>
      <c r="AH22" s="130"/>
      <c r="AI22" s="130"/>
      <c r="AJ22" s="130"/>
      <c r="AK22" s="50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5"/>
      <c r="EJ22" s="55"/>
      <c r="EK22" s="55"/>
      <c r="EL22" s="55"/>
      <c r="EM22" s="55"/>
      <c r="EN22" s="55"/>
      <c r="EO22" s="55"/>
      <c r="EP22" s="55"/>
      <c r="EQ22" s="55"/>
      <c r="ER22" s="55"/>
      <c r="ES22" s="55"/>
      <c r="ET22" s="55"/>
      <c r="EU22" s="55"/>
      <c r="EV22" s="55"/>
      <c r="EW22" s="55"/>
      <c r="EX22" s="55"/>
      <c r="EY22" s="55"/>
      <c r="EZ22" s="55"/>
      <c r="FA22" s="55"/>
      <c r="FB22" s="55"/>
      <c r="FC22" s="55"/>
      <c r="FD22" s="55"/>
      <c r="FE22" s="55"/>
      <c r="FF22" s="55"/>
      <c r="FG22" s="55"/>
      <c r="FH22" s="55"/>
      <c r="FI22" s="55"/>
      <c r="FJ22" s="55"/>
      <c r="FK22" s="55"/>
      <c r="FL22" s="55"/>
      <c r="FM22" s="55"/>
      <c r="FN22" s="55"/>
      <c r="FO22" s="55"/>
      <c r="FP22" s="55"/>
      <c r="FQ22" s="55"/>
      <c r="FR22" s="55"/>
      <c r="FS22" s="55"/>
      <c r="FT22" s="55"/>
      <c r="FU22" s="55"/>
      <c r="FV22" s="55"/>
      <c r="FW22" s="55"/>
      <c r="FX22" s="55"/>
      <c r="FY22" s="55"/>
      <c r="FZ22" s="55"/>
      <c r="GA22" s="55"/>
      <c r="GB22" s="55"/>
      <c r="GC22" s="55"/>
      <c r="GD22" s="55"/>
      <c r="GE22" s="55"/>
      <c r="GF22" s="55"/>
      <c r="GG22" s="55"/>
      <c r="GH22" s="55"/>
      <c r="GI22" s="55"/>
      <c r="GJ22" s="55"/>
      <c r="GK22" s="55"/>
      <c r="GL22" s="55"/>
      <c r="GM22" s="55"/>
      <c r="GN22" s="55"/>
      <c r="GO22" s="55"/>
      <c r="GP22" s="55"/>
      <c r="GQ22" s="55"/>
      <c r="GR22" s="55"/>
      <c r="GS22" s="55"/>
      <c r="GT22" s="55"/>
      <c r="GU22" s="55"/>
      <c r="GV22" s="55"/>
      <c r="GW22" s="55"/>
      <c r="GX22" s="55"/>
      <c r="GY22" s="55"/>
      <c r="GZ22" s="55"/>
      <c r="HA22" s="55"/>
      <c r="HB22" s="55"/>
      <c r="HC22" s="55"/>
      <c r="HD22" s="55"/>
      <c r="HE22" s="55"/>
      <c r="HF22" s="55"/>
      <c r="HG22" s="55"/>
      <c r="HH22" s="55"/>
      <c r="HI22" s="55"/>
      <c r="HJ22" s="55"/>
      <c r="HK22" s="55"/>
      <c r="HL22" s="55"/>
      <c r="HM22" s="55"/>
      <c r="HN22" s="55"/>
      <c r="HO22" s="55"/>
      <c r="HP22" s="55"/>
      <c r="HQ22" s="55"/>
      <c r="HR22" s="55"/>
      <c r="HS22" s="55"/>
      <c r="HT22" s="55"/>
      <c r="HU22" s="55"/>
      <c r="HV22" s="55"/>
      <c r="HW22" s="55"/>
      <c r="HX22" s="55"/>
      <c r="HY22" s="55"/>
      <c r="HZ22" s="55"/>
      <c r="IA22" s="55"/>
      <c r="IB22" s="55"/>
      <c r="IC22" s="55"/>
      <c r="ID22" s="55"/>
      <c r="IE22" s="55"/>
      <c r="IF22" s="55"/>
      <c r="IG22" s="55"/>
      <c r="IH22" s="55"/>
      <c r="II22" s="55"/>
      <c r="IJ22" s="55"/>
      <c r="IK22" s="55"/>
      <c r="IL22" s="55"/>
      <c r="IM22" s="55"/>
      <c r="IN22" s="55"/>
      <c r="IO22" s="55"/>
      <c r="IP22" s="55"/>
      <c r="IQ22" s="55"/>
      <c r="IR22" s="55"/>
      <c r="IS22" s="55"/>
      <c r="IT22" s="55"/>
      <c r="IU22" s="55"/>
      <c r="IV22" s="55"/>
      <c r="IW22" s="55"/>
      <c r="IX22" s="55"/>
      <c r="IY22" s="55"/>
      <c r="IZ22" s="55"/>
      <c r="JA22" s="55"/>
      <c r="JB22" s="55"/>
      <c r="JC22" s="55"/>
      <c r="JD22" s="55"/>
      <c r="JE22" s="55"/>
      <c r="JF22" s="55"/>
      <c r="JG22" s="55"/>
      <c r="JH22" s="55"/>
      <c r="JI22" s="55"/>
      <c r="JJ22" s="55"/>
      <c r="JK22" s="55"/>
      <c r="JL22" s="55"/>
      <c r="JM22" s="55"/>
      <c r="JN22" s="55"/>
      <c r="JO22" s="55"/>
      <c r="JP22" s="55"/>
      <c r="JQ22" s="55"/>
      <c r="JR22" s="55"/>
      <c r="JS22" s="55"/>
      <c r="JT22" s="55"/>
      <c r="JU22" s="55"/>
      <c r="JV22" s="55"/>
      <c r="JW22" s="55"/>
      <c r="JX22" s="55"/>
      <c r="JY22" s="55"/>
      <c r="JZ22" s="55"/>
      <c r="KA22" s="55"/>
      <c r="KB22" s="55"/>
      <c r="KC22" s="55"/>
      <c r="KD22" s="55"/>
      <c r="KE22" s="55"/>
      <c r="KF22" s="55"/>
      <c r="KG22" s="55"/>
      <c r="KH22" s="55"/>
      <c r="KI22" s="55"/>
      <c r="KJ22" s="55"/>
      <c r="KK22" s="55"/>
      <c r="KL22" s="55"/>
      <c r="KM22" s="55"/>
      <c r="KN22" s="55"/>
      <c r="KO22" s="55"/>
      <c r="KP22" s="55"/>
      <c r="KQ22" s="55"/>
      <c r="KR22" s="55"/>
      <c r="KS22" s="55"/>
      <c r="KT22" s="55"/>
      <c r="KU22" s="55"/>
      <c r="KV22" s="55"/>
      <c r="KW22" s="55"/>
      <c r="KX22" s="55"/>
      <c r="KY22" s="55"/>
      <c r="KZ22" s="55"/>
      <c r="LA22" s="55"/>
      <c r="LB22" s="55"/>
      <c r="LC22" s="55"/>
      <c r="LD22" s="55"/>
      <c r="LE22" s="55"/>
      <c r="LF22" s="55"/>
      <c r="LG22" s="55"/>
      <c r="LH22" s="55"/>
      <c r="LI22" s="55"/>
      <c r="LJ22" s="55"/>
      <c r="LK22" s="55"/>
      <c r="LL22" s="55"/>
      <c r="LM22" s="55"/>
      <c r="LN22" s="55"/>
      <c r="LO22" s="55"/>
      <c r="LP22" s="55"/>
      <c r="LQ22" s="55"/>
      <c r="LR22" s="55"/>
      <c r="LS22" s="55"/>
      <c r="LT22" s="55"/>
      <c r="LU22" s="55"/>
      <c r="LV22" s="55"/>
      <c r="LW22" s="55"/>
      <c r="LX22" s="55"/>
      <c r="LY22" s="55"/>
      <c r="LZ22" s="130"/>
      <c r="MA22" s="130"/>
      <c r="MB22" s="130"/>
      <c r="MC22" s="130"/>
      <c r="MD22" s="130"/>
      <c r="ME22" s="130"/>
      <c r="MF22" s="130"/>
      <c r="MG22" s="130"/>
      <c r="MH22" s="130"/>
      <c r="MI22" s="130"/>
      <c r="MJ22" s="130"/>
      <c r="MK22" s="130"/>
      <c r="ML22" s="130"/>
      <c r="MM22" s="130"/>
      <c r="MN22" s="130"/>
      <c r="MO22" s="130"/>
      <c r="MP22" s="130"/>
      <c r="MQ22" s="130"/>
      <c r="MR22" s="130"/>
      <c r="MS22" s="130"/>
      <c r="MT22" s="130"/>
      <c r="MU22" s="130"/>
      <c r="MV22" s="130"/>
      <c r="MW22" s="130"/>
      <c r="MX22" s="130"/>
      <c r="MY22" s="130"/>
      <c r="MZ22" s="130"/>
      <c r="NA22" s="130"/>
      <c r="NB22" s="130"/>
      <c r="NC22" s="130"/>
      <c r="ND22" s="130"/>
      <c r="NE22" s="130"/>
      <c r="NF22" s="130"/>
      <c r="NG22" s="130"/>
      <c r="NH22" s="130"/>
      <c r="NI22" s="130"/>
      <c r="NJ22" s="130"/>
      <c r="NK22" s="130"/>
      <c r="NL22" s="130"/>
      <c r="NM22" s="130"/>
      <c r="NN22" s="130"/>
      <c r="NO22" s="130"/>
      <c r="NP22" s="130"/>
      <c r="NQ22" s="130"/>
      <c r="NR22" s="130"/>
      <c r="NS22" s="130"/>
      <c r="NT22" s="130"/>
      <c r="NU22" s="130"/>
      <c r="NV22" s="130"/>
      <c r="NW22" s="130"/>
      <c r="NX22" s="130"/>
      <c r="NY22" s="130"/>
      <c r="NZ22" s="130"/>
      <c r="OA22" s="130"/>
      <c r="OB22" s="130"/>
      <c r="OC22" s="130"/>
      <c r="OD22" s="130"/>
      <c r="OE22" s="130"/>
      <c r="OF22" s="130"/>
      <c r="OG22" s="130"/>
    </row>
    <row r="23" spans="4:397">
      <c r="D23" s="11" t="s">
        <v>320</v>
      </c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130"/>
      <c r="AG23" s="130"/>
      <c r="AH23" s="130"/>
      <c r="AI23" s="130"/>
      <c r="AJ23" s="130"/>
      <c r="AK23" s="50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  <c r="FJ23" s="55"/>
      <c r="FK23" s="55"/>
      <c r="FL23" s="55"/>
      <c r="FM23" s="55"/>
      <c r="FN23" s="55"/>
      <c r="FO23" s="55"/>
      <c r="FP23" s="55"/>
      <c r="FQ23" s="55"/>
      <c r="FR23" s="55"/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/>
      <c r="GE23" s="55"/>
      <c r="GF23" s="55"/>
      <c r="GG23" s="55"/>
      <c r="GH23" s="55"/>
      <c r="GI23" s="55"/>
      <c r="GJ23" s="55"/>
      <c r="GK23" s="55"/>
      <c r="GL23" s="55"/>
      <c r="GM23" s="55"/>
      <c r="GN23" s="55"/>
      <c r="GO23" s="55"/>
      <c r="GP23" s="55"/>
      <c r="GQ23" s="55"/>
      <c r="GR23" s="55"/>
      <c r="GS23" s="55"/>
      <c r="GT23" s="55"/>
      <c r="GU23" s="55"/>
      <c r="GV23" s="55"/>
      <c r="GW23" s="55"/>
      <c r="GX23" s="55"/>
      <c r="GY23" s="55"/>
      <c r="GZ23" s="55"/>
      <c r="HA23" s="55"/>
      <c r="HB23" s="55"/>
      <c r="HC23" s="55"/>
      <c r="HD23" s="55"/>
      <c r="HE23" s="55"/>
      <c r="HF23" s="55"/>
      <c r="HG23" s="55"/>
      <c r="HH23" s="55"/>
      <c r="HI23" s="55"/>
      <c r="HJ23" s="55"/>
      <c r="HK23" s="55"/>
      <c r="HL23" s="55"/>
      <c r="HM23" s="55"/>
      <c r="HN23" s="55"/>
      <c r="HO23" s="55"/>
      <c r="HP23" s="55"/>
      <c r="HQ23" s="55"/>
      <c r="HR23" s="55"/>
      <c r="HS23" s="55"/>
      <c r="HT23" s="55"/>
      <c r="HU23" s="55"/>
      <c r="HV23" s="55"/>
      <c r="HW23" s="55"/>
      <c r="HX23" s="55"/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/>
      <c r="IK23" s="55"/>
      <c r="IL23" s="55"/>
      <c r="IM23" s="55"/>
      <c r="IN23" s="55"/>
      <c r="IO23" s="55"/>
      <c r="IP23" s="55"/>
      <c r="IQ23" s="55"/>
      <c r="IR23" s="55"/>
      <c r="IS23" s="55"/>
      <c r="IT23" s="55"/>
      <c r="IU23" s="55"/>
      <c r="IV23" s="55"/>
      <c r="IW23" s="55"/>
      <c r="IX23" s="55"/>
      <c r="IY23" s="55"/>
      <c r="IZ23" s="55"/>
      <c r="JA23" s="55"/>
      <c r="JB23" s="55"/>
      <c r="JC23" s="55"/>
      <c r="JD23" s="55"/>
      <c r="JE23" s="55"/>
      <c r="JF23" s="55"/>
      <c r="JG23" s="55"/>
      <c r="JH23" s="55"/>
      <c r="JI23" s="55"/>
      <c r="JJ23" s="55"/>
      <c r="JK23" s="55"/>
      <c r="JL23" s="55"/>
      <c r="JM23" s="55"/>
      <c r="JN23" s="55"/>
      <c r="JO23" s="55"/>
      <c r="JP23" s="55"/>
      <c r="JQ23" s="55"/>
      <c r="JR23" s="55"/>
      <c r="JS23" s="55"/>
      <c r="JT23" s="55"/>
      <c r="JU23" s="55"/>
      <c r="JV23" s="55"/>
      <c r="JW23" s="55"/>
      <c r="JX23" s="55"/>
      <c r="JY23" s="55"/>
      <c r="JZ23" s="55"/>
      <c r="KA23" s="55"/>
      <c r="KB23" s="55"/>
      <c r="KC23" s="55"/>
      <c r="KD23" s="55"/>
      <c r="KE23" s="55"/>
      <c r="KF23" s="55"/>
      <c r="KG23" s="55"/>
      <c r="KH23" s="55"/>
      <c r="KI23" s="55"/>
      <c r="KJ23" s="55"/>
      <c r="KK23" s="55"/>
      <c r="KL23" s="55"/>
      <c r="KM23" s="55"/>
      <c r="KN23" s="55"/>
      <c r="KO23" s="55"/>
      <c r="KP23" s="55"/>
      <c r="KQ23" s="55"/>
      <c r="KR23" s="55"/>
      <c r="KS23" s="55"/>
      <c r="KT23" s="55"/>
      <c r="KU23" s="55"/>
      <c r="KV23" s="55"/>
      <c r="KW23" s="55"/>
      <c r="KX23" s="55"/>
      <c r="KY23" s="55"/>
      <c r="KZ23" s="55"/>
      <c r="LA23" s="55"/>
      <c r="LB23" s="55"/>
      <c r="LC23" s="55"/>
      <c r="LD23" s="55"/>
      <c r="LE23" s="55"/>
      <c r="LF23" s="55"/>
      <c r="LG23" s="55"/>
      <c r="LH23" s="55"/>
      <c r="LI23" s="55"/>
      <c r="LJ23" s="55"/>
      <c r="LK23" s="55"/>
      <c r="LL23" s="55"/>
      <c r="LM23" s="55"/>
      <c r="LN23" s="55"/>
      <c r="LO23" s="55"/>
      <c r="LP23" s="55"/>
      <c r="LQ23" s="55"/>
      <c r="LR23" s="55"/>
      <c r="LS23" s="55"/>
      <c r="LT23" s="55"/>
      <c r="LU23" s="55"/>
      <c r="LV23" s="55"/>
      <c r="LW23" s="55"/>
      <c r="LX23" s="55"/>
      <c r="LY23" s="55"/>
      <c r="LZ23" s="130"/>
      <c r="MA23" s="130"/>
      <c r="MB23" s="130"/>
      <c r="MC23" s="130"/>
      <c r="MD23" s="130"/>
      <c r="ME23" s="130"/>
      <c r="MF23" s="130"/>
      <c r="MG23" s="130"/>
      <c r="MH23" s="130"/>
      <c r="MI23" s="130"/>
      <c r="MJ23" s="130"/>
      <c r="MK23" s="130"/>
      <c r="ML23" s="130"/>
      <c r="MM23" s="130"/>
      <c r="MN23" s="130"/>
      <c r="MO23" s="130"/>
      <c r="MP23" s="130"/>
      <c r="MQ23" s="130"/>
      <c r="MR23" s="130"/>
      <c r="MS23" s="130"/>
      <c r="MT23" s="130"/>
      <c r="MU23" s="130"/>
      <c r="MV23" s="130"/>
      <c r="MW23" s="130"/>
      <c r="MX23" s="130"/>
      <c r="MY23" s="130"/>
      <c r="MZ23" s="130"/>
      <c r="NA23" s="130"/>
      <c r="NB23" s="130"/>
      <c r="NC23" s="130"/>
      <c r="ND23" s="130"/>
      <c r="NE23" s="130"/>
      <c r="NF23" s="130"/>
      <c r="NG23" s="130"/>
      <c r="NH23" s="130"/>
      <c r="NI23" s="130"/>
      <c r="NJ23" s="130"/>
      <c r="NK23" s="130"/>
      <c r="NL23" s="130"/>
      <c r="NM23" s="130"/>
      <c r="NN23" s="130"/>
      <c r="NO23" s="130"/>
      <c r="NP23" s="130"/>
      <c r="NQ23" s="130"/>
      <c r="NR23" s="130"/>
      <c r="NS23" s="130"/>
      <c r="NT23" s="130"/>
      <c r="NU23" s="130"/>
      <c r="NV23" s="130"/>
      <c r="NW23" s="130"/>
      <c r="NX23" s="130"/>
      <c r="NY23" s="130"/>
      <c r="NZ23" s="130"/>
      <c r="OA23" s="130"/>
      <c r="OB23" s="130"/>
      <c r="OC23" s="130"/>
      <c r="OD23" s="130"/>
      <c r="OE23" s="130"/>
      <c r="OF23" s="130"/>
      <c r="OG23" s="130"/>
    </row>
    <row r="24" spans="4:397">
      <c r="E24" s="11" t="s">
        <v>321</v>
      </c>
      <c r="G24" s="55">
        <f>+SUM(AL24:AW24)</f>
        <v>815000</v>
      </c>
      <c r="H24" s="55">
        <f>+SUM(AX24:BI24)</f>
        <v>0</v>
      </c>
      <c r="I24" s="55">
        <f>+SUM(BJ24:BU24)</f>
        <v>0</v>
      </c>
      <c r="J24" s="55">
        <f>+SUM(BV24:CG24)</f>
        <v>0</v>
      </c>
      <c r="K24" s="55">
        <f>+SUM(CH24:CS24)</f>
        <v>0</v>
      </c>
      <c r="L24" s="55">
        <f>+SUM(CT24:DE24)</f>
        <v>0</v>
      </c>
      <c r="M24" s="55">
        <f>+SUM(DF24:DQ24)</f>
        <v>0</v>
      </c>
      <c r="N24" s="55">
        <f>+SUM(DR24:EC24)</f>
        <v>0</v>
      </c>
      <c r="O24" s="55">
        <f>+SUM(ED24:EO24)</f>
        <v>0</v>
      </c>
      <c r="P24" s="55">
        <f>+SUM(EP24:FA24)</f>
        <v>0</v>
      </c>
      <c r="Q24" s="55">
        <f>+SUM(FB24:FM24)</f>
        <v>0</v>
      </c>
      <c r="R24" s="55">
        <f>+SUM(FN24:FY24)</f>
        <v>0</v>
      </c>
      <c r="S24" s="55">
        <f>+SUM(FZ24:GK24)</f>
        <v>0</v>
      </c>
      <c r="T24" s="55">
        <f>+SUM(GL24:GW24)</f>
        <v>0</v>
      </c>
      <c r="U24" s="55">
        <f>+SUM(GX24:HI24)</f>
        <v>0</v>
      </c>
      <c r="V24" s="55">
        <f>+SUM(HJ24:HU24)</f>
        <v>0</v>
      </c>
      <c r="W24" s="55">
        <f>+SUM(HV24:IG24)</f>
        <v>0</v>
      </c>
      <c r="X24" s="55">
        <f>+SUM(IH24:IS24)</f>
        <v>0</v>
      </c>
      <c r="Y24" s="55">
        <f>+SUM(IT24:JE24)</f>
        <v>0</v>
      </c>
      <c r="Z24" s="55">
        <f>+SUM(JF24:JQ24)</f>
        <v>0</v>
      </c>
      <c r="AA24" s="55">
        <f>+SUM(JR24:KC24)</f>
        <v>0</v>
      </c>
      <c r="AB24" s="55">
        <f>+SUM(KD24:KO24)</f>
        <v>0</v>
      </c>
      <c r="AC24" s="55">
        <f>+SUM(KP24:LA24)</f>
        <v>0</v>
      </c>
      <c r="AD24" s="55">
        <f>+SUM(LB24:LM24)</f>
        <v>0</v>
      </c>
      <c r="AE24" s="55">
        <f>+SUM(LN24:LY24)</f>
        <v>0</v>
      </c>
      <c r="AF24" s="130">
        <f t="shared" ref="AF24:AJ25" si="85">+SUM(LO24:LZ24)</f>
        <v>0</v>
      </c>
      <c r="AG24" s="130">
        <f t="shared" si="85"/>
        <v>0</v>
      </c>
      <c r="AH24" s="130">
        <f t="shared" si="85"/>
        <v>0</v>
      </c>
      <c r="AI24" s="130">
        <f t="shared" si="85"/>
        <v>0</v>
      </c>
      <c r="AJ24" s="130">
        <f t="shared" si="85"/>
        <v>0</v>
      </c>
      <c r="AK24" s="50"/>
      <c r="AL24" s="55">
        <f>Inputs!G28</f>
        <v>815000</v>
      </c>
      <c r="AM24" s="55">
        <v>0</v>
      </c>
      <c r="AN24" s="55">
        <v>0</v>
      </c>
      <c r="AO24" s="55">
        <v>0</v>
      </c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5">
        <v>0</v>
      </c>
      <c r="AX24" s="55">
        <v>0</v>
      </c>
      <c r="AY24" s="55">
        <v>0</v>
      </c>
      <c r="AZ24" s="55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5">
        <v>0</v>
      </c>
      <c r="BG24" s="55">
        <v>0</v>
      </c>
      <c r="BH24" s="55">
        <v>0</v>
      </c>
      <c r="BI24" s="55">
        <v>0</v>
      </c>
      <c r="BJ24" s="55">
        <v>0</v>
      </c>
      <c r="BK24" s="55">
        <v>0</v>
      </c>
      <c r="BL24" s="55">
        <v>0</v>
      </c>
      <c r="BM24" s="55">
        <v>0</v>
      </c>
      <c r="BN24" s="55">
        <v>0</v>
      </c>
      <c r="BO24" s="55">
        <v>0</v>
      </c>
      <c r="BP24" s="55">
        <v>0</v>
      </c>
      <c r="BQ24" s="55">
        <v>0</v>
      </c>
      <c r="BR24" s="55">
        <v>0</v>
      </c>
      <c r="BS24" s="55">
        <v>0</v>
      </c>
      <c r="BT24" s="55">
        <v>0</v>
      </c>
      <c r="BU24" s="55">
        <v>0</v>
      </c>
      <c r="BV24" s="55">
        <v>0</v>
      </c>
      <c r="BW24" s="55">
        <v>0</v>
      </c>
      <c r="BX24" s="55">
        <v>0</v>
      </c>
      <c r="BY24" s="55">
        <v>0</v>
      </c>
      <c r="BZ24" s="55">
        <v>0</v>
      </c>
      <c r="CA24" s="55">
        <v>0</v>
      </c>
      <c r="CB24" s="55">
        <v>0</v>
      </c>
      <c r="CC24" s="55">
        <v>0</v>
      </c>
      <c r="CD24" s="55">
        <v>0</v>
      </c>
      <c r="CE24" s="55">
        <v>0</v>
      </c>
      <c r="CF24" s="55">
        <v>0</v>
      </c>
      <c r="CG24" s="55">
        <v>0</v>
      </c>
      <c r="CH24" s="55">
        <v>0</v>
      </c>
      <c r="CI24" s="55">
        <v>0</v>
      </c>
      <c r="CJ24" s="55">
        <v>0</v>
      </c>
      <c r="CK24" s="55">
        <v>0</v>
      </c>
      <c r="CL24" s="55">
        <v>0</v>
      </c>
      <c r="CM24" s="55">
        <v>0</v>
      </c>
      <c r="CN24" s="55">
        <v>0</v>
      </c>
      <c r="CO24" s="55">
        <v>0</v>
      </c>
      <c r="CP24" s="55">
        <v>0</v>
      </c>
      <c r="CQ24" s="55">
        <v>0</v>
      </c>
      <c r="CR24" s="55">
        <v>0</v>
      </c>
      <c r="CS24" s="55">
        <v>0</v>
      </c>
      <c r="CT24" s="55">
        <v>0</v>
      </c>
      <c r="CU24" s="55">
        <v>0</v>
      </c>
      <c r="CV24" s="55">
        <v>0</v>
      </c>
      <c r="CW24" s="55">
        <v>0</v>
      </c>
      <c r="CX24" s="55">
        <v>0</v>
      </c>
      <c r="CY24" s="55">
        <v>0</v>
      </c>
      <c r="CZ24" s="55">
        <v>0</v>
      </c>
      <c r="DA24" s="55">
        <v>0</v>
      </c>
      <c r="DB24" s="55">
        <v>0</v>
      </c>
      <c r="DC24" s="55">
        <v>0</v>
      </c>
      <c r="DD24" s="55">
        <v>0</v>
      </c>
      <c r="DE24" s="55">
        <v>0</v>
      </c>
      <c r="DF24" s="55">
        <v>0</v>
      </c>
      <c r="DG24" s="55">
        <v>0</v>
      </c>
      <c r="DH24" s="55">
        <v>0</v>
      </c>
      <c r="DI24" s="55">
        <v>0</v>
      </c>
      <c r="DJ24" s="55">
        <v>0</v>
      </c>
      <c r="DK24" s="55">
        <v>0</v>
      </c>
      <c r="DL24" s="55">
        <v>0</v>
      </c>
      <c r="DM24" s="55">
        <v>0</v>
      </c>
      <c r="DN24" s="55">
        <v>0</v>
      </c>
      <c r="DO24" s="55">
        <v>0</v>
      </c>
      <c r="DP24" s="55">
        <v>0</v>
      </c>
      <c r="DQ24" s="55">
        <v>0</v>
      </c>
      <c r="DR24" s="55">
        <v>0</v>
      </c>
      <c r="DS24" s="55">
        <v>0</v>
      </c>
      <c r="DT24" s="55">
        <v>0</v>
      </c>
      <c r="DU24" s="55">
        <v>0</v>
      </c>
      <c r="DV24" s="55">
        <v>0</v>
      </c>
      <c r="DW24" s="55">
        <v>0</v>
      </c>
      <c r="DX24" s="55">
        <v>0</v>
      </c>
      <c r="DY24" s="55">
        <v>0</v>
      </c>
      <c r="DZ24" s="55">
        <v>0</v>
      </c>
      <c r="EA24" s="55">
        <v>0</v>
      </c>
      <c r="EB24" s="55">
        <v>0</v>
      </c>
      <c r="EC24" s="55">
        <v>0</v>
      </c>
      <c r="ED24" s="55">
        <v>0</v>
      </c>
      <c r="EE24" s="55">
        <v>0</v>
      </c>
      <c r="EF24" s="55">
        <v>0</v>
      </c>
      <c r="EG24" s="55">
        <v>0</v>
      </c>
      <c r="EH24" s="55">
        <v>0</v>
      </c>
      <c r="EI24" s="55">
        <v>0</v>
      </c>
      <c r="EJ24" s="55">
        <v>0</v>
      </c>
      <c r="EK24" s="55">
        <v>0</v>
      </c>
      <c r="EL24" s="55">
        <v>0</v>
      </c>
      <c r="EM24" s="55">
        <v>0</v>
      </c>
      <c r="EN24" s="55">
        <v>0</v>
      </c>
      <c r="EO24" s="55">
        <v>0</v>
      </c>
      <c r="EP24" s="55">
        <v>0</v>
      </c>
      <c r="EQ24" s="55">
        <v>0</v>
      </c>
      <c r="ER24" s="55">
        <v>0</v>
      </c>
      <c r="ES24" s="55">
        <v>0</v>
      </c>
      <c r="ET24" s="55">
        <v>0</v>
      </c>
      <c r="EU24" s="55">
        <v>0</v>
      </c>
      <c r="EV24" s="55">
        <v>0</v>
      </c>
      <c r="EW24" s="55">
        <v>0</v>
      </c>
      <c r="EX24" s="55">
        <v>0</v>
      </c>
      <c r="EY24" s="55">
        <v>0</v>
      </c>
      <c r="EZ24" s="55">
        <v>0</v>
      </c>
      <c r="FA24" s="55">
        <v>0</v>
      </c>
      <c r="FB24" s="55">
        <v>0</v>
      </c>
      <c r="FC24" s="55">
        <v>0</v>
      </c>
      <c r="FD24" s="55">
        <v>0</v>
      </c>
      <c r="FE24" s="55">
        <v>0</v>
      </c>
      <c r="FF24" s="55">
        <v>0</v>
      </c>
      <c r="FG24" s="55">
        <v>0</v>
      </c>
      <c r="FH24" s="55">
        <v>0</v>
      </c>
      <c r="FI24" s="55">
        <v>0</v>
      </c>
      <c r="FJ24" s="55">
        <v>0</v>
      </c>
      <c r="FK24" s="55">
        <v>0</v>
      </c>
      <c r="FL24" s="55">
        <v>0</v>
      </c>
      <c r="FM24" s="55">
        <v>0</v>
      </c>
      <c r="FN24" s="55">
        <v>0</v>
      </c>
      <c r="FO24" s="55">
        <v>0</v>
      </c>
      <c r="FP24" s="55">
        <v>0</v>
      </c>
      <c r="FQ24" s="55">
        <v>0</v>
      </c>
      <c r="FR24" s="55">
        <v>0</v>
      </c>
      <c r="FS24" s="55">
        <v>0</v>
      </c>
      <c r="FT24" s="55">
        <v>0</v>
      </c>
      <c r="FU24" s="55">
        <v>0</v>
      </c>
      <c r="FV24" s="55">
        <v>0</v>
      </c>
      <c r="FW24" s="55">
        <v>0</v>
      </c>
      <c r="FX24" s="55">
        <v>0</v>
      </c>
      <c r="FY24" s="55">
        <v>0</v>
      </c>
      <c r="FZ24" s="55">
        <v>0</v>
      </c>
      <c r="GA24" s="55">
        <v>0</v>
      </c>
      <c r="GB24" s="55">
        <v>0</v>
      </c>
      <c r="GC24" s="55">
        <v>0</v>
      </c>
      <c r="GD24" s="55">
        <v>0</v>
      </c>
      <c r="GE24" s="55">
        <v>0</v>
      </c>
      <c r="GF24" s="55">
        <v>0</v>
      </c>
      <c r="GG24" s="55">
        <v>0</v>
      </c>
      <c r="GH24" s="55">
        <v>0</v>
      </c>
      <c r="GI24" s="55">
        <v>0</v>
      </c>
      <c r="GJ24" s="55">
        <v>0</v>
      </c>
      <c r="GK24" s="55">
        <v>0</v>
      </c>
      <c r="GL24" s="55">
        <v>0</v>
      </c>
      <c r="GM24" s="55">
        <v>0</v>
      </c>
      <c r="GN24" s="55">
        <v>0</v>
      </c>
      <c r="GO24" s="55">
        <v>0</v>
      </c>
      <c r="GP24" s="55">
        <v>0</v>
      </c>
      <c r="GQ24" s="55">
        <v>0</v>
      </c>
      <c r="GR24" s="55">
        <v>0</v>
      </c>
      <c r="GS24" s="55">
        <v>0</v>
      </c>
      <c r="GT24" s="55">
        <v>0</v>
      </c>
      <c r="GU24" s="55">
        <v>0</v>
      </c>
      <c r="GV24" s="55">
        <v>0</v>
      </c>
      <c r="GW24" s="55">
        <v>0</v>
      </c>
      <c r="GX24" s="55">
        <v>0</v>
      </c>
      <c r="GY24" s="55">
        <v>0</v>
      </c>
      <c r="GZ24" s="55">
        <v>0</v>
      </c>
      <c r="HA24" s="55">
        <v>0</v>
      </c>
      <c r="HB24" s="55">
        <v>0</v>
      </c>
      <c r="HC24" s="55">
        <v>0</v>
      </c>
      <c r="HD24" s="55">
        <v>0</v>
      </c>
      <c r="HE24" s="55">
        <v>0</v>
      </c>
      <c r="HF24" s="55">
        <v>0</v>
      </c>
      <c r="HG24" s="55">
        <v>0</v>
      </c>
      <c r="HH24" s="55">
        <v>0</v>
      </c>
      <c r="HI24" s="55">
        <v>0</v>
      </c>
      <c r="HJ24" s="55">
        <v>0</v>
      </c>
      <c r="HK24" s="55">
        <v>0</v>
      </c>
      <c r="HL24" s="55">
        <v>0</v>
      </c>
      <c r="HM24" s="55">
        <v>0</v>
      </c>
      <c r="HN24" s="55">
        <v>0</v>
      </c>
      <c r="HO24" s="55">
        <v>0</v>
      </c>
      <c r="HP24" s="55">
        <v>0</v>
      </c>
      <c r="HQ24" s="55">
        <v>0</v>
      </c>
      <c r="HR24" s="55">
        <v>0</v>
      </c>
      <c r="HS24" s="55">
        <v>0</v>
      </c>
      <c r="HT24" s="55">
        <v>0</v>
      </c>
      <c r="HU24" s="55">
        <v>0</v>
      </c>
      <c r="HV24" s="55">
        <v>0</v>
      </c>
      <c r="HW24" s="55">
        <v>0</v>
      </c>
      <c r="HX24" s="55">
        <v>0</v>
      </c>
      <c r="HY24" s="55">
        <v>0</v>
      </c>
      <c r="HZ24" s="55">
        <v>0</v>
      </c>
      <c r="IA24" s="55">
        <v>0</v>
      </c>
      <c r="IB24" s="55">
        <v>0</v>
      </c>
      <c r="IC24" s="55">
        <v>0</v>
      </c>
      <c r="ID24" s="55">
        <v>0</v>
      </c>
      <c r="IE24" s="55">
        <v>0</v>
      </c>
      <c r="IF24" s="55">
        <v>0</v>
      </c>
      <c r="IG24" s="55">
        <v>0</v>
      </c>
      <c r="IH24" s="55">
        <v>0</v>
      </c>
      <c r="II24" s="55">
        <v>0</v>
      </c>
      <c r="IJ24" s="55">
        <v>0</v>
      </c>
      <c r="IK24" s="55">
        <v>0</v>
      </c>
      <c r="IL24" s="55">
        <v>0</v>
      </c>
      <c r="IM24" s="55">
        <v>0</v>
      </c>
      <c r="IN24" s="55">
        <v>0</v>
      </c>
      <c r="IO24" s="55">
        <v>0</v>
      </c>
      <c r="IP24" s="55">
        <v>0</v>
      </c>
      <c r="IQ24" s="55">
        <v>0</v>
      </c>
      <c r="IR24" s="55">
        <v>0</v>
      </c>
      <c r="IS24" s="55">
        <v>0</v>
      </c>
      <c r="IT24" s="55">
        <v>0</v>
      </c>
      <c r="IU24" s="55">
        <v>0</v>
      </c>
      <c r="IV24" s="55">
        <v>0</v>
      </c>
      <c r="IW24" s="55">
        <v>0</v>
      </c>
      <c r="IX24" s="55">
        <v>0</v>
      </c>
      <c r="IY24" s="55">
        <v>0</v>
      </c>
      <c r="IZ24" s="55">
        <v>0</v>
      </c>
      <c r="JA24" s="55">
        <v>0</v>
      </c>
      <c r="JB24" s="55">
        <v>0</v>
      </c>
      <c r="JC24" s="55">
        <v>0</v>
      </c>
      <c r="JD24" s="55">
        <v>0</v>
      </c>
      <c r="JE24" s="55">
        <v>0</v>
      </c>
      <c r="JF24" s="55">
        <v>0</v>
      </c>
      <c r="JG24" s="55">
        <v>0</v>
      </c>
      <c r="JH24" s="55">
        <v>0</v>
      </c>
      <c r="JI24" s="55">
        <v>0</v>
      </c>
      <c r="JJ24" s="55">
        <v>0</v>
      </c>
      <c r="JK24" s="55">
        <v>0</v>
      </c>
      <c r="JL24" s="55">
        <v>0</v>
      </c>
      <c r="JM24" s="55">
        <v>0</v>
      </c>
      <c r="JN24" s="55">
        <v>0</v>
      </c>
      <c r="JO24" s="55">
        <v>0</v>
      </c>
      <c r="JP24" s="55">
        <v>0</v>
      </c>
      <c r="JQ24" s="55">
        <v>0</v>
      </c>
      <c r="JR24" s="55">
        <v>0</v>
      </c>
      <c r="JS24" s="55">
        <v>0</v>
      </c>
      <c r="JT24" s="55">
        <v>0</v>
      </c>
      <c r="JU24" s="55">
        <v>0</v>
      </c>
      <c r="JV24" s="55">
        <v>0</v>
      </c>
      <c r="JW24" s="55">
        <v>0</v>
      </c>
      <c r="JX24" s="55">
        <v>0</v>
      </c>
      <c r="JY24" s="55">
        <v>0</v>
      </c>
      <c r="JZ24" s="55">
        <v>0</v>
      </c>
      <c r="KA24" s="55">
        <v>0</v>
      </c>
      <c r="KB24" s="55">
        <v>0</v>
      </c>
      <c r="KC24" s="55">
        <v>0</v>
      </c>
      <c r="KD24" s="55">
        <v>0</v>
      </c>
      <c r="KE24" s="55">
        <v>0</v>
      </c>
      <c r="KF24" s="55">
        <v>0</v>
      </c>
      <c r="KG24" s="55">
        <v>0</v>
      </c>
      <c r="KH24" s="55">
        <v>0</v>
      </c>
      <c r="KI24" s="55">
        <v>0</v>
      </c>
      <c r="KJ24" s="55">
        <v>0</v>
      </c>
      <c r="KK24" s="55">
        <v>0</v>
      </c>
      <c r="KL24" s="55">
        <v>0</v>
      </c>
      <c r="KM24" s="55">
        <v>0</v>
      </c>
      <c r="KN24" s="55">
        <v>0</v>
      </c>
      <c r="KO24" s="55">
        <v>0</v>
      </c>
      <c r="KP24" s="55">
        <v>0</v>
      </c>
      <c r="KQ24" s="55">
        <v>0</v>
      </c>
      <c r="KR24" s="55">
        <v>0</v>
      </c>
      <c r="KS24" s="55">
        <v>0</v>
      </c>
      <c r="KT24" s="55">
        <v>0</v>
      </c>
      <c r="KU24" s="55">
        <v>0</v>
      </c>
      <c r="KV24" s="55">
        <v>0</v>
      </c>
      <c r="KW24" s="55">
        <v>0</v>
      </c>
      <c r="KX24" s="55">
        <v>0</v>
      </c>
      <c r="KY24" s="55">
        <v>0</v>
      </c>
      <c r="KZ24" s="55">
        <v>0</v>
      </c>
      <c r="LA24" s="55">
        <v>0</v>
      </c>
      <c r="LB24" s="55">
        <v>0</v>
      </c>
      <c r="LC24" s="55">
        <v>0</v>
      </c>
      <c r="LD24" s="55">
        <v>0</v>
      </c>
      <c r="LE24" s="55">
        <v>0</v>
      </c>
      <c r="LF24" s="55">
        <v>0</v>
      </c>
      <c r="LG24" s="55">
        <v>0</v>
      </c>
      <c r="LH24" s="55">
        <v>0</v>
      </c>
      <c r="LI24" s="55">
        <v>0</v>
      </c>
      <c r="LJ24" s="55">
        <v>0</v>
      </c>
      <c r="LK24" s="55">
        <v>0</v>
      </c>
      <c r="LL24" s="55">
        <v>0</v>
      </c>
      <c r="LM24" s="55">
        <v>0</v>
      </c>
      <c r="LN24" s="55">
        <v>0</v>
      </c>
      <c r="LO24" s="55">
        <v>0</v>
      </c>
      <c r="LP24" s="55">
        <v>0</v>
      </c>
      <c r="LQ24" s="55">
        <v>0</v>
      </c>
      <c r="LR24" s="55">
        <v>0</v>
      </c>
      <c r="LS24" s="55">
        <v>0</v>
      </c>
      <c r="LT24" s="55">
        <v>0</v>
      </c>
      <c r="LU24" s="55">
        <v>0</v>
      </c>
      <c r="LV24" s="55">
        <v>0</v>
      </c>
      <c r="LW24" s="55">
        <v>0</v>
      </c>
      <c r="LX24" s="55">
        <v>0</v>
      </c>
      <c r="LY24" s="55">
        <v>0</v>
      </c>
      <c r="LZ24" s="130">
        <v>0</v>
      </c>
      <c r="MA24" s="130">
        <v>0</v>
      </c>
      <c r="MB24" s="130">
        <v>0</v>
      </c>
      <c r="MC24" s="130">
        <v>0</v>
      </c>
      <c r="MD24" s="130">
        <v>0</v>
      </c>
      <c r="ME24" s="130">
        <v>0</v>
      </c>
      <c r="MF24" s="130">
        <v>0</v>
      </c>
      <c r="MG24" s="130">
        <v>0</v>
      </c>
      <c r="MH24" s="130">
        <v>0</v>
      </c>
      <c r="MI24" s="130">
        <v>0</v>
      </c>
      <c r="MJ24" s="130">
        <v>0</v>
      </c>
      <c r="MK24" s="130">
        <v>0</v>
      </c>
      <c r="ML24" s="130">
        <v>0</v>
      </c>
      <c r="MM24" s="130">
        <v>0</v>
      </c>
      <c r="MN24" s="130">
        <v>0</v>
      </c>
      <c r="MO24" s="130">
        <v>0</v>
      </c>
      <c r="MP24" s="130">
        <v>0</v>
      </c>
      <c r="MQ24" s="130">
        <v>0</v>
      </c>
      <c r="MR24" s="130">
        <v>0</v>
      </c>
      <c r="MS24" s="130">
        <v>0</v>
      </c>
      <c r="MT24" s="130">
        <v>0</v>
      </c>
      <c r="MU24" s="130">
        <v>0</v>
      </c>
      <c r="MV24" s="130">
        <v>0</v>
      </c>
      <c r="MW24" s="130">
        <v>0</v>
      </c>
      <c r="MX24" s="130">
        <v>0</v>
      </c>
      <c r="MY24" s="130">
        <v>0</v>
      </c>
      <c r="MZ24" s="130">
        <v>0</v>
      </c>
      <c r="NA24" s="130">
        <v>0</v>
      </c>
      <c r="NB24" s="130">
        <v>0</v>
      </c>
      <c r="NC24" s="130">
        <v>0</v>
      </c>
      <c r="ND24" s="130">
        <v>0</v>
      </c>
      <c r="NE24" s="130">
        <v>0</v>
      </c>
      <c r="NF24" s="130">
        <v>0</v>
      </c>
      <c r="NG24" s="130">
        <v>0</v>
      </c>
      <c r="NH24" s="130">
        <v>0</v>
      </c>
      <c r="NI24" s="130">
        <v>0</v>
      </c>
      <c r="NJ24" s="130">
        <v>0</v>
      </c>
      <c r="NK24" s="130">
        <v>0</v>
      </c>
      <c r="NL24" s="130">
        <v>0</v>
      </c>
      <c r="NM24" s="130">
        <v>0</v>
      </c>
      <c r="NN24" s="130">
        <v>0</v>
      </c>
      <c r="NO24" s="130">
        <v>0</v>
      </c>
      <c r="NP24" s="130">
        <v>0</v>
      </c>
      <c r="NQ24" s="130">
        <v>0</v>
      </c>
      <c r="NR24" s="130">
        <v>0</v>
      </c>
      <c r="NS24" s="130">
        <v>0</v>
      </c>
      <c r="NT24" s="130">
        <v>0</v>
      </c>
      <c r="NU24" s="130">
        <v>0</v>
      </c>
      <c r="NV24" s="130">
        <v>0</v>
      </c>
      <c r="NW24" s="130">
        <v>0</v>
      </c>
      <c r="NX24" s="130">
        <v>0</v>
      </c>
      <c r="NY24" s="130">
        <v>0</v>
      </c>
      <c r="NZ24" s="130">
        <v>0</v>
      </c>
      <c r="OA24" s="130">
        <v>0</v>
      </c>
      <c r="OB24" s="130">
        <v>0</v>
      </c>
      <c r="OC24" s="130">
        <v>0</v>
      </c>
      <c r="OD24" s="130">
        <v>0</v>
      </c>
      <c r="OE24" s="130">
        <v>0</v>
      </c>
      <c r="OF24" s="130">
        <v>0</v>
      </c>
      <c r="OG24" s="130">
        <v>0</v>
      </c>
    </row>
    <row r="25" spans="4:397">
      <c r="E25" s="53" t="s">
        <v>322</v>
      </c>
      <c r="G25" s="55">
        <f>+SUM(AL25:AW25)</f>
        <v>69764</v>
      </c>
      <c r="H25" s="55">
        <f>+SUM(AX25:BI25)</f>
        <v>0</v>
      </c>
      <c r="I25" s="55">
        <f>+SUM(BJ25:BU25)</f>
        <v>0</v>
      </c>
      <c r="J25" s="55">
        <f>+SUM(BV25:CG25)</f>
        <v>0</v>
      </c>
      <c r="K25" s="55">
        <f>+SUM(CH25:CS25)</f>
        <v>0</v>
      </c>
      <c r="L25" s="55">
        <f>+SUM(CT25:DE25)</f>
        <v>0</v>
      </c>
      <c r="M25" s="55">
        <f>+SUM(DF25:DQ25)</f>
        <v>0</v>
      </c>
      <c r="N25" s="55">
        <f>+SUM(DR25:EC25)</f>
        <v>0</v>
      </c>
      <c r="O25" s="55">
        <f>+SUM(ED25:EO25)</f>
        <v>0</v>
      </c>
      <c r="P25" s="55">
        <f>+SUM(EP25:FA25)</f>
        <v>0</v>
      </c>
      <c r="Q25" s="55">
        <f>+SUM(FB25:FM25)</f>
        <v>0</v>
      </c>
      <c r="R25" s="55">
        <f>+SUM(FN25:FY25)</f>
        <v>0</v>
      </c>
      <c r="S25" s="55">
        <f>+SUM(FZ25:GK25)</f>
        <v>0</v>
      </c>
      <c r="T25" s="55">
        <f>+SUM(GL25:GW25)</f>
        <v>0</v>
      </c>
      <c r="U25" s="55">
        <f>+SUM(GX25:HI25)</f>
        <v>0</v>
      </c>
      <c r="V25" s="55">
        <f>+SUM(HJ25:HU25)</f>
        <v>0</v>
      </c>
      <c r="W25" s="55">
        <f>+SUM(HV25:IG25)</f>
        <v>0</v>
      </c>
      <c r="X25" s="55">
        <f>+SUM(IH25:IS25)</f>
        <v>0</v>
      </c>
      <c r="Y25" s="55">
        <f>+SUM(IT25:JE25)</f>
        <v>0</v>
      </c>
      <c r="Z25" s="55">
        <f>+SUM(JF25:JQ25)</f>
        <v>0</v>
      </c>
      <c r="AA25" s="55">
        <f>+SUM(JR25:KC25)</f>
        <v>0</v>
      </c>
      <c r="AB25" s="55">
        <f>+SUM(KD25:KO25)</f>
        <v>0</v>
      </c>
      <c r="AC25" s="55">
        <f>+SUM(KP25:LA25)</f>
        <v>0</v>
      </c>
      <c r="AD25" s="55">
        <f>+SUM(LB25:LM25)</f>
        <v>0</v>
      </c>
      <c r="AE25" s="55">
        <f>+SUM(LN25:LY25)</f>
        <v>0</v>
      </c>
      <c r="AF25" s="130">
        <f t="shared" si="85"/>
        <v>0</v>
      </c>
      <c r="AG25" s="130">
        <f t="shared" si="85"/>
        <v>0</v>
      </c>
      <c r="AH25" s="130">
        <f t="shared" si="85"/>
        <v>0</v>
      </c>
      <c r="AI25" s="130">
        <f t="shared" si="85"/>
        <v>0</v>
      </c>
      <c r="AJ25" s="130">
        <f t="shared" si="85"/>
        <v>0</v>
      </c>
      <c r="AK25" s="50"/>
      <c r="AL25" s="55">
        <f>Inputs!G36</f>
        <v>69764</v>
      </c>
      <c r="AM25" s="55">
        <v>0</v>
      </c>
      <c r="AN25" s="55">
        <v>0</v>
      </c>
      <c r="AO25" s="55">
        <v>0</v>
      </c>
      <c r="AP25" s="55">
        <v>0</v>
      </c>
      <c r="AQ25" s="55">
        <v>0</v>
      </c>
      <c r="AR25" s="55">
        <v>0</v>
      </c>
      <c r="AS25" s="55">
        <v>0</v>
      </c>
      <c r="AT25" s="55">
        <v>0</v>
      </c>
      <c r="AU25" s="55">
        <v>0</v>
      </c>
      <c r="AV25" s="55">
        <v>0</v>
      </c>
      <c r="AW25" s="55">
        <v>0</v>
      </c>
      <c r="AX25" s="55">
        <v>0</v>
      </c>
      <c r="AY25" s="55">
        <v>0</v>
      </c>
      <c r="AZ25" s="55">
        <v>0</v>
      </c>
      <c r="BA25" s="55">
        <v>0</v>
      </c>
      <c r="BB25" s="55">
        <v>0</v>
      </c>
      <c r="BC25" s="55">
        <v>0</v>
      </c>
      <c r="BD25" s="55">
        <v>0</v>
      </c>
      <c r="BE25" s="55">
        <v>0</v>
      </c>
      <c r="BF25" s="55">
        <v>0</v>
      </c>
      <c r="BG25" s="55">
        <v>0</v>
      </c>
      <c r="BH25" s="55">
        <v>0</v>
      </c>
      <c r="BI25" s="55">
        <v>0</v>
      </c>
      <c r="BJ25" s="55">
        <v>0</v>
      </c>
      <c r="BK25" s="55">
        <v>0</v>
      </c>
      <c r="BL25" s="55">
        <v>0</v>
      </c>
      <c r="BM25" s="55">
        <v>0</v>
      </c>
      <c r="BN25" s="55">
        <v>0</v>
      </c>
      <c r="BO25" s="55">
        <v>0</v>
      </c>
      <c r="BP25" s="55">
        <v>0</v>
      </c>
      <c r="BQ25" s="55">
        <v>0</v>
      </c>
      <c r="BR25" s="55">
        <v>0</v>
      </c>
      <c r="BS25" s="55">
        <v>0</v>
      </c>
      <c r="BT25" s="55">
        <v>0</v>
      </c>
      <c r="BU25" s="55">
        <v>0</v>
      </c>
      <c r="BV25" s="55">
        <v>0</v>
      </c>
      <c r="BW25" s="55">
        <v>0</v>
      </c>
      <c r="BX25" s="55">
        <v>0</v>
      </c>
      <c r="BY25" s="55">
        <v>0</v>
      </c>
      <c r="BZ25" s="55">
        <v>0</v>
      </c>
      <c r="CA25" s="55">
        <v>0</v>
      </c>
      <c r="CB25" s="55">
        <v>0</v>
      </c>
      <c r="CC25" s="55">
        <v>0</v>
      </c>
      <c r="CD25" s="55">
        <v>0</v>
      </c>
      <c r="CE25" s="55">
        <v>0</v>
      </c>
      <c r="CF25" s="55">
        <v>0</v>
      </c>
      <c r="CG25" s="55">
        <v>0</v>
      </c>
      <c r="CH25" s="55">
        <v>0</v>
      </c>
      <c r="CI25" s="55">
        <v>0</v>
      </c>
      <c r="CJ25" s="55">
        <v>0</v>
      </c>
      <c r="CK25" s="55">
        <v>0</v>
      </c>
      <c r="CL25" s="55">
        <v>0</v>
      </c>
      <c r="CM25" s="55">
        <v>0</v>
      </c>
      <c r="CN25" s="55">
        <v>0</v>
      </c>
      <c r="CO25" s="55">
        <v>0</v>
      </c>
      <c r="CP25" s="55">
        <v>0</v>
      </c>
      <c r="CQ25" s="55">
        <v>0</v>
      </c>
      <c r="CR25" s="55">
        <v>0</v>
      </c>
      <c r="CS25" s="55">
        <v>0</v>
      </c>
      <c r="CT25" s="55">
        <v>0</v>
      </c>
      <c r="CU25" s="55">
        <v>0</v>
      </c>
      <c r="CV25" s="55">
        <v>0</v>
      </c>
      <c r="CW25" s="55">
        <v>0</v>
      </c>
      <c r="CX25" s="55">
        <v>0</v>
      </c>
      <c r="CY25" s="55">
        <v>0</v>
      </c>
      <c r="CZ25" s="55">
        <v>0</v>
      </c>
      <c r="DA25" s="55">
        <v>0</v>
      </c>
      <c r="DB25" s="55">
        <v>0</v>
      </c>
      <c r="DC25" s="55">
        <v>0</v>
      </c>
      <c r="DD25" s="55">
        <v>0</v>
      </c>
      <c r="DE25" s="55">
        <v>0</v>
      </c>
      <c r="DF25" s="55">
        <v>0</v>
      </c>
      <c r="DG25" s="55">
        <v>0</v>
      </c>
      <c r="DH25" s="55">
        <v>0</v>
      </c>
      <c r="DI25" s="55">
        <v>0</v>
      </c>
      <c r="DJ25" s="55">
        <v>0</v>
      </c>
      <c r="DK25" s="55">
        <v>0</v>
      </c>
      <c r="DL25" s="55">
        <v>0</v>
      </c>
      <c r="DM25" s="55">
        <v>0</v>
      </c>
      <c r="DN25" s="55">
        <v>0</v>
      </c>
      <c r="DO25" s="55">
        <v>0</v>
      </c>
      <c r="DP25" s="55">
        <v>0</v>
      </c>
      <c r="DQ25" s="55">
        <v>0</v>
      </c>
      <c r="DR25" s="55">
        <v>0</v>
      </c>
      <c r="DS25" s="55">
        <v>0</v>
      </c>
      <c r="DT25" s="55">
        <v>0</v>
      </c>
      <c r="DU25" s="55">
        <v>0</v>
      </c>
      <c r="DV25" s="55">
        <v>0</v>
      </c>
      <c r="DW25" s="55">
        <v>0</v>
      </c>
      <c r="DX25" s="55">
        <v>0</v>
      </c>
      <c r="DY25" s="55">
        <v>0</v>
      </c>
      <c r="DZ25" s="55">
        <v>0</v>
      </c>
      <c r="EA25" s="55">
        <v>0</v>
      </c>
      <c r="EB25" s="55">
        <v>0</v>
      </c>
      <c r="EC25" s="55">
        <v>0</v>
      </c>
      <c r="ED25" s="55">
        <v>0</v>
      </c>
      <c r="EE25" s="55">
        <v>0</v>
      </c>
      <c r="EF25" s="55">
        <v>0</v>
      </c>
      <c r="EG25" s="55">
        <v>0</v>
      </c>
      <c r="EH25" s="55">
        <v>0</v>
      </c>
      <c r="EI25" s="55">
        <v>0</v>
      </c>
      <c r="EJ25" s="55">
        <v>0</v>
      </c>
      <c r="EK25" s="55">
        <v>0</v>
      </c>
      <c r="EL25" s="55">
        <v>0</v>
      </c>
      <c r="EM25" s="55">
        <v>0</v>
      </c>
      <c r="EN25" s="55">
        <v>0</v>
      </c>
      <c r="EO25" s="55">
        <v>0</v>
      </c>
      <c r="EP25" s="55">
        <v>0</v>
      </c>
      <c r="EQ25" s="55">
        <v>0</v>
      </c>
      <c r="ER25" s="55">
        <v>0</v>
      </c>
      <c r="ES25" s="55">
        <v>0</v>
      </c>
      <c r="ET25" s="55">
        <v>0</v>
      </c>
      <c r="EU25" s="55">
        <v>0</v>
      </c>
      <c r="EV25" s="55">
        <v>0</v>
      </c>
      <c r="EW25" s="55">
        <v>0</v>
      </c>
      <c r="EX25" s="55">
        <v>0</v>
      </c>
      <c r="EY25" s="55">
        <v>0</v>
      </c>
      <c r="EZ25" s="55">
        <v>0</v>
      </c>
      <c r="FA25" s="55">
        <v>0</v>
      </c>
      <c r="FB25" s="55">
        <v>0</v>
      </c>
      <c r="FC25" s="55">
        <v>0</v>
      </c>
      <c r="FD25" s="55">
        <v>0</v>
      </c>
      <c r="FE25" s="55">
        <v>0</v>
      </c>
      <c r="FF25" s="55">
        <v>0</v>
      </c>
      <c r="FG25" s="55">
        <v>0</v>
      </c>
      <c r="FH25" s="55">
        <v>0</v>
      </c>
      <c r="FI25" s="55">
        <v>0</v>
      </c>
      <c r="FJ25" s="55">
        <v>0</v>
      </c>
      <c r="FK25" s="55">
        <v>0</v>
      </c>
      <c r="FL25" s="55">
        <v>0</v>
      </c>
      <c r="FM25" s="55">
        <v>0</v>
      </c>
      <c r="FN25" s="55">
        <v>0</v>
      </c>
      <c r="FO25" s="55">
        <v>0</v>
      </c>
      <c r="FP25" s="55">
        <v>0</v>
      </c>
      <c r="FQ25" s="55">
        <v>0</v>
      </c>
      <c r="FR25" s="55">
        <v>0</v>
      </c>
      <c r="FS25" s="55">
        <v>0</v>
      </c>
      <c r="FT25" s="55">
        <v>0</v>
      </c>
      <c r="FU25" s="55">
        <v>0</v>
      </c>
      <c r="FV25" s="55">
        <v>0</v>
      </c>
      <c r="FW25" s="55">
        <v>0</v>
      </c>
      <c r="FX25" s="55">
        <v>0</v>
      </c>
      <c r="FY25" s="55">
        <v>0</v>
      </c>
      <c r="FZ25" s="55">
        <v>0</v>
      </c>
      <c r="GA25" s="55">
        <v>0</v>
      </c>
      <c r="GB25" s="55">
        <v>0</v>
      </c>
      <c r="GC25" s="55">
        <v>0</v>
      </c>
      <c r="GD25" s="55">
        <v>0</v>
      </c>
      <c r="GE25" s="55">
        <v>0</v>
      </c>
      <c r="GF25" s="55">
        <v>0</v>
      </c>
      <c r="GG25" s="55">
        <v>0</v>
      </c>
      <c r="GH25" s="55">
        <v>0</v>
      </c>
      <c r="GI25" s="55">
        <v>0</v>
      </c>
      <c r="GJ25" s="55">
        <v>0</v>
      </c>
      <c r="GK25" s="55">
        <v>0</v>
      </c>
      <c r="GL25" s="55">
        <v>0</v>
      </c>
      <c r="GM25" s="55">
        <v>0</v>
      </c>
      <c r="GN25" s="55">
        <v>0</v>
      </c>
      <c r="GO25" s="55">
        <v>0</v>
      </c>
      <c r="GP25" s="55">
        <v>0</v>
      </c>
      <c r="GQ25" s="55">
        <v>0</v>
      </c>
      <c r="GR25" s="55">
        <v>0</v>
      </c>
      <c r="GS25" s="55">
        <v>0</v>
      </c>
      <c r="GT25" s="55">
        <v>0</v>
      </c>
      <c r="GU25" s="55">
        <v>0</v>
      </c>
      <c r="GV25" s="55">
        <v>0</v>
      </c>
      <c r="GW25" s="55">
        <v>0</v>
      </c>
      <c r="GX25" s="55">
        <v>0</v>
      </c>
      <c r="GY25" s="55">
        <v>0</v>
      </c>
      <c r="GZ25" s="55">
        <v>0</v>
      </c>
      <c r="HA25" s="55">
        <v>0</v>
      </c>
      <c r="HB25" s="55">
        <v>0</v>
      </c>
      <c r="HC25" s="55">
        <v>0</v>
      </c>
      <c r="HD25" s="55">
        <v>0</v>
      </c>
      <c r="HE25" s="55">
        <v>0</v>
      </c>
      <c r="HF25" s="55">
        <v>0</v>
      </c>
      <c r="HG25" s="55">
        <v>0</v>
      </c>
      <c r="HH25" s="55">
        <v>0</v>
      </c>
      <c r="HI25" s="55">
        <v>0</v>
      </c>
      <c r="HJ25" s="55">
        <v>0</v>
      </c>
      <c r="HK25" s="55">
        <v>0</v>
      </c>
      <c r="HL25" s="55">
        <v>0</v>
      </c>
      <c r="HM25" s="55">
        <v>0</v>
      </c>
      <c r="HN25" s="55">
        <v>0</v>
      </c>
      <c r="HO25" s="55">
        <v>0</v>
      </c>
      <c r="HP25" s="55">
        <v>0</v>
      </c>
      <c r="HQ25" s="55">
        <v>0</v>
      </c>
      <c r="HR25" s="55">
        <v>0</v>
      </c>
      <c r="HS25" s="55">
        <v>0</v>
      </c>
      <c r="HT25" s="55">
        <v>0</v>
      </c>
      <c r="HU25" s="55">
        <v>0</v>
      </c>
      <c r="HV25" s="55">
        <v>0</v>
      </c>
      <c r="HW25" s="55">
        <v>0</v>
      </c>
      <c r="HX25" s="55">
        <v>0</v>
      </c>
      <c r="HY25" s="55">
        <v>0</v>
      </c>
      <c r="HZ25" s="55">
        <v>0</v>
      </c>
      <c r="IA25" s="55">
        <v>0</v>
      </c>
      <c r="IB25" s="55">
        <v>0</v>
      </c>
      <c r="IC25" s="55">
        <v>0</v>
      </c>
      <c r="ID25" s="55">
        <v>0</v>
      </c>
      <c r="IE25" s="55">
        <v>0</v>
      </c>
      <c r="IF25" s="55">
        <v>0</v>
      </c>
      <c r="IG25" s="55">
        <v>0</v>
      </c>
      <c r="IH25" s="55">
        <v>0</v>
      </c>
      <c r="II25" s="55">
        <v>0</v>
      </c>
      <c r="IJ25" s="55">
        <v>0</v>
      </c>
      <c r="IK25" s="55">
        <v>0</v>
      </c>
      <c r="IL25" s="55">
        <v>0</v>
      </c>
      <c r="IM25" s="55">
        <v>0</v>
      </c>
      <c r="IN25" s="55">
        <v>0</v>
      </c>
      <c r="IO25" s="55">
        <v>0</v>
      </c>
      <c r="IP25" s="55">
        <v>0</v>
      </c>
      <c r="IQ25" s="55">
        <v>0</v>
      </c>
      <c r="IR25" s="55">
        <v>0</v>
      </c>
      <c r="IS25" s="55">
        <v>0</v>
      </c>
      <c r="IT25" s="55">
        <v>0</v>
      </c>
      <c r="IU25" s="55">
        <v>0</v>
      </c>
      <c r="IV25" s="55">
        <v>0</v>
      </c>
      <c r="IW25" s="55">
        <v>0</v>
      </c>
      <c r="IX25" s="55">
        <v>0</v>
      </c>
      <c r="IY25" s="55">
        <v>0</v>
      </c>
      <c r="IZ25" s="55">
        <v>0</v>
      </c>
      <c r="JA25" s="55">
        <v>0</v>
      </c>
      <c r="JB25" s="55">
        <v>0</v>
      </c>
      <c r="JC25" s="55">
        <v>0</v>
      </c>
      <c r="JD25" s="55">
        <v>0</v>
      </c>
      <c r="JE25" s="55">
        <v>0</v>
      </c>
      <c r="JF25" s="55">
        <v>0</v>
      </c>
      <c r="JG25" s="55">
        <v>0</v>
      </c>
      <c r="JH25" s="55">
        <v>0</v>
      </c>
      <c r="JI25" s="55">
        <v>0</v>
      </c>
      <c r="JJ25" s="55">
        <v>0</v>
      </c>
      <c r="JK25" s="55">
        <v>0</v>
      </c>
      <c r="JL25" s="55">
        <v>0</v>
      </c>
      <c r="JM25" s="55">
        <v>0</v>
      </c>
      <c r="JN25" s="55">
        <v>0</v>
      </c>
      <c r="JO25" s="55">
        <v>0</v>
      </c>
      <c r="JP25" s="55">
        <v>0</v>
      </c>
      <c r="JQ25" s="55">
        <v>0</v>
      </c>
      <c r="JR25" s="55">
        <v>0</v>
      </c>
      <c r="JS25" s="55">
        <v>0</v>
      </c>
      <c r="JT25" s="55">
        <v>0</v>
      </c>
      <c r="JU25" s="55">
        <v>0</v>
      </c>
      <c r="JV25" s="55">
        <v>0</v>
      </c>
      <c r="JW25" s="55">
        <v>0</v>
      </c>
      <c r="JX25" s="55">
        <v>0</v>
      </c>
      <c r="JY25" s="55">
        <v>0</v>
      </c>
      <c r="JZ25" s="55">
        <v>0</v>
      </c>
      <c r="KA25" s="55">
        <v>0</v>
      </c>
      <c r="KB25" s="55">
        <v>0</v>
      </c>
      <c r="KC25" s="55">
        <v>0</v>
      </c>
      <c r="KD25" s="55">
        <v>0</v>
      </c>
      <c r="KE25" s="55">
        <v>0</v>
      </c>
      <c r="KF25" s="55">
        <v>0</v>
      </c>
      <c r="KG25" s="55">
        <v>0</v>
      </c>
      <c r="KH25" s="55">
        <v>0</v>
      </c>
      <c r="KI25" s="55">
        <v>0</v>
      </c>
      <c r="KJ25" s="55">
        <v>0</v>
      </c>
      <c r="KK25" s="55">
        <v>0</v>
      </c>
      <c r="KL25" s="55">
        <v>0</v>
      </c>
      <c r="KM25" s="55">
        <v>0</v>
      </c>
      <c r="KN25" s="55">
        <v>0</v>
      </c>
      <c r="KO25" s="55">
        <v>0</v>
      </c>
      <c r="KP25" s="55">
        <v>0</v>
      </c>
      <c r="KQ25" s="55">
        <v>0</v>
      </c>
      <c r="KR25" s="55">
        <v>0</v>
      </c>
      <c r="KS25" s="55">
        <v>0</v>
      </c>
      <c r="KT25" s="55">
        <v>0</v>
      </c>
      <c r="KU25" s="55">
        <v>0</v>
      </c>
      <c r="KV25" s="55">
        <v>0</v>
      </c>
      <c r="KW25" s="55">
        <v>0</v>
      </c>
      <c r="KX25" s="55">
        <v>0</v>
      </c>
      <c r="KY25" s="55">
        <v>0</v>
      </c>
      <c r="KZ25" s="55">
        <v>0</v>
      </c>
      <c r="LA25" s="55">
        <v>0</v>
      </c>
      <c r="LB25" s="55">
        <v>0</v>
      </c>
      <c r="LC25" s="55">
        <v>0</v>
      </c>
      <c r="LD25" s="55">
        <v>0</v>
      </c>
      <c r="LE25" s="55">
        <v>0</v>
      </c>
      <c r="LF25" s="55">
        <v>0</v>
      </c>
      <c r="LG25" s="55">
        <v>0</v>
      </c>
      <c r="LH25" s="55">
        <v>0</v>
      </c>
      <c r="LI25" s="55">
        <v>0</v>
      </c>
      <c r="LJ25" s="55">
        <v>0</v>
      </c>
      <c r="LK25" s="55">
        <v>0</v>
      </c>
      <c r="LL25" s="55">
        <v>0</v>
      </c>
      <c r="LM25" s="55">
        <v>0</v>
      </c>
      <c r="LN25" s="55">
        <v>0</v>
      </c>
      <c r="LO25" s="55">
        <v>0</v>
      </c>
      <c r="LP25" s="55">
        <v>0</v>
      </c>
      <c r="LQ25" s="55">
        <v>0</v>
      </c>
      <c r="LR25" s="55">
        <v>0</v>
      </c>
      <c r="LS25" s="55">
        <v>0</v>
      </c>
      <c r="LT25" s="55">
        <v>0</v>
      </c>
      <c r="LU25" s="55">
        <v>0</v>
      </c>
      <c r="LV25" s="55">
        <v>0</v>
      </c>
      <c r="LW25" s="55">
        <v>0</v>
      </c>
      <c r="LX25" s="55">
        <v>0</v>
      </c>
      <c r="LY25" s="55">
        <v>0</v>
      </c>
      <c r="LZ25" s="130">
        <v>0</v>
      </c>
      <c r="MA25" s="130">
        <v>0</v>
      </c>
      <c r="MB25" s="130">
        <v>0</v>
      </c>
      <c r="MC25" s="130">
        <v>0</v>
      </c>
      <c r="MD25" s="130">
        <v>0</v>
      </c>
      <c r="ME25" s="130">
        <v>0</v>
      </c>
      <c r="MF25" s="130">
        <v>0</v>
      </c>
      <c r="MG25" s="130">
        <v>0</v>
      </c>
      <c r="MH25" s="130">
        <v>0</v>
      </c>
      <c r="MI25" s="130">
        <v>0</v>
      </c>
      <c r="MJ25" s="130">
        <v>0</v>
      </c>
      <c r="MK25" s="130">
        <v>0</v>
      </c>
      <c r="ML25" s="130">
        <v>0</v>
      </c>
      <c r="MM25" s="130">
        <v>0</v>
      </c>
      <c r="MN25" s="130">
        <v>0</v>
      </c>
      <c r="MO25" s="130">
        <v>0</v>
      </c>
      <c r="MP25" s="130">
        <v>0</v>
      </c>
      <c r="MQ25" s="130">
        <v>0</v>
      </c>
      <c r="MR25" s="130">
        <v>0</v>
      </c>
      <c r="MS25" s="130">
        <v>0</v>
      </c>
      <c r="MT25" s="130">
        <v>0</v>
      </c>
      <c r="MU25" s="130">
        <v>0</v>
      </c>
      <c r="MV25" s="130">
        <v>0</v>
      </c>
      <c r="MW25" s="130">
        <v>0</v>
      </c>
      <c r="MX25" s="130">
        <v>0</v>
      </c>
      <c r="MY25" s="130">
        <v>0</v>
      </c>
      <c r="MZ25" s="130">
        <v>0</v>
      </c>
      <c r="NA25" s="130">
        <v>0</v>
      </c>
      <c r="NB25" s="130">
        <v>0</v>
      </c>
      <c r="NC25" s="130">
        <v>0</v>
      </c>
      <c r="ND25" s="130">
        <v>0</v>
      </c>
      <c r="NE25" s="130">
        <v>0</v>
      </c>
      <c r="NF25" s="130">
        <v>0</v>
      </c>
      <c r="NG25" s="130">
        <v>0</v>
      </c>
      <c r="NH25" s="130">
        <v>0</v>
      </c>
      <c r="NI25" s="130">
        <v>0</v>
      </c>
      <c r="NJ25" s="130">
        <v>0</v>
      </c>
      <c r="NK25" s="130">
        <v>0</v>
      </c>
      <c r="NL25" s="130">
        <v>0</v>
      </c>
      <c r="NM25" s="130">
        <v>0</v>
      </c>
      <c r="NN25" s="130">
        <v>0</v>
      </c>
      <c r="NO25" s="130">
        <v>0</v>
      </c>
      <c r="NP25" s="130">
        <v>0</v>
      </c>
      <c r="NQ25" s="130">
        <v>0</v>
      </c>
      <c r="NR25" s="130">
        <v>0</v>
      </c>
      <c r="NS25" s="130">
        <v>0</v>
      </c>
      <c r="NT25" s="130">
        <v>0</v>
      </c>
      <c r="NU25" s="130">
        <v>0</v>
      </c>
      <c r="NV25" s="130">
        <v>0</v>
      </c>
      <c r="NW25" s="130">
        <v>0</v>
      </c>
      <c r="NX25" s="130">
        <v>0</v>
      </c>
      <c r="NY25" s="130">
        <v>0</v>
      </c>
      <c r="NZ25" s="130">
        <v>0</v>
      </c>
      <c r="OA25" s="130">
        <v>0</v>
      </c>
      <c r="OB25" s="130">
        <v>0</v>
      </c>
      <c r="OC25" s="130">
        <v>0</v>
      </c>
      <c r="OD25" s="130">
        <v>0</v>
      </c>
      <c r="OE25" s="130">
        <v>0</v>
      </c>
      <c r="OF25" s="130">
        <v>0</v>
      </c>
      <c r="OG25" s="130">
        <v>0</v>
      </c>
    </row>
    <row r="26" spans="4:397"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130"/>
      <c r="AG26" s="130"/>
      <c r="AH26" s="130"/>
      <c r="AI26" s="130"/>
      <c r="AJ26" s="130"/>
      <c r="AK26" s="50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130"/>
      <c r="MA26" s="130"/>
      <c r="MB26" s="130"/>
      <c r="MC26" s="130"/>
      <c r="MD26" s="130"/>
      <c r="ME26" s="130"/>
      <c r="MF26" s="130"/>
      <c r="MG26" s="130"/>
      <c r="MH26" s="130"/>
      <c r="MI26" s="130"/>
      <c r="MJ26" s="130"/>
      <c r="MK26" s="130"/>
      <c r="ML26" s="130"/>
      <c r="MM26" s="130"/>
      <c r="MN26" s="130"/>
      <c r="MO26" s="130"/>
      <c r="MP26" s="130"/>
      <c r="MQ26" s="130"/>
      <c r="MR26" s="130"/>
      <c r="MS26" s="130"/>
      <c r="MT26" s="130"/>
      <c r="MU26" s="130"/>
      <c r="MV26" s="130"/>
      <c r="MW26" s="130"/>
      <c r="MX26" s="130"/>
      <c r="MY26" s="130"/>
      <c r="MZ26" s="130"/>
      <c r="NA26" s="130"/>
      <c r="NB26" s="130"/>
      <c r="NC26" s="130"/>
      <c r="ND26" s="130"/>
      <c r="NE26" s="130"/>
      <c r="NF26" s="130"/>
      <c r="NG26" s="130"/>
      <c r="NH26" s="130"/>
      <c r="NI26" s="130"/>
      <c r="NJ26" s="130"/>
      <c r="NK26" s="130"/>
      <c r="NL26" s="130"/>
      <c r="NM26" s="130"/>
      <c r="NN26" s="130"/>
      <c r="NO26" s="130"/>
      <c r="NP26" s="130"/>
      <c r="NQ26" s="130"/>
      <c r="NR26" s="130"/>
      <c r="NS26" s="130"/>
      <c r="NT26" s="130"/>
      <c r="NU26" s="130"/>
      <c r="NV26" s="130"/>
      <c r="NW26" s="130"/>
      <c r="NX26" s="130"/>
      <c r="NY26" s="130"/>
      <c r="NZ26" s="130"/>
      <c r="OA26" s="130"/>
      <c r="OB26" s="130"/>
      <c r="OC26" s="130"/>
      <c r="OD26" s="130"/>
      <c r="OE26" s="130"/>
      <c r="OF26" s="130"/>
      <c r="OG26" s="130"/>
    </row>
    <row r="27" spans="4:397">
      <c r="E27" s="17" t="s">
        <v>323</v>
      </c>
      <c r="G27" s="56">
        <f t="shared" ref="G27:AE27" si="86">SUM(G24:G26)</f>
        <v>884764</v>
      </c>
      <c r="H27" s="56">
        <f t="shared" si="86"/>
        <v>0</v>
      </c>
      <c r="I27" s="56">
        <f t="shared" si="86"/>
        <v>0</v>
      </c>
      <c r="J27" s="56">
        <f t="shared" si="86"/>
        <v>0</v>
      </c>
      <c r="K27" s="56">
        <f t="shared" si="86"/>
        <v>0</v>
      </c>
      <c r="L27" s="56">
        <f t="shared" si="86"/>
        <v>0</v>
      </c>
      <c r="M27" s="56">
        <f t="shared" si="86"/>
        <v>0</v>
      </c>
      <c r="N27" s="56">
        <f t="shared" si="86"/>
        <v>0</v>
      </c>
      <c r="O27" s="56">
        <f t="shared" si="86"/>
        <v>0</v>
      </c>
      <c r="P27" s="56">
        <f t="shared" si="86"/>
        <v>0</v>
      </c>
      <c r="Q27" s="56">
        <f t="shared" si="86"/>
        <v>0</v>
      </c>
      <c r="R27" s="56">
        <f t="shared" si="86"/>
        <v>0</v>
      </c>
      <c r="S27" s="56">
        <f t="shared" si="86"/>
        <v>0</v>
      </c>
      <c r="T27" s="56">
        <f t="shared" si="86"/>
        <v>0</v>
      </c>
      <c r="U27" s="56">
        <f t="shared" si="86"/>
        <v>0</v>
      </c>
      <c r="V27" s="56">
        <f t="shared" si="86"/>
        <v>0</v>
      </c>
      <c r="W27" s="56">
        <f t="shared" si="86"/>
        <v>0</v>
      </c>
      <c r="X27" s="56">
        <f t="shared" si="86"/>
        <v>0</v>
      </c>
      <c r="Y27" s="56">
        <f t="shared" si="86"/>
        <v>0</v>
      </c>
      <c r="Z27" s="56">
        <f t="shared" si="86"/>
        <v>0</v>
      </c>
      <c r="AA27" s="56">
        <f t="shared" si="86"/>
        <v>0</v>
      </c>
      <c r="AB27" s="56">
        <f t="shared" si="86"/>
        <v>0</v>
      </c>
      <c r="AC27" s="56">
        <f t="shared" si="86"/>
        <v>0</v>
      </c>
      <c r="AD27" s="56">
        <f t="shared" si="86"/>
        <v>0</v>
      </c>
      <c r="AE27" s="56">
        <f t="shared" si="86"/>
        <v>0</v>
      </c>
      <c r="AF27" s="56">
        <f t="shared" ref="AF27" si="87">SUM(AF24:AF26)</f>
        <v>0</v>
      </c>
      <c r="AG27" s="56">
        <f t="shared" ref="AG27" si="88">SUM(AG24:AG26)</f>
        <v>0</v>
      </c>
      <c r="AH27" s="56">
        <f t="shared" ref="AH27" si="89">SUM(AH24:AH26)</f>
        <v>0</v>
      </c>
      <c r="AI27" s="56">
        <f t="shared" ref="AI27" si="90">SUM(AI24:AI26)</f>
        <v>0</v>
      </c>
      <c r="AJ27" s="56">
        <f t="shared" ref="AJ27" si="91">SUM(AJ24:AJ26)</f>
        <v>0</v>
      </c>
      <c r="AK27" s="50"/>
      <c r="AL27" s="56">
        <f t="shared" ref="AL27:CW27" si="92">SUM(AL24:AL25)</f>
        <v>884764</v>
      </c>
      <c r="AM27" s="56">
        <f t="shared" si="92"/>
        <v>0</v>
      </c>
      <c r="AN27" s="56">
        <f t="shared" si="92"/>
        <v>0</v>
      </c>
      <c r="AO27" s="56">
        <f t="shared" si="92"/>
        <v>0</v>
      </c>
      <c r="AP27" s="56">
        <f t="shared" si="92"/>
        <v>0</v>
      </c>
      <c r="AQ27" s="56">
        <f t="shared" si="92"/>
        <v>0</v>
      </c>
      <c r="AR27" s="56">
        <f t="shared" si="92"/>
        <v>0</v>
      </c>
      <c r="AS27" s="56">
        <f t="shared" si="92"/>
        <v>0</v>
      </c>
      <c r="AT27" s="56">
        <f t="shared" si="92"/>
        <v>0</v>
      </c>
      <c r="AU27" s="56">
        <f t="shared" si="92"/>
        <v>0</v>
      </c>
      <c r="AV27" s="56">
        <f t="shared" si="92"/>
        <v>0</v>
      </c>
      <c r="AW27" s="56">
        <f t="shared" si="92"/>
        <v>0</v>
      </c>
      <c r="AX27" s="56">
        <f t="shared" si="92"/>
        <v>0</v>
      </c>
      <c r="AY27" s="56">
        <f t="shared" si="92"/>
        <v>0</v>
      </c>
      <c r="AZ27" s="56">
        <f t="shared" si="92"/>
        <v>0</v>
      </c>
      <c r="BA27" s="56">
        <f t="shared" si="92"/>
        <v>0</v>
      </c>
      <c r="BB27" s="56">
        <f t="shared" si="92"/>
        <v>0</v>
      </c>
      <c r="BC27" s="56">
        <f t="shared" si="92"/>
        <v>0</v>
      </c>
      <c r="BD27" s="56">
        <f t="shared" si="92"/>
        <v>0</v>
      </c>
      <c r="BE27" s="56">
        <f t="shared" si="92"/>
        <v>0</v>
      </c>
      <c r="BF27" s="56">
        <f t="shared" si="92"/>
        <v>0</v>
      </c>
      <c r="BG27" s="56">
        <f t="shared" si="92"/>
        <v>0</v>
      </c>
      <c r="BH27" s="56">
        <f t="shared" si="92"/>
        <v>0</v>
      </c>
      <c r="BI27" s="56">
        <f t="shared" si="92"/>
        <v>0</v>
      </c>
      <c r="BJ27" s="56">
        <f t="shared" si="92"/>
        <v>0</v>
      </c>
      <c r="BK27" s="56">
        <f t="shared" si="92"/>
        <v>0</v>
      </c>
      <c r="BL27" s="56">
        <f t="shared" si="92"/>
        <v>0</v>
      </c>
      <c r="BM27" s="56">
        <f t="shared" si="92"/>
        <v>0</v>
      </c>
      <c r="BN27" s="56">
        <f t="shared" si="92"/>
        <v>0</v>
      </c>
      <c r="BO27" s="56">
        <f t="shared" si="92"/>
        <v>0</v>
      </c>
      <c r="BP27" s="56">
        <f t="shared" si="92"/>
        <v>0</v>
      </c>
      <c r="BQ27" s="56">
        <f t="shared" si="92"/>
        <v>0</v>
      </c>
      <c r="BR27" s="56">
        <f t="shared" si="92"/>
        <v>0</v>
      </c>
      <c r="BS27" s="56">
        <f t="shared" si="92"/>
        <v>0</v>
      </c>
      <c r="BT27" s="56">
        <f t="shared" si="92"/>
        <v>0</v>
      </c>
      <c r="BU27" s="56">
        <f t="shared" si="92"/>
        <v>0</v>
      </c>
      <c r="BV27" s="56">
        <f t="shared" si="92"/>
        <v>0</v>
      </c>
      <c r="BW27" s="56">
        <f t="shared" si="92"/>
        <v>0</v>
      </c>
      <c r="BX27" s="56">
        <f t="shared" si="92"/>
        <v>0</v>
      </c>
      <c r="BY27" s="56">
        <f t="shared" si="92"/>
        <v>0</v>
      </c>
      <c r="BZ27" s="56">
        <f t="shared" si="92"/>
        <v>0</v>
      </c>
      <c r="CA27" s="56">
        <f t="shared" si="92"/>
        <v>0</v>
      </c>
      <c r="CB27" s="56">
        <f t="shared" si="92"/>
        <v>0</v>
      </c>
      <c r="CC27" s="56">
        <f t="shared" si="92"/>
        <v>0</v>
      </c>
      <c r="CD27" s="56">
        <f t="shared" si="92"/>
        <v>0</v>
      </c>
      <c r="CE27" s="56">
        <f t="shared" si="92"/>
        <v>0</v>
      </c>
      <c r="CF27" s="56">
        <f t="shared" si="92"/>
        <v>0</v>
      </c>
      <c r="CG27" s="56">
        <f t="shared" si="92"/>
        <v>0</v>
      </c>
      <c r="CH27" s="56">
        <f t="shared" si="92"/>
        <v>0</v>
      </c>
      <c r="CI27" s="56">
        <f t="shared" si="92"/>
        <v>0</v>
      </c>
      <c r="CJ27" s="56">
        <f t="shared" si="92"/>
        <v>0</v>
      </c>
      <c r="CK27" s="56">
        <f t="shared" si="92"/>
        <v>0</v>
      </c>
      <c r="CL27" s="56">
        <f t="shared" si="92"/>
        <v>0</v>
      </c>
      <c r="CM27" s="56">
        <f t="shared" si="92"/>
        <v>0</v>
      </c>
      <c r="CN27" s="56">
        <f t="shared" si="92"/>
        <v>0</v>
      </c>
      <c r="CO27" s="56">
        <f t="shared" si="92"/>
        <v>0</v>
      </c>
      <c r="CP27" s="56">
        <f t="shared" si="92"/>
        <v>0</v>
      </c>
      <c r="CQ27" s="56">
        <f t="shared" si="92"/>
        <v>0</v>
      </c>
      <c r="CR27" s="56">
        <f t="shared" si="92"/>
        <v>0</v>
      </c>
      <c r="CS27" s="56">
        <f t="shared" si="92"/>
        <v>0</v>
      </c>
      <c r="CT27" s="56">
        <f t="shared" si="92"/>
        <v>0</v>
      </c>
      <c r="CU27" s="56">
        <f t="shared" si="92"/>
        <v>0</v>
      </c>
      <c r="CV27" s="56">
        <f t="shared" si="92"/>
        <v>0</v>
      </c>
      <c r="CW27" s="56">
        <f t="shared" si="92"/>
        <v>0</v>
      </c>
      <c r="CX27" s="56">
        <f t="shared" ref="CX27:FI27" si="93">SUM(CX24:CX25)</f>
        <v>0</v>
      </c>
      <c r="CY27" s="56">
        <f t="shared" si="93"/>
        <v>0</v>
      </c>
      <c r="CZ27" s="56">
        <f t="shared" si="93"/>
        <v>0</v>
      </c>
      <c r="DA27" s="56">
        <f t="shared" si="93"/>
        <v>0</v>
      </c>
      <c r="DB27" s="56">
        <f t="shared" si="93"/>
        <v>0</v>
      </c>
      <c r="DC27" s="56">
        <f t="shared" si="93"/>
        <v>0</v>
      </c>
      <c r="DD27" s="56">
        <f t="shared" si="93"/>
        <v>0</v>
      </c>
      <c r="DE27" s="56">
        <f t="shared" si="93"/>
        <v>0</v>
      </c>
      <c r="DF27" s="56">
        <f t="shared" si="93"/>
        <v>0</v>
      </c>
      <c r="DG27" s="56">
        <f t="shared" si="93"/>
        <v>0</v>
      </c>
      <c r="DH27" s="56">
        <f t="shared" si="93"/>
        <v>0</v>
      </c>
      <c r="DI27" s="56">
        <f t="shared" si="93"/>
        <v>0</v>
      </c>
      <c r="DJ27" s="56">
        <f t="shared" si="93"/>
        <v>0</v>
      </c>
      <c r="DK27" s="56">
        <f t="shared" si="93"/>
        <v>0</v>
      </c>
      <c r="DL27" s="56">
        <f t="shared" si="93"/>
        <v>0</v>
      </c>
      <c r="DM27" s="56">
        <f t="shared" si="93"/>
        <v>0</v>
      </c>
      <c r="DN27" s="56">
        <f t="shared" si="93"/>
        <v>0</v>
      </c>
      <c r="DO27" s="56">
        <f t="shared" si="93"/>
        <v>0</v>
      </c>
      <c r="DP27" s="56">
        <f t="shared" si="93"/>
        <v>0</v>
      </c>
      <c r="DQ27" s="56">
        <f t="shared" si="93"/>
        <v>0</v>
      </c>
      <c r="DR27" s="56">
        <f t="shared" si="93"/>
        <v>0</v>
      </c>
      <c r="DS27" s="56">
        <f t="shared" si="93"/>
        <v>0</v>
      </c>
      <c r="DT27" s="56">
        <f t="shared" si="93"/>
        <v>0</v>
      </c>
      <c r="DU27" s="56">
        <f t="shared" si="93"/>
        <v>0</v>
      </c>
      <c r="DV27" s="56">
        <f t="shared" si="93"/>
        <v>0</v>
      </c>
      <c r="DW27" s="56">
        <f t="shared" si="93"/>
        <v>0</v>
      </c>
      <c r="DX27" s="56">
        <f t="shared" si="93"/>
        <v>0</v>
      </c>
      <c r="DY27" s="56">
        <f t="shared" si="93"/>
        <v>0</v>
      </c>
      <c r="DZ27" s="56">
        <f t="shared" si="93"/>
        <v>0</v>
      </c>
      <c r="EA27" s="56">
        <f t="shared" si="93"/>
        <v>0</v>
      </c>
      <c r="EB27" s="56">
        <f t="shared" si="93"/>
        <v>0</v>
      </c>
      <c r="EC27" s="56">
        <f t="shared" si="93"/>
        <v>0</v>
      </c>
      <c r="ED27" s="56">
        <f t="shared" si="93"/>
        <v>0</v>
      </c>
      <c r="EE27" s="56">
        <f t="shared" si="93"/>
        <v>0</v>
      </c>
      <c r="EF27" s="56">
        <f t="shared" si="93"/>
        <v>0</v>
      </c>
      <c r="EG27" s="56">
        <f t="shared" si="93"/>
        <v>0</v>
      </c>
      <c r="EH27" s="56">
        <f t="shared" si="93"/>
        <v>0</v>
      </c>
      <c r="EI27" s="56">
        <f t="shared" si="93"/>
        <v>0</v>
      </c>
      <c r="EJ27" s="56">
        <f t="shared" si="93"/>
        <v>0</v>
      </c>
      <c r="EK27" s="56">
        <f t="shared" si="93"/>
        <v>0</v>
      </c>
      <c r="EL27" s="56">
        <f t="shared" si="93"/>
        <v>0</v>
      </c>
      <c r="EM27" s="56">
        <f t="shared" si="93"/>
        <v>0</v>
      </c>
      <c r="EN27" s="56">
        <f t="shared" si="93"/>
        <v>0</v>
      </c>
      <c r="EO27" s="56">
        <f t="shared" si="93"/>
        <v>0</v>
      </c>
      <c r="EP27" s="56">
        <f t="shared" si="93"/>
        <v>0</v>
      </c>
      <c r="EQ27" s="56">
        <f t="shared" si="93"/>
        <v>0</v>
      </c>
      <c r="ER27" s="56">
        <f t="shared" si="93"/>
        <v>0</v>
      </c>
      <c r="ES27" s="56">
        <f t="shared" si="93"/>
        <v>0</v>
      </c>
      <c r="ET27" s="56">
        <f t="shared" si="93"/>
        <v>0</v>
      </c>
      <c r="EU27" s="56">
        <f t="shared" si="93"/>
        <v>0</v>
      </c>
      <c r="EV27" s="56">
        <f t="shared" si="93"/>
        <v>0</v>
      </c>
      <c r="EW27" s="56">
        <f t="shared" si="93"/>
        <v>0</v>
      </c>
      <c r="EX27" s="56">
        <f t="shared" si="93"/>
        <v>0</v>
      </c>
      <c r="EY27" s="56">
        <f t="shared" si="93"/>
        <v>0</v>
      </c>
      <c r="EZ27" s="56">
        <f t="shared" si="93"/>
        <v>0</v>
      </c>
      <c r="FA27" s="56">
        <f t="shared" si="93"/>
        <v>0</v>
      </c>
      <c r="FB27" s="56">
        <f t="shared" si="93"/>
        <v>0</v>
      </c>
      <c r="FC27" s="56">
        <f t="shared" si="93"/>
        <v>0</v>
      </c>
      <c r="FD27" s="56">
        <f t="shared" si="93"/>
        <v>0</v>
      </c>
      <c r="FE27" s="56">
        <f t="shared" si="93"/>
        <v>0</v>
      </c>
      <c r="FF27" s="56">
        <f t="shared" si="93"/>
        <v>0</v>
      </c>
      <c r="FG27" s="56">
        <f t="shared" si="93"/>
        <v>0</v>
      </c>
      <c r="FH27" s="56">
        <f t="shared" si="93"/>
        <v>0</v>
      </c>
      <c r="FI27" s="56">
        <f t="shared" si="93"/>
        <v>0</v>
      </c>
      <c r="FJ27" s="56">
        <f t="shared" ref="FJ27:HU27" si="94">SUM(FJ24:FJ25)</f>
        <v>0</v>
      </c>
      <c r="FK27" s="56">
        <f t="shared" si="94"/>
        <v>0</v>
      </c>
      <c r="FL27" s="56">
        <f t="shared" si="94"/>
        <v>0</v>
      </c>
      <c r="FM27" s="56">
        <f t="shared" si="94"/>
        <v>0</v>
      </c>
      <c r="FN27" s="56">
        <f t="shared" si="94"/>
        <v>0</v>
      </c>
      <c r="FO27" s="56">
        <f t="shared" si="94"/>
        <v>0</v>
      </c>
      <c r="FP27" s="56">
        <f t="shared" si="94"/>
        <v>0</v>
      </c>
      <c r="FQ27" s="56">
        <f t="shared" si="94"/>
        <v>0</v>
      </c>
      <c r="FR27" s="56">
        <f t="shared" si="94"/>
        <v>0</v>
      </c>
      <c r="FS27" s="56">
        <f t="shared" si="94"/>
        <v>0</v>
      </c>
      <c r="FT27" s="56">
        <f t="shared" si="94"/>
        <v>0</v>
      </c>
      <c r="FU27" s="56">
        <f t="shared" si="94"/>
        <v>0</v>
      </c>
      <c r="FV27" s="56">
        <f t="shared" si="94"/>
        <v>0</v>
      </c>
      <c r="FW27" s="56">
        <f t="shared" si="94"/>
        <v>0</v>
      </c>
      <c r="FX27" s="56">
        <f t="shared" si="94"/>
        <v>0</v>
      </c>
      <c r="FY27" s="56">
        <f t="shared" si="94"/>
        <v>0</v>
      </c>
      <c r="FZ27" s="56">
        <f t="shared" si="94"/>
        <v>0</v>
      </c>
      <c r="GA27" s="56">
        <f t="shared" si="94"/>
        <v>0</v>
      </c>
      <c r="GB27" s="56">
        <f t="shared" si="94"/>
        <v>0</v>
      </c>
      <c r="GC27" s="56">
        <f t="shared" si="94"/>
        <v>0</v>
      </c>
      <c r="GD27" s="56">
        <f t="shared" si="94"/>
        <v>0</v>
      </c>
      <c r="GE27" s="56">
        <f t="shared" si="94"/>
        <v>0</v>
      </c>
      <c r="GF27" s="56">
        <f t="shared" si="94"/>
        <v>0</v>
      </c>
      <c r="GG27" s="56">
        <f t="shared" si="94"/>
        <v>0</v>
      </c>
      <c r="GH27" s="56">
        <f t="shared" si="94"/>
        <v>0</v>
      </c>
      <c r="GI27" s="56">
        <f t="shared" si="94"/>
        <v>0</v>
      </c>
      <c r="GJ27" s="56">
        <f t="shared" si="94"/>
        <v>0</v>
      </c>
      <c r="GK27" s="56">
        <f t="shared" si="94"/>
        <v>0</v>
      </c>
      <c r="GL27" s="56">
        <f t="shared" si="94"/>
        <v>0</v>
      </c>
      <c r="GM27" s="56">
        <f t="shared" si="94"/>
        <v>0</v>
      </c>
      <c r="GN27" s="56">
        <f t="shared" si="94"/>
        <v>0</v>
      </c>
      <c r="GO27" s="56">
        <f t="shared" si="94"/>
        <v>0</v>
      </c>
      <c r="GP27" s="56">
        <f t="shared" si="94"/>
        <v>0</v>
      </c>
      <c r="GQ27" s="56">
        <f t="shared" si="94"/>
        <v>0</v>
      </c>
      <c r="GR27" s="56">
        <f t="shared" si="94"/>
        <v>0</v>
      </c>
      <c r="GS27" s="56">
        <f t="shared" si="94"/>
        <v>0</v>
      </c>
      <c r="GT27" s="56">
        <f t="shared" si="94"/>
        <v>0</v>
      </c>
      <c r="GU27" s="56">
        <f t="shared" si="94"/>
        <v>0</v>
      </c>
      <c r="GV27" s="56">
        <f t="shared" si="94"/>
        <v>0</v>
      </c>
      <c r="GW27" s="56">
        <f t="shared" si="94"/>
        <v>0</v>
      </c>
      <c r="GX27" s="56">
        <f t="shared" si="94"/>
        <v>0</v>
      </c>
      <c r="GY27" s="56">
        <f t="shared" si="94"/>
        <v>0</v>
      </c>
      <c r="GZ27" s="56">
        <f t="shared" si="94"/>
        <v>0</v>
      </c>
      <c r="HA27" s="56">
        <f t="shared" si="94"/>
        <v>0</v>
      </c>
      <c r="HB27" s="56">
        <f t="shared" si="94"/>
        <v>0</v>
      </c>
      <c r="HC27" s="56">
        <f t="shared" si="94"/>
        <v>0</v>
      </c>
      <c r="HD27" s="56">
        <f t="shared" si="94"/>
        <v>0</v>
      </c>
      <c r="HE27" s="56">
        <f t="shared" si="94"/>
        <v>0</v>
      </c>
      <c r="HF27" s="56">
        <f t="shared" si="94"/>
        <v>0</v>
      </c>
      <c r="HG27" s="56">
        <f t="shared" si="94"/>
        <v>0</v>
      </c>
      <c r="HH27" s="56">
        <f t="shared" si="94"/>
        <v>0</v>
      </c>
      <c r="HI27" s="56">
        <f t="shared" si="94"/>
        <v>0</v>
      </c>
      <c r="HJ27" s="56">
        <f t="shared" si="94"/>
        <v>0</v>
      </c>
      <c r="HK27" s="56">
        <f t="shared" si="94"/>
        <v>0</v>
      </c>
      <c r="HL27" s="56">
        <f t="shared" si="94"/>
        <v>0</v>
      </c>
      <c r="HM27" s="56">
        <f t="shared" si="94"/>
        <v>0</v>
      </c>
      <c r="HN27" s="56">
        <f t="shared" si="94"/>
        <v>0</v>
      </c>
      <c r="HO27" s="56">
        <f t="shared" si="94"/>
        <v>0</v>
      </c>
      <c r="HP27" s="56">
        <f t="shared" si="94"/>
        <v>0</v>
      </c>
      <c r="HQ27" s="56">
        <f t="shared" si="94"/>
        <v>0</v>
      </c>
      <c r="HR27" s="56">
        <f t="shared" si="94"/>
        <v>0</v>
      </c>
      <c r="HS27" s="56">
        <f t="shared" si="94"/>
        <v>0</v>
      </c>
      <c r="HT27" s="56">
        <f t="shared" si="94"/>
        <v>0</v>
      </c>
      <c r="HU27" s="56">
        <f t="shared" si="94"/>
        <v>0</v>
      </c>
      <c r="HV27" s="56">
        <f t="shared" ref="HV27:KG27" si="95">SUM(HV24:HV25)</f>
        <v>0</v>
      </c>
      <c r="HW27" s="56">
        <f t="shared" si="95"/>
        <v>0</v>
      </c>
      <c r="HX27" s="56">
        <f t="shared" si="95"/>
        <v>0</v>
      </c>
      <c r="HY27" s="56">
        <f t="shared" si="95"/>
        <v>0</v>
      </c>
      <c r="HZ27" s="56">
        <f t="shared" si="95"/>
        <v>0</v>
      </c>
      <c r="IA27" s="56">
        <f t="shared" si="95"/>
        <v>0</v>
      </c>
      <c r="IB27" s="56">
        <f t="shared" si="95"/>
        <v>0</v>
      </c>
      <c r="IC27" s="56">
        <f t="shared" si="95"/>
        <v>0</v>
      </c>
      <c r="ID27" s="56">
        <f t="shared" si="95"/>
        <v>0</v>
      </c>
      <c r="IE27" s="56">
        <f t="shared" si="95"/>
        <v>0</v>
      </c>
      <c r="IF27" s="56">
        <f t="shared" si="95"/>
        <v>0</v>
      </c>
      <c r="IG27" s="56">
        <f t="shared" si="95"/>
        <v>0</v>
      </c>
      <c r="IH27" s="56">
        <f t="shared" si="95"/>
        <v>0</v>
      </c>
      <c r="II27" s="56">
        <f t="shared" si="95"/>
        <v>0</v>
      </c>
      <c r="IJ27" s="56">
        <f t="shared" si="95"/>
        <v>0</v>
      </c>
      <c r="IK27" s="56">
        <f t="shared" si="95"/>
        <v>0</v>
      </c>
      <c r="IL27" s="56">
        <f t="shared" si="95"/>
        <v>0</v>
      </c>
      <c r="IM27" s="56">
        <f t="shared" si="95"/>
        <v>0</v>
      </c>
      <c r="IN27" s="56">
        <f t="shared" si="95"/>
        <v>0</v>
      </c>
      <c r="IO27" s="56">
        <f t="shared" si="95"/>
        <v>0</v>
      </c>
      <c r="IP27" s="56">
        <f t="shared" si="95"/>
        <v>0</v>
      </c>
      <c r="IQ27" s="56">
        <f t="shared" si="95"/>
        <v>0</v>
      </c>
      <c r="IR27" s="56">
        <f t="shared" si="95"/>
        <v>0</v>
      </c>
      <c r="IS27" s="56">
        <f t="shared" si="95"/>
        <v>0</v>
      </c>
      <c r="IT27" s="56">
        <f t="shared" si="95"/>
        <v>0</v>
      </c>
      <c r="IU27" s="56">
        <f t="shared" si="95"/>
        <v>0</v>
      </c>
      <c r="IV27" s="56">
        <f t="shared" si="95"/>
        <v>0</v>
      </c>
      <c r="IW27" s="56">
        <f t="shared" si="95"/>
        <v>0</v>
      </c>
      <c r="IX27" s="56">
        <f t="shared" si="95"/>
        <v>0</v>
      </c>
      <c r="IY27" s="56">
        <f t="shared" si="95"/>
        <v>0</v>
      </c>
      <c r="IZ27" s="56">
        <f t="shared" si="95"/>
        <v>0</v>
      </c>
      <c r="JA27" s="56">
        <f t="shared" si="95"/>
        <v>0</v>
      </c>
      <c r="JB27" s="56">
        <f t="shared" si="95"/>
        <v>0</v>
      </c>
      <c r="JC27" s="56">
        <f t="shared" si="95"/>
        <v>0</v>
      </c>
      <c r="JD27" s="56">
        <f t="shared" si="95"/>
        <v>0</v>
      </c>
      <c r="JE27" s="56">
        <f t="shared" si="95"/>
        <v>0</v>
      </c>
      <c r="JF27" s="56">
        <f t="shared" si="95"/>
        <v>0</v>
      </c>
      <c r="JG27" s="56">
        <f t="shared" si="95"/>
        <v>0</v>
      </c>
      <c r="JH27" s="56">
        <f t="shared" si="95"/>
        <v>0</v>
      </c>
      <c r="JI27" s="56">
        <f t="shared" si="95"/>
        <v>0</v>
      </c>
      <c r="JJ27" s="56">
        <f t="shared" si="95"/>
        <v>0</v>
      </c>
      <c r="JK27" s="56">
        <f t="shared" si="95"/>
        <v>0</v>
      </c>
      <c r="JL27" s="56">
        <f t="shared" si="95"/>
        <v>0</v>
      </c>
      <c r="JM27" s="56">
        <f t="shared" si="95"/>
        <v>0</v>
      </c>
      <c r="JN27" s="56">
        <f t="shared" si="95"/>
        <v>0</v>
      </c>
      <c r="JO27" s="56">
        <f t="shared" si="95"/>
        <v>0</v>
      </c>
      <c r="JP27" s="56">
        <f t="shared" si="95"/>
        <v>0</v>
      </c>
      <c r="JQ27" s="56">
        <f t="shared" si="95"/>
        <v>0</v>
      </c>
      <c r="JR27" s="56">
        <f t="shared" si="95"/>
        <v>0</v>
      </c>
      <c r="JS27" s="56">
        <f t="shared" si="95"/>
        <v>0</v>
      </c>
      <c r="JT27" s="56">
        <f t="shared" si="95"/>
        <v>0</v>
      </c>
      <c r="JU27" s="56">
        <f t="shared" si="95"/>
        <v>0</v>
      </c>
      <c r="JV27" s="56">
        <f t="shared" si="95"/>
        <v>0</v>
      </c>
      <c r="JW27" s="56">
        <f t="shared" si="95"/>
        <v>0</v>
      </c>
      <c r="JX27" s="56">
        <f t="shared" si="95"/>
        <v>0</v>
      </c>
      <c r="JY27" s="56">
        <f t="shared" si="95"/>
        <v>0</v>
      </c>
      <c r="JZ27" s="56">
        <f t="shared" si="95"/>
        <v>0</v>
      </c>
      <c r="KA27" s="56">
        <f t="shared" si="95"/>
        <v>0</v>
      </c>
      <c r="KB27" s="56">
        <f t="shared" si="95"/>
        <v>0</v>
      </c>
      <c r="KC27" s="56">
        <f t="shared" si="95"/>
        <v>0</v>
      </c>
      <c r="KD27" s="56">
        <f t="shared" si="95"/>
        <v>0</v>
      </c>
      <c r="KE27" s="56">
        <f t="shared" si="95"/>
        <v>0</v>
      </c>
      <c r="KF27" s="56">
        <f t="shared" si="95"/>
        <v>0</v>
      </c>
      <c r="KG27" s="56">
        <f t="shared" si="95"/>
        <v>0</v>
      </c>
      <c r="KH27" s="56">
        <f t="shared" ref="KH27:LY27" si="96">SUM(KH24:KH25)</f>
        <v>0</v>
      </c>
      <c r="KI27" s="56">
        <f t="shared" si="96"/>
        <v>0</v>
      </c>
      <c r="KJ27" s="56">
        <f t="shared" si="96"/>
        <v>0</v>
      </c>
      <c r="KK27" s="56">
        <f t="shared" si="96"/>
        <v>0</v>
      </c>
      <c r="KL27" s="56">
        <f t="shared" si="96"/>
        <v>0</v>
      </c>
      <c r="KM27" s="56">
        <f t="shared" si="96"/>
        <v>0</v>
      </c>
      <c r="KN27" s="56">
        <f t="shared" si="96"/>
        <v>0</v>
      </c>
      <c r="KO27" s="56">
        <f t="shared" si="96"/>
        <v>0</v>
      </c>
      <c r="KP27" s="56">
        <f t="shared" si="96"/>
        <v>0</v>
      </c>
      <c r="KQ27" s="56">
        <f t="shared" si="96"/>
        <v>0</v>
      </c>
      <c r="KR27" s="56">
        <f t="shared" si="96"/>
        <v>0</v>
      </c>
      <c r="KS27" s="56">
        <f t="shared" si="96"/>
        <v>0</v>
      </c>
      <c r="KT27" s="56">
        <f t="shared" si="96"/>
        <v>0</v>
      </c>
      <c r="KU27" s="56">
        <f t="shared" si="96"/>
        <v>0</v>
      </c>
      <c r="KV27" s="56">
        <f t="shared" si="96"/>
        <v>0</v>
      </c>
      <c r="KW27" s="56">
        <f t="shared" si="96"/>
        <v>0</v>
      </c>
      <c r="KX27" s="56">
        <f t="shared" si="96"/>
        <v>0</v>
      </c>
      <c r="KY27" s="56">
        <f t="shared" si="96"/>
        <v>0</v>
      </c>
      <c r="KZ27" s="56">
        <f t="shared" si="96"/>
        <v>0</v>
      </c>
      <c r="LA27" s="56">
        <f t="shared" si="96"/>
        <v>0</v>
      </c>
      <c r="LB27" s="56">
        <f t="shared" si="96"/>
        <v>0</v>
      </c>
      <c r="LC27" s="56">
        <f t="shared" si="96"/>
        <v>0</v>
      </c>
      <c r="LD27" s="56">
        <f t="shared" si="96"/>
        <v>0</v>
      </c>
      <c r="LE27" s="56">
        <f t="shared" si="96"/>
        <v>0</v>
      </c>
      <c r="LF27" s="56">
        <f t="shared" si="96"/>
        <v>0</v>
      </c>
      <c r="LG27" s="56">
        <f t="shared" si="96"/>
        <v>0</v>
      </c>
      <c r="LH27" s="56">
        <f t="shared" si="96"/>
        <v>0</v>
      </c>
      <c r="LI27" s="56">
        <f t="shared" si="96"/>
        <v>0</v>
      </c>
      <c r="LJ27" s="56">
        <f t="shared" si="96"/>
        <v>0</v>
      </c>
      <c r="LK27" s="56">
        <f t="shared" si="96"/>
        <v>0</v>
      </c>
      <c r="LL27" s="56">
        <f t="shared" si="96"/>
        <v>0</v>
      </c>
      <c r="LM27" s="56">
        <f t="shared" si="96"/>
        <v>0</v>
      </c>
      <c r="LN27" s="56">
        <f t="shared" si="96"/>
        <v>0</v>
      </c>
      <c r="LO27" s="56">
        <f t="shared" si="96"/>
        <v>0</v>
      </c>
      <c r="LP27" s="56">
        <f t="shared" si="96"/>
        <v>0</v>
      </c>
      <c r="LQ27" s="56">
        <f t="shared" si="96"/>
        <v>0</v>
      </c>
      <c r="LR27" s="56">
        <f t="shared" si="96"/>
        <v>0</v>
      </c>
      <c r="LS27" s="56">
        <f t="shared" si="96"/>
        <v>0</v>
      </c>
      <c r="LT27" s="56">
        <f t="shared" si="96"/>
        <v>0</v>
      </c>
      <c r="LU27" s="56">
        <f t="shared" si="96"/>
        <v>0</v>
      </c>
      <c r="LV27" s="56">
        <f t="shared" si="96"/>
        <v>0</v>
      </c>
      <c r="LW27" s="56">
        <f t="shared" si="96"/>
        <v>0</v>
      </c>
      <c r="LX27" s="56">
        <f t="shared" si="96"/>
        <v>0</v>
      </c>
      <c r="LY27" s="56">
        <f t="shared" si="96"/>
        <v>0</v>
      </c>
      <c r="LZ27" s="56">
        <f t="shared" ref="LZ27:OG27" si="97">SUM(LZ24:LZ25)</f>
        <v>0</v>
      </c>
      <c r="MA27" s="56">
        <f t="shared" si="97"/>
        <v>0</v>
      </c>
      <c r="MB27" s="56">
        <f t="shared" si="97"/>
        <v>0</v>
      </c>
      <c r="MC27" s="56">
        <f t="shared" si="97"/>
        <v>0</v>
      </c>
      <c r="MD27" s="56">
        <f t="shared" si="97"/>
        <v>0</v>
      </c>
      <c r="ME27" s="56">
        <f t="shared" si="97"/>
        <v>0</v>
      </c>
      <c r="MF27" s="56">
        <f t="shared" si="97"/>
        <v>0</v>
      </c>
      <c r="MG27" s="56">
        <f t="shared" si="97"/>
        <v>0</v>
      </c>
      <c r="MH27" s="56">
        <f t="shared" si="97"/>
        <v>0</v>
      </c>
      <c r="MI27" s="56">
        <f t="shared" si="97"/>
        <v>0</v>
      </c>
      <c r="MJ27" s="56">
        <f t="shared" si="97"/>
        <v>0</v>
      </c>
      <c r="MK27" s="56">
        <f t="shared" si="97"/>
        <v>0</v>
      </c>
      <c r="ML27" s="56">
        <f t="shared" si="97"/>
        <v>0</v>
      </c>
      <c r="MM27" s="56">
        <f t="shared" si="97"/>
        <v>0</v>
      </c>
      <c r="MN27" s="56">
        <f t="shared" si="97"/>
        <v>0</v>
      </c>
      <c r="MO27" s="56">
        <f t="shared" si="97"/>
        <v>0</v>
      </c>
      <c r="MP27" s="56">
        <f t="shared" si="97"/>
        <v>0</v>
      </c>
      <c r="MQ27" s="56">
        <f t="shared" si="97"/>
        <v>0</v>
      </c>
      <c r="MR27" s="56">
        <f t="shared" si="97"/>
        <v>0</v>
      </c>
      <c r="MS27" s="56">
        <f t="shared" si="97"/>
        <v>0</v>
      </c>
      <c r="MT27" s="56">
        <f t="shared" si="97"/>
        <v>0</v>
      </c>
      <c r="MU27" s="56">
        <f t="shared" si="97"/>
        <v>0</v>
      </c>
      <c r="MV27" s="56">
        <f t="shared" si="97"/>
        <v>0</v>
      </c>
      <c r="MW27" s="56">
        <f t="shared" si="97"/>
        <v>0</v>
      </c>
      <c r="MX27" s="56">
        <f t="shared" si="97"/>
        <v>0</v>
      </c>
      <c r="MY27" s="56">
        <f t="shared" si="97"/>
        <v>0</v>
      </c>
      <c r="MZ27" s="56">
        <f t="shared" si="97"/>
        <v>0</v>
      </c>
      <c r="NA27" s="56">
        <f t="shared" si="97"/>
        <v>0</v>
      </c>
      <c r="NB27" s="56">
        <f t="shared" si="97"/>
        <v>0</v>
      </c>
      <c r="NC27" s="56">
        <f t="shared" si="97"/>
        <v>0</v>
      </c>
      <c r="ND27" s="56">
        <f t="shared" si="97"/>
        <v>0</v>
      </c>
      <c r="NE27" s="56">
        <f t="shared" si="97"/>
        <v>0</v>
      </c>
      <c r="NF27" s="56">
        <f t="shared" si="97"/>
        <v>0</v>
      </c>
      <c r="NG27" s="56">
        <f t="shared" si="97"/>
        <v>0</v>
      </c>
      <c r="NH27" s="56">
        <f t="shared" si="97"/>
        <v>0</v>
      </c>
      <c r="NI27" s="56">
        <f t="shared" si="97"/>
        <v>0</v>
      </c>
      <c r="NJ27" s="56">
        <f t="shared" si="97"/>
        <v>0</v>
      </c>
      <c r="NK27" s="56">
        <f t="shared" si="97"/>
        <v>0</v>
      </c>
      <c r="NL27" s="56">
        <f t="shared" si="97"/>
        <v>0</v>
      </c>
      <c r="NM27" s="56">
        <f t="shared" si="97"/>
        <v>0</v>
      </c>
      <c r="NN27" s="56">
        <f t="shared" si="97"/>
        <v>0</v>
      </c>
      <c r="NO27" s="56">
        <f t="shared" si="97"/>
        <v>0</v>
      </c>
      <c r="NP27" s="56">
        <f t="shared" si="97"/>
        <v>0</v>
      </c>
      <c r="NQ27" s="56">
        <f t="shared" si="97"/>
        <v>0</v>
      </c>
      <c r="NR27" s="56">
        <f t="shared" si="97"/>
        <v>0</v>
      </c>
      <c r="NS27" s="56">
        <f t="shared" si="97"/>
        <v>0</v>
      </c>
      <c r="NT27" s="56">
        <f t="shared" si="97"/>
        <v>0</v>
      </c>
      <c r="NU27" s="56">
        <f t="shared" si="97"/>
        <v>0</v>
      </c>
      <c r="NV27" s="56">
        <f t="shared" si="97"/>
        <v>0</v>
      </c>
      <c r="NW27" s="56">
        <f t="shared" si="97"/>
        <v>0</v>
      </c>
      <c r="NX27" s="56">
        <f t="shared" si="97"/>
        <v>0</v>
      </c>
      <c r="NY27" s="56">
        <f t="shared" si="97"/>
        <v>0</v>
      </c>
      <c r="NZ27" s="56">
        <f t="shared" si="97"/>
        <v>0</v>
      </c>
      <c r="OA27" s="56">
        <f t="shared" si="97"/>
        <v>0</v>
      </c>
      <c r="OB27" s="56">
        <f t="shared" si="97"/>
        <v>0</v>
      </c>
      <c r="OC27" s="56">
        <f t="shared" si="97"/>
        <v>0</v>
      </c>
      <c r="OD27" s="56">
        <f t="shared" si="97"/>
        <v>0</v>
      </c>
      <c r="OE27" s="56">
        <f t="shared" si="97"/>
        <v>0</v>
      </c>
      <c r="OF27" s="56">
        <f t="shared" si="97"/>
        <v>0</v>
      </c>
      <c r="OG27" s="56">
        <f t="shared" si="97"/>
        <v>0</v>
      </c>
    </row>
    <row r="28" spans="4:397">
      <c r="E28" s="17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5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  <c r="CT28" s="130"/>
      <c r="CU28" s="130"/>
      <c r="CV28" s="130"/>
      <c r="CW28" s="130"/>
      <c r="CX28" s="130"/>
      <c r="CY28" s="130"/>
      <c r="CZ28" s="130"/>
      <c r="DA28" s="130"/>
      <c r="DB28" s="130"/>
      <c r="DC28" s="130"/>
      <c r="DD28" s="130"/>
      <c r="DE28" s="130"/>
      <c r="DF28" s="130"/>
      <c r="DG28" s="130"/>
      <c r="DH28" s="130"/>
      <c r="DI28" s="130"/>
      <c r="DJ28" s="130"/>
      <c r="DK28" s="130"/>
      <c r="DL28" s="130"/>
      <c r="DM28" s="130"/>
      <c r="DN28" s="130"/>
      <c r="DO28" s="130"/>
      <c r="DP28" s="130"/>
      <c r="DQ28" s="130"/>
      <c r="DR28" s="130"/>
      <c r="DS28" s="130"/>
      <c r="DT28" s="130"/>
      <c r="DU28" s="130"/>
      <c r="DV28" s="130"/>
      <c r="DW28" s="130"/>
      <c r="DX28" s="130"/>
      <c r="DY28" s="130"/>
      <c r="DZ28" s="130"/>
      <c r="EA28" s="130"/>
      <c r="EB28" s="130"/>
      <c r="EC28" s="130"/>
      <c r="ED28" s="130"/>
      <c r="EE28" s="130"/>
      <c r="EF28" s="130"/>
      <c r="EG28" s="130"/>
      <c r="EH28" s="130"/>
      <c r="EI28" s="130"/>
      <c r="EJ28" s="130"/>
      <c r="EK28" s="130"/>
      <c r="EL28" s="130"/>
      <c r="EM28" s="130"/>
      <c r="EN28" s="130"/>
      <c r="EO28" s="130"/>
      <c r="EP28" s="130"/>
      <c r="EQ28" s="130"/>
      <c r="ER28" s="130"/>
      <c r="ES28" s="130"/>
      <c r="ET28" s="130"/>
      <c r="EU28" s="130"/>
      <c r="EV28" s="130"/>
      <c r="EW28" s="130"/>
      <c r="EX28" s="130"/>
      <c r="EY28" s="130"/>
      <c r="EZ28" s="130"/>
      <c r="FA28" s="130"/>
      <c r="FB28" s="130"/>
      <c r="FC28" s="130"/>
      <c r="FD28" s="130"/>
      <c r="FE28" s="130"/>
      <c r="FF28" s="130"/>
      <c r="FG28" s="130"/>
      <c r="FH28" s="130"/>
      <c r="FI28" s="130"/>
      <c r="FJ28" s="130"/>
      <c r="FK28" s="130"/>
      <c r="FL28" s="130"/>
      <c r="FM28" s="130"/>
      <c r="FN28" s="130"/>
      <c r="FO28" s="130"/>
      <c r="FP28" s="130"/>
      <c r="FQ28" s="130"/>
      <c r="FR28" s="130"/>
      <c r="FS28" s="130"/>
      <c r="FT28" s="130"/>
      <c r="FU28" s="130"/>
      <c r="FV28" s="130"/>
      <c r="FW28" s="130"/>
      <c r="FX28" s="130"/>
      <c r="FY28" s="130"/>
      <c r="FZ28" s="130"/>
      <c r="GA28" s="130"/>
      <c r="GB28" s="130"/>
      <c r="GC28" s="130"/>
      <c r="GD28" s="130"/>
      <c r="GE28" s="130"/>
      <c r="GF28" s="130"/>
      <c r="GG28" s="130"/>
      <c r="GH28" s="130"/>
      <c r="GI28" s="130"/>
      <c r="GJ28" s="130"/>
      <c r="GK28" s="130"/>
      <c r="GL28" s="130"/>
      <c r="GM28" s="130"/>
      <c r="GN28" s="130"/>
      <c r="GO28" s="130"/>
      <c r="GP28" s="130"/>
      <c r="GQ28" s="130"/>
      <c r="GR28" s="130"/>
      <c r="GS28" s="130"/>
      <c r="GT28" s="130"/>
      <c r="GU28" s="130"/>
      <c r="GV28" s="130"/>
      <c r="GW28" s="130"/>
      <c r="GX28" s="130"/>
      <c r="GY28" s="130"/>
      <c r="GZ28" s="130"/>
      <c r="HA28" s="130"/>
      <c r="HB28" s="130"/>
      <c r="HC28" s="130"/>
      <c r="HD28" s="130"/>
      <c r="HE28" s="130"/>
      <c r="HF28" s="130"/>
      <c r="HG28" s="130"/>
      <c r="HH28" s="130"/>
      <c r="HI28" s="130"/>
      <c r="HJ28" s="130"/>
      <c r="HK28" s="130"/>
      <c r="HL28" s="130"/>
      <c r="HM28" s="130"/>
      <c r="HN28" s="130"/>
      <c r="HO28" s="130"/>
      <c r="HP28" s="130"/>
      <c r="HQ28" s="130"/>
      <c r="HR28" s="130"/>
      <c r="HS28" s="130"/>
      <c r="HT28" s="130"/>
      <c r="HU28" s="130"/>
      <c r="HV28" s="130"/>
      <c r="HW28" s="130"/>
      <c r="HX28" s="130"/>
      <c r="HY28" s="130"/>
      <c r="HZ28" s="130"/>
      <c r="IA28" s="130"/>
      <c r="IB28" s="130"/>
      <c r="IC28" s="130"/>
      <c r="ID28" s="130"/>
      <c r="IE28" s="130"/>
      <c r="IF28" s="130"/>
      <c r="IG28" s="130"/>
      <c r="IH28" s="130"/>
      <c r="II28" s="130"/>
      <c r="IJ28" s="130"/>
      <c r="IK28" s="130"/>
      <c r="IL28" s="130"/>
      <c r="IM28" s="130"/>
      <c r="IN28" s="130"/>
      <c r="IO28" s="130"/>
      <c r="IP28" s="130"/>
      <c r="IQ28" s="130"/>
      <c r="IR28" s="130"/>
      <c r="IS28" s="130"/>
      <c r="IT28" s="130"/>
      <c r="IU28" s="130"/>
      <c r="IV28" s="130"/>
      <c r="IW28" s="130"/>
      <c r="IX28" s="130"/>
      <c r="IY28" s="130"/>
      <c r="IZ28" s="130"/>
      <c r="JA28" s="130"/>
      <c r="JB28" s="130"/>
      <c r="JC28" s="130"/>
      <c r="JD28" s="130"/>
      <c r="JE28" s="130"/>
      <c r="JF28" s="130"/>
      <c r="JG28" s="130"/>
      <c r="JH28" s="130"/>
      <c r="JI28" s="130"/>
      <c r="JJ28" s="130"/>
      <c r="JK28" s="130"/>
      <c r="JL28" s="130"/>
      <c r="JM28" s="130"/>
      <c r="JN28" s="130"/>
      <c r="JO28" s="130"/>
      <c r="JP28" s="130"/>
      <c r="JQ28" s="130"/>
      <c r="JR28" s="130"/>
      <c r="JS28" s="130"/>
      <c r="JT28" s="130"/>
      <c r="JU28" s="130"/>
      <c r="JV28" s="130"/>
      <c r="JW28" s="130"/>
      <c r="JX28" s="130"/>
      <c r="JY28" s="130"/>
      <c r="JZ28" s="130"/>
      <c r="KA28" s="130"/>
      <c r="KB28" s="130"/>
      <c r="KC28" s="130"/>
      <c r="KD28" s="130"/>
      <c r="KE28" s="130"/>
      <c r="KF28" s="130"/>
      <c r="KG28" s="130"/>
      <c r="KH28" s="130"/>
      <c r="KI28" s="130"/>
      <c r="KJ28" s="130"/>
      <c r="KK28" s="130"/>
      <c r="KL28" s="130"/>
      <c r="KM28" s="130"/>
      <c r="KN28" s="130"/>
      <c r="KO28" s="130"/>
      <c r="KP28" s="130"/>
      <c r="KQ28" s="130"/>
      <c r="KR28" s="130"/>
      <c r="KS28" s="130"/>
      <c r="KT28" s="130"/>
      <c r="KU28" s="130"/>
      <c r="KV28" s="130"/>
      <c r="KW28" s="130"/>
      <c r="KX28" s="130"/>
      <c r="KY28" s="130"/>
      <c r="KZ28" s="130"/>
      <c r="LA28" s="130"/>
      <c r="LB28" s="130"/>
      <c r="LC28" s="130"/>
      <c r="LD28" s="130"/>
      <c r="LE28" s="130"/>
      <c r="LF28" s="130"/>
      <c r="LG28" s="130"/>
      <c r="LH28" s="130"/>
      <c r="LI28" s="130"/>
      <c r="LJ28" s="130"/>
      <c r="LK28" s="130"/>
      <c r="LL28" s="130"/>
      <c r="LM28" s="130"/>
      <c r="LN28" s="130"/>
      <c r="LO28" s="130"/>
      <c r="LP28" s="130"/>
      <c r="LQ28" s="130"/>
      <c r="LR28" s="130"/>
      <c r="LS28" s="130"/>
      <c r="LT28" s="130"/>
      <c r="LU28" s="130"/>
      <c r="LV28" s="130"/>
      <c r="LW28" s="130"/>
      <c r="LX28" s="130"/>
      <c r="LY28" s="130"/>
      <c r="LZ28" s="130"/>
      <c r="MA28" s="130"/>
      <c r="MB28" s="130"/>
      <c r="MC28" s="130"/>
      <c r="MD28" s="130"/>
      <c r="ME28" s="130"/>
      <c r="MF28" s="130"/>
      <c r="MG28" s="130"/>
      <c r="MH28" s="130"/>
      <c r="MI28" s="130"/>
      <c r="MJ28" s="130"/>
      <c r="MK28" s="130"/>
      <c r="ML28" s="130"/>
      <c r="MM28" s="130"/>
      <c r="MN28" s="130"/>
      <c r="MO28" s="130"/>
      <c r="MP28" s="130"/>
      <c r="MQ28" s="130"/>
      <c r="MR28" s="130"/>
      <c r="MS28" s="130"/>
      <c r="MT28" s="130"/>
      <c r="MU28" s="130"/>
      <c r="MV28" s="130"/>
      <c r="MW28" s="130"/>
      <c r="MX28" s="130"/>
      <c r="MY28" s="130"/>
      <c r="MZ28" s="130"/>
      <c r="NA28" s="130"/>
      <c r="NB28" s="130"/>
      <c r="NC28" s="130"/>
      <c r="ND28" s="130"/>
      <c r="NE28" s="130"/>
      <c r="NF28" s="130"/>
      <c r="NG28" s="130"/>
      <c r="NH28" s="130"/>
      <c r="NI28" s="130"/>
      <c r="NJ28" s="130"/>
      <c r="NK28" s="130"/>
      <c r="NL28" s="130"/>
      <c r="NM28" s="130"/>
      <c r="NN28" s="130"/>
      <c r="NO28" s="130"/>
      <c r="NP28" s="130"/>
      <c r="NQ28" s="130"/>
      <c r="NR28" s="130"/>
      <c r="NS28" s="130"/>
      <c r="NT28" s="130"/>
      <c r="NU28" s="130"/>
      <c r="NV28" s="130"/>
      <c r="NW28" s="130"/>
      <c r="NX28" s="130"/>
      <c r="NY28" s="130"/>
      <c r="NZ28" s="130"/>
      <c r="OA28" s="130"/>
      <c r="OB28" s="130"/>
      <c r="OC28" s="130"/>
      <c r="OD28" s="130"/>
      <c r="OE28" s="130"/>
      <c r="OF28" s="130"/>
      <c r="OG28" s="130"/>
    </row>
    <row r="29" spans="4:397">
      <c r="D29" s="11" t="s">
        <v>324</v>
      </c>
      <c r="E29" s="17"/>
      <c r="G29" s="130">
        <f t="shared" ref="G29:AE29" si="98">G19-G27</f>
        <v>113050</v>
      </c>
      <c r="H29" s="130">
        <f t="shared" si="98"/>
        <v>57391.599999999991</v>
      </c>
      <c r="I29" s="130">
        <f t="shared" si="98"/>
        <v>58817.781260000003</v>
      </c>
      <c r="J29" s="130">
        <f t="shared" si="98"/>
        <v>60279.403124310986</v>
      </c>
      <c r="K29" s="130">
        <f t="shared" si="98"/>
        <v>61777.346291950133</v>
      </c>
      <c r="L29" s="130">
        <f t="shared" si="98"/>
        <v>63312.513347305096</v>
      </c>
      <c r="M29" s="130">
        <f t="shared" si="98"/>
        <v>64885.829303985622</v>
      </c>
      <c r="N29" s="130">
        <f t="shared" si="98"/>
        <v>66498.242162189665</v>
      </c>
      <c r="O29" s="130">
        <f t="shared" si="98"/>
        <v>68150.723479920081</v>
      </c>
      <c r="P29" s="130">
        <f t="shared" si="98"/>
        <v>69844.268958396089</v>
      </c>
      <c r="Q29" s="130">
        <f t="shared" si="98"/>
        <v>71579.899042012272</v>
      </c>
      <c r="R29" s="130">
        <f t="shared" si="98"/>
        <v>73358.659533206242</v>
      </c>
      <c r="S29" s="130">
        <f t="shared" si="98"/>
        <v>75181.622222606456</v>
      </c>
      <c r="T29" s="130">
        <f t="shared" si="98"/>
        <v>77049.885534838206</v>
      </c>
      <c r="U29" s="130">
        <f t="shared" si="98"/>
        <v>78964.575190378935</v>
      </c>
      <c r="V29" s="130">
        <f t="shared" si="98"/>
        <v>80926.844883859871</v>
      </c>
      <c r="W29" s="130">
        <f t="shared" si="98"/>
        <v>82937.876979223773</v>
      </c>
      <c r="X29" s="130">
        <f t="shared" si="98"/>
        <v>84998.883222157499</v>
      </c>
      <c r="Y29" s="130">
        <f t="shared" si="98"/>
        <v>87111.105470228096</v>
      </c>
      <c r="Z29" s="130">
        <f t="shared" si="98"/>
        <v>89275.816441163275</v>
      </c>
      <c r="AA29" s="130">
        <f t="shared" si="98"/>
        <v>91494.320479726201</v>
      </c>
      <c r="AB29" s="130">
        <f t="shared" si="98"/>
        <v>93767.954343647361</v>
      </c>
      <c r="AC29" s="130">
        <f t="shared" si="98"/>
        <v>96098.088009087034</v>
      </c>
      <c r="AD29" s="130">
        <f t="shared" si="98"/>
        <v>98486.125496112843</v>
      </c>
      <c r="AE29" s="130">
        <f t="shared" si="98"/>
        <v>100933.50571469124</v>
      </c>
      <c r="AF29" s="130">
        <f t="shared" ref="AF29:AJ29" si="99">AF19-AF27</f>
        <v>0</v>
      </c>
      <c r="AG29" s="130">
        <f t="shared" si="99"/>
        <v>0</v>
      </c>
      <c r="AH29" s="130">
        <f t="shared" si="99"/>
        <v>0</v>
      </c>
      <c r="AI29" s="130">
        <f t="shared" si="99"/>
        <v>0</v>
      </c>
      <c r="AJ29" s="130">
        <f t="shared" si="99"/>
        <v>0</v>
      </c>
      <c r="AK29" s="50"/>
      <c r="AL29" s="130">
        <f t="shared" ref="AL29:CW29" si="100">AL19-AL27</f>
        <v>59784.033827943145</v>
      </c>
      <c r="AM29" s="130">
        <f t="shared" si="100"/>
        <v>3270.4877843538743</v>
      </c>
      <c r="AN29" s="130">
        <f t="shared" si="100"/>
        <v>4577.3526689293421</v>
      </c>
      <c r="AO29" s="130">
        <f t="shared" si="100"/>
        <v>5601.4137050854106</v>
      </c>
      <c r="AP29" s="130">
        <f t="shared" si="100"/>
        <v>6164.5620038708576</v>
      </c>
      <c r="AQ29" s="130">
        <f t="shared" si="100"/>
        <v>6332.213963142688</v>
      </c>
      <c r="AR29" s="130">
        <f t="shared" si="100"/>
        <v>6614.9819079408708</v>
      </c>
      <c r="AS29" s="130">
        <f t="shared" si="100"/>
        <v>6091.7315082325877</v>
      </c>
      <c r="AT29" s="130">
        <f t="shared" si="100"/>
        <v>5054.1976382149151</v>
      </c>
      <c r="AU29" s="130">
        <f t="shared" si="100"/>
        <v>3938.2771871756745</v>
      </c>
      <c r="AV29" s="130">
        <f t="shared" si="100"/>
        <v>3117.5652856862357</v>
      </c>
      <c r="AW29" s="130">
        <f t="shared" si="100"/>
        <v>2503.1825194244198</v>
      </c>
      <c r="AX29" s="130">
        <f t="shared" si="100"/>
        <v>2801.9745685675011</v>
      </c>
      <c r="AY29" s="130">
        <f t="shared" si="100"/>
        <v>3351.7594057950687</v>
      </c>
      <c r="AZ29" s="130">
        <f t="shared" si="100"/>
        <v>4691.0998827522353</v>
      </c>
      <c r="BA29" s="130">
        <f t="shared" si="100"/>
        <v>5740.6088356567834</v>
      </c>
      <c r="BB29" s="130">
        <f t="shared" si="100"/>
        <v>6317.7513696670485</v>
      </c>
      <c r="BC29" s="130">
        <f t="shared" si="100"/>
        <v>6489.5694801267837</v>
      </c>
      <c r="BD29" s="130">
        <f t="shared" si="100"/>
        <v>6779.3642083532013</v>
      </c>
      <c r="BE29" s="130">
        <f t="shared" si="100"/>
        <v>6243.1110362121672</v>
      </c>
      <c r="BF29" s="130">
        <f t="shared" si="100"/>
        <v>5179.7944495245556</v>
      </c>
      <c r="BG29" s="130">
        <f t="shared" si="100"/>
        <v>4036.1433752769899</v>
      </c>
      <c r="BH29" s="130">
        <f t="shared" si="100"/>
        <v>3195.0367830355385</v>
      </c>
      <c r="BI29" s="130">
        <f t="shared" si="100"/>
        <v>2565.3866050321167</v>
      </c>
      <c r="BJ29" s="130">
        <f t="shared" si="100"/>
        <v>2871.6036365964042</v>
      </c>
      <c r="BK29" s="130">
        <f t="shared" si="100"/>
        <v>3435.0506270290762</v>
      </c>
      <c r="BL29" s="130">
        <f t="shared" si="100"/>
        <v>4807.6737148386301</v>
      </c>
      <c r="BM29" s="130">
        <f t="shared" si="100"/>
        <v>5883.2629652228552</v>
      </c>
      <c r="BN29" s="130">
        <f t="shared" si="100"/>
        <v>6474.7474912032758</v>
      </c>
      <c r="BO29" s="130">
        <f t="shared" si="100"/>
        <v>6650.8352817079358</v>
      </c>
      <c r="BP29" s="130">
        <f t="shared" si="100"/>
        <v>6947.8314089307796</v>
      </c>
      <c r="BQ29" s="130">
        <f t="shared" si="100"/>
        <v>6398.2523454620414</v>
      </c>
      <c r="BR29" s="130">
        <f t="shared" si="100"/>
        <v>5308.5123415952421</v>
      </c>
      <c r="BS29" s="130">
        <f t="shared" si="100"/>
        <v>4136.4415381526242</v>
      </c>
      <c r="BT29" s="130">
        <f t="shared" si="100"/>
        <v>3274.4334470939721</v>
      </c>
      <c r="BU29" s="130">
        <f t="shared" si="100"/>
        <v>2629.1364621671655</v>
      </c>
      <c r="BV29" s="130">
        <f t="shared" si="100"/>
        <v>2942.9629869658247</v>
      </c>
      <c r="BW29" s="130">
        <f t="shared" si="100"/>
        <v>3520.4116351107486</v>
      </c>
      <c r="BX29" s="130">
        <f t="shared" si="100"/>
        <v>4927.14440665237</v>
      </c>
      <c r="BY29" s="130">
        <f t="shared" si="100"/>
        <v>6029.4620499086432</v>
      </c>
      <c r="BZ29" s="130">
        <f t="shared" si="100"/>
        <v>6635.6449663596768</v>
      </c>
      <c r="CA29" s="130">
        <f t="shared" si="100"/>
        <v>6816.1085384583766</v>
      </c>
      <c r="CB29" s="130">
        <f t="shared" si="100"/>
        <v>7120.485019442709</v>
      </c>
      <c r="CC29" s="130">
        <f t="shared" si="100"/>
        <v>6557.2489162467718</v>
      </c>
      <c r="CD29" s="130">
        <f t="shared" si="100"/>
        <v>5440.4288732838841</v>
      </c>
      <c r="CE29" s="130">
        <f t="shared" si="100"/>
        <v>4239.2321103757158</v>
      </c>
      <c r="CF29" s="130">
        <f t="shared" si="100"/>
        <v>3355.8031182542572</v>
      </c>
      <c r="CG29" s="130">
        <f t="shared" si="100"/>
        <v>2694.4705032520192</v>
      </c>
      <c r="CH29" s="130">
        <f t="shared" si="100"/>
        <v>3016.0956171919256</v>
      </c>
      <c r="CI29" s="130">
        <f t="shared" si="100"/>
        <v>3607.8938642432508</v>
      </c>
      <c r="CJ29" s="130">
        <f t="shared" si="100"/>
        <v>5049.5839451576812</v>
      </c>
      <c r="CK29" s="130">
        <f t="shared" si="100"/>
        <v>6179.2941818488734</v>
      </c>
      <c r="CL29" s="130">
        <f t="shared" si="100"/>
        <v>6800.5407437737149</v>
      </c>
      <c r="CM29" s="130">
        <f t="shared" si="100"/>
        <v>6985.4888356390684</v>
      </c>
      <c r="CN29" s="130">
        <f t="shared" si="100"/>
        <v>7297.4290721758616</v>
      </c>
      <c r="CO29" s="130">
        <f t="shared" si="100"/>
        <v>6720.1965518155048</v>
      </c>
      <c r="CP29" s="130">
        <f t="shared" si="100"/>
        <v>5575.6235307849884</v>
      </c>
      <c r="CQ29" s="130">
        <f t="shared" si="100"/>
        <v>4344.5770283185539</v>
      </c>
      <c r="CR29" s="130">
        <f t="shared" si="100"/>
        <v>3439.1948257428758</v>
      </c>
      <c r="CS29" s="130">
        <f t="shared" si="100"/>
        <v>2761.428095257832</v>
      </c>
      <c r="CT29" s="130">
        <f t="shared" si="100"/>
        <v>3091.0455932791447</v>
      </c>
      <c r="CU29" s="130">
        <f t="shared" si="100"/>
        <v>3697.5500267696957</v>
      </c>
      <c r="CV29" s="130">
        <f t="shared" si="100"/>
        <v>5175.0661061948504</v>
      </c>
      <c r="CW29" s="130">
        <f t="shared" si="100"/>
        <v>6332.8496422678181</v>
      </c>
      <c r="CX29" s="130">
        <f t="shared" ref="CX29:FI29" si="101">CX19-CX27</f>
        <v>6969.534181256493</v>
      </c>
      <c r="CY29" s="130">
        <f t="shared" si="101"/>
        <v>7159.0782332047002</v>
      </c>
      <c r="CZ29" s="130">
        <f t="shared" si="101"/>
        <v>7478.7701846194313</v>
      </c>
      <c r="DA29" s="130">
        <f t="shared" si="101"/>
        <v>6887.193436128121</v>
      </c>
      <c r="DB29" s="130">
        <f t="shared" si="101"/>
        <v>5714.177775524995</v>
      </c>
      <c r="DC29" s="130">
        <f t="shared" si="101"/>
        <v>4452.539767472269</v>
      </c>
      <c r="DD29" s="130">
        <f t="shared" si="101"/>
        <v>3524.6588171625863</v>
      </c>
      <c r="DE29" s="130">
        <f t="shared" si="101"/>
        <v>2830.0495834249891</v>
      </c>
      <c r="DF29" s="130">
        <f t="shared" si="101"/>
        <v>3167.8580762721322</v>
      </c>
      <c r="DG29" s="130">
        <f t="shared" si="101"/>
        <v>3789.4341449349231</v>
      </c>
      <c r="DH29" s="130">
        <f t="shared" si="101"/>
        <v>5303.6664989337924</v>
      </c>
      <c r="DI29" s="130">
        <f t="shared" si="101"/>
        <v>6490.2209558781742</v>
      </c>
      <c r="DJ29" s="130">
        <f t="shared" si="101"/>
        <v>7142.7271056607169</v>
      </c>
      <c r="DK29" s="130">
        <f t="shared" si="101"/>
        <v>7336.9813272998372</v>
      </c>
      <c r="DL29" s="130">
        <f t="shared" si="101"/>
        <v>7664.617623707225</v>
      </c>
      <c r="DM29" s="130">
        <f t="shared" si="101"/>
        <v>7058.3401930159052</v>
      </c>
      <c r="DN29" s="130">
        <f t="shared" si="101"/>
        <v>5856.1750932467921</v>
      </c>
      <c r="DO29" s="130">
        <f t="shared" si="101"/>
        <v>4563.1853806939562</v>
      </c>
      <c r="DP29" s="130">
        <f t="shared" si="101"/>
        <v>3612.2465887690769</v>
      </c>
      <c r="DQ29" s="130">
        <f t="shared" si="101"/>
        <v>2900.3763155731003</v>
      </c>
      <c r="DR29" s="130">
        <f t="shared" si="101"/>
        <v>3246.5793494674945</v>
      </c>
      <c r="DS29" s="130">
        <f t="shared" si="101"/>
        <v>3883.6015834365558</v>
      </c>
      <c r="DT29" s="130">
        <f t="shared" si="101"/>
        <v>5435.4626114322964</v>
      </c>
      <c r="DU29" s="130">
        <f t="shared" si="101"/>
        <v>6651.5029466317465</v>
      </c>
      <c r="DV29" s="130">
        <f t="shared" si="101"/>
        <v>7320.2238742363861</v>
      </c>
      <c r="DW29" s="130">
        <f t="shared" si="101"/>
        <v>7519.3053132832383</v>
      </c>
      <c r="DX29" s="130">
        <f t="shared" si="101"/>
        <v>7855.0833716563493</v>
      </c>
      <c r="DY29" s="130">
        <f t="shared" si="101"/>
        <v>7233.7399468123504</v>
      </c>
      <c r="DZ29" s="130">
        <f t="shared" si="101"/>
        <v>6001.7010443139752</v>
      </c>
      <c r="EA29" s="130">
        <f t="shared" si="101"/>
        <v>4676.5805374042002</v>
      </c>
      <c r="EB29" s="130">
        <f t="shared" si="101"/>
        <v>3702.0109164999885</v>
      </c>
      <c r="EC29" s="130">
        <f t="shared" si="101"/>
        <v>2972.4506670150918</v>
      </c>
      <c r="ED29" s="130">
        <f t="shared" si="101"/>
        <v>3327.2568463017615</v>
      </c>
      <c r="EE29" s="130">
        <f t="shared" si="101"/>
        <v>3980.1090827849544</v>
      </c>
      <c r="EF29" s="130">
        <f t="shared" si="101"/>
        <v>5570.5338573263889</v>
      </c>
      <c r="EG29" s="130">
        <f t="shared" si="101"/>
        <v>6816.7927948555443</v>
      </c>
      <c r="EH29" s="130">
        <f t="shared" si="101"/>
        <v>7502.1314375111597</v>
      </c>
      <c r="EI29" s="130">
        <f t="shared" si="101"/>
        <v>7706.1600503183263</v>
      </c>
      <c r="EJ29" s="130">
        <f t="shared" si="101"/>
        <v>8050.282193442009</v>
      </c>
      <c r="EK29" s="130">
        <f t="shared" si="101"/>
        <v>7413.4983844906374</v>
      </c>
      <c r="EL29" s="130">
        <f t="shared" si="101"/>
        <v>6150.8433152651769</v>
      </c>
      <c r="EM29" s="130">
        <f t="shared" si="101"/>
        <v>4792.7935637586943</v>
      </c>
      <c r="EN29" s="130">
        <f t="shared" si="101"/>
        <v>3794.005887775013</v>
      </c>
      <c r="EO29" s="130">
        <f t="shared" si="101"/>
        <v>3046.3160660904168</v>
      </c>
      <c r="EP29" s="130">
        <f t="shared" si="101"/>
        <v>3409.9391789323608</v>
      </c>
      <c r="EQ29" s="130">
        <f t="shared" si="101"/>
        <v>4079.0147934921606</v>
      </c>
      <c r="ER29" s="130">
        <f t="shared" si="101"/>
        <v>5708.9616236809507</v>
      </c>
      <c r="ES29" s="130">
        <f t="shared" si="101"/>
        <v>6986.1900958077058</v>
      </c>
      <c r="ET29" s="130">
        <f t="shared" si="101"/>
        <v>7688.5594037333121</v>
      </c>
      <c r="EU29" s="130">
        <f t="shared" si="101"/>
        <v>7897.6581275687377</v>
      </c>
      <c r="EV29" s="130">
        <f t="shared" si="101"/>
        <v>8250.3317059490437</v>
      </c>
      <c r="EW29" s="130">
        <f t="shared" si="101"/>
        <v>7597.7238193452295</v>
      </c>
      <c r="EX29" s="130">
        <f t="shared" si="101"/>
        <v>6303.6917716495163</v>
      </c>
      <c r="EY29" s="130">
        <f t="shared" si="101"/>
        <v>4911.8944838180987</v>
      </c>
      <c r="EZ29" s="130">
        <f t="shared" si="101"/>
        <v>3888.2869340862221</v>
      </c>
      <c r="FA29" s="130">
        <f t="shared" si="101"/>
        <v>3122.0170203327639</v>
      </c>
      <c r="FB29" s="130">
        <f t="shared" si="101"/>
        <v>3494.6761675288303</v>
      </c>
      <c r="FC29" s="130">
        <f t="shared" si="101"/>
        <v>4180.3783111104412</v>
      </c>
      <c r="FD29" s="130">
        <f t="shared" si="101"/>
        <v>5850.8293200294229</v>
      </c>
      <c r="FE29" s="130">
        <f t="shared" si="101"/>
        <v>7159.7969196885279</v>
      </c>
      <c r="FF29" s="130">
        <f t="shared" si="101"/>
        <v>7879.6201049160863</v>
      </c>
      <c r="FG29" s="130">
        <f t="shared" si="101"/>
        <v>8093.9149320388206</v>
      </c>
      <c r="FH29" s="130">
        <f t="shared" si="101"/>
        <v>8455.3524488418789</v>
      </c>
      <c r="FI29" s="130">
        <f t="shared" si="101"/>
        <v>7786.5272562559594</v>
      </c>
      <c r="FJ29" s="130">
        <f t="shared" ref="FJ29:HU29" si="102">FJ19-FJ27</f>
        <v>6460.338512175008</v>
      </c>
      <c r="FK29" s="130">
        <f t="shared" si="102"/>
        <v>5033.9550617409786</v>
      </c>
      <c r="FL29" s="130">
        <f t="shared" si="102"/>
        <v>3984.9108643982654</v>
      </c>
      <c r="FM29" s="130">
        <f t="shared" si="102"/>
        <v>3199.5991432880332</v>
      </c>
      <c r="FN29" s="130">
        <f t="shared" si="102"/>
        <v>3581.5188702919213</v>
      </c>
      <c r="FO29" s="130">
        <f t="shared" si="102"/>
        <v>4284.2607121415349</v>
      </c>
      <c r="FP29" s="130">
        <f t="shared" si="102"/>
        <v>5996.2224286321534</v>
      </c>
      <c r="FQ29" s="130">
        <f t="shared" si="102"/>
        <v>7337.7178731427875</v>
      </c>
      <c r="FR29" s="130">
        <f t="shared" si="102"/>
        <v>8075.4286645232496</v>
      </c>
      <c r="FS29" s="130">
        <f t="shared" si="102"/>
        <v>8295.0487180999844</v>
      </c>
      <c r="FT29" s="130">
        <f t="shared" si="102"/>
        <v>8665.4679571955985</v>
      </c>
      <c r="FU29" s="130">
        <f t="shared" si="102"/>
        <v>7980.0224585739188</v>
      </c>
      <c r="FV29" s="130">
        <f t="shared" si="102"/>
        <v>6620.8779242025566</v>
      </c>
      <c r="FW29" s="130">
        <f t="shared" si="102"/>
        <v>5159.0488450252415</v>
      </c>
      <c r="FX29" s="130">
        <f t="shared" si="102"/>
        <v>4083.9358993785622</v>
      </c>
      <c r="FY29" s="130">
        <f t="shared" si="102"/>
        <v>3279.109181998741</v>
      </c>
      <c r="FZ29" s="130">
        <f t="shared" si="102"/>
        <v>3670.519614218676</v>
      </c>
      <c r="GA29" s="130">
        <f t="shared" si="102"/>
        <v>4390.7245908382529</v>
      </c>
      <c r="GB29" s="130">
        <f t="shared" si="102"/>
        <v>6145.2285559836637</v>
      </c>
      <c r="GC29" s="130">
        <f t="shared" si="102"/>
        <v>7520.0601622903869</v>
      </c>
      <c r="GD29" s="130">
        <f t="shared" si="102"/>
        <v>8276.1030668366529</v>
      </c>
      <c r="GE29" s="130">
        <f t="shared" si="102"/>
        <v>8501.1806787447713</v>
      </c>
      <c r="GF29" s="130">
        <f t="shared" si="102"/>
        <v>8880.8048359319109</v>
      </c>
      <c r="GG29" s="130">
        <f t="shared" si="102"/>
        <v>8178.3260166694827</v>
      </c>
      <c r="GH29" s="130">
        <f t="shared" si="102"/>
        <v>6785.4067406189915</v>
      </c>
      <c r="GI29" s="130">
        <f t="shared" si="102"/>
        <v>5287.2512088241201</v>
      </c>
      <c r="GJ29" s="130">
        <f t="shared" si="102"/>
        <v>4185.4217064781196</v>
      </c>
      <c r="GK29" s="130">
        <f t="shared" si="102"/>
        <v>3360.5950451714102</v>
      </c>
      <c r="GL29" s="130">
        <f t="shared" si="102"/>
        <v>3761.7320266320103</v>
      </c>
      <c r="GM29" s="130">
        <f t="shared" si="102"/>
        <v>4499.8340969205838</v>
      </c>
      <c r="GN29" s="130">
        <f t="shared" si="102"/>
        <v>6297.9374855998576</v>
      </c>
      <c r="GO29" s="130">
        <f t="shared" si="102"/>
        <v>7706.9336573233031</v>
      </c>
      <c r="GP29" s="130">
        <f t="shared" si="102"/>
        <v>8481.7642280475466</v>
      </c>
      <c r="GQ29" s="130">
        <f t="shared" si="102"/>
        <v>8712.4350186115789</v>
      </c>
      <c r="GR29" s="130">
        <f t="shared" si="102"/>
        <v>9101.4928361048187</v>
      </c>
      <c r="GS29" s="130">
        <f t="shared" si="102"/>
        <v>8381.5574181837201</v>
      </c>
      <c r="GT29" s="130">
        <f t="shared" si="102"/>
        <v>6954.0240981233737</v>
      </c>
      <c r="GU29" s="130">
        <f t="shared" si="102"/>
        <v>5418.639401363399</v>
      </c>
      <c r="GV29" s="130">
        <f t="shared" si="102"/>
        <v>4289.4294358841007</v>
      </c>
      <c r="GW29" s="130">
        <f t="shared" si="102"/>
        <v>3444.1058320439197</v>
      </c>
      <c r="GX29" s="130">
        <f t="shared" si="102"/>
        <v>3855.2110674938167</v>
      </c>
      <c r="GY29" s="130">
        <f t="shared" si="102"/>
        <v>4611.6549742290608</v>
      </c>
      <c r="GZ29" s="130">
        <f t="shared" si="102"/>
        <v>6454.4412321170148</v>
      </c>
      <c r="HA29" s="130">
        <f t="shared" si="102"/>
        <v>7898.4509587077882</v>
      </c>
      <c r="HB29" s="130">
        <f t="shared" si="102"/>
        <v>8692.536069114527</v>
      </c>
      <c r="HC29" s="130">
        <f t="shared" si="102"/>
        <v>8928.9390288240775</v>
      </c>
      <c r="HD29" s="130">
        <f t="shared" si="102"/>
        <v>9327.6649330820255</v>
      </c>
      <c r="HE29" s="130">
        <f t="shared" si="102"/>
        <v>8589.8391200255865</v>
      </c>
      <c r="HF29" s="130">
        <f t="shared" si="102"/>
        <v>7126.8315969617406</v>
      </c>
      <c r="HG29" s="130">
        <f t="shared" si="102"/>
        <v>5553.2925904872809</v>
      </c>
      <c r="HH29" s="130">
        <f t="shared" si="102"/>
        <v>4396.0217573658219</v>
      </c>
      <c r="HI29" s="130">
        <f t="shared" si="102"/>
        <v>3529.6918619702114</v>
      </c>
      <c r="HJ29" s="130">
        <f t="shared" si="102"/>
        <v>3951.0130625210377</v>
      </c>
      <c r="HK29" s="130">
        <f t="shared" si="102"/>
        <v>4726.2546003386524</v>
      </c>
      <c r="HL29" s="130">
        <f t="shared" si="102"/>
        <v>6614.8340967351223</v>
      </c>
      <c r="HM29" s="130">
        <f t="shared" si="102"/>
        <v>8094.7274650316776</v>
      </c>
      <c r="HN29" s="130">
        <f t="shared" si="102"/>
        <v>8908.5455904320224</v>
      </c>
      <c r="HO29" s="130">
        <f t="shared" si="102"/>
        <v>9150.8231636903547</v>
      </c>
      <c r="HP29" s="130">
        <f t="shared" si="102"/>
        <v>9559.457406669113</v>
      </c>
      <c r="HQ29" s="130">
        <f t="shared" si="102"/>
        <v>8803.296622158221</v>
      </c>
      <c r="HR29" s="130">
        <f t="shared" si="102"/>
        <v>7303.9333621462392</v>
      </c>
      <c r="HS29" s="130">
        <f t="shared" si="102"/>
        <v>5691.2919113608896</v>
      </c>
      <c r="HT29" s="130">
        <f t="shared" si="102"/>
        <v>4505.2628980363625</v>
      </c>
      <c r="HU29" s="130">
        <f t="shared" si="102"/>
        <v>3617.4047047401709</v>
      </c>
      <c r="HV29" s="130">
        <f t="shared" ref="HV29:KG29" si="103">HV19-HV27</f>
        <v>4049.1957371246849</v>
      </c>
      <c r="HW29" s="130">
        <f t="shared" si="103"/>
        <v>4843.7020271570682</v>
      </c>
      <c r="HX29" s="130">
        <f t="shared" si="103"/>
        <v>6779.21272403899</v>
      </c>
      <c r="HY29" s="130">
        <f t="shared" si="103"/>
        <v>8295.8814425377132</v>
      </c>
      <c r="HZ29" s="130">
        <f t="shared" si="103"/>
        <v>9129.9229483542586</v>
      </c>
      <c r="IA29" s="130">
        <f t="shared" si="103"/>
        <v>9378.2211193080602</v>
      </c>
      <c r="IB29" s="130">
        <f t="shared" si="103"/>
        <v>9797.0099232248394</v>
      </c>
      <c r="IC29" s="130">
        <f t="shared" si="103"/>
        <v>9022.0585432188527</v>
      </c>
      <c r="ID29" s="130">
        <f t="shared" si="103"/>
        <v>7485.4361061955724</v>
      </c>
      <c r="IE29" s="130">
        <f t="shared" si="103"/>
        <v>5832.7205153582072</v>
      </c>
      <c r="IF29" s="130">
        <f t="shared" si="103"/>
        <v>4617.2186810525654</v>
      </c>
      <c r="IG29" s="130">
        <f t="shared" si="103"/>
        <v>3707.2972116529641</v>
      </c>
      <c r="IH29" s="130">
        <f t="shared" si="103"/>
        <v>4149.8182511922332</v>
      </c>
      <c r="II29" s="130">
        <f t="shared" si="103"/>
        <v>4964.0680225319211</v>
      </c>
      <c r="IJ29" s="130">
        <f t="shared" si="103"/>
        <v>6947.6761602313591</v>
      </c>
      <c r="IK29" s="130">
        <f t="shared" si="103"/>
        <v>8502.0340963847757</v>
      </c>
      <c r="IL29" s="130">
        <f t="shared" si="103"/>
        <v>9356.8015336208628</v>
      </c>
      <c r="IM29" s="130">
        <f t="shared" si="103"/>
        <v>9611.2699141228641</v>
      </c>
      <c r="IN29" s="130">
        <f t="shared" si="103"/>
        <v>10040.465619816978</v>
      </c>
      <c r="IO29" s="130">
        <f t="shared" si="103"/>
        <v>9246.2566980178417</v>
      </c>
      <c r="IP29" s="130">
        <f t="shared" si="103"/>
        <v>7671.4491934345324</v>
      </c>
      <c r="IQ29" s="130">
        <f t="shared" si="103"/>
        <v>5977.6636201648589</v>
      </c>
      <c r="IR29" s="130">
        <f t="shared" si="103"/>
        <v>4731.9565652767224</v>
      </c>
      <c r="IS29" s="130">
        <f t="shared" si="103"/>
        <v>3799.4235473625399</v>
      </c>
      <c r="IT29" s="130">
        <f t="shared" si="103"/>
        <v>4252.9412347343614</v>
      </c>
      <c r="IU29" s="130">
        <f t="shared" si="103"/>
        <v>5087.4251128918404</v>
      </c>
      <c r="IV29" s="130">
        <f t="shared" si="103"/>
        <v>7120.3259128131085</v>
      </c>
      <c r="IW29" s="130">
        <f t="shared" si="103"/>
        <v>8713.3096436799387</v>
      </c>
      <c r="IX29" s="130">
        <f t="shared" si="103"/>
        <v>9589.3180517313413</v>
      </c>
      <c r="IY29" s="130">
        <f t="shared" si="103"/>
        <v>9850.1099714888205</v>
      </c>
      <c r="IZ29" s="130">
        <f t="shared" si="103"/>
        <v>10289.971190469429</v>
      </c>
      <c r="JA29" s="130">
        <f t="shared" si="103"/>
        <v>9476.0261769635854</v>
      </c>
      <c r="JB29" s="130">
        <f t="shared" si="103"/>
        <v>7862.0847058913805</v>
      </c>
      <c r="JC29" s="130">
        <f t="shared" si="103"/>
        <v>6126.2085611259554</v>
      </c>
      <c r="JD29" s="130">
        <f t="shared" si="103"/>
        <v>4849.5456859238484</v>
      </c>
      <c r="JE29" s="130">
        <f t="shared" si="103"/>
        <v>3893.8392225144999</v>
      </c>
      <c r="JF29" s="130">
        <f t="shared" si="103"/>
        <v>4358.6268244175099</v>
      </c>
      <c r="JG29" s="130">
        <f t="shared" si="103"/>
        <v>5213.8476269472021</v>
      </c>
      <c r="JH29" s="130">
        <f t="shared" si="103"/>
        <v>7297.2660117465139</v>
      </c>
      <c r="JI29" s="130">
        <f t="shared" si="103"/>
        <v>8929.835388325384</v>
      </c>
      <c r="JJ29" s="130">
        <f t="shared" si="103"/>
        <v>9827.6126053168646</v>
      </c>
      <c r="JK29" s="130">
        <f t="shared" si="103"/>
        <v>10094.885204280317</v>
      </c>
      <c r="JL29" s="130">
        <f t="shared" si="103"/>
        <v>10545.676974552594</v>
      </c>
      <c r="JM29" s="130">
        <f t="shared" si="103"/>
        <v>9711.5054274611321</v>
      </c>
      <c r="JN29" s="130">
        <f t="shared" si="103"/>
        <v>8057.4575108327817</v>
      </c>
      <c r="JO29" s="130">
        <f t="shared" si="103"/>
        <v>6278.4448438699355</v>
      </c>
      <c r="JP29" s="130">
        <f t="shared" si="103"/>
        <v>4970.0568962190564</v>
      </c>
      <c r="JQ29" s="130">
        <f t="shared" si="103"/>
        <v>3990.6011271939856</v>
      </c>
      <c r="JR29" s="130">
        <f t="shared" si="103"/>
        <v>4466.9387010042847</v>
      </c>
      <c r="JS29" s="130">
        <f t="shared" si="103"/>
        <v>5343.4117404768404</v>
      </c>
      <c r="JT29" s="130">
        <f t="shared" si="103"/>
        <v>7478.6030721384159</v>
      </c>
      <c r="JU29" s="130">
        <f t="shared" si="103"/>
        <v>9151.7417977252699</v>
      </c>
      <c r="JV29" s="130">
        <f t="shared" si="103"/>
        <v>10071.828778558991</v>
      </c>
      <c r="JW29" s="130">
        <f t="shared" si="103"/>
        <v>10345.743101606684</v>
      </c>
      <c r="JX29" s="130">
        <f t="shared" si="103"/>
        <v>10807.737047370229</v>
      </c>
      <c r="JY29" s="130">
        <f t="shared" si="103"/>
        <v>9952.8363373335415</v>
      </c>
      <c r="JZ29" s="130">
        <f t="shared" si="103"/>
        <v>8257.6853299769773</v>
      </c>
      <c r="KA29" s="130">
        <f t="shared" si="103"/>
        <v>6434.4641982401035</v>
      </c>
      <c r="KB29" s="130">
        <f t="shared" si="103"/>
        <v>5093.5628100901004</v>
      </c>
      <c r="KC29" s="130">
        <f t="shared" si="103"/>
        <v>4089.7675652047565</v>
      </c>
      <c r="KD29" s="130">
        <f t="shared" si="103"/>
        <v>4577.9421277242409</v>
      </c>
      <c r="KE29" s="130">
        <f t="shared" si="103"/>
        <v>5476.1955222276902</v>
      </c>
      <c r="KF29" s="130">
        <f t="shared" si="103"/>
        <v>7664.4463584810555</v>
      </c>
      <c r="KG29" s="130">
        <f t="shared" si="103"/>
        <v>9379.162581398743</v>
      </c>
      <c r="KH29" s="130">
        <f t="shared" ref="KH29:LX29" si="104">KH19-KH27</f>
        <v>10322.113723706181</v>
      </c>
      <c r="KI29" s="130">
        <f t="shared" si="104"/>
        <v>10602.834817681609</v>
      </c>
      <c r="KJ29" s="130">
        <f t="shared" si="104"/>
        <v>11076.309312997377</v>
      </c>
      <c r="KK29" s="130">
        <f t="shared" si="104"/>
        <v>10200.16432031628</v>
      </c>
      <c r="KL29" s="130">
        <f t="shared" si="104"/>
        <v>8462.8888104269045</v>
      </c>
      <c r="KM29" s="130">
        <f t="shared" si="104"/>
        <v>6594.3606335663699</v>
      </c>
      <c r="KN29" s="130">
        <f t="shared" si="104"/>
        <v>5220.1378459208399</v>
      </c>
      <c r="KO29" s="130">
        <f t="shared" si="104"/>
        <v>4191.398289200094</v>
      </c>
      <c r="KP29" s="130">
        <f t="shared" si="104"/>
        <v>4691.7039895981889</v>
      </c>
      <c r="KQ29" s="130">
        <f t="shared" si="104"/>
        <v>5612.2789809550477</v>
      </c>
      <c r="KR29" s="130">
        <f t="shared" si="104"/>
        <v>7854.9078504893105</v>
      </c>
      <c r="KS29" s="130">
        <f t="shared" si="104"/>
        <v>9612.2347715465021</v>
      </c>
      <c r="KT29" s="130">
        <f t="shared" si="104"/>
        <v>10578.618249740279</v>
      </c>
      <c r="KU29" s="130">
        <f t="shared" si="104"/>
        <v>10866.315262900998</v>
      </c>
      <c r="KV29" s="130">
        <f t="shared" si="104"/>
        <v>11351.555599425363</v>
      </c>
      <c r="KW29" s="130">
        <f t="shared" si="104"/>
        <v>10453.638403676139</v>
      </c>
      <c r="KX29" s="130">
        <f t="shared" si="104"/>
        <v>8673.1915973660143</v>
      </c>
      <c r="KY29" s="130">
        <f t="shared" si="104"/>
        <v>6758.2304953104949</v>
      </c>
      <c r="KZ29" s="130">
        <f t="shared" si="104"/>
        <v>5349.8582713919723</v>
      </c>
      <c r="LA29" s="130">
        <f t="shared" si="104"/>
        <v>4295.5545366867163</v>
      </c>
      <c r="LB29" s="130">
        <f t="shared" si="104"/>
        <v>4808.2928337397034</v>
      </c>
      <c r="LC29" s="130">
        <f t="shared" si="104"/>
        <v>5751.7441136317811</v>
      </c>
      <c r="LD29" s="130">
        <f t="shared" si="104"/>
        <v>8050.1023105739696</v>
      </c>
      <c r="LE29" s="130">
        <f t="shared" si="104"/>
        <v>9851.0988056194328</v>
      </c>
      <c r="LF29" s="130">
        <f t="shared" si="104"/>
        <v>10841.496913246325</v>
      </c>
      <c r="LG29" s="130">
        <f t="shared" si="104"/>
        <v>11136.343197184087</v>
      </c>
      <c r="LH29" s="130">
        <f t="shared" si="104"/>
        <v>11633.641756071083</v>
      </c>
      <c r="LI29" s="130">
        <f t="shared" si="104"/>
        <v>10713.411318007489</v>
      </c>
      <c r="LJ29" s="130">
        <f t="shared" si="104"/>
        <v>8888.720408560559</v>
      </c>
      <c r="LK29" s="130">
        <f t="shared" si="104"/>
        <v>6926.1725231189603</v>
      </c>
      <c r="LL29" s="130">
        <f t="shared" si="104"/>
        <v>5482.8022494360621</v>
      </c>
      <c r="LM29" s="130">
        <f t="shared" si="104"/>
        <v>4402.2990669233805</v>
      </c>
      <c r="LN29" s="130">
        <f t="shared" si="104"/>
        <v>4927.7789106581358</v>
      </c>
      <c r="LO29" s="130">
        <f t="shared" si="104"/>
        <v>5894.6749548555308</v>
      </c>
      <c r="LP29" s="130">
        <f t="shared" si="104"/>
        <v>8250.1473529917312</v>
      </c>
      <c r="LQ29" s="130">
        <f t="shared" si="104"/>
        <v>10095.898610939075</v>
      </c>
      <c r="LR29" s="130">
        <f t="shared" si="104"/>
        <v>11110.908111540497</v>
      </c>
      <c r="LS29" s="130">
        <f t="shared" si="104"/>
        <v>11413.081325634112</v>
      </c>
      <c r="LT29" s="130">
        <f t="shared" si="104"/>
        <v>11922.737753709449</v>
      </c>
      <c r="LU29" s="130">
        <f t="shared" si="104"/>
        <v>10979.639589259978</v>
      </c>
      <c r="LV29" s="130">
        <f t="shared" si="104"/>
        <v>9109.605110713288</v>
      </c>
      <c r="LW29" s="130">
        <f t="shared" si="104"/>
        <v>7098.2879103184669</v>
      </c>
      <c r="LX29" s="130">
        <f t="shared" si="104"/>
        <v>5619.0498853345489</v>
      </c>
      <c r="LY29" s="130">
        <f>LY19-LY27</f>
        <v>4511.6961987364266</v>
      </c>
      <c r="LZ29" s="130">
        <f t="shared" ref="LZ29:OG29" si="105">LZ19-LZ27</f>
        <v>4903.140016104845</v>
      </c>
      <c r="MA29" s="130">
        <f t="shared" si="105"/>
        <v>5865.2015800812533</v>
      </c>
      <c r="MB29" s="130">
        <f t="shared" si="105"/>
        <v>8208.8966162267734</v>
      </c>
      <c r="MC29" s="130">
        <f t="shared" si="105"/>
        <v>10045.419117884381</v>
      </c>
      <c r="MD29" s="130">
        <f t="shared" si="105"/>
        <v>11055.353570982794</v>
      </c>
      <c r="ME29" s="130">
        <f t="shared" si="105"/>
        <v>11356.01591900594</v>
      </c>
      <c r="MF29" s="130">
        <f t="shared" si="105"/>
        <v>11863.124064940903</v>
      </c>
      <c r="MG29" s="130">
        <f t="shared" si="105"/>
        <v>10924.741391313677</v>
      </c>
      <c r="MH29" s="130">
        <f t="shared" si="105"/>
        <v>9064.0570851597222</v>
      </c>
      <c r="MI29" s="130">
        <f t="shared" si="105"/>
        <v>7062.7964707668743</v>
      </c>
      <c r="MJ29" s="130">
        <f t="shared" si="105"/>
        <v>5590.9546359078759</v>
      </c>
      <c r="MK29" s="130">
        <f t="shared" si="105"/>
        <v>4489.1377177427448</v>
      </c>
      <c r="ML29" s="130">
        <f t="shared" si="105"/>
        <v>4878.6243160243212</v>
      </c>
      <c r="MM29" s="130">
        <f t="shared" si="105"/>
        <v>5835.8755721808466</v>
      </c>
      <c r="MN29" s="130">
        <f t="shared" si="105"/>
        <v>8167.8521331456395</v>
      </c>
      <c r="MO29" s="130">
        <f t="shared" si="105"/>
        <v>9995.1920222949593</v>
      </c>
      <c r="MP29" s="130">
        <f t="shared" si="105"/>
        <v>11000.07680312788</v>
      </c>
      <c r="MQ29" s="130">
        <f t="shared" si="105"/>
        <v>11299.235839410912</v>
      </c>
      <c r="MR29" s="130">
        <f t="shared" si="105"/>
        <v>11803.808444616197</v>
      </c>
      <c r="MS29" s="130">
        <f t="shared" si="105"/>
        <v>10870.11768435711</v>
      </c>
      <c r="MT29" s="130">
        <f t="shared" si="105"/>
        <v>9018.7367997339243</v>
      </c>
      <c r="MU29" s="130">
        <f t="shared" si="105"/>
        <v>7027.4824884130403</v>
      </c>
      <c r="MV29" s="130">
        <f t="shared" si="105"/>
        <v>5562.9998627283367</v>
      </c>
      <c r="MW29" s="130">
        <f t="shared" si="105"/>
        <v>4466.6920291540318</v>
      </c>
      <c r="MX29" s="130">
        <f t="shared" si="105"/>
        <v>4854.231194444199</v>
      </c>
      <c r="MY29" s="130">
        <f t="shared" si="105"/>
        <v>5806.6961943199422</v>
      </c>
      <c r="MZ29" s="130">
        <f t="shared" si="105"/>
        <v>8127.0128724799106</v>
      </c>
      <c r="NA29" s="130">
        <f t="shared" si="105"/>
        <v>9945.2160621834828</v>
      </c>
      <c r="NB29" s="130">
        <f t="shared" si="105"/>
        <v>10945.07641911224</v>
      </c>
      <c r="NC29" s="130">
        <f t="shared" si="105"/>
        <v>11242.739660213856</v>
      </c>
      <c r="ND29" s="130">
        <f t="shared" si="105"/>
        <v>11744.789402393117</v>
      </c>
      <c r="NE29" s="130">
        <f t="shared" si="105"/>
        <v>10815.767095935324</v>
      </c>
      <c r="NF29" s="130">
        <f t="shared" si="105"/>
        <v>8973.6431157352545</v>
      </c>
      <c r="NG29" s="130">
        <f t="shared" si="105"/>
        <v>6992.345075970974</v>
      </c>
      <c r="NH29" s="130">
        <f t="shared" si="105"/>
        <v>5535.1848634146945</v>
      </c>
      <c r="NI29" s="130">
        <f t="shared" si="105"/>
        <v>4444.3585690082609</v>
      </c>
      <c r="NJ29" s="130">
        <f t="shared" si="105"/>
        <v>4829.9600384719788</v>
      </c>
      <c r="NK29" s="130">
        <f t="shared" si="105"/>
        <v>5777.6627133483435</v>
      </c>
      <c r="NL29" s="130">
        <f t="shared" si="105"/>
        <v>8086.3778081175124</v>
      </c>
      <c r="NM29" s="130">
        <f t="shared" si="105"/>
        <v>9895.489981872568</v>
      </c>
      <c r="NN29" s="130">
        <f t="shared" si="105"/>
        <v>10890.35103701668</v>
      </c>
      <c r="NO29" s="130">
        <f t="shared" si="105"/>
        <v>11186.525961912788</v>
      </c>
      <c r="NP29" s="130">
        <f t="shared" si="105"/>
        <v>11686.065455381153</v>
      </c>
      <c r="NQ29" s="130">
        <f t="shared" si="105"/>
        <v>10761.688260455649</v>
      </c>
      <c r="NR29" s="130">
        <f t="shared" si="105"/>
        <v>8928.774900156579</v>
      </c>
      <c r="NS29" s="130">
        <f t="shared" si="105"/>
        <v>6957.3833505911207</v>
      </c>
      <c r="NT29" s="130">
        <f t="shared" si="105"/>
        <v>5507.5089390976218</v>
      </c>
      <c r="NU29" s="130">
        <f t="shared" si="105"/>
        <v>4422.13677616322</v>
      </c>
      <c r="NV29" s="130">
        <f t="shared" si="105"/>
        <v>4805.8102382796187</v>
      </c>
      <c r="NW29" s="130">
        <f t="shared" si="105"/>
        <v>5748.7743997816024</v>
      </c>
      <c r="NX29" s="130">
        <f t="shared" si="105"/>
        <v>8045.9459190769248</v>
      </c>
      <c r="NY29" s="130">
        <f t="shared" si="105"/>
        <v>9846.0125319632061</v>
      </c>
      <c r="NZ29" s="130">
        <f t="shared" si="105"/>
        <v>10835.899281831598</v>
      </c>
      <c r="OA29" s="130">
        <f t="shared" si="105"/>
        <v>11130.593332103226</v>
      </c>
      <c r="OB29" s="130">
        <f t="shared" si="105"/>
        <v>11627.635128104248</v>
      </c>
      <c r="OC29" s="130">
        <f t="shared" si="105"/>
        <v>10707.87981915337</v>
      </c>
      <c r="OD29" s="130">
        <f t="shared" si="105"/>
        <v>8884.1310256557972</v>
      </c>
      <c r="OE29" s="130">
        <f t="shared" si="105"/>
        <v>6922.5964338381655</v>
      </c>
      <c r="OF29" s="130">
        <f t="shared" si="105"/>
        <v>5479.9713944021341</v>
      </c>
      <c r="OG29" s="130">
        <f t="shared" si="105"/>
        <v>4400.0260922824045</v>
      </c>
    </row>
    <row r="30" spans="4:397" s="45" customFormat="1" ht="14" customHeight="1">
      <c r="D30" s="45" t="s">
        <v>325</v>
      </c>
      <c r="G30" s="156">
        <f t="shared" ref="G30:AE30" si="106">G29/G19</f>
        <v>0.11329766870378648</v>
      </c>
      <c r="H30" s="156">
        <f t="shared" si="106"/>
        <v>1</v>
      </c>
      <c r="I30" s="156">
        <f t="shared" si="106"/>
        <v>1</v>
      </c>
      <c r="J30" s="156">
        <f t="shared" si="106"/>
        <v>1</v>
      </c>
      <c r="K30" s="156">
        <f t="shared" si="106"/>
        <v>1</v>
      </c>
      <c r="L30" s="156">
        <f t="shared" si="106"/>
        <v>1</v>
      </c>
      <c r="M30" s="156">
        <f t="shared" si="106"/>
        <v>1</v>
      </c>
      <c r="N30" s="156">
        <f t="shared" si="106"/>
        <v>1</v>
      </c>
      <c r="O30" s="156">
        <f t="shared" si="106"/>
        <v>1</v>
      </c>
      <c r="P30" s="156">
        <f t="shared" si="106"/>
        <v>1</v>
      </c>
      <c r="Q30" s="156">
        <f t="shared" si="106"/>
        <v>1</v>
      </c>
      <c r="R30" s="156">
        <f t="shared" si="106"/>
        <v>1</v>
      </c>
      <c r="S30" s="156">
        <f t="shared" si="106"/>
        <v>1</v>
      </c>
      <c r="T30" s="156">
        <f t="shared" si="106"/>
        <v>1</v>
      </c>
      <c r="U30" s="156">
        <f t="shared" si="106"/>
        <v>1</v>
      </c>
      <c r="V30" s="156">
        <f t="shared" si="106"/>
        <v>1</v>
      </c>
      <c r="W30" s="156">
        <f t="shared" si="106"/>
        <v>1</v>
      </c>
      <c r="X30" s="156">
        <f t="shared" si="106"/>
        <v>1</v>
      </c>
      <c r="Y30" s="156">
        <f t="shared" si="106"/>
        <v>1</v>
      </c>
      <c r="Z30" s="156">
        <f t="shared" si="106"/>
        <v>1</v>
      </c>
      <c r="AA30" s="156">
        <f t="shared" si="106"/>
        <v>1</v>
      </c>
      <c r="AB30" s="156">
        <f t="shared" si="106"/>
        <v>1</v>
      </c>
      <c r="AC30" s="156">
        <f t="shared" si="106"/>
        <v>1</v>
      </c>
      <c r="AD30" s="156">
        <f t="shared" si="106"/>
        <v>1</v>
      </c>
      <c r="AE30" s="156">
        <f t="shared" si="106"/>
        <v>1</v>
      </c>
      <c r="AF30" s="156" t="e">
        <f t="shared" ref="AF30" si="107">AF29/AF19</f>
        <v>#DIV/0!</v>
      </c>
      <c r="AG30" s="156" t="e">
        <f t="shared" ref="AG30" si="108">AG29/AG19</f>
        <v>#DIV/0!</v>
      </c>
      <c r="AH30" s="156" t="e">
        <f t="shared" ref="AH30" si="109">AH29/AH19</f>
        <v>#DIV/0!</v>
      </c>
      <c r="AI30" s="156" t="e">
        <f t="shared" ref="AI30" si="110">AI29/AI19</f>
        <v>#DIV/0!</v>
      </c>
      <c r="AJ30" s="156" t="e">
        <f t="shared" ref="AJ30" si="111">AJ29/AJ19</f>
        <v>#DIV/0!</v>
      </c>
      <c r="AK30" s="157"/>
      <c r="AL30" s="156">
        <f t="shared" ref="AL30:CW30" si="112">AL29/AL19</f>
        <v>6.3293799454177124E-2</v>
      </c>
      <c r="AM30" s="156">
        <f t="shared" si="112"/>
        <v>1</v>
      </c>
      <c r="AN30" s="156">
        <f t="shared" si="112"/>
        <v>1</v>
      </c>
      <c r="AO30" s="156">
        <f t="shared" si="112"/>
        <v>1</v>
      </c>
      <c r="AP30" s="156">
        <f t="shared" si="112"/>
        <v>1</v>
      </c>
      <c r="AQ30" s="156">
        <f t="shared" si="112"/>
        <v>1</v>
      </c>
      <c r="AR30" s="156">
        <f t="shared" si="112"/>
        <v>1</v>
      </c>
      <c r="AS30" s="156">
        <f t="shared" si="112"/>
        <v>1</v>
      </c>
      <c r="AT30" s="156">
        <f t="shared" si="112"/>
        <v>1</v>
      </c>
      <c r="AU30" s="156">
        <f t="shared" si="112"/>
        <v>1</v>
      </c>
      <c r="AV30" s="156">
        <f t="shared" si="112"/>
        <v>1</v>
      </c>
      <c r="AW30" s="156">
        <f t="shared" si="112"/>
        <v>1</v>
      </c>
      <c r="AX30" s="156">
        <f t="shared" si="112"/>
        <v>1</v>
      </c>
      <c r="AY30" s="156">
        <f t="shared" si="112"/>
        <v>1</v>
      </c>
      <c r="AZ30" s="156">
        <f t="shared" si="112"/>
        <v>1</v>
      </c>
      <c r="BA30" s="156">
        <f t="shared" si="112"/>
        <v>1</v>
      </c>
      <c r="BB30" s="156">
        <f t="shared" si="112"/>
        <v>1</v>
      </c>
      <c r="BC30" s="156">
        <f t="shared" si="112"/>
        <v>1</v>
      </c>
      <c r="BD30" s="156">
        <f t="shared" si="112"/>
        <v>1</v>
      </c>
      <c r="BE30" s="156">
        <f t="shared" si="112"/>
        <v>1</v>
      </c>
      <c r="BF30" s="156">
        <f t="shared" si="112"/>
        <v>1</v>
      </c>
      <c r="BG30" s="156">
        <f t="shared" si="112"/>
        <v>1</v>
      </c>
      <c r="BH30" s="156">
        <f t="shared" si="112"/>
        <v>1</v>
      </c>
      <c r="BI30" s="156">
        <f t="shared" si="112"/>
        <v>1</v>
      </c>
      <c r="BJ30" s="156">
        <f t="shared" si="112"/>
        <v>1</v>
      </c>
      <c r="BK30" s="156">
        <f t="shared" si="112"/>
        <v>1</v>
      </c>
      <c r="BL30" s="156">
        <f t="shared" si="112"/>
        <v>1</v>
      </c>
      <c r="BM30" s="156">
        <f t="shared" si="112"/>
        <v>1</v>
      </c>
      <c r="BN30" s="156">
        <f t="shared" si="112"/>
        <v>1</v>
      </c>
      <c r="BO30" s="156">
        <f t="shared" si="112"/>
        <v>1</v>
      </c>
      <c r="BP30" s="156">
        <f t="shared" si="112"/>
        <v>1</v>
      </c>
      <c r="BQ30" s="156">
        <f t="shared" si="112"/>
        <v>1</v>
      </c>
      <c r="BR30" s="156">
        <f t="shared" si="112"/>
        <v>1</v>
      </c>
      <c r="BS30" s="156">
        <f t="shared" si="112"/>
        <v>1</v>
      </c>
      <c r="BT30" s="156">
        <f t="shared" si="112"/>
        <v>1</v>
      </c>
      <c r="BU30" s="156">
        <f t="shared" si="112"/>
        <v>1</v>
      </c>
      <c r="BV30" s="156">
        <f t="shared" si="112"/>
        <v>1</v>
      </c>
      <c r="BW30" s="156">
        <f t="shared" si="112"/>
        <v>1</v>
      </c>
      <c r="BX30" s="156">
        <f t="shared" si="112"/>
        <v>1</v>
      </c>
      <c r="BY30" s="156">
        <f t="shared" si="112"/>
        <v>1</v>
      </c>
      <c r="BZ30" s="156">
        <f t="shared" si="112"/>
        <v>1</v>
      </c>
      <c r="CA30" s="156">
        <f t="shared" si="112"/>
        <v>1</v>
      </c>
      <c r="CB30" s="156">
        <f t="shared" si="112"/>
        <v>1</v>
      </c>
      <c r="CC30" s="156">
        <f t="shared" si="112"/>
        <v>1</v>
      </c>
      <c r="CD30" s="156">
        <f t="shared" si="112"/>
        <v>1</v>
      </c>
      <c r="CE30" s="156">
        <f t="shared" si="112"/>
        <v>1</v>
      </c>
      <c r="CF30" s="156">
        <f t="shared" si="112"/>
        <v>1</v>
      </c>
      <c r="CG30" s="156">
        <f t="shared" si="112"/>
        <v>1</v>
      </c>
      <c r="CH30" s="156">
        <f t="shared" si="112"/>
        <v>1</v>
      </c>
      <c r="CI30" s="156">
        <f t="shared" si="112"/>
        <v>1</v>
      </c>
      <c r="CJ30" s="156">
        <f t="shared" si="112"/>
        <v>1</v>
      </c>
      <c r="CK30" s="156">
        <f t="shared" si="112"/>
        <v>1</v>
      </c>
      <c r="CL30" s="156">
        <f t="shared" si="112"/>
        <v>1</v>
      </c>
      <c r="CM30" s="156">
        <f t="shared" si="112"/>
        <v>1</v>
      </c>
      <c r="CN30" s="156">
        <f t="shared" si="112"/>
        <v>1</v>
      </c>
      <c r="CO30" s="156">
        <f t="shared" si="112"/>
        <v>1</v>
      </c>
      <c r="CP30" s="156">
        <f t="shared" si="112"/>
        <v>1</v>
      </c>
      <c r="CQ30" s="156">
        <f t="shared" si="112"/>
        <v>1</v>
      </c>
      <c r="CR30" s="156">
        <f t="shared" si="112"/>
        <v>1</v>
      </c>
      <c r="CS30" s="156">
        <f t="shared" si="112"/>
        <v>1</v>
      </c>
      <c r="CT30" s="156">
        <f t="shared" si="112"/>
        <v>1</v>
      </c>
      <c r="CU30" s="156">
        <f t="shared" si="112"/>
        <v>1</v>
      </c>
      <c r="CV30" s="156">
        <f t="shared" si="112"/>
        <v>1</v>
      </c>
      <c r="CW30" s="156">
        <f t="shared" si="112"/>
        <v>1</v>
      </c>
      <c r="CX30" s="156">
        <f t="shared" ref="CX30:FI30" si="113">CX29/CX19</f>
        <v>1</v>
      </c>
      <c r="CY30" s="156">
        <f t="shared" si="113"/>
        <v>1</v>
      </c>
      <c r="CZ30" s="156">
        <f t="shared" si="113"/>
        <v>1</v>
      </c>
      <c r="DA30" s="156">
        <f t="shared" si="113"/>
        <v>1</v>
      </c>
      <c r="DB30" s="156">
        <f t="shared" si="113"/>
        <v>1</v>
      </c>
      <c r="DC30" s="156">
        <f t="shared" si="113"/>
        <v>1</v>
      </c>
      <c r="DD30" s="156">
        <f t="shared" si="113"/>
        <v>1</v>
      </c>
      <c r="DE30" s="156">
        <f t="shared" si="113"/>
        <v>1</v>
      </c>
      <c r="DF30" s="156">
        <f t="shared" si="113"/>
        <v>1</v>
      </c>
      <c r="DG30" s="156">
        <f t="shared" si="113"/>
        <v>1</v>
      </c>
      <c r="DH30" s="156">
        <f t="shared" si="113"/>
        <v>1</v>
      </c>
      <c r="DI30" s="156">
        <f t="shared" si="113"/>
        <v>1</v>
      </c>
      <c r="DJ30" s="156">
        <f t="shared" si="113"/>
        <v>1</v>
      </c>
      <c r="DK30" s="156">
        <f t="shared" si="113"/>
        <v>1</v>
      </c>
      <c r="DL30" s="156">
        <f t="shared" si="113"/>
        <v>1</v>
      </c>
      <c r="DM30" s="156">
        <f t="shared" si="113"/>
        <v>1</v>
      </c>
      <c r="DN30" s="156">
        <f t="shared" si="113"/>
        <v>1</v>
      </c>
      <c r="DO30" s="156">
        <f t="shared" si="113"/>
        <v>1</v>
      </c>
      <c r="DP30" s="156">
        <f t="shared" si="113"/>
        <v>1</v>
      </c>
      <c r="DQ30" s="156">
        <f t="shared" si="113"/>
        <v>1</v>
      </c>
      <c r="DR30" s="156">
        <f t="shared" si="113"/>
        <v>1</v>
      </c>
      <c r="DS30" s="156">
        <f t="shared" si="113"/>
        <v>1</v>
      </c>
      <c r="DT30" s="156">
        <f t="shared" si="113"/>
        <v>1</v>
      </c>
      <c r="DU30" s="156">
        <f t="shared" si="113"/>
        <v>1</v>
      </c>
      <c r="DV30" s="156">
        <f t="shared" si="113"/>
        <v>1</v>
      </c>
      <c r="DW30" s="156">
        <f t="shared" si="113"/>
        <v>1</v>
      </c>
      <c r="DX30" s="156">
        <f t="shared" si="113"/>
        <v>1</v>
      </c>
      <c r="DY30" s="156">
        <f t="shared" si="113"/>
        <v>1</v>
      </c>
      <c r="DZ30" s="156">
        <f t="shared" si="113"/>
        <v>1</v>
      </c>
      <c r="EA30" s="156">
        <f t="shared" si="113"/>
        <v>1</v>
      </c>
      <c r="EB30" s="156">
        <f t="shared" si="113"/>
        <v>1</v>
      </c>
      <c r="EC30" s="156">
        <f t="shared" si="113"/>
        <v>1</v>
      </c>
      <c r="ED30" s="156">
        <f t="shared" si="113"/>
        <v>1</v>
      </c>
      <c r="EE30" s="156">
        <f t="shared" si="113"/>
        <v>1</v>
      </c>
      <c r="EF30" s="156">
        <f t="shared" si="113"/>
        <v>1</v>
      </c>
      <c r="EG30" s="156">
        <f t="shared" si="113"/>
        <v>1</v>
      </c>
      <c r="EH30" s="156">
        <f t="shared" si="113"/>
        <v>1</v>
      </c>
      <c r="EI30" s="156">
        <f t="shared" si="113"/>
        <v>1</v>
      </c>
      <c r="EJ30" s="156">
        <f t="shared" si="113"/>
        <v>1</v>
      </c>
      <c r="EK30" s="156">
        <f t="shared" si="113"/>
        <v>1</v>
      </c>
      <c r="EL30" s="156">
        <f t="shared" si="113"/>
        <v>1</v>
      </c>
      <c r="EM30" s="156">
        <f t="shared" si="113"/>
        <v>1</v>
      </c>
      <c r="EN30" s="156">
        <f t="shared" si="113"/>
        <v>1</v>
      </c>
      <c r="EO30" s="156">
        <f t="shared" si="113"/>
        <v>1</v>
      </c>
      <c r="EP30" s="156">
        <f t="shared" si="113"/>
        <v>1</v>
      </c>
      <c r="EQ30" s="156">
        <f t="shared" si="113"/>
        <v>1</v>
      </c>
      <c r="ER30" s="156">
        <f t="shared" si="113"/>
        <v>1</v>
      </c>
      <c r="ES30" s="156">
        <f t="shared" si="113"/>
        <v>1</v>
      </c>
      <c r="ET30" s="156">
        <f t="shared" si="113"/>
        <v>1</v>
      </c>
      <c r="EU30" s="156">
        <f t="shared" si="113"/>
        <v>1</v>
      </c>
      <c r="EV30" s="156">
        <f t="shared" si="113"/>
        <v>1</v>
      </c>
      <c r="EW30" s="156">
        <f t="shared" si="113"/>
        <v>1</v>
      </c>
      <c r="EX30" s="156">
        <f t="shared" si="113"/>
        <v>1</v>
      </c>
      <c r="EY30" s="156">
        <f t="shared" si="113"/>
        <v>1</v>
      </c>
      <c r="EZ30" s="156">
        <f t="shared" si="113"/>
        <v>1</v>
      </c>
      <c r="FA30" s="156">
        <f t="shared" si="113"/>
        <v>1</v>
      </c>
      <c r="FB30" s="156">
        <f t="shared" si="113"/>
        <v>1</v>
      </c>
      <c r="FC30" s="156">
        <f t="shared" si="113"/>
        <v>1</v>
      </c>
      <c r="FD30" s="156">
        <f t="shared" si="113"/>
        <v>1</v>
      </c>
      <c r="FE30" s="156">
        <f t="shared" si="113"/>
        <v>1</v>
      </c>
      <c r="FF30" s="156">
        <f t="shared" si="113"/>
        <v>1</v>
      </c>
      <c r="FG30" s="156">
        <f t="shared" si="113"/>
        <v>1</v>
      </c>
      <c r="FH30" s="156">
        <f t="shared" si="113"/>
        <v>1</v>
      </c>
      <c r="FI30" s="156">
        <f t="shared" si="113"/>
        <v>1</v>
      </c>
      <c r="FJ30" s="156">
        <f t="shared" ref="FJ30:HU30" si="114">FJ29/FJ19</f>
        <v>1</v>
      </c>
      <c r="FK30" s="156">
        <f t="shared" si="114"/>
        <v>1</v>
      </c>
      <c r="FL30" s="156">
        <f t="shared" si="114"/>
        <v>1</v>
      </c>
      <c r="FM30" s="156">
        <f t="shared" si="114"/>
        <v>1</v>
      </c>
      <c r="FN30" s="156">
        <f t="shared" si="114"/>
        <v>1</v>
      </c>
      <c r="FO30" s="156">
        <f t="shared" si="114"/>
        <v>1</v>
      </c>
      <c r="FP30" s="156">
        <f t="shared" si="114"/>
        <v>1</v>
      </c>
      <c r="FQ30" s="156">
        <f t="shared" si="114"/>
        <v>1</v>
      </c>
      <c r="FR30" s="156">
        <f t="shared" si="114"/>
        <v>1</v>
      </c>
      <c r="FS30" s="156">
        <f t="shared" si="114"/>
        <v>1</v>
      </c>
      <c r="FT30" s="156">
        <f t="shared" si="114"/>
        <v>1</v>
      </c>
      <c r="FU30" s="156">
        <f t="shared" si="114"/>
        <v>1</v>
      </c>
      <c r="FV30" s="156">
        <f t="shared" si="114"/>
        <v>1</v>
      </c>
      <c r="FW30" s="156">
        <f t="shared" si="114"/>
        <v>1</v>
      </c>
      <c r="FX30" s="156">
        <f t="shared" si="114"/>
        <v>1</v>
      </c>
      <c r="FY30" s="156">
        <f t="shared" si="114"/>
        <v>1</v>
      </c>
      <c r="FZ30" s="156">
        <f t="shared" si="114"/>
        <v>1</v>
      </c>
      <c r="GA30" s="156">
        <f t="shared" si="114"/>
        <v>1</v>
      </c>
      <c r="GB30" s="156">
        <f t="shared" si="114"/>
        <v>1</v>
      </c>
      <c r="GC30" s="156">
        <f t="shared" si="114"/>
        <v>1</v>
      </c>
      <c r="GD30" s="156">
        <f t="shared" si="114"/>
        <v>1</v>
      </c>
      <c r="GE30" s="156">
        <f t="shared" si="114"/>
        <v>1</v>
      </c>
      <c r="GF30" s="156">
        <f t="shared" si="114"/>
        <v>1</v>
      </c>
      <c r="GG30" s="156">
        <f t="shared" si="114"/>
        <v>1</v>
      </c>
      <c r="GH30" s="156">
        <f t="shared" si="114"/>
        <v>1</v>
      </c>
      <c r="GI30" s="156">
        <f t="shared" si="114"/>
        <v>1</v>
      </c>
      <c r="GJ30" s="156">
        <f t="shared" si="114"/>
        <v>1</v>
      </c>
      <c r="GK30" s="156">
        <f t="shared" si="114"/>
        <v>1</v>
      </c>
      <c r="GL30" s="156">
        <f t="shared" si="114"/>
        <v>1</v>
      </c>
      <c r="GM30" s="156">
        <f t="shared" si="114"/>
        <v>1</v>
      </c>
      <c r="GN30" s="156">
        <f t="shared" si="114"/>
        <v>1</v>
      </c>
      <c r="GO30" s="156">
        <f t="shared" si="114"/>
        <v>1</v>
      </c>
      <c r="GP30" s="156">
        <f t="shared" si="114"/>
        <v>1</v>
      </c>
      <c r="GQ30" s="156">
        <f t="shared" si="114"/>
        <v>1</v>
      </c>
      <c r="GR30" s="156">
        <f t="shared" si="114"/>
        <v>1</v>
      </c>
      <c r="GS30" s="156">
        <f t="shared" si="114"/>
        <v>1</v>
      </c>
      <c r="GT30" s="156">
        <f t="shared" si="114"/>
        <v>1</v>
      </c>
      <c r="GU30" s="156">
        <f t="shared" si="114"/>
        <v>1</v>
      </c>
      <c r="GV30" s="156">
        <f t="shared" si="114"/>
        <v>1</v>
      </c>
      <c r="GW30" s="156">
        <f t="shared" si="114"/>
        <v>1</v>
      </c>
      <c r="GX30" s="156">
        <f t="shared" si="114"/>
        <v>1</v>
      </c>
      <c r="GY30" s="156">
        <f t="shared" si="114"/>
        <v>1</v>
      </c>
      <c r="GZ30" s="156">
        <f t="shared" si="114"/>
        <v>1</v>
      </c>
      <c r="HA30" s="156">
        <f t="shared" si="114"/>
        <v>1</v>
      </c>
      <c r="HB30" s="156">
        <f t="shared" si="114"/>
        <v>1</v>
      </c>
      <c r="HC30" s="156">
        <f t="shared" si="114"/>
        <v>1</v>
      </c>
      <c r="HD30" s="156">
        <f t="shared" si="114"/>
        <v>1</v>
      </c>
      <c r="HE30" s="156">
        <f t="shared" si="114"/>
        <v>1</v>
      </c>
      <c r="HF30" s="156">
        <f t="shared" si="114"/>
        <v>1</v>
      </c>
      <c r="HG30" s="156">
        <f t="shared" si="114"/>
        <v>1</v>
      </c>
      <c r="HH30" s="156">
        <f t="shared" si="114"/>
        <v>1</v>
      </c>
      <c r="HI30" s="156">
        <f t="shared" si="114"/>
        <v>1</v>
      </c>
      <c r="HJ30" s="156">
        <f t="shared" si="114"/>
        <v>1</v>
      </c>
      <c r="HK30" s="156">
        <f t="shared" si="114"/>
        <v>1</v>
      </c>
      <c r="HL30" s="156">
        <f t="shared" si="114"/>
        <v>1</v>
      </c>
      <c r="HM30" s="156">
        <f t="shared" si="114"/>
        <v>1</v>
      </c>
      <c r="HN30" s="156">
        <f t="shared" si="114"/>
        <v>1</v>
      </c>
      <c r="HO30" s="156">
        <f t="shared" si="114"/>
        <v>1</v>
      </c>
      <c r="HP30" s="156">
        <f t="shared" si="114"/>
        <v>1</v>
      </c>
      <c r="HQ30" s="156">
        <f t="shared" si="114"/>
        <v>1</v>
      </c>
      <c r="HR30" s="156">
        <f t="shared" si="114"/>
        <v>1</v>
      </c>
      <c r="HS30" s="156">
        <f t="shared" si="114"/>
        <v>1</v>
      </c>
      <c r="HT30" s="156">
        <f t="shared" si="114"/>
        <v>1</v>
      </c>
      <c r="HU30" s="156">
        <f t="shared" si="114"/>
        <v>1</v>
      </c>
      <c r="HV30" s="156">
        <f t="shared" ref="HV30:KG30" si="115">HV29/HV19</f>
        <v>1</v>
      </c>
      <c r="HW30" s="156">
        <f t="shared" si="115"/>
        <v>1</v>
      </c>
      <c r="HX30" s="156">
        <f t="shared" si="115"/>
        <v>1</v>
      </c>
      <c r="HY30" s="156">
        <f t="shared" si="115"/>
        <v>1</v>
      </c>
      <c r="HZ30" s="156">
        <f t="shared" si="115"/>
        <v>1</v>
      </c>
      <c r="IA30" s="156">
        <f t="shared" si="115"/>
        <v>1</v>
      </c>
      <c r="IB30" s="156">
        <f t="shared" si="115"/>
        <v>1</v>
      </c>
      <c r="IC30" s="156">
        <f t="shared" si="115"/>
        <v>1</v>
      </c>
      <c r="ID30" s="156">
        <f t="shared" si="115"/>
        <v>1</v>
      </c>
      <c r="IE30" s="156">
        <f t="shared" si="115"/>
        <v>1</v>
      </c>
      <c r="IF30" s="156">
        <f t="shared" si="115"/>
        <v>1</v>
      </c>
      <c r="IG30" s="156">
        <f t="shared" si="115"/>
        <v>1</v>
      </c>
      <c r="IH30" s="156">
        <f t="shared" si="115"/>
        <v>1</v>
      </c>
      <c r="II30" s="156">
        <f t="shared" si="115"/>
        <v>1</v>
      </c>
      <c r="IJ30" s="156">
        <f t="shared" si="115"/>
        <v>1</v>
      </c>
      <c r="IK30" s="156">
        <f t="shared" si="115"/>
        <v>1</v>
      </c>
      <c r="IL30" s="156">
        <f t="shared" si="115"/>
        <v>1</v>
      </c>
      <c r="IM30" s="156">
        <f t="shared" si="115"/>
        <v>1</v>
      </c>
      <c r="IN30" s="156">
        <f t="shared" si="115"/>
        <v>1</v>
      </c>
      <c r="IO30" s="156">
        <f t="shared" si="115"/>
        <v>1</v>
      </c>
      <c r="IP30" s="156">
        <f t="shared" si="115"/>
        <v>1</v>
      </c>
      <c r="IQ30" s="156">
        <f t="shared" si="115"/>
        <v>1</v>
      </c>
      <c r="IR30" s="156">
        <f t="shared" si="115"/>
        <v>1</v>
      </c>
      <c r="IS30" s="156">
        <f t="shared" si="115"/>
        <v>1</v>
      </c>
      <c r="IT30" s="156">
        <f t="shared" si="115"/>
        <v>1</v>
      </c>
      <c r="IU30" s="156">
        <f t="shared" si="115"/>
        <v>1</v>
      </c>
      <c r="IV30" s="156">
        <f t="shared" si="115"/>
        <v>1</v>
      </c>
      <c r="IW30" s="156">
        <f t="shared" si="115"/>
        <v>1</v>
      </c>
      <c r="IX30" s="156">
        <f t="shared" si="115"/>
        <v>1</v>
      </c>
      <c r="IY30" s="156">
        <f t="shared" si="115"/>
        <v>1</v>
      </c>
      <c r="IZ30" s="156">
        <f t="shared" si="115"/>
        <v>1</v>
      </c>
      <c r="JA30" s="156">
        <f t="shared" si="115"/>
        <v>1</v>
      </c>
      <c r="JB30" s="156">
        <f t="shared" si="115"/>
        <v>1</v>
      </c>
      <c r="JC30" s="156">
        <f t="shared" si="115"/>
        <v>1</v>
      </c>
      <c r="JD30" s="156">
        <f t="shared" si="115"/>
        <v>1</v>
      </c>
      <c r="JE30" s="156">
        <f t="shared" si="115"/>
        <v>1</v>
      </c>
      <c r="JF30" s="156">
        <f t="shared" si="115"/>
        <v>1</v>
      </c>
      <c r="JG30" s="156">
        <f t="shared" si="115"/>
        <v>1</v>
      </c>
      <c r="JH30" s="156">
        <f t="shared" si="115"/>
        <v>1</v>
      </c>
      <c r="JI30" s="156">
        <f t="shared" si="115"/>
        <v>1</v>
      </c>
      <c r="JJ30" s="156">
        <f t="shared" si="115"/>
        <v>1</v>
      </c>
      <c r="JK30" s="156">
        <f t="shared" si="115"/>
        <v>1</v>
      </c>
      <c r="JL30" s="156">
        <f t="shared" si="115"/>
        <v>1</v>
      </c>
      <c r="JM30" s="156">
        <f t="shared" si="115"/>
        <v>1</v>
      </c>
      <c r="JN30" s="156">
        <f t="shared" si="115"/>
        <v>1</v>
      </c>
      <c r="JO30" s="156">
        <f t="shared" si="115"/>
        <v>1</v>
      </c>
      <c r="JP30" s="156">
        <f t="shared" si="115"/>
        <v>1</v>
      </c>
      <c r="JQ30" s="156">
        <f t="shared" si="115"/>
        <v>1</v>
      </c>
      <c r="JR30" s="156">
        <f t="shared" si="115"/>
        <v>1</v>
      </c>
      <c r="JS30" s="156">
        <f t="shared" si="115"/>
        <v>1</v>
      </c>
      <c r="JT30" s="156">
        <f t="shared" si="115"/>
        <v>1</v>
      </c>
      <c r="JU30" s="156">
        <f t="shared" si="115"/>
        <v>1</v>
      </c>
      <c r="JV30" s="156">
        <f t="shared" si="115"/>
        <v>1</v>
      </c>
      <c r="JW30" s="156">
        <f t="shared" si="115"/>
        <v>1</v>
      </c>
      <c r="JX30" s="156">
        <f t="shared" si="115"/>
        <v>1</v>
      </c>
      <c r="JY30" s="156">
        <f t="shared" si="115"/>
        <v>1</v>
      </c>
      <c r="JZ30" s="156">
        <f t="shared" si="115"/>
        <v>1</v>
      </c>
      <c r="KA30" s="156">
        <f t="shared" si="115"/>
        <v>1</v>
      </c>
      <c r="KB30" s="156">
        <f t="shared" si="115"/>
        <v>1</v>
      </c>
      <c r="KC30" s="156">
        <f t="shared" si="115"/>
        <v>1</v>
      </c>
      <c r="KD30" s="156">
        <f t="shared" si="115"/>
        <v>1</v>
      </c>
      <c r="KE30" s="156">
        <f t="shared" si="115"/>
        <v>1</v>
      </c>
      <c r="KF30" s="156">
        <f t="shared" si="115"/>
        <v>1</v>
      </c>
      <c r="KG30" s="156">
        <f t="shared" si="115"/>
        <v>1</v>
      </c>
      <c r="KH30" s="156">
        <f t="shared" ref="KH30:LY30" si="116">KH29/KH19</f>
        <v>1</v>
      </c>
      <c r="KI30" s="156">
        <f t="shared" si="116"/>
        <v>1</v>
      </c>
      <c r="KJ30" s="156">
        <f t="shared" si="116"/>
        <v>1</v>
      </c>
      <c r="KK30" s="156">
        <f t="shared" si="116"/>
        <v>1</v>
      </c>
      <c r="KL30" s="156">
        <f t="shared" si="116"/>
        <v>1</v>
      </c>
      <c r="KM30" s="156">
        <f t="shared" si="116"/>
        <v>1</v>
      </c>
      <c r="KN30" s="156">
        <f t="shared" si="116"/>
        <v>1</v>
      </c>
      <c r="KO30" s="156">
        <f t="shared" si="116"/>
        <v>1</v>
      </c>
      <c r="KP30" s="156">
        <f t="shared" si="116"/>
        <v>1</v>
      </c>
      <c r="KQ30" s="156">
        <f t="shared" si="116"/>
        <v>1</v>
      </c>
      <c r="KR30" s="156">
        <f t="shared" si="116"/>
        <v>1</v>
      </c>
      <c r="KS30" s="156">
        <f t="shared" si="116"/>
        <v>1</v>
      </c>
      <c r="KT30" s="156">
        <f t="shared" si="116"/>
        <v>1</v>
      </c>
      <c r="KU30" s="156">
        <f t="shared" si="116"/>
        <v>1</v>
      </c>
      <c r="KV30" s="156">
        <f t="shared" si="116"/>
        <v>1</v>
      </c>
      <c r="KW30" s="156">
        <f t="shared" si="116"/>
        <v>1</v>
      </c>
      <c r="KX30" s="156">
        <f t="shared" si="116"/>
        <v>1</v>
      </c>
      <c r="KY30" s="156">
        <f t="shared" si="116"/>
        <v>1</v>
      </c>
      <c r="KZ30" s="156">
        <f t="shared" si="116"/>
        <v>1</v>
      </c>
      <c r="LA30" s="156">
        <f t="shared" si="116"/>
        <v>1</v>
      </c>
      <c r="LB30" s="156">
        <f t="shared" si="116"/>
        <v>1</v>
      </c>
      <c r="LC30" s="156">
        <f t="shared" si="116"/>
        <v>1</v>
      </c>
      <c r="LD30" s="156">
        <f t="shared" si="116"/>
        <v>1</v>
      </c>
      <c r="LE30" s="156">
        <f t="shared" si="116"/>
        <v>1</v>
      </c>
      <c r="LF30" s="156">
        <f t="shared" si="116"/>
        <v>1</v>
      </c>
      <c r="LG30" s="156">
        <f t="shared" si="116"/>
        <v>1</v>
      </c>
      <c r="LH30" s="156">
        <f t="shared" si="116"/>
        <v>1</v>
      </c>
      <c r="LI30" s="156">
        <f t="shared" si="116"/>
        <v>1</v>
      </c>
      <c r="LJ30" s="156">
        <f t="shared" si="116"/>
        <v>1</v>
      </c>
      <c r="LK30" s="156">
        <f t="shared" si="116"/>
        <v>1</v>
      </c>
      <c r="LL30" s="156">
        <f t="shared" si="116"/>
        <v>1</v>
      </c>
      <c r="LM30" s="156">
        <f t="shared" si="116"/>
        <v>1</v>
      </c>
      <c r="LN30" s="156">
        <f t="shared" si="116"/>
        <v>1</v>
      </c>
      <c r="LO30" s="156">
        <f t="shared" si="116"/>
        <v>1</v>
      </c>
      <c r="LP30" s="156">
        <f t="shared" si="116"/>
        <v>1</v>
      </c>
      <c r="LQ30" s="156">
        <f t="shared" si="116"/>
        <v>1</v>
      </c>
      <c r="LR30" s="156">
        <f t="shared" si="116"/>
        <v>1</v>
      </c>
      <c r="LS30" s="156">
        <f t="shared" si="116"/>
        <v>1</v>
      </c>
      <c r="LT30" s="156">
        <f t="shared" si="116"/>
        <v>1</v>
      </c>
      <c r="LU30" s="156">
        <f t="shared" si="116"/>
        <v>1</v>
      </c>
      <c r="LV30" s="156">
        <f t="shared" si="116"/>
        <v>1</v>
      </c>
      <c r="LW30" s="156">
        <f t="shared" si="116"/>
        <v>1</v>
      </c>
      <c r="LX30" s="156">
        <f t="shared" si="116"/>
        <v>1</v>
      </c>
      <c r="LY30" s="156">
        <f t="shared" si="116"/>
        <v>1</v>
      </c>
      <c r="LZ30" s="156">
        <f t="shared" ref="LZ30:OG30" si="117">LZ29/LZ19</f>
        <v>1</v>
      </c>
      <c r="MA30" s="156">
        <f t="shared" si="117"/>
        <v>1</v>
      </c>
      <c r="MB30" s="156">
        <f t="shared" si="117"/>
        <v>1</v>
      </c>
      <c r="MC30" s="156">
        <f t="shared" si="117"/>
        <v>1</v>
      </c>
      <c r="MD30" s="156">
        <f t="shared" si="117"/>
        <v>1</v>
      </c>
      <c r="ME30" s="156">
        <f t="shared" si="117"/>
        <v>1</v>
      </c>
      <c r="MF30" s="156">
        <f t="shared" si="117"/>
        <v>1</v>
      </c>
      <c r="MG30" s="156">
        <f t="shared" si="117"/>
        <v>1</v>
      </c>
      <c r="MH30" s="156">
        <f t="shared" si="117"/>
        <v>1</v>
      </c>
      <c r="MI30" s="156">
        <f t="shared" si="117"/>
        <v>1</v>
      </c>
      <c r="MJ30" s="156">
        <f t="shared" si="117"/>
        <v>1</v>
      </c>
      <c r="MK30" s="156">
        <f t="shared" si="117"/>
        <v>1</v>
      </c>
      <c r="ML30" s="156">
        <f t="shared" si="117"/>
        <v>1</v>
      </c>
      <c r="MM30" s="156">
        <f t="shared" si="117"/>
        <v>1</v>
      </c>
      <c r="MN30" s="156">
        <f t="shared" si="117"/>
        <v>1</v>
      </c>
      <c r="MO30" s="156">
        <f t="shared" si="117"/>
        <v>1</v>
      </c>
      <c r="MP30" s="156">
        <f t="shared" si="117"/>
        <v>1</v>
      </c>
      <c r="MQ30" s="156">
        <f t="shared" si="117"/>
        <v>1</v>
      </c>
      <c r="MR30" s="156">
        <f t="shared" si="117"/>
        <v>1</v>
      </c>
      <c r="MS30" s="156">
        <f t="shared" si="117"/>
        <v>1</v>
      </c>
      <c r="MT30" s="156">
        <f t="shared" si="117"/>
        <v>1</v>
      </c>
      <c r="MU30" s="156">
        <f t="shared" si="117"/>
        <v>1</v>
      </c>
      <c r="MV30" s="156">
        <f t="shared" si="117"/>
        <v>1</v>
      </c>
      <c r="MW30" s="156">
        <f t="shared" si="117"/>
        <v>1</v>
      </c>
      <c r="MX30" s="156">
        <f t="shared" si="117"/>
        <v>1</v>
      </c>
      <c r="MY30" s="156">
        <f t="shared" si="117"/>
        <v>1</v>
      </c>
      <c r="MZ30" s="156">
        <f t="shared" si="117"/>
        <v>1</v>
      </c>
      <c r="NA30" s="156">
        <f t="shared" si="117"/>
        <v>1</v>
      </c>
      <c r="NB30" s="156">
        <f t="shared" si="117"/>
        <v>1</v>
      </c>
      <c r="NC30" s="156">
        <f t="shared" si="117"/>
        <v>1</v>
      </c>
      <c r="ND30" s="156">
        <f t="shared" si="117"/>
        <v>1</v>
      </c>
      <c r="NE30" s="156">
        <f t="shared" si="117"/>
        <v>1</v>
      </c>
      <c r="NF30" s="156">
        <f t="shared" si="117"/>
        <v>1</v>
      </c>
      <c r="NG30" s="156">
        <f t="shared" si="117"/>
        <v>1</v>
      </c>
      <c r="NH30" s="156">
        <f t="shared" si="117"/>
        <v>1</v>
      </c>
      <c r="NI30" s="156">
        <f t="shared" si="117"/>
        <v>1</v>
      </c>
      <c r="NJ30" s="156">
        <f t="shared" si="117"/>
        <v>1</v>
      </c>
      <c r="NK30" s="156">
        <f t="shared" si="117"/>
        <v>1</v>
      </c>
      <c r="NL30" s="156">
        <f t="shared" si="117"/>
        <v>1</v>
      </c>
      <c r="NM30" s="156">
        <f t="shared" si="117"/>
        <v>1</v>
      </c>
      <c r="NN30" s="156">
        <f t="shared" si="117"/>
        <v>1</v>
      </c>
      <c r="NO30" s="156">
        <f t="shared" si="117"/>
        <v>1</v>
      </c>
      <c r="NP30" s="156">
        <f t="shared" si="117"/>
        <v>1</v>
      </c>
      <c r="NQ30" s="156">
        <f t="shared" si="117"/>
        <v>1</v>
      </c>
      <c r="NR30" s="156">
        <f t="shared" si="117"/>
        <v>1</v>
      </c>
      <c r="NS30" s="156">
        <f t="shared" si="117"/>
        <v>1</v>
      </c>
      <c r="NT30" s="156">
        <f t="shared" si="117"/>
        <v>1</v>
      </c>
      <c r="NU30" s="156">
        <f t="shared" si="117"/>
        <v>1</v>
      </c>
      <c r="NV30" s="156">
        <f t="shared" si="117"/>
        <v>1</v>
      </c>
      <c r="NW30" s="156">
        <f t="shared" si="117"/>
        <v>1</v>
      </c>
      <c r="NX30" s="156">
        <f t="shared" si="117"/>
        <v>1</v>
      </c>
      <c r="NY30" s="156">
        <f t="shared" si="117"/>
        <v>1</v>
      </c>
      <c r="NZ30" s="156">
        <f t="shared" si="117"/>
        <v>1</v>
      </c>
      <c r="OA30" s="156">
        <f t="shared" si="117"/>
        <v>1</v>
      </c>
      <c r="OB30" s="156">
        <f t="shared" si="117"/>
        <v>1</v>
      </c>
      <c r="OC30" s="156">
        <f t="shared" si="117"/>
        <v>1</v>
      </c>
      <c r="OD30" s="156">
        <f t="shared" si="117"/>
        <v>1</v>
      </c>
      <c r="OE30" s="156">
        <f t="shared" si="117"/>
        <v>1</v>
      </c>
      <c r="OF30" s="156">
        <f t="shared" si="117"/>
        <v>1</v>
      </c>
      <c r="OG30" s="156">
        <f t="shared" si="117"/>
        <v>1</v>
      </c>
    </row>
    <row r="31" spans="4:397"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130"/>
      <c r="AG31" s="130"/>
      <c r="AH31" s="130"/>
      <c r="AI31" s="130"/>
      <c r="AJ31" s="130"/>
      <c r="AK31" s="50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130"/>
      <c r="MA31" s="130"/>
      <c r="MB31" s="130"/>
      <c r="MC31" s="130"/>
      <c r="MD31" s="130"/>
      <c r="ME31" s="130"/>
      <c r="MF31" s="130"/>
      <c r="MG31" s="130"/>
      <c r="MH31" s="130"/>
      <c r="MI31" s="130"/>
      <c r="MJ31" s="130"/>
      <c r="MK31" s="130"/>
      <c r="ML31" s="130"/>
      <c r="MM31" s="130"/>
      <c r="MN31" s="130"/>
      <c r="MO31" s="130"/>
      <c r="MP31" s="130"/>
      <c r="MQ31" s="130"/>
      <c r="MR31" s="130"/>
      <c r="MS31" s="130"/>
      <c r="MT31" s="130"/>
      <c r="MU31" s="130"/>
      <c r="MV31" s="130"/>
      <c r="MW31" s="130"/>
      <c r="MX31" s="130"/>
      <c r="MY31" s="130"/>
      <c r="MZ31" s="130"/>
      <c r="NA31" s="130"/>
      <c r="NB31" s="130"/>
      <c r="NC31" s="130"/>
      <c r="ND31" s="130"/>
      <c r="NE31" s="130"/>
      <c r="NF31" s="130"/>
      <c r="NG31" s="130"/>
      <c r="NH31" s="130"/>
      <c r="NI31" s="130"/>
      <c r="NJ31" s="130"/>
      <c r="NK31" s="130"/>
      <c r="NL31" s="130"/>
      <c r="NM31" s="130"/>
      <c r="NN31" s="130"/>
      <c r="NO31" s="130"/>
      <c r="NP31" s="130"/>
      <c r="NQ31" s="130"/>
      <c r="NR31" s="130"/>
      <c r="NS31" s="130"/>
      <c r="NT31" s="130"/>
      <c r="NU31" s="130"/>
      <c r="NV31" s="130"/>
      <c r="NW31" s="130"/>
      <c r="NX31" s="130"/>
      <c r="NY31" s="130"/>
      <c r="NZ31" s="130"/>
      <c r="OA31" s="130"/>
      <c r="OB31" s="130"/>
      <c r="OC31" s="130"/>
      <c r="OD31" s="130"/>
      <c r="OE31" s="130"/>
      <c r="OF31" s="130"/>
      <c r="OG31" s="130"/>
    </row>
    <row r="32" spans="4:397">
      <c r="D32" s="11" t="s">
        <v>145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130"/>
      <c r="AG32" s="130"/>
      <c r="AH32" s="130"/>
      <c r="AI32" s="130"/>
      <c r="AJ32" s="130"/>
      <c r="AK32" s="50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130"/>
      <c r="MA32" s="130"/>
      <c r="MB32" s="130"/>
      <c r="MC32" s="130"/>
      <c r="MD32" s="130"/>
      <c r="ME32" s="130"/>
      <c r="MF32" s="130"/>
      <c r="MG32" s="130"/>
      <c r="MH32" s="130"/>
      <c r="MI32" s="130"/>
      <c r="MJ32" s="130"/>
      <c r="MK32" s="130"/>
      <c r="ML32" s="130"/>
      <c r="MM32" s="130"/>
      <c r="MN32" s="130"/>
      <c r="MO32" s="130"/>
      <c r="MP32" s="130"/>
      <c r="MQ32" s="130"/>
      <c r="MR32" s="130"/>
      <c r="MS32" s="130"/>
      <c r="MT32" s="130"/>
      <c r="MU32" s="130"/>
      <c r="MV32" s="130"/>
      <c r="MW32" s="130"/>
      <c r="MX32" s="130"/>
      <c r="MY32" s="130"/>
      <c r="MZ32" s="130"/>
      <c r="NA32" s="130"/>
      <c r="NB32" s="130"/>
      <c r="NC32" s="130"/>
      <c r="ND32" s="130"/>
      <c r="NE32" s="130"/>
      <c r="NF32" s="130"/>
      <c r="NG32" s="130"/>
      <c r="NH32" s="130"/>
      <c r="NI32" s="130"/>
      <c r="NJ32" s="130"/>
      <c r="NK32" s="130"/>
      <c r="NL32" s="130"/>
      <c r="NM32" s="130"/>
      <c r="NN32" s="130"/>
      <c r="NO32" s="130"/>
      <c r="NP32" s="130"/>
      <c r="NQ32" s="130"/>
      <c r="NR32" s="130"/>
      <c r="NS32" s="130"/>
      <c r="NT32" s="130"/>
      <c r="NU32" s="130"/>
      <c r="NV32" s="130"/>
      <c r="NW32" s="130"/>
      <c r="NX32" s="130"/>
      <c r="NY32" s="130"/>
      <c r="NZ32" s="130"/>
      <c r="OA32" s="130"/>
      <c r="OB32" s="130"/>
      <c r="OC32" s="130"/>
      <c r="OD32" s="130"/>
      <c r="OE32" s="130"/>
      <c r="OF32" s="130"/>
      <c r="OG32" s="130"/>
    </row>
    <row r="33" spans="2:410">
      <c r="E33" s="11" t="s">
        <v>326</v>
      </c>
      <c r="G33" s="55">
        <f>+SUM(AL33:AW33)</f>
        <v>0</v>
      </c>
      <c r="H33" s="55">
        <f>+SUM(AX33:BI33)</f>
        <v>0</v>
      </c>
      <c r="I33" s="55">
        <f>+SUM(BJ33:BU33)</f>
        <v>0</v>
      </c>
      <c r="J33" s="130">
        <f>+SUM(BV33:CG33)</f>
        <v>0</v>
      </c>
      <c r="K33" s="55">
        <f>+SUM(CH33:CS33)</f>
        <v>0</v>
      </c>
      <c r="L33" s="55">
        <f>+SUM(CT33:DE33)</f>
        <v>0</v>
      </c>
      <c r="M33" s="55">
        <f>+SUM(DF33:DQ33)</f>
        <v>0</v>
      </c>
      <c r="N33" s="55">
        <f>+SUM(DR33:EC33)</f>
        <v>0</v>
      </c>
      <c r="O33" s="55">
        <f>+SUM(ED33:EO33)</f>
        <v>0</v>
      </c>
      <c r="P33" s="55">
        <f>+SUM(EP33:FA33)</f>
        <v>0</v>
      </c>
      <c r="Q33" s="55">
        <f>+SUM(FB33:FM33)</f>
        <v>0</v>
      </c>
      <c r="R33" s="55">
        <f>+SUM(FN33:FY33)</f>
        <v>0</v>
      </c>
      <c r="S33" s="55">
        <f>+SUM(FZ33:GK33)</f>
        <v>0</v>
      </c>
      <c r="T33" s="55">
        <f>+SUM(GL33:GW33)</f>
        <v>0</v>
      </c>
      <c r="U33" s="55">
        <f>+SUM(GX33:HI33)</f>
        <v>0</v>
      </c>
      <c r="V33" s="55">
        <f>+SUM(HJ33:HU33)</f>
        <v>0</v>
      </c>
      <c r="W33" s="55">
        <f>+SUM(HV33:IG33)</f>
        <v>0</v>
      </c>
      <c r="X33" s="55">
        <f>+SUM(IH33:IS33)</f>
        <v>0</v>
      </c>
      <c r="Y33" s="55">
        <f>+SUM(IT33:JE33)</f>
        <v>0</v>
      </c>
      <c r="Z33" s="55">
        <f>+SUM(JF33:JQ33)</f>
        <v>0</v>
      </c>
      <c r="AA33" s="55">
        <f>+SUM(JR33:KC33)</f>
        <v>0</v>
      </c>
      <c r="AB33" s="55">
        <f>+SUM(KD33:KO33)</f>
        <v>0</v>
      </c>
      <c r="AC33" s="55">
        <f>+SUM(KP33:LA33)</f>
        <v>0</v>
      </c>
      <c r="AD33" s="55">
        <f>+SUM(LB33:LM33)</f>
        <v>0</v>
      </c>
      <c r="AE33" s="55">
        <f>+SUM(LN33:LY33)</f>
        <v>0</v>
      </c>
      <c r="AF33" s="55">
        <f>+SUM(LZ33:MK33)</f>
        <v>0</v>
      </c>
      <c r="AG33" s="130">
        <f>+SUM(ML33:MW33)</f>
        <v>0</v>
      </c>
      <c r="AH33" s="130">
        <f>+SUM(MX33:NI33)</f>
        <v>0</v>
      </c>
      <c r="AI33" s="130">
        <f>+SUM(NJ33:NU33)</f>
        <v>0</v>
      </c>
      <c r="AJ33" s="130">
        <f>+SUM(NV33:OG33)</f>
        <v>0</v>
      </c>
      <c r="AK33" s="130">
        <f>+SUM(MF33:MQ33)</f>
        <v>0</v>
      </c>
      <c r="AL33" s="130">
        <f>(IF($G$8&lt;=Inputs!$M$77,1,0)*Inputs!$M$78)/12</f>
        <v>0</v>
      </c>
      <c r="AM33" s="55">
        <f>(IF($G$8&lt;=Inputs!$M$77,1,0)*Inputs!$M$78)/12</f>
        <v>0</v>
      </c>
      <c r="AN33" s="130">
        <f>(IF($G$8&lt;=Inputs!$M$77,1,0)*Inputs!$M$78)/12</f>
        <v>0</v>
      </c>
      <c r="AO33" s="130">
        <f>(IF($G$8&lt;=Inputs!$M$77,1,0)*Inputs!$M$78)/12</f>
        <v>0</v>
      </c>
      <c r="AP33" s="130">
        <f>(IF($G$8&lt;=Inputs!$M$77,1,0)*Inputs!$M$78)/12</f>
        <v>0</v>
      </c>
      <c r="AQ33" s="130">
        <f>(IF($G$8&lt;=Inputs!$M$77,1,0)*Inputs!$M$78)/12</f>
        <v>0</v>
      </c>
      <c r="AR33" s="130">
        <f>(IF($G$8&lt;=Inputs!$M$77,1,0)*Inputs!$M$78)/12</f>
        <v>0</v>
      </c>
      <c r="AS33" s="130">
        <f>(IF($G$8&lt;=Inputs!$M$77,1,0)*Inputs!$M$78)/12</f>
        <v>0</v>
      </c>
      <c r="AT33" s="130">
        <f>(IF($G$8&lt;=Inputs!$M$77,1,0)*Inputs!$M$78)/12</f>
        <v>0</v>
      </c>
      <c r="AU33" s="130">
        <f>(IF($G$8&lt;=Inputs!$M$77,1,0)*Inputs!$M$78)/12</f>
        <v>0</v>
      </c>
      <c r="AV33" s="130">
        <f>(IF($G$8&lt;=Inputs!$M$77,1,0)*Inputs!$M$78)/12</f>
        <v>0</v>
      </c>
      <c r="AW33" s="130">
        <f>(IF($G$8&lt;=Inputs!$M$77,1,0)*Inputs!$M$78)/12</f>
        <v>0</v>
      </c>
      <c r="AX33" s="130">
        <f>(IF($H$8&lt;=Inputs!$M$77,1,0)*Inputs!$M$78)/12</f>
        <v>0</v>
      </c>
      <c r="AY33" s="130">
        <f>(IF($H$8&lt;=Inputs!$M$77,1,0)*Inputs!$M$78)/12</f>
        <v>0</v>
      </c>
      <c r="AZ33" s="130">
        <f>(IF($H$8&lt;=Inputs!$M$77,1,0)*Inputs!$M$78)/12</f>
        <v>0</v>
      </c>
      <c r="BA33" s="130">
        <f>(IF($H$8&lt;=Inputs!$M$77,1,0)*Inputs!$M$78)/12</f>
        <v>0</v>
      </c>
      <c r="BB33" s="130">
        <f>(IF($H$8&lt;=Inputs!$M$77,1,0)*Inputs!$M$78)/12</f>
        <v>0</v>
      </c>
      <c r="BC33" s="130">
        <f>(IF($H$8&lt;=Inputs!$M$77,1,0)*Inputs!$M$78)/12</f>
        <v>0</v>
      </c>
      <c r="BD33" s="130">
        <f>(IF($H$8&lt;=Inputs!$M$77,1,0)*Inputs!$M$78)/12</f>
        <v>0</v>
      </c>
      <c r="BE33" s="130">
        <f>(IF($H$8&lt;=Inputs!$M$77,1,0)*Inputs!$M$78)/12</f>
        <v>0</v>
      </c>
      <c r="BF33" s="130">
        <f>(IF($H$8&lt;=Inputs!$M$77,1,0)*Inputs!$M$78)/12</f>
        <v>0</v>
      </c>
      <c r="BG33" s="130">
        <f>(IF($H$8&lt;=Inputs!$M$77,1,0)*Inputs!$M$78)/12</f>
        <v>0</v>
      </c>
      <c r="BH33" s="130">
        <f>(IF($H$8&lt;=Inputs!$M$77,1,0)*Inputs!$M$78)/12</f>
        <v>0</v>
      </c>
      <c r="BI33" s="130">
        <f>(IF($H$8&lt;=Inputs!$M$77,1,0)*Inputs!$M$78)/12</f>
        <v>0</v>
      </c>
      <c r="BJ33" s="130">
        <f>(IF($I$8&lt;=Inputs!$M$77,1,0)*Inputs!$M$78)/12</f>
        <v>0</v>
      </c>
      <c r="BK33" s="130">
        <f>(IF($I$8&lt;=Inputs!$M$77,1,0)*Inputs!$M$78)/12</f>
        <v>0</v>
      </c>
      <c r="BL33" s="130">
        <f>(IF($I$8&lt;=Inputs!$M$77,1,0)*Inputs!$M$78)/12</f>
        <v>0</v>
      </c>
      <c r="BM33" s="130">
        <f>(IF($I$8&lt;=Inputs!$M$77,1,0)*Inputs!$M$78)/12</f>
        <v>0</v>
      </c>
      <c r="BN33" s="130">
        <f>(IF($I$8&lt;=Inputs!$M$77,1,0)*Inputs!$M$78)/12</f>
        <v>0</v>
      </c>
      <c r="BO33" s="130">
        <f>(IF($I$8&lt;=Inputs!$M$77,1,0)*Inputs!$M$78)/12</f>
        <v>0</v>
      </c>
      <c r="BP33" s="130">
        <f>(IF($I$8&lt;=Inputs!$M$77,1,0)*Inputs!$M$78)/12</f>
        <v>0</v>
      </c>
      <c r="BQ33" s="130">
        <f>(IF($I$8&lt;=Inputs!$M$77,1,0)*Inputs!$M$78)/12</f>
        <v>0</v>
      </c>
      <c r="BR33" s="130">
        <f>(IF($I$8&lt;=Inputs!$M$77,1,0)*Inputs!$M$78)/12</f>
        <v>0</v>
      </c>
      <c r="BS33" s="130">
        <f>(IF($I$8&lt;=Inputs!$M$77,1,0)*Inputs!$M$78)/12</f>
        <v>0</v>
      </c>
      <c r="BT33" s="130">
        <f>(IF($I$8&lt;=Inputs!$M$77,1,0)*Inputs!$M$78)/12</f>
        <v>0</v>
      </c>
      <c r="BU33" s="130">
        <f>(IF($I$8&lt;=Inputs!$M$77,1,0)*Inputs!$M$78)/12</f>
        <v>0</v>
      </c>
      <c r="BV33" s="130">
        <f>(IF($J$8&lt;=Inputs!$M$77,1,0)*Inputs!$M$78)/12</f>
        <v>0</v>
      </c>
      <c r="BW33" s="130">
        <f>(IF($J$8&lt;=Inputs!$M$77,1,0)*Inputs!$M$78)/12</f>
        <v>0</v>
      </c>
      <c r="BX33" s="130">
        <f>(IF($J$8&lt;=Inputs!$M$77,1,0)*Inputs!$M$78)/12</f>
        <v>0</v>
      </c>
      <c r="BY33" s="130">
        <f>(IF($J$8&lt;=Inputs!$M$77,1,0)*Inputs!$M$78)/12</f>
        <v>0</v>
      </c>
      <c r="BZ33" s="130">
        <f>(IF($J$8&lt;=Inputs!$M$77,1,0)*Inputs!$M$78)/12</f>
        <v>0</v>
      </c>
      <c r="CA33" s="130">
        <f>(IF($J$8&lt;=Inputs!$M$77,1,0)*Inputs!$M$78)/12</f>
        <v>0</v>
      </c>
      <c r="CB33" s="130">
        <f>(IF($J$8&lt;=Inputs!$M$77,1,0)*Inputs!$M$78)/12</f>
        <v>0</v>
      </c>
      <c r="CC33" s="130">
        <f>(IF($J$8&lt;=Inputs!$M$77,1,0)*Inputs!$M$78)/12</f>
        <v>0</v>
      </c>
      <c r="CD33" s="130">
        <f>(IF($J$8&lt;=Inputs!$M$77,1,0)*Inputs!$M$78)/12</f>
        <v>0</v>
      </c>
      <c r="CE33" s="130">
        <f>(IF($J$8&lt;=Inputs!$M$77,1,0)*Inputs!$M$78)/12</f>
        <v>0</v>
      </c>
      <c r="CF33" s="130">
        <f>(IF($J$8&lt;=Inputs!$M$77,1,0)*Inputs!$M$78)/12</f>
        <v>0</v>
      </c>
      <c r="CG33" s="130">
        <f>(IF($J$8&lt;=Inputs!$M$77,1,0)*Inputs!$M$78)/12</f>
        <v>0</v>
      </c>
      <c r="CH33" s="130">
        <f>(IF($K$8&lt;=Inputs!$M$77,1,0)*Inputs!$M$78)/12</f>
        <v>0</v>
      </c>
      <c r="CI33" s="130">
        <f>(IF($K$8&lt;=Inputs!$M$77,1,0)*Inputs!$M$78)/12</f>
        <v>0</v>
      </c>
      <c r="CJ33" s="130">
        <f>(IF($K$8&lt;=Inputs!$M$77,1,0)*Inputs!$M$78)/12</f>
        <v>0</v>
      </c>
      <c r="CK33" s="130">
        <f>(IF($K$8&lt;=Inputs!$M$77,1,0)*Inputs!$M$78)/12</f>
        <v>0</v>
      </c>
      <c r="CL33" s="130">
        <f>(IF($K$8&lt;=Inputs!$M$77,1,0)*Inputs!$M$78)/12</f>
        <v>0</v>
      </c>
      <c r="CM33" s="130">
        <f>(IF($K$8&lt;=Inputs!$M$77,1,0)*Inputs!$M$78)/12</f>
        <v>0</v>
      </c>
      <c r="CN33" s="130">
        <f>(IF($K$8&lt;=Inputs!$M$77,1,0)*Inputs!$M$78)/12</f>
        <v>0</v>
      </c>
      <c r="CO33" s="130">
        <f>(IF($K$8&lt;=Inputs!$M$77,1,0)*Inputs!$M$78)/12</f>
        <v>0</v>
      </c>
      <c r="CP33" s="130">
        <f>(IF($K$8&lt;=Inputs!$M$77,1,0)*Inputs!$M$78)/12</f>
        <v>0</v>
      </c>
      <c r="CQ33" s="130">
        <f>(IF($K$8&lt;=Inputs!$M$77,1,0)*Inputs!$M$78)/12</f>
        <v>0</v>
      </c>
      <c r="CR33" s="130">
        <f>(IF($K$8&lt;=Inputs!$M$77,1,0)*Inputs!$M$78)/12</f>
        <v>0</v>
      </c>
      <c r="CS33" s="130">
        <f>(IF($K$8&lt;=Inputs!$M$77,1,0)*Inputs!$M$78)/12</f>
        <v>0</v>
      </c>
      <c r="CT33" s="130">
        <f>(IF($L$8&lt;=Inputs!$M$77,1,0)*Inputs!$M$78)/12</f>
        <v>0</v>
      </c>
      <c r="CU33" s="130">
        <f>(IF($L$8&lt;=Inputs!$M$77,1,0)*Inputs!$M$78)/12</f>
        <v>0</v>
      </c>
      <c r="CV33" s="130">
        <f>(IF($L$8&lt;=Inputs!$M$77,1,0)*Inputs!$M$78)/12</f>
        <v>0</v>
      </c>
      <c r="CW33" s="130">
        <f>(IF($L$8&lt;=Inputs!$M$77,1,0)*Inputs!$M$78)/12</f>
        <v>0</v>
      </c>
      <c r="CX33" s="130">
        <f>(IF($L$8&lt;=Inputs!$M$77,1,0)*Inputs!$M$78)/12</f>
        <v>0</v>
      </c>
      <c r="CY33" s="130">
        <f>(IF($L$8&lt;=Inputs!$M$77,1,0)*Inputs!$M$78)/12</f>
        <v>0</v>
      </c>
      <c r="CZ33" s="130">
        <f>(IF($L$8&lt;=Inputs!$M$77,1,0)*Inputs!$M$78)/12</f>
        <v>0</v>
      </c>
      <c r="DA33" s="130">
        <f>(IF($L$8&lt;=Inputs!$M$77,1,0)*Inputs!$M$78)/12</f>
        <v>0</v>
      </c>
      <c r="DB33" s="130">
        <f>(IF($L$8&lt;=Inputs!$M$77,1,0)*Inputs!$M$78)/12</f>
        <v>0</v>
      </c>
      <c r="DC33" s="130">
        <f>(IF($L$8&lt;=Inputs!$M$77,1,0)*Inputs!$M$78)/12</f>
        <v>0</v>
      </c>
      <c r="DD33" s="130">
        <f>(IF($L$8&lt;=Inputs!$M$77,1,0)*Inputs!$M$78)/12</f>
        <v>0</v>
      </c>
      <c r="DE33" s="130">
        <f>(IF($L$8&lt;=Inputs!$M$77,1,0)*Inputs!$M$78)/12</f>
        <v>0</v>
      </c>
      <c r="DF33" s="130">
        <f>(IF($M$8&lt;=Inputs!$M$77,1,0)*Inputs!$M$78)/12</f>
        <v>0</v>
      </c>
      <c r="DG33" s="130">
        <f>(IF($M$8&lt;=Inputs!$M$77,1,0)*Inputs!$M$78)/12</f>
        <v>0</v>
      </c>
      <c r="DH33" s="130">
        <f>(IF($M$8&lt;=Inputs!$M$77,1,0)*Inputs!$M$78)/12</f>
        <v>0</v>
      </c>
      <c r="DI33" s="130">
        <f>(IF($M$8&lt;=Inputs!$M$77,1,0)*Inputs!$M$78)/12</f>
        <v>0</v>
      </c>
      <c r="DJ33" s="130">
        <f>(IF($M$8&lt;=Inputs!$M$77,1,0)*Inputs!$M$78)/12</f>
        <v>0</v>
      </c>
      <c r="DK33" s="130">
        <f>(IF($M$8&lt;=Inputs!$M$77,1,0)*Inputs!$M$78)/12</f>
        <v>0</v>
      </c>
      <c r="DL33" s="130">
        <f>(IF($M$8&lt;=Inputs!$M$77,1,0)*Inputs!$M$78)/12</f>
        <v>0</v>
      </c>
      <c r="DM33" s="130">
        <f>(IF($M$8&lt;=Inputs!$M$77,1,0)*Inputs!$M$78)/12</f>
        <v>0</v>
      </c>
      <c r="DN33" s="130">
        <f>(IF($M$8&lt;=Inputs!$M$77,1,0)*Inputs!$M$78)/12</f>
        <v>0</v>
      </c>
      <c r="DO33" s="130">
        <f>(IF($M$8&lt;=Inputs!$M$77,1,0)*Inputs!$M$78)/12</f>
        <v>0</v>
      </c>
      <c r="DP33" s="130">
        <f>(IF($M$8&lt;=Inputs!$M$77,1,0)*Inputs!$M$78)/12</f>
        <v>0</v>
      </c>
      <c r="DQ33" s="130">
        <f>(IF($M$8&lt;=Inputs!$M$77,1,0)*Inputs!$M$78)/12</f>
        <v>0</v>
      </c>
      <c r="DR33" s="130">
        <f>(IF($N$8&lt;=Inputs!$M$77,1,0)*Inputs!$M$78)/12</f>
        <v>0</v>
      </c>
      <c r="DS33" s="130">
        <f>(IF($N$8&lt;=Inputs!$M$77,1,0)*Inputs!$M$78)/12</f>
        <v>0</v>
      </c>
      <c r="DT33" s="130">
        <f>(IF($N$8&lt;=Inputs!$M$77,1,0)*Inputs!$M$78)/12</f>
        <v>0</v>
      </c>
      <c r="DU33" s="130">
        <f>(IF($N$8&lt;=Inputs!$M$77,1,0)*Inputs!$M$78)/12</f>
        <v>0</v>
      </c>
      <c r="DV33" s="130">
        <f>(IF($N$8&lt;=Inputs!$M$77,1,0)*Inputs!$M$78)/12</f>
        <v>0</v>
      </c>
      <c r="DW33" s="130">
        <f>(IF($N$8&lt;=Inputs!$M$77,1,0)*Inputs!$M$78)/12</f>
        <v>0</v>
      </c>
      <c r="DX33" s="130">
        <f>(IF($N$8&lt;=Inputs!$M$77,1,0)*Inputs!$M$78)/12</f>
        <v>0</v>
      </c>
      <c r="DY33" s="130">
        <f>(IF($N$8&lt;=Inputs!$M$77,1,0)*Inputs!$M$78)/12</f>
        <v>0</v>
      </c>
      <c r="DZ33" s="130">
        <f>(IF($N$8&lt;=Inputs!$M$77,1,0)*Inputs!$M$78)/12</f>
        <v>0</v>
      </c>
      <c r="EA33" s="130">
        <f>(IF($N$8&lt;=Inputs!$M$77,1,0)*Inputs!$M$78)/12</f>
        <v>0</v>
      </c>
      <c r="EB33" s="130">
        <f>(IF($N$8&lt;=Inputs!$M$77,1,0)*Inputs!$M$78)/12</f>
        <v>0</v>
      </c>
      <c r="EC33" s="130">
        <f>(IF($N$8&lt;=Inputs!$M$77,1,0)*Inputs!$M$78)/12</f>
        <v>0</v>
      </c>
      <c r="ED33" s="130">
        <f>(IF($O$8&lt;=Inputs!$M$77,1,0)*Inputs!$M$78)/12</f>
        <v>0</v>
      </c>
      <c r="EE33" s="130">
        <f>(IF($O$8&lt;=Inputs!$M$77,1,0)*Inputs!$M$78)/12</f>
        <v>0</v>
      </c>
      <c r="EF33" s="130">
        <f>(IF($O$8&lt;=Inputs!$M$77,1,0)*Inputs!$M$78)/12</f>
        <v>0</v>
      </c>
      <c r="EG33" s="130">
        <f>(IF($O$8&lt;=Inputs!$M$77,1,0)*Inputs!$M$78)/12</f>
        <v>0</v>
      </c>
      <c r="EH33" s="130">
        <f>(IF($O$8&lt;=Inputs!$M$77,1,0)*Inputs!$M$78)/12</f>
        <v>0</v>
      </c>
      <c r="EI33" s="130">
        <f>(IF($O$8&lt;=Inputs!$M$77,1,0)*Inputs!$M$78)/12</f>
        <v>0</v>
      </c>
      <c r="EJ33" s="130">
        <f>(IF($O$8&lt;=Inputs!$M$77,1,0)*Inputs!$M$78)/12</f>
        <v>0</v>
      </c>
      <c r="EK33" s="130">
        <f>(IF($O$8&lt;=Inputs!$M$77,1,0)*Inputs!$M$78)/12</f>
        <v>0</v>
      </c>
      <c r="EL33" s="130">
        <f>(IF($O$8&lt;=Inputs!$M$77,1,0)*Inputs!$M$78)/12</f>
        <v>0</v>
      </c>
      <c r="EM33" s="130">
        <f>(IF($O$8&lt;=Inputs!$M$77,1,0)*Inputs!$M$78)/12</f>
        <v>0</v>
      </c>
      <c r="EN33" s="130">
        <f>(IF($O$8&lt;=Inputs!$M$77,1,0)*Inputs!$M$78)/12</f>
        <v>0</v>
      </c>
      <c r="EO33" s="130">
        <f>(IF($O$8&lt;=Inputs!$M$77,1,0)*Inputs!$M$78)/12</f>
        <v>0</v>
      </c>
      <c r="EP33" s="130">
        <f>(IF($P$8&lt;=Inputs!$M$77,1,0)*Inputs!$M$78)/12</f>
        <v>0</v>
      </c>
      <c r="EQ33" s="130">
        <f>(IF($P$8&lt;=Inputs!$M$77,1,0)*Inputs!$M$78)/12</f>
        <v>0</v>
      </c>
      <c r="ER33" s="130">
        <f>(IF($P$8&lt;=Inputs!$M$77,1,0)*Inputs!$M$78)/12</f>
        <v>0</v>
      </c>
      <c r="ES33" s="130">
        <f>(IF($P$8&lt;=Inputs!$M$77,1,0)*Inputs!$M$78)/12</f>
        <v>0</v>
      </c>
      <c r="ET33" s="130">
        <f>(IF($P$8&lt;=Inputs!$M$77,1,0)*Inputs!$M$78)/12</f>
        <v>0</v>
      </c>
      <c r="EU33" s="130">
        <f>(IF($P$8&lt;=Inputs!$M$77,1,0)*Inputs!$M$78)/12</f>
        <v>0</v>
      </c>
      <c r="EV33" s="130">
        <f>(IF($P$8&lt;=Inputs!$M$77,1,0)*Inputs!$M$78)/12</f>
        <v>0</v>
      </c>
      <c r="EW33" s="130">
        <f>(IF($P$8&lt;=Inputs!$M$77,1,0)*Inputs!$M$78)/12</f>
        <v>0</v>
      </c>
      <c r="EX33" s="130">
        <f>(IF($P$8&lt;=Inputs!$M$77,1,0)*Inputs!$M$78)/12</f>
        <v>0</v>
      </c>
      <c r="EY33" s="130">
        <f>(IF($P$8&lt;=Inputs!$M$77,1,0)*Inputs!$M$78)/12</f>
        <v>0</v>
      </c>
      <c r="EZ33" s="130">
        <f>(IF($P$8&lt;=Inputs!$M$77,1,0)*Inputs!$M$78)/12</f>
        <v>0</v>
      </c>
      <c r="FA33" s="130">
        <f>(IF($P$8&lt;=Inputs!$M$77,1,0)*Inputs!$M$78)/12</f>
        <v>0</v>
      </c>
      <c r="FB33" s="130">
        <f>(IF($Q$8&lt;=Inputs!$M$77,1,0)*Inputs!$M$78)/12</f>
        <v>0</v>
      </c>
      <c r="FC33" s="130">
        <f>(IF($Q$8&lt;=Inputs!$M$77,1,0)*Inputs!$M$78)/12</f>
        <v>0</v>
      </c>
      <c r="FD33" s="130">
        <f>(IF($Q$8&lt;=Inputs!$M$77,1,0)*Inputs!$M$78)/12</f>
        <v>0</v>
      </c>
      <c r="FE33" s="130">
        <f>(IF($Q$8&lt;=Inputs!$M$77,1,0)*Inputs!$M$78)/12</f>
        <v>0</v>
      </c>
      <c r="FF33" s="130">
        <f>(IF($Q$8&lt;=Inputs!$M$77,1,0)*Inputs!$M$78)/12</f>
        <v>0</v>
      </c>
      <c r="FG33" s="130">
        <f>(IF($Q$8&lt;=Inputs!$M$77,1,0)*Inputs!$M$78)/12</f>
        <v>0</v>
      </c>
      <c r="FH33" s="130">
        <f>(IF($Q$8&lt;=Inputs!$M$77,1,0)*Inputs!$M$78)/12</f>
        <v>0</v>
      </c>
      <c r="FI33" s="130">
        <f>(IF($Q$8&lt;=Inputs!$M$77,1,0)*Inputs!$M$78)/12</f>
        <v>0</v>
      </c>
      <c r="FJ33" s="130">
        <f>(IF($Q$8&lt;=Inputs!$M$77,1,0)*Inputs!$M$78)/12</f>
        <v>0</v>
      </c>
      <c r="FK33" s="130">
        <f>(IF($Q$8&lt;=Inputs!$M$77,1,0)*Inputs!$M$78)/12</f>
        <v>0</v>
      </c>
      <c r="FL33" s="130">
        <f>(IF($Q$8&lt;=Inputs!$M$77,1,0)*Inputs!$M$78)/12</f>
        <v>0</v>
      </c>
      <c r="FM33" s="130">
        <f>(IF($Q$8&lt;=Inputs!$M$77,1,0)*Inputs!$M$78)/12</f>
        <v>0</v>
      </c>
      <c r="FN33" s="130">
        <f>(IF($R$8&lt;=Inputs!$M$77,1,0)*Inputs!$M$78)/12</f>
        <v>0</v>
      </c>
      <c r="FO33" s="130">
        <f>(IF($R$8&lt;=Inputs!$M$77,1,0)*Inputs!$M$78)/12</f>
        <v>0</v>
      </c>
      <c r="FP33" s="130">
        <f>(IF($R$8&lt;=Inputs!$M$77,1,0)*Inputs!$M$78)/12</f>
        <v>0</v>
      </c>
      <c r="FQ33" s="130">
        <f>(IF($R$8&lt;=Inputs!$M$77,1,0)*Inputs!$M$78)/12</f>
        <v>0</v>
      </c>
      <c r="FR33" s="130">
        <f>(IF($R$8&lt;=Inputs!$M$77,1,0)*Inputs!$M$78)/12</f>
        <v>0</v>
      </c>
      <c r="FS33" s="130">
        <f>(IF($R$8&lt;=Inputs!$M$77,1,0)*Inputs!$M$78)/12</f>
        <v>0</v>
      </c>
      <c r="FT33" s="130">
        <f>(IF($R$8&lt;=Inputs!$M$77,1,0)*Inputs!$M$78)/12</f>
        <v>0</v>
      </c>
      <c r="FU33" s="130">
        <f>(IF($R$8&lt;=Inputs!$M$77,1,0)*Inputs!$M$78)/12</f>
        <v>0</v>
      </c>
      <c r="FV33" s="130">
        <f>(IF($R$8&lt;=Inputs!$M$77,1,0)*Inputs!$M$78)/12</f>
        <v>0</v>
      </c>
      <c r="FW33" s="130">
        <f>(IF($R$8&lt;=Inputs!$M$77,1,0)*Inputs!$M$78)/12</f>
        <v>0</v>
      </c>
      <c r="FX33" s="130">
        <f>(IF($R$8&lt;=Inputs!$M$77,1,0)*Inputs!$M$78)/12</f>
        <v>0</v>
      </c>
      <c r="FY33" s="130">
        <f>(IF($R$8&lt;=Inputs!$M$77,1,0)*Inputs!$M$78)/12</f>
        <v>0</v>
      </c>
      <c r="FZ33" s="130">
        <f>(IF($S$8&lt;=Inputs!$M$77,1,0)*Inputs!$M$78)/12</f>
        <v>0</v>
      </c>
      <c r="GA33" s="130">
        <f>(IF($S$8&lt;=Inputs!$M$77,1,0)*Inputs!$M$78)/12</f>
        <v>0</v>
      </c>
      <c r="GB33" s="130">
        <f>(IF($S$8&lt;=Inputs!$M$77,1,0)*Inputs!$M$78)/12</f>
        <v>0</v>
      </c>
      <c r="GC33" s="130">
        <f>(IF($S$8&lt;=Inputs!$M$77,1,0)*Inputs!$M$78)/12</f>
        <v>0</v>
      </c>
      <c r="GD33" s="130">
        <f>(IF($S$8&lt;=Inputs!$M$77,1,0)*Inputs!$M$78)/12</f>
        <v>0</v>
      </c>
      <c r="GE33" s="130">
        <f>(IF($S$8&lt;=Inputs!$M$77,1,0)*Inputs!$M$78)/12</f>
        <v>0</v>
      </c>
      <c r="GF33" s="130">
        <f>(IF($S$8&lt;=Inputs!$M$77,1,0)*Inputs!$M$78)/12</f>
        <v>0</v>
      </c>
      <c r="GG33" s="130">
        <f>(IF($S$8&lt;=Inputs!$M$77,1,0)*Inputs!$M$78)/12</f>
        <v>0</v>
      </c>
      <c r="GH33" s="130">
        <f>(IF($S$8&lt;=Inputs!$M$77,1,0)*Inputs!$M$78)/12</f>
        <v>0</v>
      </c>
      <c r="GI33" s="130">
        <f>(IF($S$8&lt;=Inputs!$M$77,1,0)*Inputs!$M$78)/12</f>
        <v>0</v>
      </c>
      <c r="GJ33" s="130">
        <f>(IF($S$8&lt;=Inputs!$M$77,1,0)*Inputs!$M$78)/12</f>
        <v>0</v>
      </c>
      <c r="GK33" s="130">
        <f>(IF($S$8&lt;=Inputs!$M$77,1,0)*Inputs!$M$78)/12</f>
        <v>0</v>
      </c>
      <c r="GL33" s="130">
        <f>(IF($T$8&lt;=Inputs!$M$77,1,0)*Inputs!$M$78)/12</f>
        <v>0</v>
      </c>
      <c r="GM33" s="130">
        <f>(IF($T$8&lt;=Inputs!$M$77,1,0)*Inputs!$M$78)/12</f>
        <v>0</v>
      </c>
      <c r="GN33" s="130">
        <f>(IF($T$8&lt;=Inputs!$M$77,1,0)*Inputs!$M$78)/12</f>
        <v>0</v>
      </c>
      <c r="GO33" s="130">
        <f>(IF($T$8&lt;=Inputs!$M$77,1,0)*Inputs!$M$78)/12</f>
        <v>0</v>
      </c>
      <c r="GP33" s="130">
        <f>(IF($T$8&lt;=Inputs!$M$77,1,0)*Inputs!$M$78)/12</f>
        <v>0</v>
      </c>
      <c r="GQ33" s="130">
        <f>(IF($T$8&lt;=Inputs!$M$77,1,0)*Inputs!$M$78)/12</f>
        <v>0</v>
      </c>
      <c r="GR33" s="130">
        <f>(IF($T$8&lt;=Inputs!$M$77,1,0)*Inputs!$M$78)/12</f>
        <v>0</v>
      </c>
      <c r="GS33" s="130">
        <f>(IF($T$8&lt;=Inputs!$M$77,1,0)*Inputs!$M$78)/12</f>
        <v>0</v>
      </c>
      <c r="GT33" s="130">
        <f>(IF($T$8&lt;=Inputs!$M$77,1,0)*Inputs!$M$78)/12</f>
        <v>0</v>
      </c>
      <c r="GU33" s="130">
        <f>(IF($T$8&lt;=Inputs!$M$77,1,0)*Inputs!$M$78)/12</f>
        <v>0</v>
      </c>
      <c r="GV33" s="130">
        <f>(IF($T$8&lt;=Inputs!$M$77,1,0)*Inputs!$M$78)/12</f>
        <v>0</v>
      </c>
      <c r="GW33" s="130">
        <f>(IF($T$8&lt;=Inputs!$M$77,1,0)*Inputs!$M$78)/12</f>
        <v>0</v>
      </c>
      <c r="GX33" s="130">
        <f>(IF($U$8&lt;=Inputs!$M$77,1,0)*Inputs!$M$78)/12</f>
        <v>0</v>
      </c>
      <c r="GY33" s="130">
        <f>(IF($U$8&lt;=Inputs!$M$77,1,0)*Inputs!$M$78)/12</f>
        <v>0</v>
      </c>
      <c r="GZ33" s="130">
        <f>(IF($U$8&lt;=Inputs!$M$77,1,0)*Inputs!$M$78)/12</f>
        <v>0</v>
      </c>
      <c r="HA33" s="130">
        <f>(IF($U$8&lt;=Inputs!$M$77,1,0)*Inputs!$M$78)/12</f>
        <v>0</v>
      </c>
      <c r="HB33" s="130">
        <f>(IF($U$8&lt;=Inputs!$M$77,1,0)*Inputs!$M$78)/12</f>
        <v>0</v>
      </c>
      <c r="HC33" s="130">
        <f>(IF($U$8&lt;=Inputs!$M$77,1,0)*Inputs!$M$78)/12</f>
        <v>0</v>
      </c>
      <c r="HD33" s="130">
        <f>(IF($U$8&lt;=Inputs!$M$77,1,0)*Inputs!$M$78)/12</f>
        <v>0</v>
      </c>
      <c r="HE33" s="130">
        <f>(IF($U$8&lt;=Inputs!$M$77,1,0)*Inputs!$M$78)/12</f>
        <v>0</v>
      </c>
      <c r="HF33" s="130">
        <f>(IF($U$8&lt;=Inputs!$M$77,1,0)*Inputs!$M$78)/12</f>
        <v>0</v>
      </c>
      <c r="HG33" s="130">
        <f>(IF($U$8&lt;=Inputs!$M$77,1,0)*Inputs!$M$78)/12</f>
        <v>0</v>
      </c>
      <c r="HH33" s="130">
        <f>(IF($U$8&lt;=Inputs!$M$77,1,0)*Inputs!$M$78)/12</f>
        <v>0</v>
      </c>
      <c r="HI33" s="130">
        <f>(IF($U$8&lt;=Inputs!$M$77,1,0)*Inputs!$M$78)/12</f>
        <v>0</v>
      </c>
      <c r="HJ33" s="130">
        <f>(IF($V$8&lt;=Inputs!$M$77,1,0)*Inputs!$M$78)/12</f>
        <v>0</v>
      </c>
      <c r="HK33" s="130">
        <f>(IF($V$8&lt;=Inputs!$M$77,1,0)*Inputs!$M$78)/12</f>
        <v>0</v>
      </c>
      <c r="HL33" s="130">
        <f>(IF($V$8&lt;=Inputs!$M$77,1,0)*Inputs!$M$78)/12</f>
        <v>0</v>
      </c>
      <c r="HM33" s="130">
        <f>(IF($V$8&lt;=Inputs!$M$77,1,0)*Inputs!$M$78)/12</f>
        <v>0</v>
      </c>
      <c r="HN33" s="130">
        <f>(IF($V$8&lt;=Inputs!$M$77,1,0)*Inputs!$M$78)/12</f>
        <v>0</v>
      </c>
      <c r="HO33" s="130">
        <f>(IF($V$8&lt;=Inputs!$M$77,1,0)*Inputs!$M$78)/12</f>
        <v>0</v>
      </c>
      <c r="HP33" s="130">
        <f>(IF($V$8&lt;=Inputs!$M$77,1,0)*Inputs!$M$78)/12</f>
        <v>0</v>
      </c>
      <c r="HQ33" s="130">
        <f>(IF($V$8&lt;=Inputs!$M$77,1,0)*Inputs!$M$78)/12</f>
        <v>0</v>
      </c>
      <c r="HR33" s="130">
        <f>(IF($V$8&lt;=Inputs!$M$77,1,0)*Inputs!$M$78)/12</f>
        <v>0</v>
      </c>
      <c r="HS33" s="130">
        <f>(IF($V$8&lt;=Inputs!$M$77,1,0)*Inputs!$M$78)/12</f>
        <v>0</v>
      </c>
      <c r="HT33" s="130">
        <f>(IF($V$8&lt;=Inputs!$M$77,1,0)*Inputs!$M$78)/12</f>
        <v>0</v>
      </c>
      <c r="HU33" s="130">
        <f>(IF($V$8&lt;=Inputs!$M$77,1,0)*Inputs!$M$78)/12</f>
        <v>0</v>
      </c>
      <c r="HV33" s="130">
        <f>(IF($W$8&lt;=Inputs!$M$77,1,0)*Inputs!$M$78)/12</f>
        <v>0</v>
      </c>
      <c r="HW33" s="130">
        <f>(IF($W$8&lt;=Inputs!$M$77,1,0)*Inputs!$M$78)/12</f>
        <v>0</v>
      </c>
      <c r="HX33" s="130">
        <f>(IF($W$8&lt;=Inputs!$M$77,1,0)*Inputs!$M$78)/12</f>
        <v>0</v>
      </c>
      <c r="HY33" s="130">
        <f>(IF($W$8&lt;=Inputs!$M$77,1,0)*Inputs!$M$78)/12</f>
        <v>0</v>
      </c>
      <c r="HZ33" s="130">
        <f>(IF($W$8&lt;=Inputs!$M$77,1,0)*Inputs!$M$78)/12</f>
        <v>0</v>
      </c>
      <c r="IA33" s="130">
        <f>(IF($W$8&lt;=Inputs!$M$77,1,0)*Inputs!$M$78)/12</f>
        <v>0</v>
      </c>
      <c r="IB33" s="130">
        <f>(IF($W$8&lt;=Inputs!$M$77,1,0)*Inputs!$M$78)/12</f>
        <v>0</v>
      </c>
      <c r="IC33" s="130">
        <f>(IF($W$8&lt;=Inputs!$M$77,1,0)*Inputs!$M$78)/12</f>
        <v>0</v>
      </c>
      <c r="ID33" s="130">
        <f>(IF($W$8&lt;=Inputs!$M$77,1,0)*Inputs!$M$78)/12</f>
        <v>0</v>
      </c>
      <c r="IE33" s="130">
        <f>(IF($W$8&lt;=Inputs!$M$77,1,0)*Inputs!$M$78)/12</f>
        <v>0</v>
      </c>
      <c r="IF33" s="130">
        <f>(IF($W$8&lt;=Inputs!$M$77,1,0)*Inputs!$M$78)/12</f>
        <v>0</v>
      </c>
      <c r="IG33" s="130">
        <f>(IF($W$8&lt;=Inputs!$M$77,1,0)*Inputs!$M$78)/12</f>
        <v>0</v>
      </c>
      <c r="IH33" s="130">
        <f>(IF($X$8&lt;=Inputs!$M$77,1,0)*Inputs!$M$78)/12</f>
        <v>0</v>
      </c>
      <c r="II33" s="130">
        <f>(IF($X$8&lt;=Inputs!$M$77,1,0)*Inputs!$M$78)/12</f>
        <v>0</v>
      </c>
      <c r="IJ33" s="130">
        <f>(IF($X$8&lt;=Inputs!$M$77,1,0)*Inputs!$M$78)/12</f>
        <v>0</v>
      </c>
      <c r="IK33" s="130">
        <f>(IF($X$8&lt;=Inputs!$M$77,1,0)*Inputs!$M$78)/12</f>
        <v>0</v>
      </c>
      <c r="IL33" s="130">
        <f>(IF($X$8&lt;=Inputs!$M$77,1,0)*Inputs!$M$78)/12</f>
        <v>0</v>
      </c>
      <c r="IM33" s="130">
        <f>(IF($X$8&lt;=Inputs!$M$77,1,0)*Inputs!$M$78)/12</f>
        <v>0</v>
      </c>
      <c r="IN33" s="130">
        <f>(IF($X$8&lt;=Inputs!$M$77,1,0)*Inputs!$M$78)/12</f>
        <v>0</v>
      </c>
      <c r="IO33" s="130">
        <f>(IF($X$8&lt;=Inputs!$M$77,1,0)*Inputs!$M$78)/12</f>
        <v>0</v>
      </c>
      <c r="IP33" s="130">
        <f>(IF($X$8&lt;=Inputs!$M$77,1,0)*Inputs!$M$78)/12</f>
        <v>0</v>
      </c>
      <c r="IQ33" s="130">
        <f>(IF($X$8&lt;=Inputs!$M$77,1,0)*Inputs!$M$78)/12</f>
        <v>0</v>
      </c>
      <c r="IR33" s="130">
        <f>(IF($X$8&lt;=Inputs!$M$77,1,0)*Inputs!$M$78)/12</f>
        <v>0</v>
      </c>
      <c r="IS33" s="130">
        <f>(IF($X$8&lt;=Inputs!$M$77,1,0)*Inputs!$M$78)/12</f>
        <v>0</v>
      </c>
      <c r="IT33" s="130">
        <f>(IF($Y$8&lt;=Inputs!$M$77,1,0)*Inputs!$M$78)/12</f>
        <v>0</v>
      </c>
      <c r="IU33" s="130">
        <f>(IF($Y$8&lt;=Inputs!$M$77,1,0)*Inputs!$M$78)/12</f>
        <v>0</v>
      </c>
      <c r="IV33" s="130">
        <f>(IF($Y$8&lt;=Inputs!$M$77,1,0)*Inputs!$M$78)/12</f>
        <v>0</v>
      </c>
      <c r="IW33" s="130">
        <f>(IF($Y$8&lt;=Inputs!$M$77,1,0)*Inputs!$M$78)/12</f>
        <v>0</v>
      </c>
      <c r="IX33" s="130">
        <f>(IF($Y$8&lt;=Inputs!$M$77,1,0)*Inputs!$M$78)/12</f>
        <v>0</v>
      </c>
      <c r="IY33" s="130">
        <f>(IF($Y$8&lt;=Inputs!$M$77,1,0)*Inputs!$M$78)/12</f>
        <v>0</v>
      </c>
      <c r="IZ33" s="130">
        <f>(IF($Y$8&lt;=Inputs!$M$77,1,0)*Inputs!$M$78)/12</f>
        <v>0</v>
      </c>
      <c r="JA33" s="130">
        <f>(IF($Y$8&lt;=Inputs!$M$77,1,0)*Inputs!$M$78)/12</f>
        <v>0</v>
      </c>
      <c r="JB33" s="130">
        <f>(IF($Y$8&lt;=Inputs!$M$77,1,0)*Inputs!$M$78)/12</f>
        <v>0</v>
      </c>
      <c r="JC33" s="130">
        <f>(IF($Y$8&lt;=Inputs!$M$77,1,0)*Inputs!$M$78)/12</f>
        <v>0</v>
      </c>
      <c r="JD33" s="130">
        <f>(IF($Y$8&lt;=Inputs!$M$77,1,0)*Inputs!$M$78)/12</f>
        <v>0</v>
      </c>
      <c r="JE33" s="130">
        <f>(IF($Y$8&lt;=Inputs!$M$77,1,0)*Inputs!$M$78)/12</f>
        <v>0</v>
      </c>
      <c r="JF33" s="130">
        <f>(IF($Z$8&lt;=Inputs!$M$77,1,0)*Inputs!$M$78)/12</f>
        <v>0</v>
      </c>
      <c r="JG33" s="130">
        <f>(IF($Z$8&lt;=Inputs!$M$77,1,0)*Inputs!$M$78)/12</f>
        <v>0</v>
      </c>
      <c r="JH33" s="130">
        <f>(IF($Z$8&lt;=Inputs!$M$77,1,0)*Inputs!$M$78)/12</f>
        <v>0</v>
      </c>
      <c r="JI33" s="130">
        <f>(IF($Z$8&lt;=Inputs!$M$77,1,0)*Inputs!$M$78)/12</f>
        <v>0</v>
      </c>
      <c r="JJ33" s="130">
        <f>(IF($Z$8&lt;=Inputs!$M$77,1,0)*Inputs!$M$78)/12</f>
        <v>0</v>
      </c>
      <c r="JK33" s="130">
        <f>(IF($Z$8&lt;=Inputs!$M$77,1,0)*Inputs!$M$78)/12</f>
        <v>0</v>
      </c>
      <c r="JL33" s="130">
        <f>(IF($Z$8&lt;=Inputs!$M$77,1,0)*Inputs!$M$78)/12</f>
        <v>0</v>
      </c>
      <c r="JM33" s="130">
        <f>(IF($Z$8&lt;=Inputs!$M$77,1,0)*Inputs!$M$78)/12</f>
        <v>0</v>
      </c>
      <c r="JN33" s="130">
        <f>(IF($Z$8&lt;=Inputs!$M$77,1,0)*Inputs!$M$78)/12</f>
        <v>0</v>
      </c>
      <c r="JO33" s="130">
        <f>(IF($Z$8&lt;=Inputs!$M$77,1,0)*Inputs!$M$78)/12</f>
        <v>0</v>
      </c>
      <c r="JP33" s="130">
        <f>(IF($Z$8&lt;=Inputs!$M$77,1,0)*Inputs!$M$78)/12</f>
        <v>0</v>
      </c>
      <c r="JQ33" s="130">
        <f>(IF($Z$8&lt;=Inputs!$M$77,1,0)*Inputs!$M$78)/12</f>
        <v>0</v>
      </c>
      <c r="JR33" s="130">
        <f>(IF(AA$8&lt;=Inputs!$M$77,1,0)*Inputs!$M$78)/12</f>
        <v>0</v>
      </c>
      <c r="JS33" s="130">
        <f>(IF($AA$8&lt;=Inputs!$M$77,1,0)*Inputs!$M$78)/12</f>
        <v>0</v>
      </c>
      <c r="JT33" s="130">
        <f>(IF($AA$8&lt;=Inputs!$M$77,1,0)*Inputs!$M$78)/12</f>
        <v>0</v>
      </c>
      <c r="JU33" s="130">
        <f>(IF($AA$8&lt;=Inputs!$M$77,1,0)*Inputs!$M$78)/12</f>
        <v>0</v>
      </c>
      <c r="JV33" s="130">
        <f>(IF($AA$8&lt;=Inputs!$M$77,1,0)*Inputs!$M$78)/12</f>
        <v>0</v>
      </c>
      <c r="JW33" s="130">
        <f>(IF($AA$8&lt;=Inputs!$M$77,1,0)*Inputs!$M$78)/12</f>
        <v>0</v>
      </c>
      <c r="JX33" s="130">
        <f>(IF($AA$8&lt;=Inputs!$M$77,1,0)*Inputs!$M$78)/12</f>
        <v>0</v>
      </c>
      <c r="JY33" s="130">
        <f>(IF($AA$8&lt;=Inputs!$M$77,1,0)*Inputs!$M$78)/12</f>
        <v>0</v>
      </c>
      <c r="JZ33" s="130">
        <f>(IF($AA$8&lt;=Inputs!$M$77,1,0)*Inputs!$M$78)/12</f>
        <v>0</v>
      </c>
      <c r="KA33" s="130">
        <f>(IF($AA$8&lt;=Inputs!$M$77,1,0)*Inputs!$M$78)/12</f>
        <v>0</v>
      </c>
      <c r="KB33" s="130">
        <f>(IF($AA$8&lt;=Inputs!$M$77,1,0)*Inputs!$M$78)/12</f>
        <v>0</v>
      </c>
      <c r="KC33" s="130">
        <f>(IF($AA$8&lt;=Inputs!$M$77,1,0)*Inputs!$M$78)/12</f>
        <v>0</v>
      </c>
      <c r="KD33" s="130">
        <f>(IF($AB$8&lt;=Inputs!$M$77,1,0)*Inputs!$M$78)/12</f>
        <v>0</v>
      </c>
      <c r="KE33" s="130">
        <f>(IF($AB$8&lt;=Inputs!$M$77,1,0)*Inputs!$M$78)/12</f>
        <v>0</v>
      </c>
      <c r="KF33" s="130">
        <f>(IF($AB$8&lt;=Inputs!$M$77,1,0)*Inputs!$M$78)/12</f>
        <v>0</v>
      </c>
      <c r="KG33" s="130">
        <f>(IF($AB$8&lt;=Inputs!$M$77,1,0)*Inputs!$M$78)/12</f>
        <v>0</v>
      </c>
      <c r="KH33" s="130">
        <f>(IF($AB$8&lt;=Inputs!$M$77,1,0)*Inputs!$M$78)/12</f>
        <v>0</v>
      </c>
      <c r="KI33" s="130">
        <f>(IF($AB$8&lt;=Inputs!$M$77,1,0)*Inputs!$M$78)/12</f>
        <v>0</v>
      </c>
      <c r="KJ33" s="130">
        <f>(IF($AB$8&lt;=Inputs!$M$77,1,0)*Inputs!$M$78)/12</f>
        <v>0</v>
      </c>
      <c r="KK33" s="130">
        <f>(IF($AB$8&lt;=Inputs!$M$77,1,0)*Inputs!$M$78)/12</f>
        <v>0</v>
      </c>
      <c r="KL33" s="130">
        <f>(IF($AB$8&lt;=Inputs!$M$77,1,0)*Inputs!$M$78)/12</f>
        <v>0</v>
      </c>
      <c r="KM33" s="130">
        <f>(IF($AB$8&lt;=Inputs!$M$77,1,0)*Inputs!$M$78)/12</f>
        <v>0</v>
      </c>
      <c r="KN33" s="130">
        <f>(IF($AB$8&lt;=Inputs!$M$77,1,0)*Inputs!$M$78)/12</f>
        <v>0</v>
      </c>
      <c r="KO33" s="130">
        <f>(IF($AB$8&lt;=Inputs!$M$77,1,0)*Inputs!$M$78)/12</f>
        <v>0</v>
      </c>
      <c r="KP33" s="130">
        <f>(IF($AC$8&lt;=Inputs!$M$77,1,0)*Inputs!$M$78)/12</f>
        <v>0</v>
      </c>
      <c r="KQ33" s="130">
        <f>(IF($AC$8&lt;=Inputs!$M$77,1,0)*Inputs!$M$78)/12</f>
        <v>0</v>
      </c>
      <c r="KR33" s="130">
        <f>(IF($AC$8&lt;=Inputs!$M$77,1,0)*Inputs!$M$78)/12</f>
        <v>0</v>
      </c>
      <c r="KS33" s="130">
        <f>(IF($AC$8&lt;=Inputs!$M$77,1,0)*Inputs!$M$78)/12</f>
        <v>0</v>
      </c>
      <c r="KT33" s="130">
        <f>(IF($AC$8&lt;=Inputs!$M$77,1,0)*Inputs!$M$78)/12</f>
        <v>0</v>
      </c>
      <c r="KU33" s="130">
        <f>(IF($AC$8&lt;=Inputs!$M$77,1,0)*Inputs!$M$78)/12</f>
        <v>0</v>
      </c>
      <c r="KV33" s="130">
        <f>(IF($AC$8&lt;=Inputs!$M$77,1,0)*Inputs!$M$78)/12</f>
        <v>0</v>
      </c>
      <c r="KW33" s="130">
        <f>(IF($AC$8&lt;=Inputs!$M$77,1,0)*Inputs!$M$78)/12</f>
        <v>0</v>
      </c>
      <c r="KX33" s="130">
        <f>(IF($AC$8&lt;=Inputs!$M$77,1,0)*Inputs!$M$78)/12</f>
        <v>0</v>
      </c>
      <c r="KY33" s="130">
        <f>(IF($AC$8&lt;=Inputs!$M$77,1,0)*Inputs!$M$78)/12</f>
        <v>0</v>
      </c>
      <c r="KZ33" s="130">
        <f>(IF($AC$8&lt;=Inputs!$M$77,1,0)*Inputs!$M$78)/12</f>
        <v>0</v>
      </c>
      <c r="LA33" s="130">
        <f>(IF($AC$8&lt;=Inputs!$M$77,1,0)*Inputs!$M$78)/12</f>
        <v>0</v>
      </c>
      <c r="LB33" s="130">
        <f>(IF($AD$8&lt;=Inputs!$M$77,1,0)*Inputs!$M$78)/12</f>
        <v>0</v>
      </c>
      <c r="LC33" s="130">
        <f>(IF($AD$8&lt;=Inputs!$M$77,1,0)*Inputs!$M$78)/12</f>
        <v>0</v>
      </c>
      <c r="LD33" s="130">
        <f>(IF($AD$8&lt;=Inputs!$M$77,1,0)*Inputs!$M$78)/12</f>
        <v>0</v>
      </c>
      <c r="LE33" s="130">
        <f>(IF($AD$8&lt;=Inputs!$M$77,1,0)*Inputs!$M$78)/12</f>
        <v>0</v>
      </c>
      <c r="LF33" s="130">
        <f>(IF($AD$8&lt;=Inputs!$M$77,1,0)*Inputs!$M$78)/12</f>
        <v>0</v>
      </c>
      <c r="LG33" s="130">
        <f>(IF($AD$8&lt;=Inputs!$M$77,1,0)*Inputs!$M$78)/12</f>
        <v>0</v>
      </c>
      <c r="LH33" s="130">
        <f>(IF($AD$8&lt;=Inputs!$M$77,1,0)*Inputs!$M$78)/12</f>
        <v>0</v>
      </c>
      <c r="LI33" s="130">
        <f>(IF($AD$8&lt;=Inputs!$M$77,1,0)*Inputs!$M$78)/12</f>
        <v>0</v>
      </c>
      <c r="LJ33" s="130">
        <f>(IF($AD$8&lt;=Inputs!$M$77,1,0)*Inputs!$M$78)/12</f>
        <v>0</v>
      </c>
      <c r="LK33" s="130">
        <f>(IF($AD$8&lt;=Inputs!$M$77,1,0)*Inputs!$M$78)/12</f>
        <v>0</v>
      </c>
      <c r="LL33" s="130">
        <f>(IF($AD$8&lt;=Inputs!$M$77,1,0)*Inputs!$M$78)/12</f>
        <v>0</v>
      </c>
      <c r="LM33" s="130">
        <f>(IF($AD$8&lt;=Inputs!$M$77,1,0)*Inputs!$M$78)/12</f>
        <v>0</v>
      </c>
      <c r="LN33" s="130">
        <f>(IF($AE$8&lt;=Inputs!$M$77,1,0)*Inputs!$M$78)/12</f>
        <v>0</v>
      </c>
      <c r="LO33" s="130">
        <f>(IF($AE$8&lt;=Inputs!$M$77,1,0)*Inputs!$M$78)/12</f>
        <v>0</v>
      </c>
      <c r="LP33" s="130">
        <f>(IF($AE$8&lt;=Inputs!$M$77,1,0)*Inputs!$M$78)/12</f>
        <v>0</v>
      </c>
      <c r="LQ33" s="130">
        <f>(IF($AE$8&lt;=Inputs!$M$77,1,0)*Inputs!$M$78)/12</f>
        <v>0</v>
      </c>
      <c r="LR33" s="130">
        <f>(IF($AE$8&lt;=Inputs!$M$77,1,0)*Inputs!$M$78)/12</f>
        <v>0</v>
      </c>
      <c r="LS33" s="130">
        <f>(IF($AE$8&lt;=Inputs!$M$77,1,0)*Inputs!$M$78)/12</f>
        <v>0</v>
      </c>
      <c r="LT33" s="130">
        <f>(IF($AE$8&lt;=Inputs!$M$77,1,0)*Inputs!$M$78)/12</f>
        <v>0</v>
      </c>
      <c r="LU33" s="130">
        <f>(IF($AE$8&lt;=Inputs!$M$77,1,0)*Inputs!$M$78)/12</f>
        <v>0</v>
      </c>
      <c r="LV33" s="130">
        <f>(IF($AE$8&lt;=Inputs!$M$77,1,0)*Inputs!$M$78)/12</f>
        <v>0</v>
      </c>
      <c r="LW33" s="130">
        <f>(IF($AE$8&lt;=Inputs!$M$77,1,0)*Inputs!$M$78)/12</f>
        <v>0</v>
      </c>
      <c r="LX33" s="130">
        <f>(IF($AE$8&lt;=Inputs!$M$77,1,0)*Inputs!$M$78)/12</f>
        <v>0</v>
      </c>
      <c r="LY33" s="130">
        <f>(IF($AE$8&lt;=Inputs!$M$77,1,0)*Inputs!$M$78)/12</f>
        <v>0</v>
      </c>
      <c r="LZ33" s="130">
        <f>(IF($AF$8&lt;=Inputs!$M$77,1,0)*Inputs!$M$78)/12</f>
        <v>0</v>
      </c>
      <c r="MA33" s="130">
        <f>(IF($AF$8&lt;=Inputs!$M$77,1,0)*Inputs!$M$78)/12</f>
        <v>0</v>
      </c>
      <c r="MB33" s="130">
        <f>(IF($AF$8&lt;=Inputs!$M$77,1,0)*Inputs!$M$78)/12</f>
        <v>0</v>
      </c>
      <c r="MC33" s="130">
        <f>(IF($AF$8&lt;=Inputs!$M$77,1,0)*Inputs!$M$78)/12</f>
        <v>0</v>
      </c>
      <c r="MD33" s="130">
        <f>(IF($AF$8&lt;=Inputs!$M$77,1,0)*Inputs!$M$78)/12</f>
        <v>0</v>
      </c>
      <c r="ME33" s="130">
        <f>(IF($AF$8&lt;=Inputs!$M$77,1,0)*Inputs!$M$78)/12</f>
        <v>0</v>
      </c>
      <c r="MF33" s="130">
        <f>(IF($AF$8&lt;=Inputs!$M$77,1,0)*Inputs!$M$78)/12</f>
        <v>0</v>
      </c>
      <c r="MG33" s="130">
        <f>(IF($AF$8&lt;=Inputs!$M$77,1,0)*Inputs!$M$78)/12</f>
        <v>0</v>
      </c>
      <c r="MH33" s="130">
        <f>(IF($AF$8&lt;=Inputs!$M$77,1,0)*Inputs!$M$78)/12</f>
        <v>0</v>
      </c>
      <c r="MI33" s="130">
        <f>(IF($AF$8&lt;=Inputs!$M$77,1,0)*Inputs!$M$78)/12</f>
        <v>0</v>
      </c>
      <c r="MJ33" s="130">
        <f>(IF($AF$8&lt;=Inputs!$M$77,1,0)*Inputs!$M$78)/12</f>
        <v>0</v>
      </c>
      <c r="MK33" s="130">
        <f>(IF($AF$8&lt;=Inputs!$M$77,1,0)*Inputs!$M$78)/12</f>
        <v>0</v>
      </c>
      <c r="ML33" s="130">
        <f>(IF($AG$8&lt;=Inputs!$M$77,1,0)*Inputs!$M$78)/12</f>
        <v>0</v>
      </c>
      <c r="MM33" s="130">
        <f>(IF($AG$8&lt;=Inputs!$M$77,1,0)*Inputs!$M$78)/12</f>
        <v>0</v>
      </c>
      <c r="MN33" s="130">
        <f>(IF($AG$8&lt;=Inputs!$M$77,1,0)*Inputs!$M$78)/12</f>
        <v>0</v>
      </c>
      <c r="MO33" s="130">
        <f>(IF($AG$8&lt;=Inputs!$M$77,1,0)*Inputs!$M$78)/12</f>
        <v>0</v>
      </c>
      <c r="MP33" s="130">
        <f>(IF($AG$8&lt;=Inputs!$M$77,1,0)*Inputs!$M$78)/12</f>
        <v>0</v>
      </c>
      <c r="MQ33" s="130">
        <f>(IF($AG$8&lt;=Inputs!$M$77,1,0)*Inputs!$M$78)/12</f>
        <v>0</v>
      </c>
      <c r="MR33" s="130">
        <f>(IF($AG$8&lt;=Inputs!$M$77,1,0)*Inputs!$M$78)/12</f>
        <v>0</v>
      </c>
      <c r="MS33" s="130">
        <f>(IF($AG$8&lt;=Inputs!$M$77,1,0)*Inputs!$M$78)/12</f>
        <v>0</v>
      </c>
      <c r="MT33" s="130">
        <f>(IF($AG$8&lt;=Inputs!$M$77,1,0)*Inputs!$M$78)/12</f>
        <v>0</v>
      </c>
      <c r="MU33" s="130">
        <f>(IF($AG$8&lt;=Inputs!$M$77,1,0)*Inputs!$M$78)/12</f>
        <v>0</v>
      </c>
      <c r="MV33" s="130">
        <f>(IF($AG$8&lt;=Inputs!$M$77,1,0)*Inputs!$M$78)/12</f>
        <v>0</v>
      </c>
      <c r="MW33" s="130">
        <f>(IF($AG$8&lt;=Inputs!$M$77,1,0)*Inputs!$M$78)/12</f>
        <v>0</v>
      </c>
      <c r="MX33" s="130">
        <f>(IF($AH$8&lt;=Inputs!$M$77,1,0)*Inputs!$M$78)/12</f>
        <v>0</v>
      </c>
      <c r="MY33" s="130">
        <f>(IF($AH$8&lt;=Inputs!$M$77,1,0)*Inputs!$M$78)/12</f>
        <v>0</v>
      </c>
      <c r="MZ33" s="130">
        <f>(IF($AH$8&lt;=Inputs!$M$77,1,0)*Inputs!$M$78)/12</f>
        <v>0</v>
      </c>
      <c r="NA33" s="130">
        <f>(IF($AH$8&lt;=Inputs!$M$77,1,0)*Inputs!$M$78)/12</f>
        <v>0</v>
      </c>
      <c r="NB33" s="130">
        <f>(IF($AH$8&lt;=Inputs!$M$77,1,0)*Inputs!$M$78)/12</f>
        <v>0</v>
      </c>
      <c r="NC33" s="130">
        <f>(IF($AH$8&lt;=Inputs!$M$77,1,0)*Inputs!$M$78)/12</f>
        <v>0</v>
      </c>
      <c r="ND33" s="130">
        <f>(IF($AH$8&lt;=Inputs!$M$77,1,0)*Inputs!$M$78)/12</f>
        <v>0</v>
      </c>
      <c r="NE33" s="130">
        <f>(IF($AH$8&lt;=Inputs!$M$77,1,0)*Inputs!$M$78)/12</f>
        <v>0</v>
      </c>
      <c r="NF33" s="130">
        <f>(IF($AH$8&lt;=Inputs!$M$77,1,0)*Inputs!$M$78)/12</f>
        <v>0</v>
      </c>
      <c r="NG33" s="130">
        <f>(IF($AH$8&lt;=Inputs!$M$77,1,0)*Inputs!$M$78)/12</f>
        <v>0</v>
      </c>
      <c r="NH33" s="130">
        <f>(IF($AH$8&lt;=Inputs!$M$77,1,0)*Inputs!$M$78)/12</f>
        <v>0</v>
      </c>
      <c r="NI33" s="130">
        <f>(IF($AH$8&lt;=Inputs!$M$77,1,0)*Inputs!$M$78)/12</f>
        <v>0</v>
      </c>
      <c r="NJ33" s="130">
        <f>(IF($AI$8&lt;=Inputs!$M$77,1,0)*Inputs!$M$78)/12</f>
        <v>0</v>
      </c>
      <c r="NK33" s="130">
        <f>(IF($AI$8&lt;=Inputs!$M$77,1,0)*Inputs!$M$78)/12</f>
        <v>0</v>
      </c>
      <c r="NL33" s="130">
        <f>(IF($AI$8&lt;=Inputs!$M$77,1,0)*Inputs!$M$78)/12</f>
        <v>0</v>
      </c>
      <c r="NM33" s="130">
        <f>(IF($AI$8&lt;=Inputs!$M$77,1,0)*Inputs!$M$78)/12</f>
        <v>0</v>
      </c>
      <c r="NN33" s="130">
        <f>(IF($AI$8&lt;=Inputs!$M$77,1,0)*Inputs!$M$78)/12</f>
        <v>0</v>
      </c>
      <c r="NO33" s="130">
        <f>(IF($AI$8&lt;=Inputs!$M$77,1,0)*Inputs!$M$78)/12</f>
        <v>0</v>
      </c>
      <c r="NP33" s="130">
        <f>(IF($AI$8&lt;=Inputs!$M$77,1,0)*Inputs!$M$78)/12</f>
        <v>0</v>
      </c>
      <c r="NQ33" s="130">
        <f>(IF($AI$8&lt;=Inputs!$M$77,1,0)*Inputs!$M$78)/12</f>
        <v>0</v>
      </c>
      <c r="NR33" s="130">
        <f>(IF($AI$8&lt;=Inputs!$M$77,1,0)*Inputs!$M$78)/12</f>
        <v>0</v>
      </c>
      <c r="NS33" s="130">
        <f>(IF($AI$8&lt;=Inputs!$M$77,1,0)*Inputs!$M$78)/12</f>
        <v>0</v>
      </c>
      <c r="NT33" s="130">
        <f>(IF($AI$8&lt;=Inputs!$M$77,1,0)*Inputs!$M$78)/12</f>
        <v>0</v>
      </c>
      <c r="NU33" s="130">
        <f>(IF($AI$8&lt;=Inputs!$M$77,1,0)*Inputs!$M$78)/12</f>
        <v>0</v>
      </c>
      <c r="NV33" s="130">
        <f>(IF($AJ$8&lt;=Inputs!$M$77,1,0)*Inputs!$M$78)/12</f>
        <v>0</v>
      </c>
      <c r="NW33" s="130">
        <f>(IF($AJ$8&lt;=Inputs!$M$77,1,0)*Inputs!$M$78)/12</f>
        <v>0</v>
      </c>
      <c r="NX33" s="130">
        <f>(IF($AJ$8&lt;=Inputs!$M$77,1,0)*Inputs!$M$78)/12</f>
        <v>0</v>
      </c>
      <c r="NY33" s="130">
        <f>(IF($AJ$8&lt;=Inputs!$M$77,1,0)*Inputs!$M$78)/12</f>
        <v>0</v>
      </c>
      <c r="NZ33" s="130">
        <f>(IF($AJ$8&lt;=Inputs!$M$77,1,0)*Inputs!$M$78)/12</f>
        <v>0</v>
      </c>
      <c r="OA33" s="130">
        <f>(IF($AJ$8&lt;=Inputs!$M$77,1,0)*Inputs!$M$78)/12</f>
        <v>0</v>
      </c>
      <c r="OB33" s="130">
        <f>(IF($AJ$8&lt;=Inputs!$M$77,1,0)*Inputs!$M$78)/12</f>
        <v>0</v>
      </c>
      <c r="OC33" s="130">
        <f>(IF($AJ$8&lt;=Inputs!$M$77,1,0)*Inputs!$M$78)/12</f>
        <v>0</v>
      </c>
      <c r="OD33" s="130">
        <f>(IF($AJ$8&lt;=Inputs!$M$77,1,0)*Inputs!$M$78)/12</f>
        <v>0</v>
      </c>
      <c r="OE33" s="130">
        <f>(IF($AJ$8&lt;=Inputs!$M$77,1,0)*Inputs!$M$78)/12</f>
        <v>0</v>
      </c>
      <c r="OF33" s="130">
        <f>(IF($AJ$8&lt;=Inputs!$M$77,1,0)*Inputs!$M$78)/12</f>
        <v>0</v>
      </c>
      <c r="OG33" s="130">
        <f>(IF($AJ$8&lt;=Inputs!$M$77,1,0)*Inputs!$M$78)/12</f>
        <v>0</v>
      </c>
      <c r="OH33" s="130"/>
      <c r="OI33" s="130"/>
      <c r="OJ33" s="130"/>
      <c r="OK33" s="130"/>
      <c r="OL33" s="130"/>
      <c r="OM33" s="130"/>
      <c r="ON33" s="130"/>
      <c r="OO33" s="130"/>
      <c r="OP33" s="130"/>
      <c r="OQ33" s="130"/>
      <c r="OR33" s="130"/>
      <c r="OS33" s="130"/>
      <c r="OT33" s="130"/>
    </row>
    <row r="34" spans="2:410">
      <c r="E34" s="11" t="s">
        <v>327</v>
      </c>
      <c r="G34" s="55">
        <f t="shared" ref="G34:G38" si="118">+SUM(AL34:AW34)</f>
        <v>4000.0000000000005</v>
      </c>
      <c r="H34" s="55">
        <f t="shared" ref="H34:H39" si="119">+SUM(AX34:BI34)</f>
        <v>4080.0000000000005</v>
      </c>
      <c r="I34" s="55">
        <f t="shared" ref="I34:I39" si="120">+SUM(BJ34:BU34)</f>
        <v>4161.6000000000013</v>
      </c>
      <c r="J34" s="55">
        <f t="shared" ref="J34:J39" si="121">+SUM(BV34:CG34)</f>
        <v>4244.8320000000003</v>
      </c>
      <c r="K34" s="55">
        <f t="shared" ref="K34:K39" si="122">+SUM(CH34:CS34)</f>
        <v>4329.7286400000003</v>
      </c>
      <c r="L34" s="55">
        <f t="shared" ref="L34:L39" si="123">+SUM(CT34:DE34)</f>
        <v>4416.3232127999991</v>
      </c>
      <c r="M34" s="55">
        <f t="shared" ref="M34:M39" si="124">+SUM(DF34:DQ34)</f>
        <v>4504.6496770559979</v>
      </c>
      <c r="N34" s="55">
        <f t="shared" ref="N34:N39" si="125">+SUM(DR34:EC34)</f>
        <v>4594.7426705971166</v>
      </c>
      <c r="O34" s="55">
        <f t="shared" ref="O34:O39" si="126">+SUM(ED34:EO34)</f>
        <v>4686.6375240090592</v>
      </c>
      <c r="P34" s="55">
        <f t="shared" ref="P34:P39" si="127">+SUM(EP34:FA34)</f>
        <v>4780.3702744892407</v>
      </c>
      <c r="Q34" s="55">
        <f t="shared" ref="Q34:Q39" si="128">+SUM(FB34:FM34)</f>
        <v>4875.9776799790261</v>
      </c>
      <c r="R34" s="55">
        <f t="shared" ref="R34:R39" si="129">+SUM(FN34:FY34)</f>
        <v>4973.4972335786078</v>
      </c>
      <c r="S34" s="55">
        <f t="shared" ref="S34:S39" si="130">+SUM(FZ34:GK34)</f>
        <v>5072.96717825018</v>
      </c>
      <c r="T34" s="55">
        <f t="shared" ref="T34:T39" si="131">+SUM(GL34:GW34)</f>
        <v>5174.426521815185</v>
      </c>
      <c r="U34" s="55">
        <f t="shared" ref="U34:U39" si="132">+SUM(GX34:HI34)</f>
        <v>5277.9150522514874</v>
      </c>
      <c r="V34" s="55">
        <f t="shared" ref="V34:V39" si="133">+SUM(HJ34:HU34)</f>
        <v>5383.4733532965156</v>
      </c>
      <c r="W34" s="55">
        <f t="shared" ref="W34:W39" si="134">+SUM(HV34:IG34)</f>
        <v>5491.1428203624464</v>
      </c>
      <c r="X34" s="55">
        <f t="shared" ref="X34:X39" si="135">+SUM(IH34:IS34)</f>
        <v>5600.965676769697</v>
      </c>
      <c r="Y34" s="55">
        <f t="shared" ref="Y34:Y39" si="136">+SUM(IT34:JE34)</f>
        <v>5712.9849903050899</v>
      </c>
      <c r="Z34" s="55">
        <f t="shared" ref="Z34:Z39" si="137">+SUM(JF34:JQ34)</f>
        <v>5827.2446901111907</v>
      </c>
      <c r="AA34" s="55">
        <f t="shared" ref="AA34:AA39" si="138">+SUM(JR34:KC34)</f>
        <v>5943.7895839134153</v>
      </c>
      <c r="AB34" s="55">
        <f t="shared" ref="AB34:AB39" si="139">+SUM(KD34:KO34)</f>
        <v>6062.6653755916823</v>
      </c>
      <c r="AC34" s="55">
        <f t="shared" ref="AC34:AC39" si="140">+SUM(KP34:LA34)</f>
        <v>6183.918683103514</v>
      </c>
      <c r="AD34" s="55">
        <f t="shared" ref="AD34:AD39" si="141">+SUM(LB34:LM34)</f>
        <v>6307.597056765585</v>
      </c>
      <c r="AE34" s="55">
        <f t="shared" ref="AE34:AE39" si="142">+SUM(LN34:LY34)</f>
        <v>6433.7489979008969</v>
      </c>
      <c r="AF34" s="130">
        <f t="shared" ref="AF34:AF39" si="143">+SUM(LO34:LZ34)</f>
        <v>6433.7489979008969</v>
      </c>
      <c r="AG34" s="130">
        <f t="shared" ref="AG34:AG39" si="144">+SUM(LP34:MA34)</f>
        <v>6433.7489979008969</v>
      </c>
      <c r="AH34" s="130">
        <f t="shared" ref="AH34:AH39" si="145">+SUM(LQ34:MB34)</f>
        <v>6433.7489979008969</v>
      </c>
      <c r="AI34" s="130">
        <f t="shared" ref="AI34:AI39" si="146">+SUM(LR34:MC34)</f>
        <v>6433.7489979008969</v>
      </c>
      <c r="AJ34" s="130">
        <f t="shared" ref="AJ34:AJ39" si="147">+SUM(LS34:MD34)</f>
        <v>6433.7489979008969</v>
      </c>
      <c r="AK34" s="50"/>
      <c r="AL34" s="55">
        <f>MAX(Inputs!$M$80*Inputs!$M$17,Inputs!$M$79)/12</f>
        <v>333.33333333333331</v>
      </c>
      <c r="AM34" s="55">
        <f>MAX(Inputs!$M$80*Inputs!$M$17,Inputs!$M$79)/12</f>
        <v>333.33333333333331</v>
      </c>
      <c r="AN34" s="55">
        <f>MAX(Inputs!$M$80*Inputs!$M$17,Inputs!$M$79)/12</f>
        <v>333.33333333333331</v>
      </c>
      <c r="AO34" s="55">
        <f>MAX(Inputs!$M$80*Inputs!$M$17,Inputs!$M$79)/12</f>
        <v>333.33333333333331</v>
      </c>
      <c r="AP34" s="55">
        <f>MAX(Inputs!$M$80*Inputs!$M$17,Inputs!$M$79)/12</f>
        <v>333.33333333333331</v>
      </c>
      <c r="AQ34" s="55">
        <f>MAX(Inputs!$M$80*Inputs!$M$17,Inputs!$M$79)/12</f>
        <v>333.33333333333331</v>
      </c>
      <c r="AR34" s="55">
        <f>MAX(Inputs!$M$80*Inputs!$M$17,Inputs!$M$79)/12</f>
        <v>333.33333333333331</v>
      </c>
      <c r="AS34" s="55">
        <f>MAX(Inputs!$M$80*Inputs!$M$17,Inputs!$M$79)/12</f>
        <v>333.33333333333331</v>
      </c>
      <c r="AT34" s="55">
        <f>MAX(Inputs!$M$80*Inputs!$M$17,Inputs!$M$79)/12</f>
        <v>333.33333333333331</v>
      </c>
      <c r="AU34" s="55">
        <f>MAX(Inputs!$M$80*Inputs!$M$17,Inputs!$M$79)/12</f>
        <v>333.33333333333331</v>
      </c>
      <c r="AV34" s="55">
        <f>MAX(Inputs!$M$80*Inputs!$M$17,Inputs!$M$79)/12</f>
        <v>333.33333333333331</v>
      </c>
      <c r="AW34" s="55">
        <f>MAX(Inputs!$M$80*Inputs!$M$17,Inputs!$M$79)/12</f>
        <v>333.33333333333331</v>
      </c>
      <c r="AX34" s="57">
        <f>MAX(SUM(AL34:AW34)+((SUM(AL34:AW34))*Inputs!$M$81),Inputs!$M$79)/12</f>
        <v>340.00000000000006</v>
      </c>
      <c r="AY34" s="55">
        <f t="shared" ref="AY34:BI34" si="148">AX34</f>
        <v>340.00000000000006</v>
      </c>
      <c r="AZ34" s="55">
        <f t="shared" si="148"/>
        <v>340.00000000000006</v>
      </c>
      <c r="BA34" s="55">
        <f t="shared" si="148"/>
        <v>340.00000000000006</v>
      </c>
      <c r="BB34" s="55">
        <f t="shared" si="148"/>
        <v>340.00000000000006</v>
      </c>
      <c r="BC34" s="55">
        <f t="shared" si="148"/>
        <v>340.00000000000006</v>
      </c>
      <c r="BD34" s="55">
        <f t="shared" si="148"/>
        <v>340.00000000000006</v>
      </c>
      <c r="BE34" s="55">
        <f t="shared" si="148"/>
        <v>340.00000000000006</v>
      </c>
      <c r="BF34" s="55">
        <f t="shared" si="148"/>
        <v>340.00000000000006</v>
      </c>
      <c r="BG34" s="55">
        <f t="shared" si="148"/>
        <v>340.00000000000006</v>
      </c>
      <c r="BH34" s="55">
        <f t="shared" si="148"/>
        <v>340.00000000000006</v>
      </c>
      <c r="BI34" s="55">
        <f t="shared" si="148"/>
        <v>340.00000000000006</v>
      </c>
      <c r="BJ34" s="57">
        <f>MAX(SUM(AX34:BI34)+((SUM(AX34:BI34))*Inputs!$M$81),Inputs!$M$79)/12</f>
        <v>346.8</v>
      </c>
      <c r="BK34" s="55">
        <f t="shared" ref="BK34:BU34" si="149">BJ34</f>
        <v>346.8</v>
      </c>
      <c r="BL34" s="55">
        <f t="shared" si="149"/>
        <v>346.8</v>
      </c>
      <c r="BM34" s="55">
        <f t="shared" si="149"/>
        <v>346.8</v>
      </c>
      <c r="BN34" s="55">
        <f t="shared" si="149"/>
        <v>346.8</v>
      </c>
      <c r="BO34" s="55">
        <f t="shared" si="149"/>
        <v>346.8</v>
      </c>
      <c r="BP34" s="55">
        <f t="shared" si="149"/>
        <v>346.8</v>
      </c>
      <c r="BQ34" s="55">
        <f t="shared" si="149"/>
        <v>346.8</v>
      </c>
      <c r="BR34" s="55">
        <f t="shared" si="149"/>
        <v>346.8</v>
      </c>
      <c r="BS34" s="55">
        <f t="shared" si="149"/>
        <v>346.8</v>
      </c>
      <c r="BT34" s="55">
        <f t="shared" si="149"/>
        <v>346.8</v>
      </c>
      <c r="BU34" s="55">
        <f t="shared" si="149"/>
        <v>346.8</v>
      </c>
      <c r="BV34" s="57">
        <f>MAX(SUM(BJ34:BU34)+((SUM(BJ34:BU34))*Inputs!$M$81),Inputs!$M$79)/12</f>
        <v>353.7360000000001</v>
      </c>
      <c r="BW34" s="55">
        <f t="shared" ref="BW34:CG34" si="150">BV34</f>
        <v>353.7360000000001</v>
      </c>
      <c r="BX34" s="55">
        <f t="shared" si="150"/>
        <v>353.7360000000001</v>
      </c>
      <c r="BY34" s="55">
        <f t="shared" si="150"/>
        <v>353.7360000000001</v>
      </c>
      <c r="BZ34" s="55">
        <f t="shared" si="150"/>
        <v>353.7360000000001</v>
      </c>
      <c r="CA34" s="55">
        <f t="shared" si="150"/>
        <v>353.7360000000001</v>
      </c>
      <c r="CB34" s="55">
        <f t="shared" si="150"/>
        <v>353.7360000000001</v>
      </c>
      <c r="CC34" s="55">
        <f t="shared" si="150"/>
        <v>353.7360000000001</v>
      </c>
      <c r="CD34" s="55">
        <f t="shared" si="150"/>
        <v>353.7360000000001</v>
      </c>
      <c r="CE34" s="55">
        <f t="shared" si="150"/>
        <v>353.7360000000001</v>
      </c>
      <c r="CF34" s="55">
        <f t="shared" si="150"/>
        <v>353.7360000000001</v>
      </c>
      <c r="CG34" s="55">
        <f t="shared" si="150"/>
        <v>353.7360000000001</v>
      </c>
      <c r="CH34" s="57">
        <f>MAX(SUM(BV34:CG34)+((SUM(BV34:CG34))*Inputs!$M$81),Inputs!$M$79)/12</f>
        <v>360.81072</v>
      </c>
      <c r="CI34" s="55">
        <f t="shared" ref="CI34:CS34" si="151">CH34</f>
        <v>360.81072</v>
      </c>
      <c r="CJ34" s="55">
        <f t="shared" si="151"/>
        <v>360.81072</v>
      </c>
      <c r="CK34" s="55">
        <f t="shared" si="151"/>
        <v>360.81072</v>
      </c>
      <c r="CL34" s="55">
        <f t="shared" si="151"/>
        <v>360.81072</v>
      </c>
      <c r="CM34" s="55">
        <f t="shared" si="151"/>
        <v>360.81072</v>
      </c>
      <c r="CN34" s="55">
        <f t="shared" si="151"/>
        <v>360.81072</v>
      </c>
      <c r="CO34" s="55">
        <f t="shared" si="151"/>
        <v>360.81072</v>
      </c>
      <c r="CP34" s="55">
        <f t="shared" si="151"/>
        <v>360.81072</v>
      </c>
      <c r="CQ34" s="55">
        <f t="shared" si="151"/>
        <v>360.81072</v>
      </c>
      <c r="CR34" s="55">
        <f t="shared" si="151"/>
        <v>360.81072</v>
      </c>
      <c r="CS34" s="55">
        <f t="shared" si="151"/>
        <v>360.81072</v>
      </c>
      <c r="CT34" s="57">
        <f>MAX(SUM(CH34:CS34)+((SUM(CH34:CS34))*Inputs!$M$81),Inputs!$M$79)/12</f>
        <v>368.02693440000002</v>
      </c>
      <c r="CU34" s="55">
        <f t="shared" ref="CU34:DE34" si="152">CT34</f>
        <v>368.02693440000002</v>
      </c>
      <c r="CV34" s="55">
        <f t="shared" si="152"/>
        <v>368.02693440000002</v>
      </c>
      <c r="CW34" s="55">
        <f t="shared" si="152"/>
        <v>368.02693440000002</v>
      </c>
      <c r="CX34" s="55">
        <f t="shared" si="152"/>
        <v>368.02693440000002</v>
      </c>
      <c r="CY34" s="55">
        <f t="shared" si="152"/>
        <v>368.02693440000002</v>
      </c>
      <c r="CZ34" s="55">
        <f t="shared" si="152"/>
        <v>368.02693440000002</v>
      </c>
      <c r="DA34" s="55">
        <f t="shared" si="152"/>
        <v>368.02693440000002</v>
      </c>
      <c r="DB34" s="55">
        <f t="shared" si="152"/>
        <v>368.02693440000002</v>
      </c>
      <c r="DC34" s="55">
        <f t="shared" si="152"/>
        <v>368.02693440000002</v>
      </c>
      <c r="DD34" s="55">
        <f t="shared" si="152"/>
        <v>368.02693440000002</v>
      </c>
      <c r="DE34" s="55">
        <f t="shared" si="152"/>
        <v>368.02693440000002</v>
      </c>
      <c r="DF34" s="57">
        <f>MAX(SUM(CT34:DE34)+((SUM(CT34:DE34))*Inputs!$M$81),Inputs!$M$79)/12</f>
        <v>375.38747308799992</v>
      </c>
      <c r="DG34" s="55">
        <f t="shared" ref="DG34:DQ34" si="153">DF34</f>
        <v>375.38747308799992</v>
      </c>
      <c r="DH34" s="55">
        <f t="shared" si="153"/>
        <v>375.38747308799992</v>
      </c>
      <c r="DI34" s="55">
        <f t="shared" si="153"/>
        <v>375.38747308799992</v>
      </c>
      <c r="DJ34" s="55">
        <f t="shared" si="153"/>
        <v>375.38747308799992</v>
      </c>
      <c r="DK34" s="55">
        <f t="shared" si="153"/>
        <v>375.38747308799992</v>
      </c>
      <c r="DL34" s="55">
        <f t="shared" si="153"/>
        <v>375.38747308799992</v>
      </c>
      <c r="DM34" s="55">
        <f t="shared" si="153"/>
        <v>375.38747308799992</v>
      </c>
      <c r="DN34" s="55">
        <f t="shared" si="153"/>
        <v>375.38747308799992</v>
      </c>
      <c r="DO34" s="55">
        <f t="shared" si="153"/>
        <v>375.38747308799992</v>
      </c>
      <c r="DP34" s="55">
        <f t="shared" si="153"/>
        <v>375.38747308799992</v>
      </c>
      <c r="DQ34" s="55">
        <f t="shared" si="153"/>
        <v>375.38747308799992</v>
      </c>
      <c r="DR34" s="57">
        <f>MAX(SUM(DF34:DQ34)+((SUM(DF34:DQ34))*Inputs!$M$81),Inputs!$M$79)/12</f>
        <v>382.89522254975981</v>
      </c>
      <c r="DS34" s="55">
        <f t="shared" ref="DS34:EC34" si="154">DR34</f>
        <v>382.89522254975981</v>
      </c>
      <c r="DT34" s="55">
        <f t="shared" si="154"/>
        <v>382.89522254975981</v>
      </c>
      <c r="DU34" s="55">
        <f t="shared" si="154"/>
        <v>382.89522254975981</v>
      </c>
      <c r="DV34" s="55">
        <f t="shared" si="154"/>
        <v>382.89522254975981</v>
      </c>
      <c r="DW34" s="55">
        <f t="shared" si="154"/>
        <v>382.89522254975981</v>
      </c>
      <c r="DX34" s="55">
        <f t="shared" si="154"/>
        <v>382.89522254975981</v>
      </c>
      <c r="DY34" s="55">
        <f t="shared" si="154"/>
        <v>382.89522254975981</v>
      </c>
      <c r="DZ34" s="55">
        <f t="shared" si="154"/>
        <v>382.89522254975981</v>
      </c>
      <c r="EA34" s="55">
        <f t="shared" si="154"/>
        <v>382.89522254975981</v>
      </c>
      <c r="EB34" s="55">
        <f t="shared" si="154"/>
        <v>382.89522254975981</v>
      </c>
      <c r="EC34" s="55">
        <f t="shared" si="154"/>
        <v>382.89522254975981</v>
      </c>
      <c r="ED34" s="57">
        <f>MAX(SUM(DR34:EC34)+((SUM(DR34:EC34))*Inputs!$M$81),Inputs!$M$79)/12</f>
        <v>390.55312700075496</v>
      </c>
      <c r="EE34" s="55">
        <f t="shared" ref="EE34:EO34" si="155">ED34</f>
        <v>390.55312700075496</v>
      </c>
      <c r="EF34" s="55">
        <f t="shared" si="155"/>
        <v>390.55312700075496</v>
      </c>
      <c r="EG34" s="55">
        <f t="shared" si="155"/>
        <v>390.55312700075496</v>
      </c>
      <c r="EH34" s="55">
        <f t="shared" si="155"/>
        <v>390.55312700075496</v>
      </c>
      <c r="EI34" s="55">
        <f t="shared" si="155"/>
        <v>390.55312700075496</v>
      </c>
      <c r="EJ34" s="55">
        <f t="shared" si="155"/>
        <v>390.55312700075496</v>
      </c>
      <c r="EK34" s="55">
        <f t="shared" si="155"/>
        <v>390.55312700075496</v>
      </c>
      <c r="EL34" s="55">
        <f t="shared" si="155"/>
        <v>390.55312700075496</v>
      </c>
      <c r="EM34" s="55">
        <f t="shared" si="155"/>
        <v>390.55312700075496</v>
      </c>
      <c r="EN34" s="55">
        <f t="shared" si="155"/>
        <v>390.55312700075496</v>
      </c>
      <c r="EO34" s="55">
        <f t="shared" si="155"/>
        <v>390.55312700075496</v>
      </c>
      <c r="EP34" s="57">
        <f>MAX(SUM(ED34:EO34)+((SUM(ED34:EO34))*Inputs!$M$81),Inputs!$M$79)/12</f>
        <v>398.36418954077004</v>
      </c>
      <c r="EQ34" s="55">
        <f t="shared" ref="EQ34:FA34" si="156">EP34</f>
        <v>398.36418954077004</v>
      </c>
      <c r="ER34" s="55">
        <f t="shared" si="156"/>
        <v>398.36418954077004</v>
      </c>
      <c r="ES34" s="55">
        <f t="shared" si="156"/>
        <v>398.36418954077004</v>
      </c>
      <c r="ET34" s="55">
        <f t="shared" si="156"/>
        <v>398.36418954077004</v>
      </c>
      <c r="EU34" s="55">
        <f t="shared" si="156"/>
        <v>398.36418954077004</v>
      </c>
      <c r="EV34" s="55">
        <f t="shared" si="156"/>
        <v>398.36418954077004</v>
      </c>
      <c r="EW34" s="55">
        <f t="shared" si="156"/>
        <v>398.36418954077004</v>
      </c>
      <c r="EX34" s="55">
        <f t="shared" si="156"/>
        <v>398.36418954077004</v>
      </c>
      <c r="EY34" s="55">
        <f t="shared" si="156"/>
        <v>398.36418954077004</v>
      </c>
      <c r="EZ34" s="55">
        <f t="shared" si="156"/>
        <v>398.36418954077004</v>
      </c>
      <c r="FA34" s="55">
        <f t="shared" si="156"/>
        <v>398.36418954077004</v>
      </c>
      <c r="FB34" s="57">
        <f>MAX(SUM(EP34:FA34)+((SUM(EP34:FA34))*Inputs!$M$81),Inputs!$M$79)/12</f>
        <v>406.33147333158541</v>
      </c>
      <c r="FC34" s="55">
        <f t="shared" ref="FC34:FM34" si="157">FB34</f>
        <v>406.33147333158541</v>
      </c>
      <c r="FD34" s="55">
        <f t="shared" si="157"/>
        <v>406.33147333158541</v>
      </c>
      <c r="FE34" s="55">
        <f t="shared" si="157"/>
        <v>406.33147333158541</v>
      </c>
      <c r="FF34" s="55">
        <f t="shared" si="157"/>
        <v>406.33147333158541</v>
      </c>
      <c r="FG34" s="55">
        <f t="shared" si="157"/>
        <v>406.33147333158541</v>
      </c>
      <c r="FH34" s="55">
        <f t="shared" si="157"/>
        <v>406.33147333158541</v>
      </c>
      <c r="FI34" s="55">
        <f t="shared" si="157"/>
        <v>406.33147333158541</v>
      </c>
      <c r="FJ34" s="55">
        <f t="shared" si="157"/>
        <v>406.33147333158541</v>
      </c>
      <c r="FK34" s="55">
        <f t="shared" si="157"/>
        <v>406.33147333158541</v>
      </c>
      <c r="FL34" s="55">
        <f t="shared" si="157"/>
        <v>406.33147333158541</v>
      </c>
      <c r="FM34" s="55">
        <f t="shared" si="157"/>
        <v>406.33147333158541</v>
      </c>
      <c r="FN34" s="57">
        <f>MAX(SUM(FB34:FM34)+((SUM(FB34:FM34))*Inputs!$M$81),Inputs!$M$79)/12</f>
        <v>414.45810279821723</v>
      </c>
      <c r="FO34" s="55">
        <f t="shared" ref="FO34:FY34" si="158">FN34</f>
        <v>414.45810279821723</v>
      </c>
      <c r="FP34" s="55">
        <f t="shared" si="158"/>
        <v>414.45810279821723</v>
      </c>
      <c r="FQ34" s="55">
        <f t="shared" si="158"/>
        <v>414.45810279821723</v>
      </c>
      <c r="FR34" s="55">
        <f t="shared" si="158"/>
        <v>414.45810279821723</v>
      </c>
      <c r="FS34" s="55">
        <f t="shared" si="158"/>
        <v>414.45810279821723</v>
      </c>
      <c r="FT34" s="55">
        <f t="shared" si="158"/>
        <v>414.45810279821723</v>
      </c>
      <c r="FU34" s="55">
        <f t="shared" si="158"/>
        <v>414.45810279821723</v>
      </c>
      <c r="FV34" s="55">
        <f t="shared" si="158"/>
        <v>414.45810279821723</v>
      </c>
      <c r="FW34" s="55">
        <f t="shared" si="158"/>
        <v>414.45810279821723</v>
      </c>
      <c r="FX34" s="55">
        <f t="shared" si="158"/>
        <v>414.45810279821723</v>
      </c>
      <c r="FY34" s="55">
        <f t="shared" si="158"/>
        <v>414.45810279821723</v>
      </c>
      <c r="FZ34" s="57">
        <f>MAX(SUM(FN34:FY34)+((SUM(FN34:FY34))*Inputs!$M$81),Inputs!$M$79)/12</f>
        <v>422.74726485418165</v>
      </c>
      <c r="GA34" s="55">
        <f t="shared" ref="GA34:GK34" si="159">FZ34</f>
        <v>422.74726485418165</v>
      </c>
      <c r="GB34" s="55">
        <f t="shared" si="159"/>
        <v>422.74726485418165</v>
      </c>
      <c r="GC34" s="55">
        <f t="shared" si="159"/>
        <v>422.74726485418165</v>
      </c>
      <c r="GD34" s="55">
        <f t="shared" si="159"/>
        <v>422.74726485418165</v>
      </c>
      <c r="GE34" s="55">
        <f t="shared" si="159"/>
        <v>422.74726485418165</v>
      </c>
      <c r="GF34" s="55">
        <f t="shared" si="159"/>
        <v>422.74726485418165</v>
      </c>
      <c r="GG34" s="55">
        <f t="shared" si="159"/>
        <v>422.74726485418165</v>
      </c>
      <c r="GH34" s="55">
        <f t="shared" si="159"/>
        <v>422.74726485418165</v>
      </c>
      <c r="GI34" s="55">
        <f t="shared" si="159"/>
        <v>422.74726485418165</v>
      </c>
      <c r="GJ34" s="55">
        <f t="shared" si="159"/>
        <v>422.74726485418165</v>
      </c>
      <c r="GK34" s="55">
        <f t="shared" si="159"/>
        <v>422.74726485418165</v>
      </c>
      <c r="GL34" s="57">
        <f>MAX(SUM(FZ34:GK34)+((SUM(FZ34:GK34))*Inputs!$M$81),Inputs!$M$79)/12</f>
        <v>431.20221015126532</v>
      </c>
      <c r="GM34" s="55">
        <f t="shared" ref="GM34:GW34" si="160">GL34</f>
        <v>431.20221015126532</v>
      </c>
      <c r="GN34" s="55">
        <f t="shared" si="160"/>
        <v>431.20221015126532</v>
      </c>
      <c r="GO34" s="55">
        <f t="shared" si="160"/>
        <v>431.20221015126532</v>
      </c>
      <c r="GP34" s="55">
        <f t="shared" si="160"/>
        <v>431.20221015126532</v>
      </c>
      <c r="GQ34" s="55">
        <f t="shared" si="160"/>
        <v>431.20221015126532</v>
      </c>
      <c r="GR34" s="55">
        <f t="shared" si="160"/>
        <v>431.20221015126532</v>
      </c>
      <c r="GS34" s="55">
        <f t="shared" si="160"/>
        <v>431.20221015126532</v>
      </c>
      <c r="GT34" s="55">
        <f t="shared" si="160"/>
        <v>431.20221015126532</v>
      </c>
      <c r="GU34" s="55">
        <f t="shared" si="160"/>
        <v>431.20221015126532</v>
      </c>
      <c r="GV34" s="55">
        <f t="shared" si="160"/>
        <v>431.20221015126532</v>
      </c>
      <c r="GW34" s="55">
        <f t="shared" si="160"/>
        <v>431.20221015126532</v>
      </c>
      <c r="GX34" s="57">
        <f>MAX(SUM(GL34:GW34)+((SUM(GL34:GW34))*Inputs!$M$81),Inputs!$M$79)/12</f>
        <v>439.82625435429071</v>
      </c>
      <c r="GY34" s="55">
        <f t="shared" ref="GY34:HI34" si="161">GX34</f>
        <v>439.82625435429071</v>
      </c>
      <c r="GZ34" s="55">
        <f t="shared" si="161"/>
        <v>439.82625435429071</v>
      </c>
      <c r="HA34" s="55">
        <f t="shared" si="161"/>
        <v>439.82625435429071</v>
      </c>
      <c r="HB34" s="55">
        <f t="shared" si="161"/>
        <v>439.82625435429071</v>
      </c>
      <c r="HC34" s="55">
        <f t="shared" si="161"/>
        <v>439.82625435429071</v>
      </c>
      <c r="HD34" s="55">
        <f t="shared" si="161"/>
        <v>439.82625435429071</v>
      </c>
      <c r="HE34" s="55">
        <f t="shared" si="161"/>
        <v>439.82625435429071</v>
      </c>
      <c r="HF34" s="55">
        <f t="shared" si="161"/>
        <v>439.82625435429071</v>
      </c>
      <c r="HG34" s="55">
        <f t="shared" si="161"/>
        <v>439.82625435429071</v>
      </c>
      <c r="HH34" s="55">
        <f t="shared" si="161"/>
        <v>439.82625435429071</v>
      </c>
      <c r="HI34" s="55">
        <f t="shared" si="161"/>
        <v>439.82625435429071</v>
      </c>
      <c r="HJ34" s="57">
        <f>MAX(SUM(GX34:HI34)+((SUM(GX34:HI34))*Inputs!$M$81),Inputs!$M$79)/12</f>
        <v>448.62277944137645</v>
      </c>
      <c r="HK34" s="55">
        <f t="shared" ref="HK34:HU34" si="162">HJ34</f>
        <v>448.62277944137645</v>
      </c>
      <c r="HL34" s="55">
        <f t="shared" si="162"/>
        <v>448.62277944137645</v>
      </c>
      <c r="HM34" s="55">
        <f t="shared" si="162"/>
        <v>448.62277944137645</v>
      </c>
      <c r="HN34" s="55">
        <f t="shared" si="162"/>
        <v>448.62277944137645</v>
      </c>
      <c r="HO34" s="55">
        <f t="shared" si="162"/>
        <v>448.62277944137645</v>
      </c>
      <c r="HP34" s="55">
        <f t="shared" si="162"/>
        <v>448.62277944137645</v>
      </c>
      <c r="HQ34" s="55">
        <f t="shared" si="162"/>
        <v>448.62277944137645</v>
      </c>
      <c r="HR34" s="55">
        <f t="shared" si="162"/>
        <v>448.62277944137645</v>
      </c>
      <c r="HS34" s="55">
        <f t="shared" si="162"/>
        <v>448.62277944137645</v>
      </c>
      <c r="HT34" s="55">
        <f t="shared" si="162"/>
        <v>448.62277944137645</v>
      </c>
      <c r="HU34" s="55">
        <f t="shared" si="162"/>
        <v>448.62277944137645</v>
      </c>
      <c r="HV34" s="57">
        <f>MAX(SUM(HJ34:HU34)+((SUM(HJ34:HU34))*Inputs!$M$81),Inputs!$M$79)/12</f>
        <v>457.59523503020381</v>
      </c>
      <c r="HW34" s="55">
        <f t="shared" ref="HW34:IG34" si="163">HV34</f>
        <v>457.59523503020381</v>
      </c>
      <c r="HX34" s="55">
        <f t="shared" si="163"/>
        <v>457.59523503020381</v>
      </c>
      <c r="HY34" s="55">
        <f t="shared" si="163"/>
        <v>457.59523503020381</v>
      </c>
      <c r="HZ34" s="55">
        <f t="shared" si="163"/>
        <v>457.59523503020381</v>
      </c>
      <c r="IA34" s="55">
        <f t="shared" si="163"/>
        <v>457.59523503020381</v>
      </c>
      <c r="IB34" s="55">
        <f t="shared" si="163"/>
        <v>457.59523503020381</v>
      </c>
      <c r="IC34" s="55">
        <f t="shared" si="163"/>
        <v>457.59523503020381</v>
      </c>
      <c r="ID34" s="55">
        <f t="shared" si="163"/>
        <v>457.59523503020381</v>
      </c>
      <c r="IE34" s="55">
        <f t="shared" si="163"/>
        <v>457.59523503020381</v>
      </c>
      <c r="IF34" s="55">
        <f t="shared" si="163"/>
        <v>457.59523503020381</v>
      </c>
      <c r="IG34" s="55">
        <f t="shared" si="163"/>
        <v>457.59523503020381</v>
      </c>
      <c r="IH34" s="57">
        <f>MAX(SUM(HV34:IG34)+((SUM(HV34:IG34))*Inputs!$M$81),Inputs!$M$79)/12</f>
        <v>466.74713973080793</v>
      </c>
      <c r="II34" s="55">
        <f t="shared" ref="II34:IS34" si="164">IH34</f>
        <v>466.74713973080793</v>
      </c>
      <c r="IJ34" s="55">
        <f t="shared" si="164"/>
        <v>466.74713973080793</v>
      </c>
      <c r="IK34" s="55">
        <f t="shared" si="164"/>
        <v>466.74713973080793</v>
      </c>
      <c r="IL34" s="55">
        <f t="shared" si="164"/>
        <v>466.74713973080793</v>
      </c>
      <c r="IM34" s="55">
        <f t="shared" si="164"/>
        <v>466.74713973080793</v>
      </c>
      <c r="IN34" s="55">
        <f t="shared" si="164"/>
        <v>466.74713973080793</v>
      </c>
      <c r="IO34" s="55">
        <f t="shared" si="164"/>
        <v>466.74713973080793</v>
      </c>
      <c r="IP34" s="55">
        <f t="shared" si="164"/>
        <v>466.74713973080793</v>
      </c>
      <c r="IQ34" s="55">
        <f t="shared" si="164"/>
        <v>466.74713973080793</v>
      </c>
      <c r="IR34" s="55">
        <f t="shared" si="164"/>
        <v>466.74713973080793</v>
      </c>
      <c r="IS34" s="55">
        <f t="shared" si="164"/>
        <v>466.74713973080793</v>
      </c>
      <c r="IT34" s="57">
        <f>MAX(SUM(IH34:IS34)+((SUM(IH34:IS34))*Inputs!$M$81),Inputs!$M$79)/12</f>
        <v>476.08208252542425</v>
      </c>
      <c r="IU34" s="55">
        <f t="shared" ref="IU34:JE34" si="165">IT34</f>
        <v>476.08208252542425</v>
      </c>
      <c r="IV34" s="55">
        <f t="shared" si="165"/>
        <v>476.08208252542425</v>
      </c>
      <c r="IW34" s="55">
        <f t="shared" si="165"/>
        <v>476.08208252542425</v>
      </c>
      <c r="IX34" s="55">
        <f t="shared" si="165"/>
        <v>476.08208252542425</v>
      </c>
      <c r="IY34" s="55">
        <f t="shared" si="165"/>
        <v>476.08208252542425</v>
      </c>
      <c r="IZ34" s="55">
        <f t="shared" si="165"/>
        <v>476.08208252542425</v>
      </c>
      <c r="JA34" s="55">
        <f t="shared" si="165"/>
        <v>476.08208252542425</v>
      </c>
      <c r="JB34" s="55">
        <f t="shared" si="165"/>
        <v>476.08208252542425</v>
      </c>
      <c r="JC34" s="55">
        <f t="shared" si="165"/>
        <v>476.08208252542425</v>
      </c>
      <c r="JD34" s="55">
        <f t="shared" si="165"/>
        <v>476.08208252542425</v>
      </c>
      <c r="JE34" s="55">
        <f t="shared" si="165"/>
        <v>476.08208252542425</v>
      </c>
      <c r="JF34" s="57">
        <f>MAX(SUM(IT34:JE34)+((SUM(IT34:JE34))*Inputs!$M$81),Inputs!$M$79)/12</f>
        <v>485.60372417593265</v>
      </c>
      <c r="JG34" s="55">
        <f t="shared" ref="JG34:JQ34" si="166">JF34</f>
        <v>485.60372417593265</v>
      </c>
      <c r="JH34" s="55">
        <f t="shared" si="166"/>
        <v>485.60372417593265</v>
      </c>
      <c r="JI34" s="55">
        <f t="shared" si="166"/>
        <v>485.60372417593265</v>
      </c>
      <c r="JJ34" s="55">
        <f t="shared" si="166"/>
        <v>485.60372417593265</v>
      </c>
      <c r="JK34" s="55">
        <f t="shared" si="166"/>
        <v>485.60372417593265</v>
      </c>
      <c r="JL34" s="55">
        <f t="shared" si="166"/>
        <v>485.60372417593265</v>
      </c>
      <c r="JM34" s="55">
        <f t="shared" si="166"/>
        <v>485.60372417593265</v>
      </c>
      <c r="JN34" s="55">
        <f t="shared" si="166"/>
        <v>485.60372417593265</v>
      </c>
      <c r="JO34" s="55">
        <f t="shared" si="166"/>
        <v>485.60372417593265</v>
      </c>
      <c r="JP34" s="55">
        <f t="shared" si="166"/>
        <v>485.60372417593265</v>
      </c>
      <c r="JQ34" s="55">
        <f t="shared" si="166"/>
        <v>485.60372417593265</v>
      </c>
      <c r="JR34" s="57">
        <f>MAX(SUM(JF34:JQ34)+((SUM(JF34:JQ34))*Inputs!$M$81),Inputs!$M$79)/12</f>
        <v>495.31579865945122</v>
      </c>
      <c r="JS34" s="55">
        <f t="shared" ref="JS34:KC34" si="167">JR34</f>
        <v>495.31579865945122</v>
      </c>
      <c r="JT34" s="55">
        <f t="shared" si="167"/>
        <v>495.31579865945122</v>
      </c>
      <c r="JU34" s="55">
        <f t="shared" si="167"/>
        <v>495.31579865945122</v>
      </c>
      <c r="JV34" s="55">
        <f t="shared" si="167"/>
        <v>495.31579865945122</v>
      </c>
      <c r="JW34" s="55">
        <f t="shared" si="167"/>
        <v>495.31579865945122</v>
      </c>
      <c r="JX34" s="55">
        <f t="shared" si="167"/>
        <v>495.31579865945122</v>
      </c>
      <c r="JY34" s="55">
        <f t="shared" si="167"/>
        <v>495.31579865945122</v>
      </c>
      <c r="JZ34" s="55">
        <f t="shared" si="167"/>
        <v>495.31579865945122</v>
      </c>
      <c r="KA34" s="55">
        <f t="shared" si="167"/>
        <v>495.31579865945122</v>
      </c>
      <c r="KB34" s="55">
        <f t="shared" si="167"/>
        <v>495.31579865945122</v>
      </c>
      <c r="KC34" s="55">
        <f t="shared" si="167"/>
        <v>495.31579865945122</v>
      </c>
      <c r="KD34" s="57">
        <f>MAX(SUM(JR34:KC34)+((SUM(JR34:KC34))*Inputs!$M$81),Inputs!$M$79)/12</f>
        <v>505.22211463264028</v>
      </c>
      <c r="KE34" s="55">
        <f t="shared" ref="KE34:KO34" si="168">KD34</f>
        <v>505.22211463264028</v>
      </c>
      <c r="KF34" s="55">
        <f t="shared" si="168"/>
        <v>505.22211463264028</v>
      </c>
      <c r="KG34" s="55">
        <f t="shared" si="168"/>
        <v>505.22211463264028</v>
      </c>
      <c r="KH34" s="55">
        <f t="shared" si="168"/>
        <v>505.22211463264028</v>
      </c>
      <c r="KI34" s="55">
        <f t="shared" si="168"/>
        <v>505.22211463264028</v>
      </c>
      <c r="KJ34" s="55">
        <f t="shared" si="168"/>
        <v>505.22211463264028</v>
      </c>
      <c r="KK34" s="55">
        <f t="shared" si="168"/>
        <v>505.22211463264028</v>
      </c>
      <c r="KL34" s="55">
        <f t="shared" si="168"/>
        <v>505.22211463264028</v>
      </c>
      <c r="KM34" s="55">
        <f t="shared" si="168"/>
        <v>505.22211463264028</v>
      </c>
      <c r="KN34" s="55">
        <f t="shared" si="168"/>
        <v>505.22211463264028</v>
      </c>
      <c r="KO34" s="55">
        <f t="shared" si="168"/>
        <v>505.22211463264028</v>
      </c>
      <c r="KP34" s="57">
        <f>MAX(SUM(KD34:KO34)+((SUM(KD34:KO34))*Inputs!$M$81),Inputs!$M$79)/12</f>
        <v>515.32655692529295</v>
      </c>
      <c r="KQ34" s="55">
        <f t="shared" ref="KQ34:LA34" si="169">KP34</f>
        <v>515.32655692529295</v>
      </c>
      <c r="KR34" s="55">
        <f t="shared" si="169"/>
        <v>515.32655692529295</v>
      </c>
      <c r="KS34" s="55">
        <f t="shared" si="169"/>
        <v>515.32655692529295</v>
      </c>
      <c r="KT34" s="55">
        <f t="shared" si="169"/>
        <v>515.32655692529295</v>
      </c>
      <c r="KU34" s="55">
        <f t="shared" si="169"/>
        <v>515.32655692529295</v>
      </c>
      <c r="KV34" s="55">
        <f t="shared" si="169"/>
        <v>515.32655692529295</v>
      </c>
      <c r="KW34" s="55">
        <f t="shared" si="169"/>
        <v>515.32655692529295</v>
      </c>
      <c r="KX34" s="55">
        <f t="shared" si="169"/>
        <v>515.32655692529295</v>
      </c>
      <c r="KY34" s="55">
        <f t="shared" si="169"/>
        <v>515.32655692529295</v>
      </c>
      <c r="KZ34" s="55">
        <f t="shared" si="169"/>
        <v>515.32655692529295</v>
      </c>
      <c r="LA34" s="55">
        <f t="shared" si="169"/>
        <v>515.32655692529295</v>
      </c>
      <c r="LB34" s="57">
        <f>MAX(SUM(KP34:LA34)+((SUM(KP34:LA34))*Inputs!$M$81),Inputs!$M$79)/12</f>
        <v>525.63308806379871</v>
      </c>
      <c r="LC34" s="55">
        <f t="shared" ref="LC34:LM34" si="170">LB34</f>
        <v>525.63308806379871</v>
      </c>
      <c r="LD34" s="55">
        <f t="shared" si="170"/>
        <v>525.63308806379871</v>
      </c>
      <c r="LE34" s="55">
        <f t="shared" si="170"/>
        <v>525.63308806379871</v>
      </c>
      <c r="LF34" s="55">
        <f t="shared" si="170"/>
        <v>525.63308806379871</v>
      </c>
      <c r="LG34" s="55">
        <f t="shared" si="170"/>
        <v>525.63308806379871</v>
      </c>
      <c r="LH34" s="55">
        <f t="shared" si="170"/>
        <v>525.63308806379871</v>
      </c>
      <c r="LI34" s="55">
        <f t="shared" si="170"/>
        <v>525.63308806379871</v>
      </c>
      <c r="LJ34" s="55">
        <f t="shared" si="170"/>
        <v>525.63308806379871</v>
      </c>
      <c r="LK34" s="55">
        <f t="shared" si="170"/>
        <v>525.63308806379871</v>
      </c>
      <c r="LL34" s="55">
        <f t="shared" si="170"/>
        <v>525.63308806379871</v>
      </c>
      <c r="LM34" s="55">
        <f t="shared" si="170"/>
        <v>525.63308806379871</v>
      </c>
      <c r="LN34" s="57">
        <f>MAX(SUM(LB34:LM34)+((SUM(LB34:LM34))*Inputs!$M$81),Inputs!$M$79)/12</f>
        <v>536.14574982507474</v>
      </c>
      <c r="LO34" s="55">
        <f t="shared" ref="LO34:LY34" si="171">LN34</f>
        <v>536.14574982507474</v>
      </c>
      <c r="LP34" s="55">
        <f t="shared" si="171"/>
        <v>536.14574982507474</v>
      </c>
      <c r="LQ34" s="55">
        <f t="shared" si="171"/>
        <v>536.14574982507474</v>
      </c>
      <c r="LR34" s="55">
        <f t="shared" si="171"/>
        <v>536.14574982507474</v>
      </c>
      <c r="LS34" s="55">
        <f t="shared" si="171"/>
        <v>536.14574982507474</v>
      </c>
      <c r="LT34" s="55">
        <f t="shared" si="171"/>
        <v>536.14574982507474</v>
      </c>
      <c r="LU34" s="55">
        <f t="shared" si="171"/>
        <v>536.14574982507474</v>
      </c>
      <c r="LV34" s="55">
        <f t="shared" si="171"/>
        <v>536.14574982507474</v>
      </c>
      <c r="LW34" s="55">
        <f t="shared" si="171"/>
        <v>536.14574982507474</v>
      </c>
      <c r="LX34" s="55">
        <f t="shared" si="171"/>
        <v>536.14574982507474</v>
      </c>
      <c r="LY34" s="55">
        <f t="shared" si="171"/>
        <v>536.14574982507474</v>
      </c>
      <c r="LZ34" s="130">
        <f t="shared" ref="LZ34:LZ35" si="172">LY34</f>
        <v>536.14574982507474</v>
      </c>
      <c r="MA34" s="130">
        <f t="shared" ref="MA34:MA35" si="173">LZ34</f>
        <v>536.14574982507474</v>
      </c>
      <c r="MB34" s="130">
        <f t="shared" ref="MB34:MB35" si="174">MA34</f>
        <v>536.14574982507474</v>
      </c>
      <c r="MC34" s="130">
        <f t="shared" ref="MC34:MC35" si="175">MB34</f>
        <v>536.14574982507474</v>
      </c>
      <c r="MD34" s="130">
        <f t="shared" ref="MD34:MD35" si="176">MC34</f>
        <v>536.14574982507474</v>
      </c>
      <c r="ME34" s="130">
        <f t="shared" ref="ME34:ME35" si="177">MD34</f>
        <v>536.14574982507474</v>
      </c>
      <c r="MF34" s="130">
        <f t="shared" ref="MF34:MF35" si="178">ME34</f>
        <v>536.14574982507474</v>
      </c>
      <c r="MG34" s="130">
        <f t="shared" ref="MG34:MG35" si="179">MF34</f>
        <v>536.14574982507474</v>
      </c>
      <c r="MH34" s="130">
        <f t="shared" ref="MH34:MH35" si="180">MG34</f>
        <v>536.14574982507474</v>
      </c>
      <c r="MI34" s="130">
        <f t="shared" ref="MI34:MI35" si="181">MH34</f>
        <v>536.14574982507474</v>
      </c>
      <c r="MJ34" s="130">
        <f t="shared" ref="MJ34:MJ35" si="182">MI34</f>
        <v>536.14574982507474</v>
      </c>
      <c r="MK34" s="130">
        <f t="shared" ref="MK34:MK35" si="183">MJ34</f>
        <v>536.14574982507474</v>
      </c>
      <c r="ML34" s="130">
        <f t="shared" ref="ML34:ML35" si="184">MK34</f>
        <v>536.14574982507474</v>
      </c>
      <c r="MM34" s="130">
        <f t="shared" ref="MM34:MM35" si="185">ML34</f>
        <v>536.14574982507474</v>
      </c>
      <c r="MN34" s="130">
        <f t="shared" ref="MN34:MN35" si="186">MM34</f>
        <v>536.14574982507474</v>
      </c>
      <c r="MO34" s="130">
        <f t="shared" ref="MO34:MO35" si="187">MN34</f>
        <v>536.14574982507474</v>
      </c>
      <c r="MP34" s="130">
        <f t="shared" ref="MP34:MP35" si="188">MO34</f>
        <v>536.14574982507474</v>
      </c>
      <c r="MQ34" s="130">
        <f t="shared" ref="MQ34:MQ35" si="189">MP34</f>
        <v>536.14574982507474</v>
      </c>
      <c r="MR34" s="130">
        <f t="shared" ref="MR34:MR35" si="190">MQ34</f>
        <v>536.14574982507474</v>
      </c>
      <c r="MS34" s="130">
        <f t="shared" ref="MS34:MS35" si="191">MR34</f>
        <v>536.14574982507474</v>
      </c>
      <c r="MT34" s="130">
        <f t="shared" ref="MT34:MT35" si="192">MS34</f>
        <v>536.14574982507474</v>
      </c>
      <c r="MU34" s="130">
        <f t="shared" ref="MU34:MU35" si="193">MT34</f>
        <v>536.14574982507474</v>
      </c>
      <c r="MV34" s="130">
        <f t="shared" ref="MV34:MV35" si="194">MU34</f>
        <v>536.14574982507474</v>
      </c>
      <c r="MW34" s="130">
        <f t="shared" ref="MW34:MW35" si="195">MV34</f>
        <v>536.14574982507474</v>
      </c>
      <c r="MX34" s="130">
        <f t="shared" ref="MX34:MX35" si="196">MW34</f>
        <v>536.14574982507474</v>
      </c>
      <c r="MY34" s="130">
        <f t="shared" ref="MY34:MY35" si="197">MX34</f>
        <v>536.14574982507474</v>
      </c>
      <c r="MZ34" s="130">
        <f t="shared" ref="MZ34:MZ35" si="198">MY34</f>
        <v>536.14574982507474</v>
      </c>
      <c r="NA34" s="130">
        <f t="shared" ref="NA34:NA35" si="199">MZ34</f>
        <v>536.14574982507474</v>
      </c>
      <c r="NB34" s="130">
        <f t="shared" ref="NB34:NB35" si="200">NA34</f>
        <v>536.14574982507474</v>
      </c>
      <c r="NC34" s="130">
        <f t="shared" ref="NC34:NC35" si="201">NB34</f>
        <v>536.14574982507474</v>
      </c>
      <c r="ND34" s="130">
        <f t="shared" ref="ND34:ND35" si="202">NC34</f>
        <v>536.14574982507474</v>
      </c>
      <c r="NE34" s="130">
        <f t="shared" ref="NE34:NE35" si="203">ND34</f>
        <v>536.14574982507474</v>
      </c>
      <c r="NF34" s="130">
        <f t="shared" ref="NF34:NF35" si="204">NE34</f>
        <v>536.14574982507474</v>
      </c>
      <c r="NG34" s="130">
        <f t="shared" ref="NG34:NG35" si="205">NF34</f>
        <v>536.14574982507474</v>
      </c>
      <c r="NH34" s="130">
        <f t="shared" ref="NH34:NH35" si="206">NG34</f>
        <v>536.14574982507474</v>
      </c>
      <c r="NI34" s="130">
        <f t="shared" ref="NI34:NI35" si="207">NH34</f>
        <v>536.14574982507474</v>
      </c>
      <c r="NJ34" s="130">
        <f t="shared" ref="NJ34:NJ35" si="208">NI34</f>
        <v>536.14574982507474</v>
      </c>
      <c r="NK34" s="130">
        <f t="shared" ref="NK34:NK35" si="209">NJ34</f>
        <v>536.14574982507474</v>
      </c>
      <c r="NL34" s="130">
        <f t="shared" ref="NL34:NL35" si="210">NK34</f>
        <v>536.14574982507474</v>
      </c>
      <c r="NM34" s="130">
        <f t="shared" ref="NM34:NM35" si="211">NL34</f>
        <v>536.14574982507474</v>
      </c>
      <c r="NN34" s="130">
        <f t="shared" ref="NN34:NN35" si="212">NM34</f>
        <v>536.14574982507474</v>
      </c>
      <c r="NO34" s="130">
        <f t="shared" ref="NO34:NO35" si="213">NN34</f>
        <v>536.14574982507474</v>
      </c>
      <c r="NP34" s="130">
        <f t="shared" ref="NP34:NP35" si="214">NO34</f>
        <v>536.14574982507474</v>
      </c>
      <c r="NQ34" s="130">
        <f t="shared" ref="NQ34:NQ35" si="215">NP34</f>
        <v>536.14574982507474</v>
      </c>
      <c r="NR34" s="130">
        <f t="shared" ref="NR34:NR35" si="216">NQ34</f>
        <v>536.14574982507474</v>
      </c>
      <c r="NS34" s="130">
        <f t="shared" ref="NS34:NS35" si="217">NR34</f>
        <v>536.14574982507474</v>
      </c>
      <c r="NT34" s="130">
        <f t="shared" ref="NT34:NT35" si="218">NS34</f>
        <v>536.14574982507474</v>
      </c>
      <c r="NU34" s="130">
        <f t="shared" ref="NU34:NU35" si="219">NT34</f>
        <v>536.14574982507474</v>
      </c>
      <c r="NV34" s="130">
        <f t="shared" ref="NV34:NV35" si="220">NU34</f>
        <v>536.14574982507474</v>
      </c>
      <c r="NW34" s="130">
        <f t="shared" ref="NW34:NW35" si="221">NV34</f>
        <v>536.14574982507474</v>
      </c>
      <c r="NX34" s="130">
        <f t="shared" ref="NX34:NX35" si="222">NW34</f>
        <v>536.14574982507474</v>
      </c>
      <c r="NY34" s="130">
        <f t="shared" ref="NY34:NY35" si="223">NX34</f>
        <v>536.14574982507474</v>
      </c>
      <c r="NZ34" s="130">
        <f t="shared" ref="NZ34:NZ35" si="224">NY34</f>
        <v>536.14574982507474</v>
      </c>
      <c r="OA34" s="130">
        <f t="shared" ref="OA34:OA35" si="225">NZ34</f>
        <v>536.14574982507474</v>
      </c>
      <c r="OB34" s="130">
        <f t="shared" ref="OB34:OB35" si="226">OA34</f>
        <v>536.14574982507474</v>
      </c>
      <c r="OC34" s="130">
        <f t="shared" ref="OC34:OC35" si="227">OB34</f>
        <v>536.14574982507474</v>
      </c>
      <c r="OD34" s="130">
        <f t="shared" ref="OD34:OD35" si="228">OC34</f>
        <v>536.14574982507474</v>
      </c>
      <c r="OE34" s="130">
        <f t="shared" ref="OE34:OE35" si="229">OD34</f>
        <v>536.14574982507474</v>
      </c>
      <c r="OF34" s="130">
        <f t="shared" ref="OF34:OF35" si="230">OE34</f>
        <v>536.14574982507474</v>
      </c>
      <c r="OG34" s="130">
        <f t="shared" ref="OG34:OG35" si="231">OF34</f>
        <v>536.14574982507474</v>
      </c>
    </row>
    <row r="35" spans="2:410">
      <c r="E35" s="11" t="s">
        <v>154</v>
      </c>
      <c r="G35" s="55">
        <f t="shared" si="118"/>
        <v>0</v>
      </c>
      <c r="H35" s="55">
        <f t="shared" si="119"/>
        <v>0</v>
      </c>
      <c r="I35" s="55">
        <f t="shared" si="120"/>
        <v>0</v>
      </c>
      <c r="J35" s="55">
        <f t="shared" si="121"/>
        <v>0</v>
      </c>
      <c r="K35" s="55">
        <f t="shared" si="122"/>
        <v>0</v>
      </c>
      <c r="L35" s="55">
        <f t="shared" si="123"/>
        <v>0</v>
      </c>
      <c r="M35" s="55">
        <f t="shared" si="124"/>
        <v>0</v>
      </c>
      <c r="N35" s="55">
        <f t="shared" si="125"/>
        <v>0</v>
      </c>
      <c r="O35" s="55">
        <f t="shared" si="126"/>
        <v>0</v>
      </c>
      <c r="P35" s="55">
        <f t="shared" si="127"/>
        <v>0</v>
      </c>
      <c r="Q35" s="55">
        <f t="shared" si="128"/>
        <v>0</v>
      </c>
      <c r="R35" s="55">
        <f t="shared" si="129"/>
        <v>0</v>
      </c>
      <c r="S35" s="55">
        <f t="shared" si="130"/>
        <v>0</v>
      </c>
      <c r="T35" s="55">
        <f t="shared" si="131"/>
        <v>0</v>
      </c>
      <c r="U35" s="55">
        <f t="shared" si="132"/>
        <v>0</v>
      </c>
      <c r="V35" s="55">
        <f t="shared" si="133"/>
        <v>0</v>
      </c>
      <c r="W35" s="55">
        <f t="shared" si="134"/>
        <v>0</v>
      </c>
      <c r="X35" s="55">
        <f t="shared" si="135"/>
        <v>0</v>
      </c>
      <c r="Y35" s="55">
        <f t="shared" si="136"/>
        <v>0</v>
      </c>
      <c r="Z35" s="55">
        <f t="shared" si="137"/>
        <v>0</v>
      </c>
      <c r="AA35" s="55">
        <f t="shared" si="138"/>
        <v>0</v>
      </c>
      <c r="AB35" s="55">
        <f t="shared" si="139"/>
        <v>0</v>
      </c>
      <c r="AC35" s="55">
        <f t="shared" si="140"/>
        <v>0</v>
      </c>
      <c r="AD35" s="55">
        <f t="shared" si="141"/>
        <v>0</v>
      </c>
      <c r="AE35" s="55">
        <f t="shared" si="142"/>
        <v>0</v>
      </c>
      <c r="AF35" s="130">
        <f t="shared" si="143"/>
        <v>0</v>
      </c>
      <c r="AG35" s="130">
        <f t="shared" si="144"/>
        <v>0</v>
      </c>
      <c r="AH35" s="130">
        <f t="shared" si="145"/>
        <v>0</v>
      </c>
      <c r="AI35" s="130">
        <f t="shared" si="146"/>
        <v>0</v>
      </c>
      <c r="AJ35" s="130">
        <f t="shared" si="147"/>
        <v>0</v>
      </c>
      <c r="AK35" s="50"/>
      <c r="AL35" s="55">
        <f>(Inputs!$G$29*Inputs!$M$82)/12</f>
        <v>0</v>
      </c>
      <c r="AM35" s="55">
        <f>(Inputs!$G$29*Inputs!$M$82)/12</f>
        <v>0</v>
      </c>
      <c r="AN35" s="55">
        <f>(Inputs!$G$29*Inputs!$M$82)/12</f>
        <v>0</v>
      </c>
      <c r="AO35" s="55">
        <f>(Inputs!$G$29*Inputs!$M$82)/12</f>
        <v>0</v>
      </c>
      <c r="AP35" s="55">
        <f>(Inputs!$G$29*Inputs!$M$82)/12</f>
        <v>0</v>
      </c>
      <c r="AQ35" s="55">
        <f>(Inputs!$G$29*Inputs!$M$82)/12</f>
        <v>0</v>
      </c>
      <c r="AR35" s="55">
        <f>(Inputs!$G$29*Inputs!$M$82)/12</f>
        <v>0</v>
      </c>
      <c r="AS35" s="55">
        <f>(Inputs!$G$29*Inputs!$M$82)/12</f>
        <v>0</v>
      </c>
      <c r="AT35" s="55">
        <f>(Inputs!$G$29*Inputs!$M$82)/12</f>
        <v>0</v>
      </c>
      <c r="AU35" s="55">
        <f>(Inputs!$G$29*Inputs!$M$82)/12</f>
        <v>0</v>
      </c>
      <c r="AV35" s="55">
        <f>(Inputs!$G$29*Inputs!$M$82)/12</f>
        <v>0</v>
      </c>
      <c r="AW35" s="55">
        <f>(Inputs!$G$29*Inputs!$M$82)/12</f>
        <v>0</v>
      </c>
      <c r="AX35" s="55">
        <f>(SUM(AL35:AW35)+(SUM(AL35:AW35)*Inputs!$M$81))/12</f>
        <v>0</v>
      </c>
      <c r="AY35" s="55">
        <f t="shared" ref="AY35:BI35" si="232">AX35</f>
        <v>0</v>
      </c>
      <c r="AZ35" s="55">
        <f t="shared" si="232"/>
        <v>0</v>
      </c>
      <c r="BA35" s="55">
        <f t="shared" si="232"/>
        <v>0</v>
      </c>
      <c r="BB35" s="55">
        <f t="shared" si="232"/>
        <v>0</v>
      </c>
      <c r="BC35" s="55">
        <f t="shared" si="232"/>
        <v>0</v>
      </c>
      <c r="BD35" s="55">
        <f t="shared" si="232"/>
        <v>0</v>
      </c>
      <c r="BE35" s="55">
        <f t="shared" si="232"/>
        <v>0</v>
      </c>
      <c r="BF35" s="55">
        <f t="shared" si="232"/>
        <v>0</v>
      </c>
      <c r="BG35" s="55">
        <f t="shared" si="232"/>
        <v>0</v>
      </c>
      <c r="BH35" s="55">
        <f t="shared" si="232"/>
        <v>0</v>
      </c>
      <c r="BI35" s="55">
        <f t="shared" si="232"/>
        <v>0</v>
      </c>
      <c r="BJ35" s="55">
        <f>(SUM(AX35:BI35)+(SUM(AX35:BI35)*Inputs!$M$81))/12</f>
        <v>0</v>
      </c>
      <c r="BK35" s="55">
        <f t="shared" ref="BK35:BU35" si="233">BJ35</f>
        <v>0</v>
      </c>
      <c r="BL35" s="55">
        <f t="shared" si="233"/>
        <v>0</v>
      </c>
      <c r="BM35" s="55">
        <f t="shared" si="233"/>
        <v>0</v>
      </c>
      <c r="BN35" s="55">
        <f t="shared" si="233"/>
        <v>0</v>
      </c>
      <c r="BO35" s="55">
        <f t="shared" si="233"/>
        <v>0</v>
      </c>
      <c r="BP35" s="55">
        <f t="shared" si="233"/>
        <v>0</v>
      </c>
      <c r="BQ35" s="55">
        <f t="shared" si="233"/>
        <v>0</v>
      </c>
      <c r="BR35" s="55">
        <f t="shared" si="233"/>
        <v>0</v>
      </c>
      <c r="BS35" s="55">
        <f t="shared" si="233"/>
        <v>0</v>
      </c>
      <c r="BT35" s="55">
        <f t="shared" si="233"/>
        <v>0</v>
      </c>
      <c r="BU35" s="55">
        <f t="shared" si="233"/>
        <v>0</v>
      </c>
      <c r="BV35" s="55">
        <f>(SUM(BJ35:BU35)+(SUM(BJ35:BU35)*Inputs!$M$81))/12</f>
        <v>0</v>
      </c>
      <c r="BW35" s="55">
        <f t="shared" ref="BW35:CG35" si="234">BV35</f>
        <v>0</v>
      </c>
      <c r="BX35" s="55">
        <f t="shared" si="234"/>
        <v>0</v>
      </c>
      <c r="BY35" s="55">
        <f t="shared" si="234"/>
        <v>0</v>
      </c>
      <c r="BZ35" s="55">
        <f t="shared" si="234"/>
        <v>0</v>
      </c>
      <c r="CA35" s="55">
        <f t="shared" si="234"/>
        <v>0</v>
      </c>
      <c r="CB35" s="55">
        <f t="shared" si="234"/>
        <v>0</v>
      </c>
      <c r="CC35" s="55">
        <f t="shared" si="234"/>
        <v>0</v>
      </c>
      <c r="CD35" s="55">
        <f t="shared" si="234"/>
        <v>0</v>
      </c>
      <c r="CE35" s="55">
        <f t="shared" si="234"/>
        <v>0</v>
      </c>
      <c r="CF35" s="55">
        <f t="shared" si="234"/>
        <v>0</v>
      </c>
      <c r="CG35" s="55">
        <f t="shared" si="234"/>
        <v>0</v>
      </c>
      <c r="CH35" s="55">
        <f>(SUM(BV35:CG35)+(SUM(BV35:CG35)*Inputs!$M$81))/12</f>
        <v>0</v>
      </c>
      <c r="CI35" s="55">
        <f t="shared" ref="CI35:CS35" si="235">CH35</f>
        <v>0</v>
      </c>
      <c r="CJ35" s="55">
        <f t="shared" si="235"/>
        <v>0</v>
      </c>
      <c r="CK35" s="55">
        <f t="shared" si="235"/>
        <v>0</v>
      </c>
      <c r="CL35" s="55">
        <f t="shared" si="235"/>
        <v>0</v>
      </c>
      <c r="CM35" s="55">
        <f t="shared" si="235"/>
        <v>0</v>
      </c>
      <c r="CN35" s="55">
        <f t="shared" si="235"/>
        <v>0</v>
      </c>
      <c r="CO35" s="55">
        <f t="shared" si="235"/>
        <v>0</v>
      </c>
      <c r="CP35" s="55">
        <f t="shared" si="235"/>
        <v>0</v>
      </c>
      <c r="CQ35" s="55">
        <f t="shared" si="235"/>
        <v>0</v>
      </c>
      <c r="CR35" s="55">
        <f t="shared" si="235"/>
        <v>0</v>
      </c>
      <c r="CS35" s="55">
        <f t="shared" si="235"/>
        <v>0</v>
      </c>
      <c r="CT35" s="55">
        <f>(SUM(CH35:CS35)+(SUM(CH35:CS35)*Inputs!$M$81))/12</f>
        <v>0</v>
      </c>
      <c r="CU35" s="55">
        <f t="shared" ref="CU35:DE35" si="236">CT35</f>
        <v>0</v>
      </c>
      <c r="CV35" s="55">
        <f t="shared" si="236"/>
        <v>0</v>
      </c>
      <c r="CW35" s="55">
        <f t="shared" si="236"/>
        <v>0</v>
      </c>
      <c r="CX35" s="55">
        <f t="shared" si="236"/>
        <v>0</v>
      </c>
      <c r="CY35" s="55">
        <f t="shared" si="236"/>
        <v>0</v>
      </c>
      <c r="CZ35" s="55">
        <f t="shared" si="236"/>
        <v>0</v>
      </c>
      <c r="DA35" s="55">
        <f t="shared" si="236"/>
        <v>0</v>
      </c>
      <c r="DB35" s="55">
        <f t="shared" si="236"/>
        <v>0</v>
      </c>
      <c r="DC35" s="55">
        <f t="shared" si="236"/>
        <v>0</v>
      </c>
      <c r="DD35" s="55">
        <f t="shared" si="236"/>
        <v>0</v>
      </c>
      <c r="DE35" s="55">
        <f t="shared" si="236"/>
        <v>0</v>
      </c>
      <c r="DF35" s="55">
        <f>(SUM(CT35:DE35)+(SUM(CT35:DE35)*Inputs!$M$81))/12</f>
        <v>0</v>
      </c>
      <c r="DG35" s="55">
        <f t="shared" ref="DG35:DQ35" si="237">DF35</f>
        <v>0</v>
      </c>
      <c r="DH35" s="55">
        <f t="shared" si="237"/>
        <v>0</v>
      </c>
      <c r="DI35" s="55">
        <f t="shared" si="237"/>
        <v>0</v>
      </c>
      <c r="DJ35" s="55">
        <f t="shared" si="237"/>
        <v>0</v>
      </c>
      <c r="DK35" s="55">
        <f t="shared" si="237"/>
        <v>0</v>
      </c>
      <c r="DL35" s="55">
        <f t="shared" si="237"/>
        <v>0</v>
      </c>
      <c r="DM35" s="55">
        <f t="shared" si="237"/>
        <v>0</v>
      </c>
      <c r="DN35" s="55">
        <f t="shared" si="237"/>
        <v>0</v>
      </c>
      <c r="DO35" s="55">
        <f t="shared" si="237"/>
        <v>0</v>
      </c>
      <c r="DP35" s="55">
        <f t="shared" si="237"/>
        <v>0</v>
      </c>
      <c r="DQ35" s="55">
        <f t="shared" si="237"/>
        <v>0</v>
      </c>
      <c r="DR35" s="55">
        <f>(SUM(DF35:DQ35)+(SUM(DF35:DQ35)*Inputs!$M$81))/12</f>
        <v>0</v>
      </c>
      <c r="DS35" s="55">
        <f t="shared" ref="DS35:EC35" si="238">DR35</f>
        <v>0</v>
      </c>
      <c r="DT35" s="55">
        <f t="shared" si="238"/>
        <v>0</v>
      </c>
      <c r="DU35" s="55">
        <f t="shared" si="238"/>
        <v>0</v>
      </c>
      <c r="DV35" s="55">
        <f t="shared" si="238"/>
        <v>0</v>
      </c>
      <c r="DW35" s="55">
        <f t="shared" si="238"/>
        <v>0</v>
      </c>
      <c r="DX35" s="55">
        <f t="shared" si="238"/>
        <v>0</v>
      </c>
      <c r="DY35" s="55">
        <f t="shared" si="238"/>
        <v>0</v>
      </c>
      <c r="DZ35" s="55">
        <f t="shared" si="238"/>
        <v>0</v>
      </c>
      <c r="EA35" s="55">
        <f t="shared" si="238"/>
        <v>0</v>
      </c>
      <c r="EB35" s="55">
        <f t="shared" si="238"/>
        <v>0</v>
      </c>
      <c r="EC35" s="55">
        <f t="shared" si="238"/>
        <v>0</v>
      </c>
      <c r="ED35" s="55">
        <f>(SUM(DR35:EC35)+(SUM(DR35:EC35)*Inputs!$M$81))/12</f>
        <v>0</v>
      </c>
      <c r="EE35" s="55">
        <f t="shared" ref="EE35:EO35" si="239">ED35</f>
        <v>0</v>
      </c>
      <c r="EF35" s="55">
        <f t="shared" si="239"/>
        <v>0</v>
      </c>
      <c r="EG35" s="55">
        <f t="shared" si="239"/>
        <v>0</v>
      </c>
      <c r="EH35" s="55">
        <f t="shared" si="239"/>
        <v>0</v>
      </c>
      <c r="EI35" s="55">
        <f t="shared" si="239"/>
        <v>0</v>
      </c>
      <c r="EJ35" s="55">
        <f t="shared" si="239"/>
        <v>0</v>
      </c>
      <c r="EK35" s="55">
        <f t="shared" si="239"/>
        <v>0</v>
      </c>
      <c r="EL35" s="55">
        <f t="shared" si="239"/>
        <v>0</v>
      </c>
      <c r="EM35" s="55">
        <f t="shared" si="239"/>
        <v>0</v>
      </c>
      <c r="EN35" s="55">
        <f t="shared" si="239"/>
        <v>0</v>
      </c>
      <c r="EO35" s="55">
        <f t="shared" si="239"/>
        <v>0</v>
      </c>
      <c r="EP35" s="55">
        <f>(SUM(ED35:EO35)+(SUM(ED35:EO35)*Inputs!$M$81))/12</f>
        <v>0</v>
      </c>
      <c r="EQ35" s="55">
        <f t="shared" ref="EQ35:FA35" si="240">EP35</f>
        <v>0</v>
      </c>
      <c r="ER35" s="55">
        <f t="shared" si="240"/>
        <v>0</v>
      </c>
      <c r="ES35" s="55">
        <f t="shared" si="240"/>
        <v>0</v>
      </c>
      <c r="ET35" s="55">
        <f t="shared" si="240"/>
        <v>0</v>
      </c>
      <c r="EU35" s="55">
        <f t="shared" si="240"/>
        <v>0</v>
      </c>
      <c r="EV35" s="55">
        <f t="shared" si="240"/>
        <v>0</v>
      </c>
      <c r="EW35" s="55">
        <f t="shared" si="240"/>
        <v>0</v>
      </c>
      <c r="EX35" s="55">
        <f t="shared" si="240"/>
        <v>0</v>
      </c>
      <c r="EY35" s="55">
        <f t="shared" si="240"/>
        <v>0</v>
      </c>
      <c r="EZ35" s="55">
        <f t="shared" si="240"/>
        <v>0</v>
      </c>
      <c r="FA35" s="55">
        <f t="shared" si="240"/>
        <v>0</v>
      </c>
      <c r="FB35" s="55">
        <f>(SUM(EP35:FA35)+(SUM(EP35:FA35)*Inputs!$M$81))/12</f>
        <v>0</v>
      </c>
      <c r="FC35" s="55">
        <f t="shared" ref="FC35:FM35" si="241">FB35</f>
        <v>0</v>
      </c>
      <c r="FD35" s="55">
        <f t="shared" si="241"/>
        <v>0</v>
      </c>
      <c r="FE35" s="55">
        <f t="shared" si="241"/>
        <v>0</v>
      </c>
      <c r="FF35" s="55">
        <f t="shared" si="241"/>
        <v>0</v>
      </c>
      <c r="FG35" s="55">
        <f t="shared" si="241"/>
        <v>0</v>
      </c>
      <c r="FH35" s="55">
        <f t="shared" si="241"/>
        <v>0</v>
      </c>
      <c r="FI35" s="55">
        <f t="shared" si="241"/>
        <v>0</v>
      </c>
      <c r="FJ35" s="55">
        <f t="shared" si="241"/>
        <v>0</v>
      </c>
      <c r="FK35" s="55">
        <f t="shared" si="241"/>
        <v>0</v>
      </c>
      <c r="FL35" s="55">
        <f t="shared" si="241"/>
        <v>0</v>
      </c>
      <c r="FM35" s="55">
        <f t="shared" si="241"/>
        <v>0</v>
      </c>
      <c r="FN35" s="55">
        <f>(SUM(FB35:FM35)+(SUM(FB35:FM35)*Inputs!$M$81))/12</f>
        <v>0</v>
      </c>
      <c r="FO35" s="55">
        <f t="shared" ref="FO35:FY35" si="242">FN35</f>
        <v>0</v>
      </c>
      <c r="FP35" s="55">
        <f t="shared" si="242"/>
        <v>0</v>
      </c>
      <c r="FQ35" s="55">
        <f t="shared" si="242"/>
        <v>0</v>
      </c>
      <c r="FR35" s="55">
        <f t="shared" si="242"/>
        <v>0</v>
      </c>
      <c r="FS35" s="55">
        <f t="shared" si="242"/>
        <v>0</v>
      </c>
      <c r="FT35" s="55">
        <f t="shared" si="242"/>
        <v>0</v>
      </c>
      <c r="FU35" s="55">
        <f t="shared" si="242"/>
        <v>0</v>
      </c>
      <c r="FV35" s="55">
        <f t="shared" si="242"/>
        <v>0</v>
      </c>
      <c r="FW35" s="55">
        <f t="shared" si="242"/>
        <v>0</v>
      </c>
      <c r="FX35" s="55">
        <f t="shared" si="242"/>
        <v>0</v>
      </c>
      <c r="FY35" s="55">
        <f t="shared" si="242"/>
        <v>0</v>
      </c>
      <c r="FZ35" s="55">
        <f>(SUM(FN35:FY35)+(SUM(FN35:FY35)*Inputs!$M$81))/12</f>
        <v>0</v>
      </c>
      <c r="GA35" s="55">
        <f t="shared" ref="GA35:GK35" si="243">FZ35</f>
        <v>0</v>
      </c>
      <c r="GB35" s="55">
        <f t="shared" si="243"/>
        <v>0</v>
      </c>
      <c r="GC35" s="55">
        <f t="shared" si="243"/>
        <v>0</v>
      </c>
      <c r="GD35" s="55">
        <f t="shared" si="243"/>
        <v>0</v>
      </c>
      <c r="GE35" s="55">
        <f t="shared" si="243"/>
        <v>0</v>
      </c>
      <c r="GF35" s="55">
        <f t="shared" si="243"/>
        <v>0</v>
      </c>
      <c r="GG35" s="55">
        <f t="shared" si="243"/>
        <v>0</v>
      </c>
      <c r="GH35" s="55">
        <f t="shared" si="243"/>
        <v>0</v>
      </c>
      <c r="GI35" s="55">
        <f t="shared" si="243"/>
        <v>0</v>
      </c>
      <c r="GJ35" s="55">
        <f t="shared" si="243"/>
        <v>0</v>
      </c>
      <c r="GK35" s="55">
        <f t="shared" si="243"/>
        <v>0</v>
      </c>
      <c r="GL35" s="55">
        <f>(SUM(FZ35:GK35)+(SUM(FZ35:GK35)*Inputs!$M$81))/12</f>
        <v>0</v>
      </c>
      <c r="GM35" s="55">
        <f t="shared" ref="GM35:GW35" si="244">GL35</f>
        <v>0</v>
      </c>
      <c r="GN35" s="55">
        <f t="shared" si="244"/>
        <v>0</v>
      </c>
      <c r="GO35" s="55">
        <f t="shared" si="244"/>
        <v>0</v>
      </c>
      <c r="GP35" s="55">
        <f t="shared" si="244"/>
        <v>0</v>
      </c>
      <c r="GQ35" s="55">
        <f t="shared" si="244"/>
        <v>0</v>
      </c>
      <c r="GR35" s="55">
        <f t="shared" si="244"/>
        <v>0</v>
      </c>
      <c r="GS35" s="55">
        <f t="shared" si="244"/>
        <v>0</v>
      </c>
      <c r="GT35" s="55">
        <f t="shared" si="244"/>
        <v>0</v>
      </c>
      <c r="GU35" s="55">
        <f t="shared" si="244"/>
        <v>0</v>
      </c>
      <c r="GV35" s="55">
        <f t="shared" si="244"/>
        <v>0</v>
      </c>
      <c r="GW35" s="55">
        <f t="shared" si="244"/>
        <v>0</v>
      </c>
      <c r="GX35" s="55">
        <f>(SUM(GL35:GW35)+(SUM(GL35:GW35)*Inputs!$M$81))/12</f>
        <v>0</v>
      </c>
      <c r="GY35" s="55">
        <f t="shared" ref="GY35:HI35" si="245">GX35</f>
        <v>0</v>
      </c>
      <c r="GZ35" s="55">
        <f t="shared" si="245"/>
        <v>0</v>
      </c>
      <c r="HA35" s="55">
        <f t="shared" si="245"/>
        <v>0</v>
      </c>
      <c r="HB35" s="55">
        <f t="shared" si="245"/>
        <v>0</v>
      </c>
      <c r="HC35" s="55">
        <f t="shared" si="245"/>
        <v>0</v>
      </c>
      <c r="HD35" s="55">
        <f t="shared" si="245"/>
        <v>0</v>
      </c>
      <c r="HE35" s="55">
        <f t="shared" si="245"/>
        <v>0</v>
      </c>
      <c r="HF35" s="55">
        <f t="shared" si="245"/>
        <v>0</v>
      </c>
      <c r="HG35" s="55">
        <f t="shared" si="245"/>
        <v>0</v>
      </c>
      <c r="HH35" s="55">
        <f t="shared" si="245"/>
        <v>0</v>
      </c>
      <c r="HI35" s="55">
        <f t="shared" si="245"/>
        <v>0</v>
      </c>
      <c r="HJ35" s="55">
        <f>(SUM(GX35:HI35)+(SUM(GX35:HI35)*Inputs!$M$81))/12</f>
        <v>0</v>
      </c>
      <c r="HK35" s="55">
        <f t="shared" ref="HK35:HU35" si="246">HJ35</f>
        <v>0</v>
      </c>
      <c r="HL35" s="55">
        <f t="shared" si="246"/>
        <v>0</v>
      </c>
      <c r="HM35" s="55">
        <f t="shared" si="246"/>
        <v>0</v>
      </c>
      <c r="HN35" s="55">
        <f t="shared" si="246"/>
        <v>0</v>
      </c>
      <c r="HO35" s="55">
        <f t="shared" si="246"/>
        <v>0</v>
      </c>
      <c r="HP35" s="55">
        <f t="shared" si="246"/>
        <v>0</v>
      </c>
      <c r="HQ35" s="55">
        <f t="shared" si="246"/>
        <v>0</v>
      </c>
      <c r="HR35" s="55">
        <f t="shared" si="246"/>
        <v>0</v>
      </c>
      <c r="HS35" s="55">
        <f t="shared" si="246"/>
        <v>0</v>
      </c>
      <c r="HT35" s="55">
        <f t="shared" si="246"/>
        <v>0</v>
      </c>
      <c r="HU35" s="55">
        <f t="shared" si="246"/>
        <v>0</v>
      </c>
      <c r="HV35" s="55">
        <f>(SUM(HJ35:HU35)+(SUM(HJ35:HU35)*Inputs!$M$81))/12</f>
        <v>0</v>
      </c>
      <c r="HW35" s="55">
        <f t="shared" ref="HW35:IG35" si="247">HV35</f>
        <v>0</v>
      </c>
      <c r="HX35" s="55">
        <f t="shared" si="247"/>
        <v>0</v>
      </c>
      <c r="HY35" s="55">
        <f t="shared" si="247"/>
        <v>0</v>
      </c>
      <c r="HZ35" s="55">
        <f t="shared" si="247"/>
        <v>0</v>
      </c>
      <c r="IA35" s="55">
        <f t="shared" si="247"/>
        <v>0</v>
      </c>
      <c r="IB35" s="55">
        <f t="shared" si="247"/>
        <v>0</v>
      </c>
      <c r="IC35" s="55">
        <f t="shared" si="247"/>
        <v>0</v>
      </c>
      <c r="ID35" s="55">
        <f t="shared" si="247"/>
        <v>0</v>
      </c>
      <c r="IE35" s="55">
        <f t="shared" si="247"/>
        <v>0</v>
      </c>
      <c r="IF35" s="55">
        <f t="shared" si="247"/>
        <v>0</v>
      </c>
      <c r="IG35" s="55">
        <f t="shared" si="247"/>
        <v>0</v>
      </c>
      <c r="IH35" s="55">
        <f>(SUM(HV35:IG35)+(SUM(HV35:IG35)*Inputs!$M$81))/12</f>
        <v>0</v>
      </c>
      <c r="II35" s="55">
        <f t="shared" ref="II35:IS35" si="248">IH35</f>
        <v>0</v>
      </c>
      <c r="IJ35" s="55">
        <f t="shared" si="248"/>
        <v>0</v>
      </c>
      <c r="IK35" s="55">
        <f t="shared" si="248"/>
        <v>0</v>
      </c>
      <c r="IL35" s="55">
        <f t="shared" si="248"/>
        <v>0</v>
      </c>
      <c r="IM35" s="55">
        <f t="shared" si="248"/>
        <v>0</v>
      </c>
      <c r="IN35" s="55">
        <f t="shared" si="248"/>
        <v>0</v>
      </c>
      <c r="IO35" s="55">
        <f t="shared" si="248"/>
        <v>0</v>
      </c>
      <c r="IP35" s="55">
        <f t="shared" si="248"/>
        <v>0</v>
      </c>
      <c r="IQ35" s="55">
        <f t="shared" si="248"/>
        <v>0</v>
      </c>
      <c r="IR35" s="55">
        <f t="shared" si="248"/>
        <v>0</v>
      </c>
      <c r="IS35" s="55">
        <f t="shared" si="248"/>
        <v>0</v>
      </c>
      <c r="IT35" s="55">
        <f>(SUM(IH35:IS35)+(SUM(IH35:IS35)*Inputs!$M$81))/12</f>
        <v>0</v>
      </c>
      <c r="IU35" s="55">
        <f t="shared" ref="IU35:JE35" si="249">IT35</f>
        <v>0</v>
      </c>
      <c r="IV35" s="55">
        <f t="shared" si="249"/>
        <v>0</v>
      </c>
      <c r="IW35" s="55">
        <f t="shared" si="249"/>
        <v>0</v>
      </c>
      <c r="IX35" s="55">
        <f t="shared" si="249"/>
        <v>0</v>
      </c>
      <c r="IY35" s="55">
        <f t="shared" si="249"/>
        <v>0</v>
      </c>
      <c r="IZ35" s="55">
        <f t="shared" si="249"/>
        <v>0</v>
      </c>
      <c r="JA35" s="55">
        <f t="shared" si="249"/>
        <v>0</v>
      </c>
      <c r="JB35" s="55">
        <f t="shared" si="249"/>
        <v>0</v>
      </c>
      <c r="JC35" s="55">
        <f t="shared" si="249"/>
        <v>0</v>
      </c>
      <c r="JD35" s="55">
        <f t="shared" si="249"/>
        <v>0</v>
      </c>
      <c r="JE35" s="55">
        <f t="shared" si="249"/>
        <v>0</v>
      </c>
      <c r="JF35" s="55">
        <f>(SUM(IT35:JE35)+(SUM(IT35:JE35)*Inputs!$M$81))/12</f>
        <v>0</v>
      </c>
      <c r="JG35" s="55">
        <f t="shared" ref="JG35:JQ35" si="250">JF35</f>
        <v>0</v>
      </c>
      <c r="JH35" s="55">
        <f t="shared" si="250"/>
        <v>0</v>
      </c>
      <c r="JI35" s="55">
        <f t="shared" si="250"/>
        <v>0</v>
      </c>
      <c r="JJ35" s="55">
        <f t="shared" si="250"/>
        <v>0</v>
      </c>
      <c r="JK35" s="55">
        <f t="shared" si="250"/>
        <v>0</v>
      </c>
      <c r="JL35" s="55">
        <f t="shared" si="250"/>
        <v>0</v>
      </c>
      <c r="JM35" s="55">
        <f t="shared" si="250"/>
        <v>0</v>
      </c>
      <c r="JN35" s="55">
        <f t="shared" si="250"/>
        <v>0</v>
      </c>
      <c r="JO35" s="55">
        <f t="shared" si="250"/>
        <v>0</v>
      </c>
      <c r="JP35" s="55">
        <f t="shared" si="250"/>
        <v>0</v>
      </c>
      <c r="JQ35" s="55">
        <f t="shared" si="250"/>
        <v>0</v>
      </c>
      <c r="JR35" s="55">
        <f>(SUM(JF35:JQ35)+(SUM(JF35:JQ35)*Inputs!$M$81))/12</f>
        <v>0</v>
      </c>
      <c r="JS35" s="55">
        <f t="shared" ref="JS35:KC35" si="251">JR35</f>
        <v>0</v>
      </c>
      <c r="JT35" s="55">
        <f t="shared" si="251"/>
        <v>0</v>
      </c>
      <c r="JU35" s="55">
        <f t="shared" si="251"/>
        <v>0</v>
      </c>
      <c r="JV35" s="55">
        <f t="shared" si="251"/>
        <v>0</v>
      </c>
      <c r="JW35" s="55">
        <f t="shared" si="251"/>
        <v>0</v>
      </c>
      <c r="JX35" s="55">
        <f t="shared" si="251"/>
        <v>0</v>
      </c>
      <c r="JY35" s="55">
        <f t="shared" si="251"/>
        <v>0</v>
      </c>
      <c r="JZ35" s="55">
        <f t="shared" si="251"/>
        <v>0</v>
      </c>
      <c r="KA35" s="55">
        <f t="shared" si="251"/>
        <v>0</v>
      </c>
      <c r="KB35" s="55">
        <f t="shared" si="251"/>
        <v>0</v>
      </c>
      <c r="KC35" s="55">
        <f t="shared" si="251"/>
        <v>0</v>
      </c>
      <c r="KD35" s="55">
        <f>(SUM(JR35:KC35)+(SUM(JR35:KC35)*Inputs!$M$81))/12</f>
        <v>0</v>
      </c>
      <c r="KE35" s="55">
        <f t="shared" ref="KE35:KO35" si="252">KD35</f>
        <v>0</v>
      </c>
      <c r="KF35" s="55">
        <f t="shared" si="252"/>
        <v>0</v>
      </c>
      <c r="KG35" s="55">
        <f t="shared" si="252"/>
        <v>0</v>
      </c>
      <c r="KH35" s="55">
        <f t="shared" si="252"/>
        <v>0</v>
      </c>
      <c r="KI35" s="55">
        <f t="shared" si="252"/>
        <v>0</v>
      </c>
      <c r="KJ35" s="55">
        <f t="shared" si="252"/>
        <v>0</v>
      </c>
      <c r="KK35" s="55">
        <f t="shared" si="252"/>
        <v>0</v>
      </c>
      <c r="KL35" s="55">
        <f t="shared" si="252"/>
        <v>0</v>
      </c>
      <c r="KM35" s="55">
        <f t="shared" si="252"/>
        <v>0</v>
      </c>
      <c r="KN35" s="55">
        <f t="shared" si="252"/>
        <v>0</v>
      </c>
      <c r="KO35" s="55">
        <f t="shared" si="252"/>
        <v>0</v>
      </c>
      <c r="KP35" s="55">
        <f>(SUM(KD35:KO35)+(SUM(KD35:KO35)*Inputs!$M$81))/12</f>
        <v>0</v>
      </c>
      <c r="KQ35" s="55">
        <f t="shared" ref="KQ35:LA35" si="253">KP35</f>
        <v>0</v>
      </c>
      <c r="KR35" s="55">
        <f t="shared" si="253"/>
        <v>0</v>
      </c>
      <c r="KS35" s="55">
        <f t="shared" si="253"/>
        <v>0</v>
      </c>
      <c r="KT35" s="55">
        <f t="shared" si="253"/>
        <v>0</v>
      </c>
      <c r="KU35" s="55">
        <f t="shared" si="253"/>
        <v>0</v>
      </c>
      <c r="KV35" s="55">
        <f t="shared" si="253"/>
        <v>0</v>
      </c>
      <c r="KW35" s="55">
        <f t="shared" si="253"/>
        <v>0</v>
      </c>
      <c r="KX35" s="55">
        <f t="shared" si="253"/>
        <v>0</v>
      </c>
      <c r="KY35" s="55">
        <f t="shared" si="253"/>
        <v>0</v>
      </c>
      <c r="KZ35" s="55">
        <f t="shared" si="253"/>
        <v>0</v>
      </c>
      <c r="LA35" s="55">
        <f t="shared" si="253"/>
        <v>0</v>
      </c>
      <c r="LB35" s="55">
        <f>(SUM(KP35:LA35)+(SUM(KP35:LA35)*Inputs!$M$81))/12</f>
        <v>0</v>
      </c>
      <c r="LC35" s="55">
        <f t="shared" ref="LC35:LM35" si="254">LB35</f>
        <v>0</v>
      </c>
      <c r="LD35" s="55">
        <f t="shared" si="254"/>
        <v>0</v>
      </c>
      <c r="LE35" s="55">
        <f t="shared" si="254"/>
        <v>0</v>
      </c>
      <c r="LF35" s="55">
        <f t="shared" si="254"/>
        <v>0</v>
      </c>
      <c r="LG35" s="55">
        <f t="shared" si="254"/>
        <v>0</v>
      </c>
      <c r="LH35" s="55">
        <f t="shared" si="254"/>
        <v>0</v>
      </c>
      <c r="LI35" s="55">
        <f t="shared" si="254"/>
        <v>0</v>
      </c>
      <c r="LJ35" s="55">
        <f t="shared" si="254"/>
        <v>0</v>
      </c>
      <c r="LK35" s="55">
        <f t="shared" si="254"/>
        <v>0</v>
      </c>
      <c r="LL35" s="55">
        <f t="shared" si="254"/>
        <v>0</v>
      </c>
      <c r="LM35" s="55">
        <f t="shared" si="254"/>
        <v>0</v>
      </c>
      <c r="LN35" s="55">
        <f>(SUM(LB35:LM35)+(SUM(LB35:LM35)*Inputs!$M$81))/12</f>
        <v>0</v>
      </c>
      <c r="LO35" s="55">
        <f t="shared" ref="LO35:LY35" si="255">LN35</f>
        <v>0</v>
      </c>
      <c r="LP35" s="55">
        <f t="shared" si="255"/>
        <v>0</v>
      </c>
      <c r="LQ35" s="55">
        <f t="shared" si="255"/>
        <v>0</v>
      </c>
      <c r="LR35" s="55">
        <f t="shared" si="255"/>
        <v>0</v>
      </c>
      <c r="LS35" s="55">
        <f t="shared" si="255"/>
        <v>0</v>
      </c>
      <c r="LT35" s="55">
        <f t="shared" si="255"/>
        <v>0</v>
      </c>
      <c r="LU35" s="55">
        <f t="shared" si="255"/>
        <v>0</v>
      </c>
      <c r="LV35" s="55">
        <f t="shared" si="255"/>
        <v>0</v>
      </c>
      <c r="LW35" s="55">
        <f t="shared" si="255"/>
        <v>0</v>
      </c>
      <c r="LX35" s="55">
        <f t="shared" si="255"/>
        <v>0</v>
      </c>
      <c r="LY35" s="55">
        <f t="shared" si="255"/>
        <v>0</v>
      </c>
      <c r="LZ35" s="130">
        <f t="shared" si="172"/>
        <v>0</v>
      </c>
      <c r="MA35" s="130">
        <f t="shared" si="173"/>
        <v>0</v>
      </c>
      <c r="MB35" s="130">
        <f t="shared" si="174"/>
        <v>0</v>
      </c>
      <c r="MC35" s="130">
        <f t="shared" si="175"/>
        <v>0</v>
      </c>
      <c r="MD35" s="130">
        <f t="shared" si="176"/>
        <v>0</v>
      </c>
      <c r="ME35" s="130">
        <f t="shared" si="177"/>
        <v>0</v>
      </c>
      <c r="MF35" s="130">
        <f t="shared" si="178"/>
        <v>0</v>
      </c>
      <c r="MG35" s="130">
        <f t="shared" si="179"/>
        <v>0</v>
      </c>
      <c r="MH35" s="130">
        <f t="shared" si="180"/>
        <v>0</v>
      </c>
      <c r="MI35" s="130">
        <f t="shared" si="181"/>
        <v>0</v>
      </c>
      <c r="MJ35" s="130">
        <f t="shared" si="182"/>
        <v>0</v>
      </c>
      <c r="MK35" s="130">
        <f t="shared" si="183"/>
        <v>0</v>
      </c>
      <c r="ML35" s="130">
        <f t="shared" si="184"/>
        <v>0</v>
      </c>
      <c r="MM35" s="130">
        <f t="shared" si="185"/>
        <v>0</v>
      </c>
      <c r="MN35" s="130">
        <f t="shared" si="186"/>
        <v>0</v>
      </c>
      <c r="MO35" s="130">
        <f t="shared" si="187"/>
        <v>0</v>
      </c>
      <c r="MP35" s="130">
        <f t="shared" si="188"/>
        <v>0</v>
      </c>
      <c r="MQ35" s="130">
        <f t="shared" si="189"/>
        <v>0</v>
      </c>
      <c r="MR35" s="130">
        <f t="shared" si="190"/>
        <v>0</v>
      </c>
      <c r="MS35" s="130">
        <f t="shared" si="191"/>
        <v>0</v>
      </c>
      <c r="MT35" s="130">
        <f t="shared" si="192"/>
        <v>0</v>
      </c>
      <c r="MU35" s="130">
        <f t="shared" si="193"/>
        <v>0</v>
      </c>
      <c r="MV35" s="130">
        <f t="shared" si="194"/>
        <v>0</v>
      </c>
      <c r="MW35" s="130">
        <f t="shared" si="195"/>
        <v>0</v>
      </c>
      <c r="MX35" s="130">
        <f t="shared" si="196"/>
        <v>0</v>
      </c>
      <c r="MY35" s="130">
        <f t="shared" si="197"/>
        <v>0</v>
      </c>
      <c r="MZ35" s="130">
        <f t="shared" si="198"/>
        <v>0</v>
      </c>
      <c r="NA35" s="130">
        <f t="shared" si="199"/>
        <v>0</v>
      </c>
      <c r="NB35" s="130">
        <f t="shared" si="200"/>
        <v>0</v>
      </c>
      <c r="NC35" s="130">
        <f t="shared" si="201"/>
        <v>0</v>
      </c>
      <c r="ND35" s="130">
        <f t="shared" si="202"/>
        <v>0</v>
      </c>
      <c r="NE35" s="130">
        <f t="shared" si="203"/>
        <v>0</v>
      </c>
      <c r="NF35" s="130">
        <f t="shared" si="204"/>
        <v>0</v>
      </c>
      <c r="NG35" s="130">
        <f t="shared" si="205"/>
        <v>0</v>
      </c>
      <c r="NH35" s="130">
        <f t="shared" si="206"/>
        <v>0</v>
      </c>
      <c r="NI35" s="130">
        <f t="shared" si="207"/>
        <v>0</v>
      </c>
      <c r="NJ35" s="130">
        <f t="shared" si="208"/>
        <v>0</v>
      </c>
      <c r="NK35" s="130">
        <f t="shared" si="209"/>
        <v>0</v>
      </c>
      <c r="NL35" s="130">
        <f t="shared" si="210"/>
        <v>0</v>
      </c>
      <c r="NM35" s="130">
        <f t="shared" si="211"/>
        <v>0</v>
      </c>
      <c r="NN35" s="130">
        <f t="shared" si="212"/>
        <v>0</v>
      </c>
      <c r="NO35" s="130">
        <f t="shared" si="213"/>
        <v>0</v>
      </c>
      <c r="NP35" s="130">
        <f t="shared" si="214"/>
        <v>0</v>
      </c>
      <c r="NQ35" s="130">
        <f t="shared" si="215"/>
        <v>0</v>
      </c>
      <c r="NR35" s="130">
        <f t="shared" si="216"/>
        <v>0</v>
      </c>
      <c r="NS35" s="130">
        <f t="shared" si="217"/>
        <v>0</v>
      </c>
      <c r="NT35" s="130">
        <f t="shared" si="218"/>
        <v>0</v>
      </c>
      <c r="NU35" s="130">
        <f t="shared" si="219"/>
        <v>0</v>
      </c>
      <c r="NV35" s="130">
        <f t="shared" si="220"/>
        <v>0</v>
      </c>
      <c r="NW35" s="130">
        <f t="shared" si="221"/>
        <v>0</v>
      </c>
      <c r="NX35" s="130">
        <f t="shared" si="222"/>
        <v>0</v>
      </c>
      <c r="NY35" s="130">
        <f t="shared" si="223"/>
        <v>0</v>
      </c>
      <c r="NZ35" s="130">
        <f t="shared" si="224"/>
        <v>0</v>
      </c>
      <c r="OA35" s="130">
        <f t="shared" si="225"/>
        <v>0</v>
      </c>
      <c r="OB35" s="130">
        <f t="shared" si="226"/>
        <v>0</v>
      </c>
      <c r="OC35" s="130">
        <f t="shared" si="227"/>
        <v>0</v>
      </c>
      <c r="OD35" s="130">
        <f t="shared" si="228"/>
        <v>0</v>
      </c>
      <c r="OE35" s="130">
        <f t="shared" si="229"/>
        <v>0</v>
      </c>
      <c r="OF35" s="130">
        <f t="shared" si="230"/>
        <v>0</v>
      </c>
      <c r="OG35" s="130">
        <f t="shared" si="231"/>
        <v>0</v>
      </c>
    </row>
    <row r="36" spans="2:410">
      <c r="E36" s="11" t="s">
        <v>328</v>
      </c>
      <c r="G36" s="55">
        <f t="shared" si="118"/>
        <v>1500</v>
      </c>
      <c r="H36" s="55">
        <f t="shared" si="119"/>
        <v>1500</v>
      </c>
      <c r="I36" s="55">
        <f t="shared" si="120"/>
        <v>1500</v>
      </c>
      <c r="J36" s="55">
        <f t="shared" si="121"/>
        <v>1500</v>
      </c>
      <c r="K36" s="55">
        <f t="shared" si="122"/>
        <v>1500</v>
      </c>
      <c r="L36" s="55">
        <f t="shared" si="123"/>
        <v>1500</v>
      </c>
      <c r="M36" s="55">
        <f t="shared" si="124"/>
        <v>1500</v>
      </c>
      <c r="N36" s="55">
        <f t="shared" si="125"/>
        <v>1500</v>
      </c>
      <c r="O36" s="55">
        <f t="shared" si="126"/>
        <v>1500</v>
      </c>
      <c r="P36" s="55">
        <f t="shared" si="127"/>
        <v>1500</v>
      </c>
      <c r="Q36" s="55">
        <f t="shared" si="128"/>
        <v>1500</v>
      </c>
      <c r="R36" s="55">
        <f t="shared" si="129"/>
        <v>1500</v>
      </c>
      <c r="S36" s="55">
        <f t="shared" si="130"/>
        <v>1500</v>
      </c>
      <c r="T36" s="55">
        <f t="shared" si="131"/>
        <v>1500</v>
      </c>
      <c r="U36" s="55">
        <f t="shared" si="132"/>
        <v>1500</v>
      </c>
      <c r="V36" s="55">
        <f t="shared" si="133"/>
        <v>1500</v>
      </c>
      <c r="W36" s="55">
        <f t="shared" si="134"/>
        <v>1500</v>
      </c>
      <c r="X36" s="55">
        <f t="shared" si="135"/>
        <v>1500</v>
      </c>
      <c r="Y36" s="55">
        <f t="shared" si="136"/>
        <v>1500</v>
      </c>
      <c r="Z36" s="55">
        <f t="shared" si="137"/>
        <v>1500</v>
      </c>
      <c r="AA36" s="55">
        <f t="shared" si="138"/>
        <v>1500</v>
      </c>
      <c r="AB36" s="55">
        <f t="shared" si="139"/>
        <v>1500</v>
      </c>
      <c r="AC36" s="55">
        <f t="shared" si="140"/>
        <v>1500</v>
      </c>
      <c r="AD36" s="55">
        <f t="shared" si="141"/>
        <v>1500</v>
      </c>
      <c r="AE36" s="55">
        <f t="shared" si="142"/>
        <v>1500</v>
      </c>
      <c r="AF36" s="130">
        <f t="shared" si="143"/>
        <v>1500</v>
      </c>
      <c r="AG36" s="130">
        <f t="shared" si="144"/>
        <v>1500</v>
      </c>
      <c r="AH36" s="130">
        <f t="shared" si="145"/>
        <v>1500</v>
      </c>
      <c r="AI36" s="130">
        <f t="shared" si="146"/>
        <v>1500</v>
      </c>
      <c r="AJ36" s="130">
        <f t="shared" si="147"/>
        <v>1500</v>
      </c>
      <c r="AK36" s="50"/>
      <c r="AL36" s="55">
        <f>(Inputs!$M$83*Inputs!$M$17)/12</f>
        <v>125</v>
      </c>
      <c r="AM36" s="55">
        <f>(Inputs!$M$83*Inputs!$M$17)/12</f>
        <v>125</v>
      </c>
      <c r="AN36" s="55">
        <f>(Inputs!$M$83*Inputs!$M$17)/12</f>
        <v>125</v>
      </c>
      <c r="AO36" s="55">
        <f>(Inputs!$M$83*Inputs!$M$17)/12</f>
        <v>125</v>
      </c>
      <c r="AP36" s="55">
        <f>(Inputs!$M$83*Inputs!$M$17)/12</f>
        <v>125</v>
      </c>
      <c r="AQ36" s="55">
        <f>(Inputs!$M$83*Inputs!$M$17)/12</f>
        <v>125</v>
      </c>
      <c r="AR36" s="55">
        <f>(Inputs!$M$83*Inputs!$M$17)/12</f>
        <v>125</v>
      </c>
      <c r="AS36" s="55">
        <f>(Inputs!$M$83*Inputs!$M$17)/12</f>
        <v>125</v>
      </c>
      <c r="AT36" s="55">
        <f>(Inputs!$M$83*Inputs!$M$17)/12</f>
        <v>125</v>
      </c>
      <c r="AU36" s="55">
        <f>(Inputs!$M$83*Inputs!$M$17)/12</f>
        <v>125</v>
      </c>
      <c r="AV36" s="55">
        <f>(Inputs!$M$83*Inputs!$M$17)/12</f>
        <v>125</v>
      </c>
      <c r="AW36" s="55">
        <f>(Inputs!$M$83*Inputs!$M$17)/12</f>
        <v>125</v>
      </c>
      <c r="AX36" s="55">
        <f>(Inputs!$M$83*Inputs!$M$17)/12</f>
        <v>125</v>
      </c>
      <c r="AY36" s="55">
        <f>(Inputs!$M$83*Inputs!$M$17)/12</f>
        <v>125</v>
      </c>
      <c r="AZ36" s="55">
        <f>(Inputs!$M$83*Inputs!$M$17)/12</f>
        <v>125</v>
      </c>
      <c r="BA36" s="55">
        <f>(Inputs!$M$83*Inputs!$M$17)/12</f>
        <v>125</v>
      </c>
      <c r="BB36" s="55">
        <f>(Inputs!$M$83*Inputs!$M$17)/12</f>
        <v>125</v>
      </c>
      <c r="BC36" s="55">
        <f>(Inputs!$M$83*Inputs!$M$17)/12</f>
        <v>125</v>
      </c>
      <c r="BD36" s="55">
        <f>(Inputs!$M$83*Inputs!$M$17)/12</f>
        <v>125</v>
      </c>
      <c r="BE36" s="55">
        <f>(Inputs!$M$83*Inputs!$M$17)/12</f>
        <v>125</v>
      </c>
      <c r="BF36" s="55">
        <f>(Inputs!$M$83*Inputs!$M$17)/12</f>
        <v>125</v>
      </c>
      <c r="BG36" s="55">
        <f>(Inputs!$M$83*Inputs!$M$17)/12</f>
        <v>125</v>
      </c>
      <c r="BH36" s="55">
        <f>(Inputs!$M$83*Inputs!$M$17)/12</f>
        <v>125</v>
      </c>
      <c r="BI36" s="55">
        <f>(Inputs!$M$83*Inputs!$M$17)/12</f>
        <v>125</v>
      </c>
      <c r="BJ36" s="55">
        <f>(Inputs!$M$83*Inputs!$M$17)/12</f>
        <v>125</v>
      </c>
      <c r="BK36" s="55">
        <f>(Inputs!$M$83*Inputs!$M$17)/12</f>
        <v>125</v>
      </c>
      <c r="BL36" s="55">
        <f>(Inputs!$M$83*Inputs!$M$17)/12</f>
        <v>125</v>
      </c>
      <c r="BM36" s="55">
        <f>(Inputs!$M$83*Inputs!$M$17)/12</f>
        <v>125</v>
      </c>
      <c r="BN36" s="55">
        <f>(Inputs!$M$83*Inputs!$M$17)/12</f>
        <v>125</v>
      </c>
      <c r="BO36" s="55">
        <f>(Inputs!$M$83*Inputs!$M$17)/12</f>
        <v>125</v>
      </c>
      <c r="BP36" s="55">
        <f>(Inputs!$M$83*Inputs!$M$17)/12</f>
        <v>125</v>
      </c>
      <c r="BQ36" s="55">
        <f>(Inputs!$M$83*Inputs!$M$17)/12</f>
        <v>125</v>
      </c>
      <c r="BR36" s="55">
        <f>(Inputs!$M$83*Inputs!$M$17)/12</f>
        <v>125</v>
      </c>
      <c r="BS36" s="55">
        <f>(Inputs!$M$83*Inputs!$M$17)/12</f>
        <v>125</v>
      </c>
      <c r="BT36" s="55">
        <f>(Inputs!$M$83*Inputs!$M$17)/12</f>
        <v>125</v>
      </c>
      <c r="BU36" s="55">
        <f>(Inputs!$M$83*Inputs!$M$17)/12</f>
        <v>125</v>
      </c>
      <c r="BV36" s="55">
        <f>(Inputs!$M$83*Inputs!$M$17)/12</f>
        <v>125</v>
      </c>
      <c r="BW36" s="55">
        <f>(Inputs!$M$83*Inputs!$M$17)/12</f>
        <v>125</v>
      </c>
      <c r="BX36" s="55">
        <f>(Inputs!$M$83*Inputs!$M$17)/12</f>
        <v>125</v>
      </c>
      <c r="BY36" s="55">
        <f>(Inputs!$M$83*Inputs!$M$17)/12</f>
        <v>125</v>
      </c>
      <c r="BZ36" s="55">
        <f>(Inputs!$M$83*Inputs!$M$17)/12</f>
        <v>125</v>
      </c>
      <c r="CA36" s="55">
        <f>(Inputs!$M$83*Inputs!$M$17)/12</f>
        <v>125</v>
      </c>
      <c r="CB36" s="55">
        <f>(Inputs!$M$83*Inputs!$M$17)/12</f>
        <v>125</v>
      </c>
      <c r="CC36" s="55">
        <f>(Inputs!$M$83*Inputs!$M$17)/12</f>
        <v>125</v>
      </c>
      <c r="CD36" s="55">
        <f>(Inputs!$M$83*Inputs!$M$17)/12</f>
        <v>125</v>
      </c>
      <c r="CE36" s="55">
        <f>(Inputs!$M$83*Inputs!$M$17)/12</f>
        <v>125</v>
      </c>
      <c r="CF36" s="55">
        <f>(Inputs!$M$83*Inputs!$M$17)/12</f>
        <v>125</v>
      </c>
      <c r="CG36" s="55">
        <f>(Inputs!$M$83*Inputs!$M$17)/12</f>
        <v>125</v>
      </c>
      <c r="CH36" s="55">
        <f>(Inputs!$M$83*Inputs!$M$17)/12</f>
        <v>125</v>
      </c>
      <c r="CI36" s="55">
        <f>(Inputs!$M$83*Inputs!$M$17)/12</f>
        <v>125</v>
      </c>
      <c r="CJ36" s="55">
        <f>(Inputs!$M$83*Inputs!$M$17)/12</f>
        <v>125</v>
      </c>
      <c r="CK36" s="55">
        <f>(Inputs!$M$83*Inputs!$M$17)/12</f>
        <v>125</v>
      </c>
      <c r="CL36" s="55">
        <f>(Inputs!$M$83*Inputs!$M$17)/12</f>
        <v>125</v>
      </c>
      <c r="CM36" s="55">
        <f>(Inputs!$M$83*Inputs!$M$17)/12</f>
        <v>125</v>
      </c>
      <c r="CN36" s="55">
        <f>(Inputs!$M$83*Inputs!$M$17)/12</f>
        <v>125</v>
      </c>
      <c r="CO36" s="55">
        <f>(Inputs!$M$83*Inputs!$M$17)/12</f>
        <v>125</v>
      </c>
      <c r="CP36" s="55">
        <f>(Inputs!$M$83*Inputs!$M$17)/12</f>
        <v>125</v>
      </c>
      <c r="CQ36" s="55">
        <f>(Inputs!$M$83*Inputs!$M$17)/12</f>
        <v>125</v>
      </c>
      <c r="CR36" s="55">
        <f>(Inputs!$M$83*Inputs!$M$17)/12</f>
        <v>125</v>
      </c>
      <c r="CS36" s="55">
        <f>(Inputs!$M$83*Inputs!$M$17)/12</f>
        <v>125</v>
      </c>
      <c r="CT36" s="55">
        <f>(Inputs!$M$83*Inputs!$M$17)/12</f>
        <v>125</v>
      </c>
      <c r="CU36" s="55">
        <f>(Inputs!$M$83*Inputs!$M$17)/12</f>
        <v>125</v>
      </c>
      <c r="CV36" s="55">
        <f>(Inputs!$M$83*Inputs!$M$17)/12</f>
        <v>125</v>
      </c>
      <c r="CW36" s="55">
        <f>(Inputs!$M$83*Inputs!$M$17)/12</f>
        <v>125</v>
      </c>
      <c r="CX36" s="55">
        <f>(Inputs!$M$83*Inputs!$M$17)/12</f>
        <v>125</v>
      </c>
      <c r="CY36" s="55">
        <f>(Inputs!$M$83*Inputs!$M$17)/12</f>
        <v>125</v>
      </c>
      <c r="CZ36" s="55">
        <f>(Inputs!$M$83*Inputs!$M$17)/12</f>
        <v>125</v>
      </c>
      <c r="DA36" s="55">
        <f>(Inputs!$M$83*Inputs!$M$17)/12</f>
        <v>125</v>
      </c>
      <c r="DB36" s="55">
        <f>(Inputs!$M$83*Inputs!$M$17)/12</f>
        <v>125</v>
      </c>
      <c r="DC36" s="55">
        <f>(Inputs!$M$83*Inputs!$M$17)/12</f>
        <v>125</v>
      </c>
      <c r="DD36" s="55">
        <f>(Inputs!$M$83*Inputs!$M$17)/12</f>
        <v>125</v>
      </c>
      <c r="DE36" s="55">
        <f>(Inputs!$M$83*Inputs!$M$17)/12</f>
        <v>125</v>
      </c>
      <c r="DF36" s="55">
        <f>(Inputs!$M$83*Inputs!$M$17)/12</f>
        <v>125</v>
      </c>
      <c r="DG36" s="55">
        <f>(Inputs!$M$83*Inputs!$M$17)/12</f>
        <v>125</v>
      </c>
      <c r="DH36" s="55">
        <f>(Inputs!$M$83*Inputs!$M$17)/12</f>
        <v>125</v>
      </c>
      <c r="DI36" s="55">
        <f>(Inputs!$M$83*Inputs!$M$17)/12</f>
        <v>125</v>
      </c>
      <c r="DJ36" s="55">
        <f>(Inputs!$M$83*Inputs!$M$17)/12</f>
        <v>125</v>
      </c>
      <c r="DK36" s="55">
        <f>(Inputs!$M$83*Inputs!$M$17)/12</f>
        <v>125</v>
      </c>
      <c r="DL36" s="55">
        <f>(Inputs!$M$83*Inputs!$M$17)/12</f>
        <v>125</v>
      </c>
      <c r="DM36" s="55">
        <f>(Inputs!$M$83*Inputs!$M$17)/12</f>
        <v>125</v>
      </c>
      <c r="DN36" s="55">
        <f>(Inputs!$M$83*Inputs!$M$17)/12</f>
        <v>125</v>
      </c>
      <c r="DO36" s="55">
        <f>(Inputs!$M$83*Inputs!$M$17)/12</f>
        <v>125</v>
      </c>
      <c r="DP36" s="55">
        <f>(Inputs!$M$83*Inputs!$M$17)/12</f>
        <v>125</v>
      </c>
      <c r="DQ36" s="55">
        <f>(Inputs!$M$83*Inputs!$M$17)/12</f>
        <v>125</v>
      </c>
      <c r="DR36" s="55">
        <f>(Inputs!$M$83*Inputs!$M$17)/12</f>
        <v>125</v>
      </c>
      <c r="DS36" s="55">
        <f>(Inputs!$M$83*Inputs!$M$17)/12</f>
        <v>125</v>
      </c>
      <c r="DT36" s="55">
        <f>(Inputs!$M$83*Inputs!$M$17)/12</f>
        <v>125</v>
      </c>
      <c r="DU36" s="55">
        <f>(Inputs!$M$83*Inputs!$M$17)/12</f>
        <v>125</v>
      </c>
      <c r="DV36" s="55">
        <f>(Inputs!$M$83*Inputs!$M$17)/12</f>
        <v>125</v>
      </c>
      <c r="DW36" s="55">
        <f>(Inputs!$M$83*Inputs!$M$17)/12</f>
        <v>125</v>
      </c>
      <c r="DX36" s="55">
        <f>(Inputs!$M$83*Inputs!$M$17)/12</f>
        <v>125</v>
      </c>
      <c r="DY36" s="55">
        <f>(Inputs!$M$83*Inputs!$M$17)/12</f>
        <v>125</v>
      </c>
      <c r="DZ36" s="55">
        <f>(Inputs!$M$83*Inputs!$M$17)/12</f>
        <v>125</v>
      </c>
      <c r="EA36" s="55">
        <f>(Inputs!$M$83*Inputs!$M$17)/12</f>
        <v>125</v>
      </c>
      <c r="EB36" s="55">
        <f>(Inputs!$M$83*Inputs!$M$17)/12</f>
        <v>125</v>
      </c>
      <c r="EC36" s="55">
        <f>(Inputs!$M$83*Inputs!$M$17)/12</f>
        <v>125</v>
      </c>
      <c r="ED36" s="55">
        <f>(Inputs!$M$83*Inputs!$M$17)/12</f>
        <v>125</v>
      </c>
      <c r="EE36" s="55">
        <f>(Inputs!$M$83*Inputs!$M$17)/12</f>
        <v>125</v>
      </c>
      <c r="EF36" s="55">
        <f>(Inputs!$M$83*Inputs!$M$17)/12</f>
        <v>125</v>
      </c>
      <c r="EG36" s="55">
        <f>(Inputs!$M$83*Inputs!$M$17)/12</f>
        <v>125</v>
      </c>
      <c r="EH36" s="55">
        <f>(Inputs!$M$83*Inputs!$M$17)/12</f>
        <v>125</v>
      </c>
      <c r="EI36" s="55">
        <f>(Inputs!$M$83*Inputs!$M$17)/12</f>
        <v>125</v>
      </c>
      <c r="EJ36" s="55">
        <f>(Inputs!$M$83*Inputs!$M$17)/12</f>
        <v>125</v>
      </c>
      <c r="EK36" s="55">
        <f>(Inputs!$M$83*Inputs!$M$17)/12</f>
        <v>125</v>
      </c>
      <c r="EL36" s="55">
        <f>(Inputs!$M$83*Inputs!$M$17)/12</f>
        <v>125</v>
      </c>
      <c r="EM36" s="55">
        <f>(Inputs!$M$83*Inputs!$M$17)/12</f>
        <v>125</v>
      </c>
      <c r="EN36" s="55">
        <f>(Inputs!$M$83*Inputs!$M$17)/12</f>
        <v>125</v>
      </c>
      <c r="EO36" s="55">
        <f>(Inputs!$M$83*Inputs!$M$17)/12</f>
        <v>125</v>
      </c>
      <c r="EP36" s="55">
        <f>(Inputs!$M$83*Inputs!$M$17)/12</f>
        <v>125</v>
      </c>
      <c r="EQ36" s="55">
        <f>(Inputs!$M$83*Inputs!$M$17)/12</f>
        <v>125</v>
      </c>
      <c r="ER36" s="55">
        <f>(Inputs!$M$83*Inputs!$M$17)/12</f>
        <v>125</v>
      </c>
      <c r="ES36" s="55">
        <f>(Inputs!$M$83*Inputs!$M$17)/12</f>
        <v>125</v>
      </c>
      <c r="ET36" s="55">
        <f>(Inputs!$M$83*Inputs!$M$17)/12</f>
        <v>125</v>
      </c>
      <c r="EU36" s="55">
        <f>(Inputs!$M$83*Inputs!$M$17)/12</f>
        <v>125</v>
      </c>
      <c r="EV36" s="55">
        <f>(Inputs!$M$83*Inputs!$M$17)/12</f>
        <v>125</v>
      </c>
      <c r="EW36" s="55">
        <f>(Inputs!$M$83*Inputs!$M$17)/12</f>
        <v>125</v>
      </c>
      <c r="EX36" s="55">
        <f>(Inputs!$M$83*Inputs!$M$17)/12</f>
        <v>125</v>
      </c>
      <c r="EY36" s="55">
        <f>(Inputs!$M$83*Inputs!$M$17)/12</f>
        <v>125</v>
      </c>
      <c r="EZ36" s="55">
        <f>(Inputs!$M$83*Inputs!$M$17)/12</f>
        <v>125</v>
      </c>
      <c r="FA36" s="55">
        <f>(Inputs!$M$83*Inputs!$M$17)/12</f>
        <v>125</v>
      </c>
      <c r="FB36" s="55">
        <f>(Inputs!$M$83*Inputs!$M$17)/12</f>
        <v>125</v>
      </c>
      <c r="FC36" s="55">
        <f>(Inputs!$M$83*Inputs!$M$17)/12</f>
        <v>125</v>
      </c>
      <c r="FD36" s="55">
        <f>(Inputs!$M$83*Inputs!$M$17)/12</f>
        <v>125</v>
      </c>
      <c r="FE36" s="55">
        <f>(Inputs!$M$83*Inputs!$M$17)/12</f>
        <v>125</v>
      </c>
      <c r="FF36" s="55">
        <f>(Inputs!$M$83*Inputs!$M$17)/12</f>
        <v>125</v>
      </c>
      <c r="FG36" s="55">
        <f>(Inputs!$M$83*Inputs!$M$17)/12</f>
        <v>125</v>
      </c>
      <c r="FH36" s="55">
        <f>(Inputs!$M$83*Inputs!$M$17)/12</f>
        <v>125</v>
      </c>
      <c r="FI36" s="55">
        <f>(Inputs!$M$83*Inputs!$M$17)/12</f>
        <v>125</v>
      </c>
      <c r="FJ36" s="55">
        <f>(Inputs!$M$83*Inputs!$M$17)/12</f>
        <v>125</v>
      </c>
      <c r="FK36" s="55">
        <f>(Inputs!$M$83*Inputs!$M$17)/12</f>
        <v>125</v>
      </c>
      <c r="FL36" s="55">
        <f>(Inputs!$M$83*Inputs!$M$17)/12</f>
        <v>125</v>
      </c>
      <c r="FM36" s="55">
        <f>(Inputs!$M$83*Inputs!$M$17)/12</f>
        <v>125</v>
      </c>
      <c r="FN36" s="55">
        <f>(Inputs!$M$83*Inputs!$M$17)/12</f>
        <v>125</v>
      </c>
      <c r="FO36" s="55">
        <f>(Inputs!$M$83*Inputs!$M$17)/12</f>
        <v>125</v>
      </c>
      <c r="FP36" s="55">
        <f>(Inputs!$M$83*Inputs!$M$17)/12</f>
        <v>125</v>
      </c>
      <c r="FQ36" s="55">
        <f>(Inputs!$M$83*Inputs!$M$17)/12</f>
        <v>125</v>
      </c>
      <c r="FR36" s="55">
        <f>(Inputs!$M$83*Inputs!$M$17)/12</f>
        <v>125</v>
      </c>
      <c r="FS36" s="55">
        <f>(Inputs!$M$83*Inputs!$M$17)/12</f>
        <v>125</v>
      </c>
      <c r="FT36" s="55">
        <f>(Inputs!$M$83*Inputs!$M$17)/12</f>
        <v>125</v>
      </c>
      <c r="FU36" s="55">
        <f>(Inputs!$M$83*Inputs!$M$17)/12</f>
        <v>125</v>
      </c>
      <c r="FV36" s="55">
        <f>(Inputs!$M$83*Inputs!$M$17)/12</f>
        <v>125</v>
      </c>
      <c r="FW36" s="55">
        <f>(Inputs!$M$83*Inputs!$M$17)/12</f>
        <v>125</v>
      </c>
      <c r="FX36" s="55">
        <f>(Inputs!$M$83*Inputs!$M$17)/12</f>
        <v>125</v>
      </c>
      <c r="FY36" s="55">
        <f>(Inputs!$M$83*Inputs!$M$17)/12</f>
        <v>125</v>
      </c>
      <c r="FZ36" s="55">
        <f>(Inputs!$M$83*Inputs!$M$17)/12</f>
        <v>125</v>
      </c>
      <c r="GA36" s="55">
        <f>(Inputs!$M$83*Inputs!$M$17)/12</f>
        <v>125</v>
      </c>
      <c r="GB36" s="55">
        <f>(Inputs!$M$83*Inputs!$M$17)/12</f>
        <v>125</v>
      </c>
      <c r="GC36" s="55">
        <f>(Inputs!$M$83*Inputs!$M$17)/12</f>
        <v>125</v>
      </c>
      <c r="GD36" s="55">
        <f>(Inputs!$M$83*Inputs!$M$17)/12</f>
        <v>125</v>
      </c>
      <c r="GE36" s="55">
        <f>(Inputs!$M$83*Inputs!$M$17)/12</f>
        <v>125</v>
      </c>
      <c r="GF36" s="55">
        <f>(Inputs!$M$83*Inputs!$M$17)/12</f>
        <v>125</v>
      </c>
      <c r="GG36" s="55">
        <f>(Inputs!$M$83*Inputs!$M$17)/12</f>
        <v>125</v>
      </c>
      <c r="GH36" s="55">
        <f>(Inputs!$M$83*Inputs!$M$17)/12</f>
        <v>125</v>
      </c>
      <c r="GI36" s="55">
        <f>(Inputs!$M$83*Inputs!$M$17)/12</f>
        <v>125</v>
      </c>
      <c r="GJ36" s="55">
        <f>(Inputs!$M$83*Inputs!$M$17)/12</f>
        <v>125</v>
      </c>
      <c r="GK36" s="55">
        <f>(Inputs!$M$83*Inputs!$M$17)/12</f>
        <v>125</v>
      </c>
      <c r="GL36" s="55">
        <f>(Inputs!$M$83*Inputs!$M$17)/12</f>
        <v>125</v>
      </c>
      <c r="GM36" s="55">
        <f>(Inputs!$M$83*Inputs!$M$17)/12</f>
        <v>125</v>
      </c>
      <c r="GN36" s="55">
        <f>(Inputs!$M$83*Inputs!$M$17)/12</f>
        <v>125</v>
      </c>
      <c r="GO36" s="55">
        <f>(Inputs!$M$83*Inputs!$M$17)/12</f>
        <v>125</v>
      </c>
      <c r="GP36" s="55">
        <f>(Inputs!$M$83*Inputs!$M$17)/12</f>
        <v>125</v>
      </c>
      <c r="GQ36" s="55">
        <f>(Inputs!$M$83*Inputs!$M$17)/12</f>
        <v>125</v>
      </c>
      <c r="GR36" s="55">
        <f>(Inputs!$M$83*Inputs!$M$17)/12</f>
        <v>125</v>
      </c>
      <c r="GS36" s="55">
        <f>(Inputs!$M$83*Inputs!$M$17)/12</f>
        <v>125</v>
      </c>
      <c r="GT36" s="55">
        <f>(Inputs!$M$83*Inputs!$M$17)/12</f>
        <v>125</v>
      </c>
      <c r="GU36" s="55">
        <f>(Inputs!$M$83*Inputs!$M$17)/12</f>
        <v>125</v>
      </c>
      <c r="GV36" s="55">
        <f>(Inputs!$M$83*Inputs!$M$17)/12</f>
        <v>125</v>
      </c>
      <c r="GW36" s="55">
        <f>(Inputs!$M$83*Inputs!$M$17)/12</f>
        <v>125</v>
      </c>
      <c r="GX36" s="55">
        <f>(Inputs!$M$83*Inputs!$M$17)/12</f>
        <v>125</v>
      </c>
      <c r="GY36" s="55">
        <f>(Inputs!$M$83*Inputs!$M$17)/12</f>
        <v>125</v>
      </c>
      <c r="GZ36" s="55">
        <f>(Inputs!$M$83*Inputs!$M$17)/12</f>
        <v>125</v>
      </c>
      <c r="HA36" s="55">
        <f>(Inputs!$M$83*Inputs!$M$17)/12</f>
        <v>125</v>
      </c>
      <c r="HB36" s="55">
        <f>(Inputs!$M$83*Inputs!$M$17)/12</f>
        <v>125</v>
      </c>
      <c r="HC36" s="55">
        <f>(Inputs!$M$83*Inputs!$M$17)/12</f>
        <v>125</v>
      </c>
      <c r="HD36" s="55">
        <f>(Inputs!$M$83*Inputs!$M$17)/12</f>
        <v>125</v>
      </c>
      <c r="HE36" s="55">
        <f>(Inputs!$M$83*Inputs!$M$17)/12</f>
        <v>125</v>
      </c>
      <c r="HF36" s="55">
        <f>(Inputs!$M$83*Inputs!$M$17)/12</f>
        <v>125</v>
      </c>
      <c r="HG36" s="55">
        <f>(Inputs!$M$83*Inputs!$M$17)/12</f>
        <v>125</v>
      </c>
      <c r="HH36" s="55">
        <f>(Inputs!$M$83*Inputs!$M$17)/12</f>
        <v>125</v>
      </c>
      <c r="HI36" s="55">
        <f>(Inputs!$M$83*Inputs!$M$17)/12</f>
        <v>125</v>
      </c>
      <c r="HJ36" s="55">
        <f>(Inputs!$M$83*Inputs!$M$17)/12</f>
        <v>125</v>
      </c>
      <c r="HK36" s="55">
        <f>(Inputs!$M$83*Inputs!$M$17)/12</f>
        <v>125</v>
      </c>
      <c r="HL36" s="55">
        <f>(Inputs!$M$83*Inputs!$M$17)/12</f>
        <v>125</v>
      </c>
      <c r="HM36" s="55">
        <f>(Inputs!$M$83*Inputs!$M$17)/12</f>
        <v>125</v>
      </c>
      <c r="HN36" s="55">
        <f>(Inputs!$M$83*Inputs!$M$17)/12</f>
        <v>125</v>
      </c>
      <c r="HO36" s="55">
        <f>(Inputs!$M$83*Inputs!$M$17)/12</f>
        <v>125</v>
      </c>
      <c r="HP36" s="55">
        <f>(Inputs!$M$83*Inputs!$M$17)/12</f>
        <v>125</v>
      </c>
      <c r="HQ36" s="55">
        <f>(Inputs!$M$83*Inputs!$M$17)/12</f>
        <v>125</v>
      </c>
      <c r="HR36" s="55">
        <f>(Inputs!$M$83*Inputs!$M$17)/12</f>
        <v>125</v>
      </c>
      <c r="HS36" s="55">
        <f>(Inputs!$M$83*Inputs!$M$17)/12</f>
        <v>125</v>
      </c>
      <c r="HT36" s="55">
        <f>(Inputs!$M$83*Inputs!$M$17)/12</f>
        <v>125</v>
      </c>
      <c r="HU36" s="55">
        <f>(Inputs!$M$83*Inputs!$M$17)/12</f>
        <v>125</v>
      </c>
      <c r="HV36" s="55">
        <f>(Inputs!$M$83*Inputs!$M$17)/12</f>
        <v>125</v>
      </c>
      <c r="HW36" s="55">
        <f>(Inputs!$M$83*Inputs!$M$17)/12</f>
        <v>125</v>
      </c>
      <c r="HX36" s="55">
        <f>(Inputs!$M$83*Inputs!$M$17)/12</f>
        <v>125</v>
      </c>
      <c r="HY36" s="55">
        <f>(Inputs!$M$83*Inputs!$M$17)/12</f>
        <v>125</v>
      </c>
      <c r="HZ36" s="55">
        <f>(Inputs!$M$83*Inputs!$M$17)/12</f>
        <v>125</v>
      </c>
      <c r="IA36" s="55">
        <f>(Inputs!$M$83*Inputs!$M$17)/12</f>
        <v>125</v>
      </c>
      <c r="IB36" s="55">
        <f>(Inputs!$M$83*Inputs!$M$17)/12</f>
        <v>125</v>
      </c>
      <c r="IC36" s="55">
        <f>(Inputs!$M$83*Inputs!$M$17)/12</f>
        <v>125</v>
      </c>
      <c r="ID36" s="55">
        <f>(Inputs!$M$83*Inputs!$M$17)/12</f>
        <v>125</v>
      </c>
      <c r="IE36" s="55">
        <f>(Inputs!$M$83*Inputs!$M$17)/12</f>
        <v>125</v>
      </c>
      <c r="IF36" s="55">
        <f>(Inputs!$M$83*Inputs!$M$17)/12</f>
        <v>125</v>
      </c>
      <c r="IG36" s="55">
        <f>(Inputs!$M$83*Inputs!$M$17)/12</f>
        <v>125</v>
      </c>
      <c r="IH36" s="55">
        <f>(Inputs!$M$83*Inputs!$M$17)/12</f>
        <v>125</v>
      </c>
      <c r="II36" s="55">
        <f>(Inputs!$M$83*Inputs!$M$17)/12</f>
        <v>125</v>
      </c>
      <c r="IJ36" s="55">
        <f>(Inputs!$M$83*Inputs!$M$17)/12</f>
        <v>125</v>
      </c>
      <c r="IK36" s="55">
        <f>(Inputs!$M$83*Inputs!$M$17)/12</f>
        <v>125</v>
      </c>
      <c r="IL36" s="55">
        <f>(Inputs!$M$83*Inputs!$M$17)/12</f>
        <v>125</v>
      </c>
      <c r="IM36" s="55">
        <f>(Inputs!$M$83*Inputs!$M$17)/12</f>
        <v>125</v>
      </c>
      <c r="IN36" s="55">
        <f>(Inputs!$M$83*Inputs!$M$17)/12</f>
        <v>125</v>
      </c>
      <c r="IO36" s="55">
        <f>(Inputs!$M$83*Inputs!$M$17)/12</f>
        <v>125</v>
      </c>
      <c r="IP36" s="55">
        <f>(Inputs!$M$83*Inputs!$M$17)/12</f>
        <v>125</v>
      </c>
      <c r="IQ36" s="55">
        <f>(Inputs!$M$83*Inputs!$M$17)/12</f>
        <v>125</v>
      </c>
      <c r="IR36" s="55">
        <f>(Inputs!$M$83*Inputs!$M$17)/12</f>
        <v>125</v>
      </c>
      <c r="IS36" s="55">
        <f>(Inputs!$M$83*Inputs!$M$17)/12</f>
        <v>125</v>
      </c>
      <c r="IT36" s="55">
        <f>(Inputs!$M$83*Inputs!$M$17)/12</f>
        <v>125</v>
      </c>
      <c r="IU36" s="55">
        <f>(Inputs!$M$83*Inputs!$M$17)/12</f>
        <v>125</v>
      </c>
      <c r="IV36" s="55">
        <f>(Inputs!$M$83*Inputs!$M$17)/12</f>
        <v>125</v>
      </c>
      <c r="IW36" s="55">
        <f>(Inputs!$M$83*Inputs!$M$17)/12</f>
        <v>125</v>
      </c>
      <c r="IX36" s="55">
        <f>(Inputs!$M$83*Inputs!$M$17)/12</f>
        <v>125</v>
      </c>
      <c r="IY36" s="55">
        <f>(Inputs!$M$83*Inputs!$M$17)/12</f>
        <v>125</v>
      </c>
      <c r="IZ36" s="55">
        <f>(Inputs!$M$83*Inputs!$M$17)/12</f>
        <v>125</v>
      </c>
      <c r="JA36" s="55">
        <f>(Inputs!$M$83*Inputs!$M$17)/12</f>
        <v>125</v>
      </c>
      <c r="JB36" s="55">
        <f>(Inputs!$M$83*Inputs!$M$17)/12</f>
        <v>125</v>
      </c>
      <c r="JC36" s="55">
        <f>(Inputs!$M$83*Inputs!$M$17)/12</f>
        <v>125</v>
      </c>
      <c r="JD36" s="55">
        <f>(Inputs!$M$83*Inputs!$M$17)/12</f>
        <v>125</v>
      </c>
      <c r="JE36" s="55">
        <f>(Inputs!$M$83*Inputs!$M$17)/12</f>
        <v>125</v>
      </c>
      <c r="JF36" s="55">
        <f>(Inputs!$M$83*Inputs!$M$17)/12</f>
        <v>125</v>
      </c>
      <c r="JG36" s="55">
        <f>(Inputs!$M$83*Inputs!$M$17)/12</f>
        <v>125</v>
      </c>
      <c r="JH36" s="55">
        <f>(Inputs!$M$83*Inputs!$M$17)/12</f>
        <v>125</v>
      </c>
      <c r="JI36" s="55">
        <f>(Inputs!$M$83*Inputs!$M$17)/12</f>
        <v>125</v>
      </c>
      <c r="JJ36" s="55">
        <f>(Inputs!$M$83*Inputs!$M$17)/12</f>
        <v>125</v>
      </c>
      <c r="JK36" s="55">
        <f>(Inputs!$M$83*Inputs!$M$17)/12</f>
        <v>125</v>
      </c>
      <c r="JL36" s="55">
        <f>(Inputs!$M$83*Inputs!$M$17)/12</f>
        <v>125</v>
      </c>
      <c r="JM36" s="55">
        <f>(Inputs!$M$83*Inputs!$M$17)/12</f>
        <v>125</v>
      </c>
      <c r="JN36" s="55">
        <f>(Inputs!$M$83*Inputs!$M$17)/12</f>
        <v>125</v>
      </c>
      <c r="JO36" s="55">
        <f>(Inputs!$M$83*Inputs!$M$17)/12</f>
        <v>125</v>
      </c>
      <c r="JP36" s="55">
        <f>(Inputs!$M$83*Inputs!$M$17)/12</f>
        <v>125</v>
      </c>
      <c r="JQ36" s="55">
        <f>(Inputs!$M$83*Inputs!$M$17)/12</f>
        <v>125</v>
      </c>
      <c r="JR36" s="55">
        <f>(Inputs!$M$83*Inputs!$M$17)/12</f>
        <v>125</v>
      </c>
      <c r="JS36" s="55">
        <f>(Inputs!$M$83*Inputs!$M$17)/12</f>
        <v>125</v>
      </c>
      <c r="JT36" s="55">
        <f>(Inputs!$M$83*Inputs!$M$17)/12</f>
        <v>125</v>
      </c>
      <c r="JU36" s="55">
        <f>(Inputs!$M$83*Inputs!$M$17)/12</f>
        <v>125</v>
      </c>
      <c r="JV36" s="55">
        <f>(Inputs!$M$83*Inputs!$M$17)/12</f>
        <v>125</v>
      </c>
      <c r="JW36" s="55">
        <f>(Inputs!$M$83*Inputs!$M$17)/12</f>
        <v>125</v>
      </c>
      <c r="JX36" s="55">
        <f>(Inputs!$M$83*Inputs!$M$17)/12</f>
        <v>125</v>
      </c>
      <c r="JY36" s="55">
        <f>(Inputs!$M$83*Inputs!$M$17)/12</f>
        <v>125</v>
      </c>
      <c r="JZ36" s="55">
        <f>(Inputs!$M$83*Inputs!$M$17)/12</f>
        <v>125</v>
      </c>
      <c r="KA36" s="55">
        <f>(Inputs!$M$83*Inputs!$M$17)/12</f>
        <v>125</v>
      </c>
      <c r="KB36" s="55">
        <f>(Inputs!$M$83*Inputs!$M$17)/12</f>
        <v>125</v>
      </c>
      <c r="KC36" s="55">
        <f>(Inputs!$M$83*Inputs!$M$17)/12</f>
        <v>125</v>
      </c>
      <c r="KD36" s="55">
        <f>(Inputs!$M$83*Inputs!$M$17)/12</f>
        <v>125</v>
      </c>
      <c r="KE36" s="55">
        <f>(Inputs!$M$83*Inputs!$M$17)/12</f>
        <v>125</v>
      </c>
      <c r="KF36" s="55">
        <f>(Inputs!$M$83*Inputs!$M$17)/12</f>
        <v>125</v>
      </c>
      <c r="KG36" s="55">
        <f>(Inputs!$M$83*Inputs!$M$17)/12</f>
        <v>125</v>
      </c>
      <c r="KH36" s="55">
        <f>(Inputs!$M$83*Inputs!$M$17)/12</f>
        <v>125</v>
      </c>
      <c r="KI36" s="55">
        <f>(Inputs!$M$83*Inputs!$M$17)/12</f>
        <v>125</v>
      </c>
      <c r="KJ36" s="55">
        <f>(Inputs!$M$83*Inputs!$M$17)/12</f>
        <v>125</v>
      </c>
      <c r="KK36" s="55">
        <f>(Inputs!$M$83*Inputs!$M$17)/12</f>
        <v>125</v>
      </c>
      <c r="KL36" s="55">
        <f>(Inputs!$M$83*Inputs!$M$17)/12</f>
        <v>125</v>
      </c>
      <c r="KM36" s="55">
        <f>(Inputs!$M$83*Inputs!$M$17)/12</f>
        <v>125</v>
      </c>
      <c r="KN36" s="55">
        <f>(Inputs!$M$83*Inputs!$M$17)/12</f>
        <v>125</v>
      </c>
      <c r="KO36" s="55">
        <f>(Inputs!$M$83*Inputs!$M$17)/12</f>
        <v>125</v>
      </c>
      <c r="KP36" s="55">
        <f>(Inputs!$M$83*Inputs!$M$17)/12</f>
        <v>125</v>
      </c>
      <c r="KQ36" s="55">
        <f>(Inputs!$M$83*Inputs!$M$17)/12</f>
        <v>125</v>
      </c>
      <c r="KR36" s="55">
        <f>(Inputs!$M$83*Inputs!$M$17)/12</f>
        <v>125</v>
      </c>
      <c r="KS36" s="55">
        <f>(Inputs!$M$83*Inputs!$M$17)/12</f>
        <v>125</v>
      </c>
      <c r="KT36" s="55">
        <f>(Inputs!$M$83*Inputs!$M$17)/12</f>
        <v>125</v>
      </c>
      <c r="KU36" s="55">
        <f>(Inputs!$M$83*Inputs!$M$17)/12</f>
        <v>125</v>
      </c>
      <c r="KV36" s="55">
        <f>(Inputs!$M$83*Inputs!$M$17)/12</f>
        <v>125</v>
      </c>
      <c r="KW36" s="55">
        <f>(Inputs!$M$83*Inputs!$M$17)/12</f>
        <v>125</v>
      </c>
      <c r="KX36" s="55">
        <f>(Inputs!$M$83*Inputs!$M$17)/12</f>
        <v>125</v>
      </c>
      <c r="KY36" s="55">
        <f>(Inputs!$M$83*Inputs!$M$17)/12</f>
        <v>125</v>
      </c>
      <c r="KZ36" s="55">
        <f>(Inputs!$M$83*Inputs!$M$17)/12</f>
        <v>125</v>
      </c>
      <c r="LA36" s="55">
        <f>(Inputs!$M$83*Inputs!$M$17)/12</f>
        <v>125</v>
      </c>
      <c r="LB36" s="55">
        <f>(Inputs!$M$83*Inputs!$M$17)/12</f>
        <v>125</v>
      </c>
      <c r="LC36" s="55">
        <f>(Inputs!$M$83*Inputs!$M$17)/12</f>
        <v>125</v>
      </c>
      <c r="LD36" s="55">
        <f>(Inputs!$M$83*Inputs!$M$17)/12</f>
        <v>125</v>
      </c>
      <c r="LE36" s="55">
        <f>(Inputs!$M$83*Inputs!$M$17)/12</f>
        <v>125</v>
      </c>
      <c r="LF36" s="55">
        <f>(Inputs!$M$83*Inputs!$M$17)/12</f>
        <v>125</v>
      </c>
      <c r="LG36" s="55">
        <f>(Inputs!$M$83*Inputs!$M$17)/12</f>
        <v>125</v>
      </c>
      <c r="LH36" s="55">
        <f>(Inputs!$M$83*Inputs!$M$17)/12</f>
        <v>125</v>
      </c>
      <c r="LI36" s="55">
        <f>(Inputs!$M$83*Inputs!$M$17)/12</f>
        <v>125</v>
      </c>
      <c r="LJ36" s="55">
        <f>(Inputs!$M$83*Inputs!$M$17)/12</f>
        <v>125</v>
      </c>
      <c r="LK36" s="55">
        <f>(Inputs!$M$83*Inputs!$M$17)/12</f>
        <v>125</v>
      </c>
      <c r="LL36" s="55">
        <f>(Inputs!$M$83*Inputs!$M$17)/12</f>
        <v>125</v>
      </c>
      <c r="LM36" s="55">
        <f>(Inputs!$M$83*Inputs!$M$17)/12</f>
        <v>125</v>
      </c>
      <c r="LN36" s="55">
        <f>(Inputs!$M$83*Inputs!$M$17)/12</f>
        <v>125</v>
      </c>
      <c r="LO36" s="55">
        <f>(Inputs!$M$83*Inputs!$M$17)/12</f>
        <v>125</v>
      </c>
      <c r="LP36" s="55">
        <f>(Inputs!$M$83*Inputs!$M$17)/12</f>
        <v>125</v>
      </c>
      <c r="LQ36" s="55">
        <f>(Inputs!$M$83*Inputs!$M$17)/12</f>
        <v>125</v>
      </c>
      <c r="LR36" s="55">
        <f>(Inputs!$M$83*Inputs!$M$17)/12</f>
        <v>125</v>
      </c>
      <c r="LS36" s="55">
        <f>(Inputs!$M$83*Inputs!$M$17)/12</f>
        <v>125</v>
      </c>
      <c r="LT36" s="55">
        <f>(Inputs!$M$83*Inputs!$M$17)/12</f>
        <v>125</v>
      </c>
      <c r="LU36" s="55">
        <f>(Inputs!$M$83*Inputs!$M$17)/12</f>
        <v>125</v>
      </c>
      <c r="LV36" s="55">
        <f>(Inputs!$M$83*Inputs!$M$17)/12</f>
        <v>125</v>
      </c>
      <c r="LW36" s="55">
        <f>(Inputs!$M$83*Inputs!$M$17)/12</f>
        <v>125</v>
      </c>
      <c r="LX36" s="55">
        <f>(Inputs!$M$83*Inputs!$M$17)/12</f>
        <v>125</v>
      </c>
      <c r="LY36" s="55">
        <f>(Inputs!$M$83*Inputs!$M$17)/12</f>
        <v>125</v>
      </c>
      <c r="LZ36" s="130">
        <f>(Inputs!$M$83*Inputs!$M$17)/12</f>
        <v>125</v>
      </c>
      <c r="MA36" s="130">
        <f>(Inputs!$M$83*Inputs!$M$17)/12</f>
        <v>125</v>
      </c>
      <c r="MB36" s="130">
        <f>(Inputs!$M$83*Inputs!$M$17)/12</f>
        <v>125</v>
      </c>
      <c r="MC36" s="130">
        <f>(Inputs!$M$83*Inputs!$M$17)/12</f>
        <v>125</v>
      </c>
      <c r="MD36" s="130">
        <f>(Inputs!$M$83*Inputs!$M$17)/12</f>
        <v>125</v>
      </c>
      <c r="ME36" s="130">
        <f>(Inputs!$M$83*Inputs!$M$17)/12</f>
        <v>125</v>
      </c>
      <c r="MF36" s="130">
        <f>(Inputs!$M$83*Inputs!$M$17)/12</f>
        <v>125</v>
      </c>
      <c r="MG36" s="130">
        <f>(Inputs!$M$83*Inputs!$M$17)/12</f>
        <v>125</v>
      </c>
      <c r="MH36" s="130">
        <f>(Inputs!$M$83*Inputs!$M$17)/12</f>
        <v>125</v>
      </c>
      <c r="MI36" s="130">
        <f>(Inputs!$M$83*Inputs!$M$17)/12</f>
        <v>125</v>
      </c>
      <c r="MJ36" s="130">
        <f>(Inputs!$M$83*Inputs!$M$17)/12</f>
        <v>125</v>
      </c>
      <c r="MK36" s="130">
        <f>(Inputs!$M$83*Inputs!$M$17)/12</f>
        <v>125</v>
      </c>
      <c r="ML36" s="130">
        <f>(Inputs!$M$83*Inputs!$M$17)/12</f>
        <v>125</v>
      </c>
      <c r="MM36" s="130">
        <f>(Inputs!$M$83*Inputs!$M$17)/12</f>
        <v>125</v>
      </c>
      <c r="MN36" s="130">
        <f>(Inputs!$M$83*Inputs!$M$17)/12</f>
        <v>125</v>
      </c>
      <c r="MO36" s="130">
        <f>(Inputs!$M$83*Inputs!$M$17)/12</f>
        <v>125</v>
      </c>
      <c r="MP36" s="130">
        <f>(Inputs!$M$83*Inputs!$M$17)/12</f>
        <v>125</v>
      </c>
      <c r="MQ36" s="130">
        <f>(Inputs!$M$83*Inputs!$M$17)/12</f>
        <v>125</v>
      </c>
      <c r="MR36" s="130">
        <f>(Inputs!$M$83*Inputs!$M$17)/12</f>
        <v>125</v>
      </c>
      <c r="MS36" s="130">
        <f>(Inputs!$M$83*Inputs!$M$17)/12</f>
        <v>125</v>
      </c>
      <c r="MT36" s="130">
        <f>(Inputs!$M$83*Inputs!$M$17)/12</f>
        <v>125</v>
      </c>
      <c r="MU36" s="130">
        <f>(Inputs!$M$83*Inputs!$M$17)/12</f>
        <v>125</v>
      </c>
      <c r="MV36" s="130">
        <f>(Inputs!$M$83*Inputs!$M$17)/12</f>
        <v>125</v>
      </c>
      <c r="MW36" s="130">
        <f>(Inputs!$M$83*Inputs!$M$17)/12</f>
        <v>125</v>
      </c>
      <c r="MX36" s="130">
        <f>(Inputs!$M$83*Inputs!$M$17)/12</f>
        <v>125</v>
      </c>
      <c r="MY36" s="130">
        <f>(Inputs!$M$83*Inputs!$M$17)/12</f>
        <v>125</v>
      </c>
      <c r="MZ36" s="130">
        <f>(Inputs!$M$83*Inputs!$M$17)/12</f>
        <v>125</v>
      </c>
      <c r="NA36" s="130">
        <f>(Inputs!$M$83*Inputs!$M$17)/12</f>
        <v>125</v>
      </c>
      <c r="NB36" s="130">
        <f>(Inputs!$M$83*Inputs!$M$17)/12</f>
        <v>125</v>
      </c>
      <c r="NC36" s="130">
        <f>(Inputs!$M$83*Inputs!$M$17)/12</f>
        <v>125</v>
      </c>
      <c r="ND36" s="130">
        <f>(Inputs!$M$83*Inputs!$M$17)/12</f>
        <v>125</v>
      </c>
      <c r="NE36" s="130">
        <f>(Inputs!$M$83*Inputs!$M$17)/12</f>
        <v>125</v>
      </c>
      <c r="NF36" s="130">
        <f>(Inputs!$M$83*Inputs!$M$17)/12</f>
        <v>125</v>
      </c>
      <c r="NG36" s="130">
        <f>(Inputs!$M$83*Inputs!$M$17)/12</f>
        <v>125</v>
      </c>
      <c r="NH36" s="130">
        <f>(Inputs!$M$83*Inputs!$M$17)/12</f>
        <v>125</v>
      </c>
      <c r="NI36" s="130">
        <f>(Inputs!$M$83*Inputs!$M$17)/12</f>
        <v>125</v>
      </c>
      <c r="NJ36" s="130">
        <f>(Inputs!$M$83*Inputs!$M$17)/12</f>
        <v>125</v>
      </c>
      <c r="NK36" s="130">
        <f>(Inputs!$M$83*Inputs!$M$17)/12</f>
        <v>125</v>
      </c>
      <c r="NL36" s="130">
        <f>(Inputs!$M$83*Inputs!$M$17)/12</f>
        <v>125</v>
      </c>
      <c r="NM36" s="130">
        <f>(Inputs!$M$83*Inputs!$M$17)/12</f>
        <v>125</v>
      </c>
      <c r="NN36" s="130">
        <f>(Inputs!$M$83*Inputs!$M$17)/12</f>
        <v>125</v>
      </c>
      <c r="NO36" s="130">
        <f>(Inputs!$M$83*Inputs!$M$17)/12</f>
        <v>125</v>
      </c>
      <c r="NP36" s="130">
        <f>(Inputs!$M$83*Inputs!$M$17)/12</f>
        <v>125</v>
      </c>
      <c r="NQ36" s="130">
        <f>(Inputs!$M$83*Inputs!$M$17)/12</f>
        <v>125</v>
      </c>
      <c r="NR36" s="130">
        <f>(Inputs!$M$83*Inputs!$M$17)/12</f>
        <v>125</v>
      </c>
      <c r="NS36" s="130">
        <f>(Inputs!$M$83*Inputs!$M$17)/12</f>
        <v>125</v>
      </c>
      <c r="NT36" s="130">
        <f>(Inputs!$M$83*Inputs!$M$17)/12</f>
        <v>125</v>
      </c>
      <c r="NU36" s="130">
        <f>(Inputs!$M$83*Inputs!$M$17)/12</f>
        <v>125</v>
      </c>
      <c r="NV36" s="130">
        <f>(Inputs!$M$83*Inputs!$M$17)/12</f>
        <v>125</v>
      </c>
      <c r="NW36" s="130">
        <f>(Inputs!$M$83*Inputs!$M$17)/12</f>
        <v>125</v>
      </c>
      <c r="NX36" s="130">
        <f>(Inputs!$M$83*Inputs!$M$17)/12</f>
        <v>125</v>
      </c>
      <c r="NY36" s="130">
        <f>(Inputs!$M$83*Inputs!$M$17)/12</f>
        <v>125</v>
      </c>
      <c r="NZ36" s="130">
        <f>(Inputs!$M$83*Inputs!$M$17)/12</f>
        <v>125</v>
      </c>
      <c r="OA36" s="130">
        <f>(Inputs!$M$83*Inputs!$M$17)/12</f>
        <v>125</v>
      </c>
      <c r="OB36" s="130">
        <f>(Inputs!$M$83*Inputs!$M$17)/12</f>
        <v>125</v>
      </c>
      <c r="OC36" s="130">
        <f>(Inputs!$M$83*Inputs!$M$17)/12</f>
        <v>125</v>
      </c>
      <c r="OD36" s="130">
        <f>(Inputs!$M$83*Inputs!$M$17)/12</f>
        <v>125</v>
      </c>
      <c r="OE36" s="130">
        <f>(Inputs!$M$83*Inputs!$M$17)/12</f>
        <v>125</v>
      </c>
      <c r="OF36" s="130">
        <f>(Inputs!$M$83*Inputs!$M$17)/12</f>
        <v>125</v>
      </c>
      <c r="OG36" s="130">
        <f>(Inputs!$M$83*Inputs!$M$17)/12</f>
        <v>125</v>
      </c>
    </row>
    <row r="37" spans="2:410">
      <c r="E37" s="11" t="s">
        <v>1114</v>
      </c>
      <c r="G37" s="55">
        <f>+SUM(AL37:AW37)</f>
        <v>264.70254600000004</v>
      </c>
      <c r="H37" s="55">
        <f t="shared" si="119"/>
        <v>175.88</v>
      </c>
      <c r="I37" s="55">
        <f t="shared" si="120"/>
        <v>122.58639999999997</v>
      </c>
      <c r="J37" s="55">
        <f t="shared" si="121"/>
        <v>90.610399999999984</v>
      </c>
      <c r="K37" s="55">
        <f t="shared" si="122"/>
        <v>81.5</v>
      </c>
      <c r="L37" s="55">
        <f t="shared" si="123"/>
        <v>81.5</v>
      </c>
      <c r="M37" s="55">
        <f t="shared" si="124"/>
        <v>81.5</v>
      </c>
      <c r="N37" s="55">
        <f t="shared" si="125"/>
        <v>81.5</v>
      </c>
      <c r="O37" s="55">
        <f t="shared" si="126"/>
        <v>81.5</v>
      </c>
      <c r="P37" s="55">
        <f t="shared" si="127"/>
        <v>81.5</v>
      </c>
      <c r="Q37" s="55">
        <f t="shared" si="128"/>
        <v>81.5</v>
      </c>
      <c r="R37" s="55">
        <f t="shared" si="129"/>
        <v>81.5</v>
      </c>
      <c r="S37" s="55">
        <f t="shared" si="130"/>
        <v>81.5</v>
      </c>
      <c r="T37" s="55">
        <f t="shared" si="131"/>
        <v>81.5</v>
      </c>
      <c r="U37" s="55">
        <f t="shared" si="132"/>
        <v>81.5</v>
      </c>
      <c r="V37" s="55">
        <f t="shared" si="133"/>
        <v>81.5</v>
      </c>
      <c r="W37" s="55">
        <f t="shared" si="134"/>
        <v>81.5</v>
      </c>
      <c r="X37" s="55">
        <f t="shared" si="135"/>
        <v>81.5</v>
      </c>
      <c r="Y37" s="55">
        <f t="shared" si="136"/>
        <v>81.5</v>
      </c>
      <c r="Z37" s="55">
        <f t="shared" si="137"/>
        <v>81.5</v>
      </c>
      <c r="AA37" s="55">
        <f t="shared" si="138"/>
        <v>81.5</v>
      </c>
      <c r="AB37" s="55">
        <f>+SUM(KD37:KO37)</f>
        <v>81.5</v>
      </c>
      <c r="AC37" s="55">
        <f t="shared" si="140"/>
        <v>81.5</v>
      </c>
      <c r="AD37" s="55">
        <f t="shared" si="141"/>
        <v>81.5</v>
      </c>
      <c r="AE37" s="55">
        <f t="shared" si="142"/>
        <v>81.5</v>
      </c>
      <c r="AF37" s="130">
        <f t="shared" si="143"/>
        <v>81.5</v>
      </c>
      <c r="AG37" s="130">
        <f t="shared" si="144"/>
        <v>81.5</v>
      </c>
      <c r="AH37" s="130">
        <f t="shared" si="145"/>
        <v>81.5</v>
      </c>
      <c r="AI37" s="130">
        <f t="shared" si="146"/>
        <v>81.5</v>
      </c>
      <c r="AJ37" s="130">
        <f t="shared" si="147"/>
        <v>81.5</v>
      </c>
      <c r="AK37" s="50"/>
      <c r="AL37" s="55">
        <f>+'Property Tax'!G28/12</f>
        <v>22.058545499999997</v>
      </c>
      <c r="AM37" s="55">
        <f t="shared" ref="AM37:AW37" si="256">+AL37</f>
        <v>22.058545499999997</v>
      </c>
      <c r="AN37" s="55">
        <f t="shared" si="256"/>
        <v>22.058545499999997</v>
      </c>
      <c r="AO37" s="55">
        <f t="shared" si="256"/>
        <v>22.058545499999997</v>
      </c>
      <c r="AP37" s="55">
        <f t="shared" si="256"/>
        <v>22.058545499999997</v>
      </c>
      <c r="AQ37" s="55">
        <f t="shared" si="256"/>
        <v>22.058545499999997</v>
      </c>
      <c r="AR37" s="55">
        <f t="shared" si="256"/>
        <v>22.058545499999997</v>
      </c>
      <c r="AS37" s="55">
        <f t="shared" si="256"/>
        <v>22.058545499999997</v>
      </c>
      <c r="AT37" s="55">
        <f t="shared" si="256"/>
        <v>22.058545499999997</v>
      </c>
      <c r="AU37" s="55">
        <f t="shared" si="256"/>
        <v>22.058545499999997</v>
      </c>
      <c r="AV37" s="55">
        <f t="shared" si="256"/>
        <v>22.058545499999997</v>
      </c>
      <c r="AW37" s="55">
        <f t="shared" si="256"/>
        <v>22.058545499999997</v>
      </c>
      <c r="AX37" s="55">
        <f>+'Property Tax'!H28/12</f>
        <v>14.656666666666666</v>
      </c>
      <c r="AY37" s="55">
        <f t="shared" ref="AY37:BI37" si="257">+AX37</f>
        <v>14.656666666666666</v>
      </c>
      <c r="AZ37" s="55">
        <f t="shared" si="257"/>
        <v>14.656666666666666</v>
      </c>
      <c r="BA37" s="55">
        <f t="shared" si="257"/>
        <v>14.656666666666666</v>
      </c>
      <c r="BB37" s="55">
        <f t="shared" si="257"/>
        <v>14.656666666666666</v>
      </c>
      <c r="BC37" s="55">
        <f t="shared" si="257"/>
        <v>14.656666666666666</v>
      </c>
      <c r="BD37" s="55">
        <f t="shared" si="257"/>
        <v>14.656666666666666</v>
      </c>
      <c r="BE37" s="55">
        <f t="shared" si="257"/>
        <v>14.656666666666666</v>
      </c>
      <c r="BF37" s="55">
        <f t="shared" si="257"/>
        <v>14.656666666666666</v>
      </c>
      <c r="BG37" s="55">
        <f t="shared" si="257"/>
        <v>14.656666666666666</v>
      </c>
      <c r="BH37" s="55">
        <f t="shared" si="257"/>
        <v>14.656666666666666</v>
      </c>
      <c r="BI37" s="55">
        <f t="shared" si="257"/>
        <v>14.656666666666666</v>
      </c>
      <c r="BJ37" s="55">
        <f>+'Property Tax'!I28/12</f>
        <v>10.215533333333333</v>
      </c>
      <c r="BK37" s="55">
        <f t="shared" ref="BK37:BU37" si="258">+BJ37</f>
        <v>10.215533333333333</v>
      </c>
      <c r="BL37" s="55">
        <f t="shared" si="258"/>
        <v>10.215533333333333</v>
      </c>
      <c r="BM37" s="55">
        <f t="shared" si="258"/>
        <v>10.215533333333333</v>
      </c>
      <c r="BN37" s="55">
        <f t="shared" si="258"/>
        <v>10.215533333333333</v>
      </c>
      <c r="BO37" s="55">
        <f t="shared" si="258"/>
        <v>10.215533333333333</v>
      </c>
      <c r="BP37" s="55">
        <f t="shared" si="258"/>
        <v>10.215533333333333</v>
      </c>
      <c r="BQ37" s="55">
        <f t="shared" si="258"/>
        <v>10.215533333333333</v>
      </c>
      <c r="BR37" s="55">
        <f t="shared" si="258"/>
        <v>10.215533333333333</v>
      </c>
      <c r="BS37" s="55">
        <f t="shared" si="258"/>
        <v>10.215533333333333</v>
      </c>
      <c r="BT37" s="55">
        <f t="shared" si="258"/>
        <v>10.215533333333333</v>
      </c>
      <c r="BU37" s="55">
        <f t="shared" si="258"/>
        <v>10.215533333333333</v>
      </c>
      <c r="BV37" s="55">
        <f>+'Property Tax'!J28/12</f>
        <v>7.5508666666666677</v>
      </c>
      <c r="BW37" s="55">
        <f t="shared" ref="BW37:CG37" si="259">+BV37</f>
        <v>7.5508666666666677</v>
      </c>
      <c r="BX37" s="55">
        <f t="shared" si="259"/>
        <v>7.5508666666666677</v>
      </c>
      <c r="BY37" s="55">
        <f t="shared" si="259"/>
        <v>7.5508666666666677</v>
      </c>
      <c r="BZ37" s="55">
        <f t="shared" si="259"/>
        <v>7.5508666666666677</v>
      </c>
      <c r="CA37" s="55">
        <f t="shared" si="259"/>
        <v>7.5508666666666677</v>
      </c>
      <c r="CB37" s="55">
        <f t="shared" si="259"/>
        <v>7.5508666666666677</v>
      </c>
      <c r="CC37" s="55">
        <f t="shared" si="259"/>
        <v>7.5508666666666677</v>
      </c>
      <c r="CD37" s="55">
        <f t="shared" si="259"/>
        <v>7.5508666666666677</v>
      </c>
      <c r="CE37" s="55">
        <f t="shared" si="259"/>
        <v>7.5508666666666677</v>
      </c>
      <c r="CF37" s="55">
        <f t="shared" si="259"/>
        <v>7.5508666666666677</v>
      </c>
      <c r="CG37" s="55">
        <f t="shared" si="259"/>
        <v>7.5508666666666677</v>
      </c>
      <c r="CH37" s="55">
        <f>+'Property Tax'!K28/12</f>
        <v>6.791666666666667</v>
      </c>
      <c r="CI37" s="55">
        <f t="shared" ref="CI37:CS37" si="260">+CH37</f>
        <v>6.791666666666667</v>
      </c>
      <c r="CJ37" s="55">
        <f t="shared" si="260"/>
        <v>6.791666666666667</v>
      </c>
      <c r="CK37" s="55">
        <f t="shared" si="260"/>
        <v>6.791666666666667</v>
      </c>
      <c r="CL37" s="55">
        <f t="shared" si="260"/>
        <v>6.791666666666667</v>
      </c>
      <c r="CM37" s="55">
        <f t="shared" si="260"/>
        <v>6.791666666666667</v>
      </c>
      <c r="CN37" s="55">
        <f t="shared" si="260"/>
        <v>6.791666666666667</v>
      </c>
      <c r="CO37" s="55">
        <f t="shared" si="260"/>
        <v>6.791666666666667</v>
      </c>
      <c r="CP37" s="55">
        <f t="shared" si="260"/>
        <v>6.791666666666667</v>
      </c>
      <c r="CQ37" s="55">
        <f t="shared" si="260"/>
        <v>6.791666666666667</v>
      </c>
      <c r="CR37" s="55">
        <f t="shared" si="260"/>
        <v>6.791666666666667</v>
      </c>
      <c r="CS37" s="55">
        <f t="shared" si="260"/>
        <v>6.791666666666667</v>
      </c>
      <c r="CT37" s="55">
        <f>+'Property Tax'!L28/12</f>
        <v>6.791666666666667</v>
      </c>
      <c r="CU37" s="55">
        <f t="shared" ref="CU37:DE37" si="261">+CT37</f>
        <v>6.791666666666667</v>
      </c>
      <c r="CV37" s="55">
        <f t="shared" si="261"/>
        <v>6.791666666666667</v>
      </c>
      <c r="CW37" s="55">
        <f t="shared" si="261"/>
        <v>6.791666666666667</v>
      </c>
      <c r="CX37" s="55">
        <f t="shared" si="261"/>
        <v>6.791666666666667</v>
      </c>
      <c r="CY37" s="55">
        <f t="shared" si="261"/>
        <v>6.791666666666667</v>
      </c>
      <c r="CZ37" s="55">
        <f t="shared" si="261"/>
        <v>6.791666666666667</v>
      </c>
      <c r="DA37" s="55">
        <f t="shared" si="261"/>
        <v>6.791666666666667</v>
      </c>
      <c r="DB37" s="55">
        <f t="shared" si="261"/>
        <v>6.791666666666667</v>
      </c>
      <c r="DC37" s="55">
        <f t="shared" si="261"/>
        <v>6.791666666666667</v>
      </c>
      <c r="DD37" s="55">
        <f t="shared" si="261"/>
        <v>6.791666666666667</v>
      </c>
      <c r="DE37" s="55">
        <f t="shared" si="261"/>
        <v>6.791666666666667</v>
      </c>
      <c r="DF37" s="55">
        <f>+'Property Tax'!M28/12</f>
        <v>6.791666666666667</v>
      </c>
      <c r="DG37" s="55">
        <f t="shared" ref="DG37:DQ37" si="262">+DF37</f>
        <v>6.791666666666667</v>
      </c>
      <c r="DH37" s="55">
        <f t="shared" si="262"/>
        <v>6.791666666666667</v>
      </c>
      <c r="DI37" s="55">
        <f t="shared" si="262"/>
        <v>6.791666666666667</v>
      </c>
      <c r="DJ37" s="55">
        <f t="shared" si="262"/>
        <v>6.791666666666667</v>
      </c>
      <c r="DK37" s="55">
        <f t="shared" si="262"/>
        <v>6.791666666666667</v>
      </c>
      <c r="DL37" s="55">
        <f t="shared" si="262"/>
        <v>6.791666666666667</v>
      </c>
      <c r="DM37" s="55">
        <f t="shared" si="262"/>
        <v>6.791666666666667</v>
      </c>
      <c r="DN37" s="55">
        <f t="shared" si="262"/>
        <v>6.791666666666667</v>
      </c>
      <c r="DO37" s="55">
        <f t="shared" si="262"/>
        <v>6.791666666666667</v>
      </c>
      <c r="DP37" s="55">
        <f t="shared" si="262"/>
        <v>6.791666666666667</v>
      </c>
      <c r="DQ37" s="55">
        <f t="shared" si="262"/>
        <v>6.791666666666667</v>
      </c>
      <c r="DR37" s="55">
        <f>+'Property Tax'!N28/12</f>
        <v>6.791666666666667</v>
      </c>
      <c r="DS37" s="55">
        <f t="shared" ref="DS37:EC37" si="263">+DR37</f>
        <v>6.791666666666667</v>
      </c>
      <c r="DT37" s="55">
        <f t="shared" si="263"/>
        <v>6.791666666666667</v>
      </c>
      <c r="DU37" s="55">
        <f t="shared" si="263"/>
        <v>6.791666666666667</v>
      </c>
      <c r="DV37" s="55">
        <f t="shared" si="263"/>
        <v>6.791666666666667</v>
      </c>
      <c r="DW37" s="55">
        <f t="shared" si="263"/>
        <v>6.791666666666667</v>
      </c>
      <c r="DX37" s="55">
        <f t="shared" si="263"/>
        <v>6.791666666666667</v>
      </c>
      <c r="DY37" s="55">
        <f t="shared" si="263"/>
        <v>6.791666666666667</v>
      </c>
      <c r="DZ37" s="55">
        <f t="shared" si="263"/>
        <v>6.791666666666667</v>
      </c>
      <c r="EA37" s="55">
        <f t="shared" si="263"/>
        <v>6.791666666666667</v>
      </c>
      <c r="EB37" s="55">
        <f t="shared" si="263"/>
        <v>6.791666666666667</v>
      </c>
      <c r="EC37" s="55">
        <f t="shared" si="263"/>
        <v>6.791666666666667</v>
      </c>
      <c r="ED37" s="55">
        <f>+'Property Tax'!O28/12</f>
        <v>6.791666666666667</v>
      </c>
      <c r="EE37" s="55">
        <f t="shared" ref="EE37:EO37" si="264">+ED37</f>
        <v>6.791666666666667</v>
      </c>
      <c r="EF37" s="55">
        <f t="shared" si="264"/>
        <v>6.791666666666667</v>
      </c>
      <c r="EG37" s="55">
        <f t="shared" si="264"/>
        <v>6.791666666666667</v>
      </c>
      <c r="EH37" s="55">
        <f t="shared" si="264"/>
        <v>6.791666666666667</v>
      </c>
      <c r="EI37" s="55">
        <f t="shared" si="264"/>
        <v>6.791666666666667</v>
      </c>
      <c r="EJ37" s="55">
        <f t="shared" si="264"/>
        <v>6.791666666666667</v>
      </c>
      <c r="EK37" s="55">
        <f t="shared" si="264"/>
        <v>6.791666666666667</v>
      </c>
      <c r="EL37" s="55">
        <f t="shared" si="264"/>
        <v>6.791666666666667</v>
      </c>
      <c r="EM37" s="55">
        <f t="shared" si="264"/>
        <v>6.791666666666667</v>
      </c>
      <c r="EN37" s="55">
        <f t="shared" si="264"/>
        <v>6.791666666666667</v>
      </c>
      <c r="EO37" s="55">
        <f t="shared" si="264"/>
        <v>6.791666666666667</v>
      </c>
      <c r="EP37" s="55">
        <f>+'Property Tax'!P28/12</f>
        <v>6.791666666666667</v>
      </c>
      <c r="EQ37" s="55">
        <f t="shared" ref="EQ37:FA37" si="265">+EP37</f>
        <v>6.791666666666667</v>
      </c>
      <c r="ER37" s="55">
        <f t="shared" si="265"/>
        <v>6.791666666666667</v>
      </c>
      <c r="ES37" s="55">
        <f t="shared" si="265"/>
        <v>6.791666666666667</v>
      </c>
      <c r="ET37" s="55">
        <f t="shared" si="265"/>
        <v>6.791666666666667</v>
      </c>
      <c r="EU37" s="55">
        <f t="shared" si="265"/>
        <v>6.791666666666667</v>
      </c>
      <c r="EV37" s="55">
        <f t="shared" si="265"/>
        <v>6.791666666666667</v>
      </c>
      <c r="EW37" s="55">
        <f t="shared" si="265"/>
        <v>6.791666666666667</v>
      </c>
      <c r="EX37" s="55">
        <f t="shared" si="265"/>
        <v>6.791666666666667</v>
      </c>
      <c r="EY37" s="55">
        <f t="shared" si="265"/>
        <v>6.791666666666667</v>
      </c>
      <c r="EZ37" s="55">
        <f t="shared" si="265"/>
        <v>6.791666666666667</v>
      </c>
      <c r="FA37" s="55">
        <f t="shared" si="265"/>
        <v>6.791666666666667</v>
      </c>
      <c r="FB37" s="55">
        <f>+'Property Tax'!Q28/12</f>
        <v>6.791666666666667</v>
      </c>
      <c r="FC37" s="55">
        <f t="shared" ref="FC37:FM37" si="266">+FB37</f>
        <v>6.791666666666667</v>
      </c>
      <c r="FD37" s="55">
        <f t="shared" si="266"/>
        <v>6.791666666666667</v>
      </c>
      <c r="FE37" s="55">
        <f t="shared" si="266"/>
        <v>6.791666666666667</v>
      </c>
      <c r="FF37" s="55">
        <f t="shared" si="266"/>
        <v>6.791666666666667</v>
      </c>
      <c r="FG37" s="55">
        <f t="shared" si="266"/>
        <v>6.791666666666667</v>
      </c>
      <c r="FH37" s="55">
        <f t="shared" si="266"/>
        <v>6.791666666666667</v>
      </c>
      <c r="FI37" s="55">
        <f t="shared" si="266"/>
        <v>6.791666666666667</v>
      </c>
      <c r="FJ37" s="55">
        <f t="shared" si="266"/>
        <v>6.791666666666667</v>
      </c>
      <c r="FK37" s="55">
        <f t="shared" si="266"/>
        <v>6.791666666666667</v>
      </c>
      <c r="FL37" s="55">
        <f t="shared" si="266"/>
        <v>6.791666666666667</v>
      </c>
      <c r="FM37" s="55">
        <f t="shared" si="266"/>
        <v>6.791666666666667</v>
      </c>
      <c r="FN37" s="55">
        <f>+'Property Tax'!R28/12</f>
        <v>6.791666666666667</v>
      </c>
      <c r="FO37" s="55">
        <f t="shared" ref="FO37:FY37" si="267">+FN37</f>
        <v>6.791666666666667</v>
      </c>
      <c r="FP37" s="55">
        <f t="shared" si="267"/>
        <v>6.791666666666667</v>
      </c>
      <c r="FQ37" s="55">
        <f t="shared" si="267"/>
        <v>6.791666666666667</v>
      </c>
      <c r="FR37" s="55">
        <f t="shared" si="267"/>
        <v>6.791666666666667</v>
      </c>
      <c r="FS37" s="55">
        <f t="shared" si="267"/>
        <v>6.791666666666667</v>
      </c>
      <c r="FT37" s="55">
        <f t="shared" si="267"/>
        <v>6.791666666666667</v>
      </c>
      <c r="FU37" s="55">
        <f t="shared" si="267"/>
        <v>6.791666666666667</v>
      </c>
      <c r="FV37" s="55">
        <f t="shared" si="267"/>
        <v>6.791666666666667</v>
      </c>
      <c r="FW37" s="55">
        <f t="shared" si="267"/>
        <v>6.791666666666667</v>
      </c>
      <c r="FX37" s="55">
        <f t="shared" si="267"/>
        <v>6.791666666666667</v>
      </c>
      <c r="FY37" s="55">
        <f t="shared" si="267"/>
        <v>6.791666666666667</v>
      </c>
      <c r="FZ37" s="55">
        <f>+'Property Tax'!S28/12</f>
        <v>6.791666666666667</v>
      </c>
      <c r="GA37" s="55">
        <f t="shared" ref="GA37:GK37" si="268">+FZ37</f>
        <v>6.791666666666667</v>
      </c>
      <c r="GB37" s="55">
        <f t="shared" si="268"/>
        <v>6.791666666666667</v>
      </c>
      <c r="GC37" s="55">
        <f t="shared" si="268"/>
        <v>6.791666666666667</v>
      </c>
      <c r="GD37" s="55">
        <f t="shared" si="268"/>
        <v>6.791666666666667</v>
      </c>
      <c r="GE37" s="55">
        <f t="shared" si="268"/>
        <v>6.791666666666667</v>
      </c>
      <c r="GF37" s="55">
        <f t="shared" si="268"/>
        <v>6.791666666666667</v>
      </c>
      <c r="GG37" s="55">
        <f t="shared" si="268"/>
        <v>6.791666666666667</v>
      </c>
      <c r="GH37" s="55">
        <f t="shared" si="268"/>
        <v>6.791666666666667</v>
      </c>
      <c r="GI37" s="55">
        <f t="shared" si="268"/>
        <v>6.791666666666667</v>
      </c>
      <c r="GJ37" s="55">
        <f t="shared" si="268"/>
        <v>6.791666666666667</v>
      </c>
      <c r="GK37" s="55">
        <f t="shared" si="268"/>
        <v>6.791666666666667</v>
      </c>
      <c r="GL37" s="55">
        <f>+'Property Tax'!T28/12</f>
        <v>6.791666666666667</v>
      </c>
      <c r="GM37" s="55">
        <f t="shared" ref="GM37:GW37" si="269">+GL37</f>
        <v>6.791666666666667</v>
      </c>
      <c r="GN37" s="55">
        <f t="shared" si="269"/>
        <v>6.791666666666667</v>
      </c>
      <c r="GO37" s="55">
        <f t="shared" si="269"/>
        <v>6.791666666666667</v>
      </c>
      <c r="GP37" s="55">
        <f t="shared" si="269"/>
        <v>6.791666666666667</v>
      </c>
      <c r="GQ37" s="55">
        <f t="shared" si="269"/>
        <v>6.791666666666667</v>
      </c>
      <c r="GR37" s="55">
        <f t="shared" si="269"/>
        <v>6.791666666666667</v>
      </c>
      <c r="GS37" s="55">
        <f t="shared" si="269"/>
        <v>6.791666666666667</v>
      </c>
      <c r="GT37" s="55">
        <f t="shared" si="269"/>
        <v>6.791666666666667</v>
      </c>
      <c r="GU37" s="55">
        <f t="shared" si="269"/>
        <v>6.791666666666667</v>
      </c>
      <c r="GV37" s="55">
        <f t="shared" si="269"/>
        <v>6.791666666666667</v>
      </c>
      <c r="GW37" s="55">
        <f t="shared" si="269"/>
        <v>6.791666666666667</v>
      </c>
      <c r="GX37" s="55">
        <f>+'Property Tax'!U28/12</f>
        <v>6.791666666666667</v>
      </c>
      <c r="GY37" s="55">
        <f t="shared" ref="GY37:HI37" si="270">+GX37</f>
        <v>6.791666666666667</v>
      </c>
      <c r="GZ37" s="55">
        <f t="shared" si="270"/>
        <v>6.791666666666667</v>
      </c>
      <c r="HA37" s="55">
        <f t="shared" si="270"/>
        <v>6.791666666666667</v>
      </c>
      <c r="HB37" s="55">
        <f t="shared" si="270"/>
        <v>6.791666666666667</v>
      </c>
      <c r="HC37" s="55">
        <f t="shared" si="270"/>
        <v>6.791666666666667</v>
      </c>
      <c r="HD37" s="55">
        <f t="shared" si="270"/>
        <v>6.791666666666667</v>
      </c>
      <c r="HE37" s="55">
        <f t="shared" si="270"/>
        <v>6.791666666666667</v>
      </c>
      <c r="HF37" s="55">
        <f t="shared" si="270"/>
        <v>6.791666666666667</v>
      </c>
      <c r="HG37" s="55">
        <f t="shared" si="270"/>
        <v>6.791666666666667</v>
      </c>
      <c r="HH37" s="55">
        <f t="shared" si="270"/>
        <v>6.791666666666667</v>
      </c>
      <c r="HI37" s="55">
        <f t="shared" si="270"/>
        <v>6.791666666666667</v>
      </c>
      <c r="HJ37" s="55">
        <f>+'Property Tax'!V28/12</f>
        <v>6.791666666666667</v>
      </c>
      <c r="HK37" s="55">
        <f t="shared" ref="HK37:HU37" si="271">+HJ37</f>
        <v>6.791666666666667</v>
      </c>
      <c r="HL37" s="55">
        <f t="shared" si="271"/>
        <v>6.791666666666667</v>
      </c>
      <c r="HM37" s="55">
        <f t="shared" si="271"/>
        <v>6.791666666666667</v>
      </c>
      <c r="HN37" s="55">
        <f t="shared" si="271"/>
        <v>6.791666666666667</v>
      </c>
      <c r="HO37" s="55">
        <f t="shared" si="271"/>
        <v>6.791666666666667</v>
      </c>
      <c r="HP37" s="55">
        <f t="shared" si="271"/>
        <v>6.791666666666667</v>
      </c>
      <c r="HQ37" s="55">
        <f t="shared" si="271"/>
        <v>6.791666666666667</v>
      </c>
      <c r="HR37" s="55">
        <f t="shared" si="271"/>
        <v>6.791666666666667</v>
      </c>
      <c r="HS37" s="55">
        <f t="shared" si="271"/>
        <v>6.791666666666667</v>
      </c>
      <c r="HT37" s="55">
        <f t="shared" si="271"/>
        <v>6.791666666666667</v>
      </c>
      <c r="HU37" s="55">
        <f t="shared" si="271"/>
        <v>6.791666666666667</v>
      </c>
      <c r="HV37" s="55">
        <f>+'Property Tax'!W28/12</f>
        <v>6.791666666666667</v>
      </c>
      <c r="HW37" s="55">
        <f t="shared" ref="HW37:IG37" si="272">+HV37</f>
        <v>6.791666666666667</v>
      </c>
      <c r="HX37" s="55">
        <f t="shared" si="272"/>
        <v>6.791666666666667</v>
      </c>
      <c r="HY37" s="55">
        <f t="shared" si="272"/>
        <v>6.791666666666667</v>
      </c>
      <c r="HZ37" s="55">
        <f t="shared" si="272"/>
        <v>6.791666666666667</v>
      </c>
      <c r="IA37" s="55">
        <f t="shared" si="272"/>
        <v>6.791666666666667</v>
      </c>
      <c r="IB37" s="55">
        <f t="shared" si="272"/>
        <v>6.791666666666667</v>
      </c>
      <c r="IC37" s="55">
        <f t="shared" si="272"/>
        <v>6.791666666666667</v>
      </c>
      <c r="ID37" s="55">
        <f t="shared" si="272"/>
        <v>6.791666666666667</v>
      </c>
      <c r="IE37" s="55">
        <f t="shared" si="272"/>
        <v>6.791666666666667</v>
      </c>
      <c r="IF37" s="55">
        <f t="shared" si="272"/>
        <v>6.791666666666667</v>
      </c>
      <c r="IG37" s="55">
        <f t="shared" si="272"/>
        <v>6.791666666666667</v>
      </c>
      <c r="IH37" s="55">
        <f>+'Property Tax'!X28/12</f>
        <v>6.791666666666667</v>
      </c>
      <c r="II37" s="55">
        <f t="shared" ref="II37:IS37" si="273">+IH37</f>
        <v>6.791666666666667</v>
      </c>
      <c r="IJ37" s="55">
        <f t="shared" si="273"/>
        <v>6.791666666666667</v>
      </c>
      <c r="IK37" s="55">
        <f t="shared" si="273"/>
        <v>6.791666666666667</v>
      </c>
      <c r="IL37" s="55">
        <f t="shared" si="273"/>
        <v>6.791666666666667</v>
      </c>
      <c r="IM37" s="55">
        <f t="shared" si="273"/>
        <v>6.791666666666667</v>
      </c>
      <c r="IN37" s="55">
        <f t="shared" si="273"/>
        <v>6.791666666666667</v>
      </c>
      <c r="IO37" s="55">
        <f t="shared" si="273"/>
        <v>6.791666666666667</v>
      </c>
      <c r="IP37" s="55">
        <f t="shared" si="273"/>
        <v>6.791666666666667</v>
      </c>
      <c r="IQ37" s="55">
        <f t="shared" si="273"/>
        <v>6.791666666666667</v>
      </c>
      <c r="IR37" s="55">
        <f t="shared" si="273"/>
        <v>6.791666666666667</v>
      </c>
      <c r="IS37" s="55">
        <f t="shared" si="273"/>
        <v>6.791666666666667</v>
      </c>
      <c r="IT37" s="55">
        <f>+'Property Tax'!Y28/12</f>
        <v>6.791666666666667</v>
      </c>
      <c r="IU37" s="55">
        <f t="shared" ref="IU37:JE37" si="274">+IT37</f>
        <v>6.791666666666667</v>
      </c>
      <c r="IV37" s="55">
        <f t="shared" si="274"/>
        <v>6.791666666666667</v>
      </c>
      <c r="IW37" s="55">
        <f t="shared" si="274"/>
        <v>6.791666666666667</v>
      </c>
      <c r="IX37" s="55">
        <f t="shared" si="274"/>
        <v>6.791666666666667</v>
      </c>
      <c r="IY37" s="55">
        <f t="shared" si="274"/>
        <v>6.791666666666667</v>
      </c>
      <c r="IZ37" s="55">
        <f t="shared" si="274"/>
        <v>6.791666666666667</v>
      </c>
      <c r="JA37" s="55">
        <f t="shared" si="274"/>
        <v>6.791666666666667</v>
      </c>
      <c r="JB37" s="55">
        <f t="shared" si="274"/>
        <v>6.791666666666667</v>
      </c>
      <c r="JC37" s="55">
        <f t="shared" si="274"/>
        <v>6.791666666666667</v>
      </c>
      <c r="JD37" s="55">
        <f t="shared" si="274"/>
        <v>6.791666666666667</v>
      </c>
      <c r="JE37" s="55">
        <f t="shared" si="274"/>
        <v>6.791666666666667</v>
      </c>
      <c r="JF37" s="55">
        <f>+'Property Tax'!Z28/12</f>
        <v>6.791666666666667</v>
      </c>
      <c r="JG37" s="55">
        <f t="shared" ref="JG37:JQ37" si="275">+JF37</f>
        <v>6.791666666666667</v>
      </c>
      <c r="JH37" s="55">
        <f t="shared" si="275"/>
        <v>6.791666666666667</v>
      </c>
      <c r="JI37" s="55">
        <f t="shared" si="275"/>
        <v>6.791666666666667</v>
      </c>
      <c r="JJ37" s="55">
        <f t="shared" si="275"/>
        <v>6.791666666666667</v>
      </c>
      <c r="JK37" s="55">
        <f t="shared" si="275"/>
        <v>6.791666666666667</v>
      </c>
      <c r="JL37" s="55">
        <f t="shared" si="275"/>
        <v>6.791666666666667</v>
      </c>
      <c r="JM37" s="55">
        <f t="shared" si="275"/>
        <v>6.791666666666667</v>
      </c>
      <c r="JN37" s="55">
        <f t="shared" si="275"/>
        <v>6.791666666666667</v>
      </c>
      <c r="JO37" s="55">
        <f t="shared" si="275"/>
        <v>6.791666666666667</v>
      </c>
      <c r="JP37" s="55">
        <f t="shared" si="275"/>
        <v>6.791666666666667</v>
      </c>
      <c r="JQ37" s="55">
        <f t="shared" si="275"/>
        <v>6.791666666666667</v>
      </c>
      <c r="JR37" s="55">
        <f>+'Property Tax'!AA28/12</f>
        <v>6.791666666666667</v>
      </c>
      <c r="JS37" s="55">
        <f t="shared" ref="JS37:KC37" si="276">+JR37</f>
        <v>6.791666666666667</v>
      </c>
      <c r="JT37" s="55">
        <f t="shared" si="276"/>
        <v>6.791666666666667</v>
      </c>
      <c r="JU37" s="55">
        <f t="shared" si="276"/>
        <v>6.791666666666667</v>
      </c>
      <c r="JV37" s="55">
        <f t="shared" si="276"/>
        <v>6.791666666666667</v>
      </c>
      <c r="JW37" s="55">
        <f t="shared" si="276"/>
        <v>6.791666666666667</v>
      </c>
      <c r="JX37" s="55">
        <f t="shared" si="276"/>
        <v>6.791666666666667</v>
      </c>
      <c r="JY37" s="55">
        <f t="shared" si="276"/>
        <v>6.791666666666667</v>
      </c>
      <c r="JZ37" s="55">
        <f t="shared" si="276"/>
        <v>6.791666666666667</v>
      </c>
      <c r="KA37" s="55">
        <f t="shared" si="276"/>
        <v>6.791666666666667</v>
      </c>
      <c r="KB37" s="55">
        <f t="shared" si="276"/>
        <v>6.791666666666667</v>
      </c>
      <c r="KC37" s="55">
        <f t="shared" si="276"/>
        <v>6.791666666666667</v>
      </c>
      <c r="KD37" s="55">
        <f>+'Property Tax'!AB28/12</f>
        <v>6.791666666666667</v>
      </c>
      <c r="KE37" s="55">
        <f t="shared" ref="KE37:KO37" si="277">+KD37</f>
        <v>6.791666666666667</v>
      </c>
      <c r="KF37" s="55">
        <f t="shared" si="277"/>
        <v>6.791666666666667</v>
      </c>
      <c r="KG37" s="55">
        <f t="shared" si="277"/>
        <v>6.791666666666667</v>
      </c>
      <c r="KH37" s="55">
        <f t="shared" si="277"/>
        <v>6.791666666666667</v>
      </c>
      <c r="KI37" s="55">
        <f t="shared" si="277"/>
        <v>6.791666666666667</v>
      </c>
      <c r="KJ37" s="55">
        <f t="shared" si="277"/>
        <v>6.791666666666667</v>
      </c>
      <c r="KK37" s="55">
        <f t="shared" si="277"/>
        <v>6.791666666666667</v>
      </c>
      <c r="KL37" s="55">
        <f t="shared" si="277"/>
        <v>6.791666666666667</v>
      </c>
      <c r="KM37" s="55">
        <f t="shared" si="277"/>
        <v>6.791666666666667</v>
      </c>
      <c r="KN37" s="55">
        <f t="shared" si="277"/>
        <v>6.791666666666667</v>
      </c>
      <c r="KO37" s="55">
        <f t="shared" si="277"/>
        <v>6.791666666666667</v>
      </c>
      <c r="KP37" s="55">
        <f>+'Property Tax'!AC28/12</f>
        <v>6.791666666666667</v>
      </c>
      <c r="KQ37" s="55">
        <f t="shared" ref="KQ37:LA37" si="278">+KP37</f>
        <v>6.791666666666667</v>
      </c>
      <c r="KR37" s="55">
        <f t="shared" si="278"/>
        <v>6.791666666666667</v>
      </c>
      <c r="KS37" s="55">
        <f t="shared" si="278"/>
        <v>6.791666666666667</v>
      </c>
      <c r="KT37" s="55">
        <f t="shared" si="278"/>
        <v>6.791666666666667</v>
      </c>
      <c r="KU37" s="55">
        <f t="shared" si="278"/>
        <v>6.791666666666667</v>
      </c>
      <c r="KV37" s="55">
        <f t="shared" si="278"/>
        <v>6.791666666666667</v>
      </c>
      <c r="KW37" s="55">
        <f t="shared" si="278"/>
        <v>6.791666666666667</v>
      </c>
      <c r="KX37" s="55">
        <f t="shared" si="278"/>
        <v>6.791666666666667</v>
      </c>
      <c r="KY37" s="55">
        <f t="shared" si="278"/>
        <v>6.791666666666667</v>
      </c>
      <c r="KZ37" s="55">
        <f t="shared" si="278"/>
        <v>6.791666666666667</v>
      </c>
      <c r="LA37" s="55">
        <f t="shared" si="278"/>
        <v>6.791666666666667</v>
      </c>
      <c r="LB37" s="55">
        <f>+'Property Tax'!AD28/12</f>
        <v>6.791666666666667</v>
      </c>
      <c r="LC37" s="55">
        <f t="shared" ref="LC37:LM37" si="279">+LB37</f>
        <v>6.791666666666667</v>
      </c>
      <c r="LD37" s="55">
        <f t="shared" si="279"/>
        <v>6.791666666666667</v>
      </c>
      <c r="LE37" s="55">
        <f t="shared" si="279"/>
        <v>6.791666666666667</v>
      </c>
      <c r="LF37" s="55">
        <f t="shared" si="279"/>
        <v>6.791666666666667</v>
      </c>
      <c r="LG37" s="55">
        <f t="shared" si="279"/>
        <v>6.791666666666667</v>
      </c>
      <c r="LH37" s="55">
        <f t="shared" si="279"/>
        <v>6.791666666666667</v>
      </c>
      <c r="LI37" s="55">
        <f t="shared" si="279"/>
        <v>6.791666666666667</v>
      </c>
      <c r="LJ37" s="55">
        <f t="shared" si="279"/>
        <v>6.791666666666667</v>
      </c>
      <c r="LK37" s="55">
        <f t="shared" si="279"/>
        <v>6.791666666666667</v>
      </c>
      <c r="LL37" s="55">
        <f t="shared" si="279"/>
        <v>6.791666666666667</v>
      </c>
      <c r="LM37" s="55">
        <f t="shared" si="279"/>
        <v>6.791666666666667</v>
      </c>
      <c r="LN37" s="55">
        <f>+'Property Tax'!AE28/12</f>
        <v>6.791666666666667</v>
      </c>
      <c r="LO37" s="55">
        <f t="shared" ref="LO37:LY37" si="280">+LN37</f>
        <v>6.791666666666667</v>
      </c>
      <c r="LP37" s="55">
        <f t="shared" si="280"/>
        <v>6.791666666666667</v>
      </c>
      <c r="LQ37" s="55">
        <f t="shared" si="280"/>
        <v>6.791666666666667</v>
      </c>
      <c r="LR37" s="55">
        <f t="shared" si="280"/>
        <v>6.791666666666667</v>
      </c>
      <c r="LS37" s="55">
        <f t="shared" si="280"/>
        <v>6.791666666666667</v>
      </c>
      <c r="LT37" s="55">
        <f t="shared" si="280"/>
        <v>6.791666666666667</v>
      </c>
      <c r="LU37" s="55">
        <f t="shared" si="280"/>
        <v>6.791666666666667</v>
      </c>
      <c r="LV37" s="55">
        <f t="shared" si="280"/>
        <v>6.791666666666667</v>
      </c>
      <c r="LW37" s="55">
        <f t="shared" si="280"/>
        <v>6.791666666666667</v>
      </c>
      <c r="LX37" s="55">
        <f t="shared" si="280"/>
        <v>6.791666666666667</v>
      </c>
      <c r="LY37" s="55">
        <f t="shared" si="280"/>
        <v>6.791666666666667</v>
      </c>
      <c r="LZ37" s="130">
        <f t="shared" ref="LZ37" si="281">+LY37</f>
        <v>6.791666666666667</v>
      </c>
      <c r="MA37" s="130">
        <f t="shared" ref="MA37" si="282">+LZ37</f>
        <v>6.791666666666667</v>
      </c>
      <c r="MB37" s="130">
        <f t="shared" ref="MB37" si="283">+MA37</f>
        <v>6.791666666666667</v>
      </c>
      <c r="MC37" s="130">
        <f t="shared" ref="MC37" si="284">+MB37</f>
        <v>6.791666666666667</v>
      </c>
      <c r="MD37" s="130">
        <f t="shared" ref="MD37" si="285">+MC37</f>
        <v>6.791666666666667</v>
      </c>
      <c r="ME37" s="130">
        <f t="shared" ref="ME37" si="286">+MD37</f>
        <v>6.791666666666667</v>
      </c>
      <c r="MF37" s="130">
        <f t="shared" ref="MF37" si="287">+ME37</f>
        <v>6.791666666666667</v>
      </c>
      <c r="MG37" s="130">
        <f t="shared" ref="MG37" si="288">+MF37</f>
        <v>6.791666666666667</v>
      </c>
      <c r="MH37" s="130">
        <f t="shared" ref="MH37" si="289">+MG37</f>
        <v>6.791666666666667</v>
      </c>
      <c r="MI37" s="130">
        <f t="shared" ref="MI37" si="290">+MH37</f>
        <v>6.791666666666667</v>
      </c>
      <c r="MJ37" s="130">
        <f t="shared" ref="MJ37" si="291">+MI37</f>
        <v>6.791666666666667</v>
      </c>
      <c r="MK37" s="130">
        <f t="shared" ref="MK37" si="292">+MJ37</f>
        <v>6.791666666666667</v>
      </c>
      <c r="ML37" s="130">
        <f t="shared" ref="ML37" si="293">+MK37</f>
        <v>6.791666666666667</v>
      </c>
      <c r="MM37" s="130">
        <f t="shared" ref="MM37" si="294">+ML37</f>
        <v>6.791666666666667</v>
      </c>
      <c r="MN37" s="130">
        <f t="shared" ref="MN37" si="295">+MM37</f>
        <v>6.791666666666667</v>
      </c>
      <c r="MO37" s="130">
        <f t="shared" ref="MO37" si="296">+MN37</f>
        <v>6.791666666666667</v>
      </c>
      <c r="MP37" s="130">
        <f t="shared" ref="MP37" si="297">+MO37</f>
        <v>6.791666666666667</v>
      </c>
      <c r="MQ37" s="130">
        <f t="shared" ref="MQ37" si="298">+MP37</f>
        <v>6.791666666666667</v>
      </c>
      <c r="MR37" s="130">
        <f t="shared" ref="MR37" si="299">+MQ37</f>
        <v>6.791666666666667</v>
      </c>
      <c r="MS37" s="130">
        <f t="shared" ref="MS37" si="300">+MR37</f>
        <v>6.791666666666667</v>
      </c>
      <c r="MT37" s="130">
        <f t="shared" ref="MT37" si="301">+MS37</f>
        <v>6.791666666666667</v>
      </c>
      <c r="MU37" s="130">
        <f t="shared" ref="MU37" si="302">+MT37</f>
        <v>6.791666666666667</v>
      </c>
      <c r="MV37" s="130">
        <f t="shared" ref="MV37" si="303">+MU37</f>
        <v>6.791666666666667</v>
      </c>
      <c r="MW37" s="130">
        <f t="shared" ref="MW37" si="304">+MV37</f>
        <v>6.791666666666667</v>
      </c>
      <c r="MX37" s="130">
        <f t="shared" ref="MX37" si="305">+MW37</f>
        <v>6.791666666666667</v>
      </c>
      <c r="MY37" s="130">
        <f t="shared" ref="MY37" si="306">+MX37</f>
        <v>6.791666666666667</v>
      </c>
      <c r="MZ37" s="130">
        <f t="shared" ref="MZ37" si="307">+MY37</f>
        <v>6.791666666666667</v>
      </c>
      <c r="NA37" s="130">
        <f t="shared" ref="NA37" si="308">+MZ37</f>
        <v>6.791666666666667</v>
      </c>
      <c r="NB37" s="130">
        <f t="shared" ref="NB37" si="309">+NA37</f>
        <v>6.791666666666667</v>
      </c>
      <c r="NC37" s="130">
        <f t="shared" ref="NC37" si="310">+NB37</f>
        <v>6.791666666666667</v>
      </c>
      <c r="ND37" s="130">
        <f t="shared" ref="ND37" si="311">+NC37</f>
        <v>6.791666666666667</v>
      </c>
      <c r="NE37" s="130">
        <f t="shared" ref="NE37" si="312">+ND37</f>
        <v>6.791666666666667</v>
      </c>
      <c r="NF37" s="130">
        <f t="shared" ref="NF37" si="313">+NE37</f>
        <v>6.791666666666667</v>
      </c>
      <c r="NG37" s="130">
        <f t="shared" ref="NG37" si="314">+NF37</f>
        <v>6.791666666666667</v>
      </c>
      <c r="NH37" s="130">
        <f t="shared" ref="NH37" si="315">+NG37</f>
        <v>6.791666666666667</v>
      </c>
      <c r="NI37" s="130">
        <f t="shared" ref="NI37" si="316">+NH37</f>
        <v>6.791666666666667</v>
      </c>
      <c r="NJ37" s="130">
        <f t="shared" ref="NJ37" si="317">+NI37</f>
        <v>6.791666666666667</v>
      </c>
      <c r="NK37" s="130">
        <f t="shared" ref="NK37" si="318">+NJ37</f>
        <v>6.791666666666667</v>
      </c>
      <c r="NL37" s="130">
        <f t="shared" ref="NL37" si="319">+NK37</f>
        <v>6.791666666666667</v>
      </c>
      <c r="NM37" s="130">
        <f t="shared" ref="NM37" si="320">+NL37</f>
        <v>6.791666666666667</v>
      </c>
      <c r="NN37" s="130">
        <f t="shared" ref="NN37" si="321">+NM37</f>
        <v>6.791666666666667</v>
      </c>
      <c r="NO37" s="130">
        <f t="shared" ref="NO37" si="322">+NN37</f>
        <v>6.791666666666667</v>
      </c>
      <c r="NP37" s="130">
        <f t="shared" ref="NP37" si="323">+NO37</f>
        <v>6.791666666666667</v>
      </c>
      <c r="NQ37" s="130">
        <f t="shared" ref="NQ37" si="324">+NP37</f>
        <v>6.791666666666667</v>
      </c>
      <c r="NR37" s="130">
        <f t="shared" ref="NR37" si="325">+NQ37</f>
        <v>6.791666666666667</v>
      </c>
      <c r="NS37" s="130">
        <f t="shared" ref="NS37" si="326">+NR37</f>
        <v>6.791666666666667</v>
      </c>
      <c r="NT37" s="130">
        <f t="shared" ref="NT37" si="327">+NS37</f>
        <v>6.791666666666667</v>
      </c>
      <c r="NU37" s="130">
        <f t="shared" ref="NU37" si="328">+NT37</f>
        <v>6.791666666666667</v>
      </c>
      <c r="NV37" s="130">
        <f t="shared" ref="NV37" si="329">+NU37</f>
        <v>6.791666666666667</v>
      </c>
      <c r="NW37" s="130">
        <f t="shared" ref="NW37" si="330">+NV37</f>
        <v>6.791666666666667</v>
      </c>
      <c r="NX37" s="130">
        <f t="shared" ref="NX37" si="331">+NW37</f>
        <v>6.791666666666667</v>
      </c>
      <c r="NY37" s="130">
        <f t="shared" ref="NY37" si="332">+NX37</f>
        <v>6.791666666666667</v>
      </c>
      <c r="NZ37" s="130">
        <f t="shared" ref="NZ37" si="333">+NY37</f>
        <v>6.791666666666667</v>
      </c>
      <c r="OA37" s="130">
        <f t="shared" ref="OA37" si="334">+NZ37</f>
        <v>6.791666666666667</v>
      </c>
      <c r="OB37" s="130">
        <f t="shared" ref="OB37" si="335">+OA37</f>
        <v>6.791666666666667</v>
      </c>
      <c r="OC37" s="130">
        <f t="shared" ref="OC37" si="336">+OB37</f>
        <v>6.791666666666667</v>
      </c>
      <c r="OD37" s="130">
        <f t="shared" ref="OD37" si="337">+OC37</f>
        <v>6.791666666666667</v>
      </c>
      <c r="OE37" s="130">
        <f t="shared" ref="OE37" si="338">+OD37</f>
        <v>6.791666666666667</v>
      </c>
      <c r="OF37" s="130">
        <f t="shared" ref="OF37" si="339">+OE37</f>
        <v>6.791666666666667</v>
      </c>
      <c r="OG37" s="130">
        <f t="shared" ref="OG37" si="340">+OF37</f>
        <v>6.791666666666667</v>
      </c>
    </row>
    <row r="38" spans="2:410">
      <c r="B38" s="126"/>
      <c r="E38" s="11" t="s">
        <v>60</v>
      </c>
      <c r="G38" s="55">
        <f t="shared" si="118"/>
        <v>0</v>
      </c>
      <c r="H38" s="55">
        <f t="shared" si="119"/>
        <v>0</v>
      </c>
      <c r="I38" s="55">
        <f t="shared" si="120"/>
        <v>0</v>
      </c>
      <c r="J38" s="55">
        <f t="shared" si="121"/>
        <v>0</v>
      </c>
      <c r="K38" s="55">
        <f t="shared" si="122"/>
        <v>0</v>
      </c>
      <c r="L38" s="55">
        <f t="shared" si="123"/>
        <v>0</v>
      </c>
      <c r="M38" s="55">
        <f t="shared" si="124"/>
        <v>0</v>
      </c>
      <c r="N38" s="55">
        <f t="shared" si="125"/>
        <v>0</v>
      </c>
      <c r="O38" s="55">
        <f t="shared" si="126"/>
        <v>0</v>
      </c>
      <c r="P38" s="55">
        <f t="shared" si="127"/>
        <v>0</v>
      </c>
      <c r="Q38" s="55">
        <f t="shared" si="128"/>
        <v>0</v>
      </c>
      <c r="R38" s="55">
        <f t="shared" si="129"/>
        <v>0</v>
      </c>
      <c r="S38" s="55">
        <f t="shared" si="130"/>
        <v>0</v>
      </c>
      <c r="T38" s="55">
        <f t="shared" si="131"/>
        <v>0</v>
      </c>
      <c r="U38" s="55">
        <f t="shared" si="132"/>
        <v>0</v>
      </c>
      <c r="V38" s="55">
        <f t="shared" si="133"/>
        <v>0</v>
      </c>
      <c r="W38" s="55">
        <f t="shared" si="134"/>
        <v>0</v>
      </c>
      <c r="X38" s="55">
        <f t="shared" si="135"/>
        <v>0</v>
      </c>
      <c r="Y38" s="55">
        <f t="shared" si="136"/>
        <v>0</v>
      </c>
      <c r="Z38" s="55">
        <f t="shared" si="137"/>
        <v>0</v>
      </c>
      <c r="AA38" s="55">
        <f t="shared" si="138"/>
        <v>0</v>
      </c>
      <c r="AB38" s="55">
        <f t="shared" si="139"/>
        <v>0</v>
      </c>
      <c r="AC38" s="55">
        <f t="shared" si="140"/>
        <v>0</v>
      </c>
      <c r="AD38" s="55">
        <f t="shared" si="141"/>
        <v>0</v>
      </c>
      <c r="AE38" s="55">
        <f t="shared" si="142"/>
        <v>0</v>
      </c>
      <c r="AF38" s="130">
        <f t="shared" si="143"/>
        <v>0</v>
      </c>
      <c r="AG38" s="130">
        <f t="shared" si="144"/>
        <v>0</v>
      </c>
      <c r="AH38" s="130">
        <f t="shared" si="145"/>
        <v>0</v>
      </c>
      <c r="AI38" s="130">
        <f t="shared" si="146"/>
        <v>0</v>
      </c>
      <c r="AJ38" s="130">
        <f t="shared" si="147"/>
        <v>0</v>
      </c>
      <c r="AK38" s="50"/>
      <c r="AL38" s="55">
        <f>Inputs!$M$85/12</f>
        <v>0</v>
      </c>
      <c r="AM38" s="55">
        <f>Inputs!$M$85/12</f>
        <v>0</v>
      </c>
      <c r="AN38" s="55">
        <f>Inputs!$M$85/12</f>
        <v>0</v>
      </c>
      <c r="AO38" s="55">
        <f>Inputs!$M$85/12</f>
        <v>0</v>
      </c>
      <c r="AP38" s="55">
        <f>Inputs!$M$85/12</f>
        <v>0</v>
      </c>
      <c r="AQ38" s="55">
        <f>Inputs!$M$85/12</f>
        <v>0</v>
      </c>
      <c r="AR38" s="55">
        <f>Inputs!$M$85/12</f>
        <v>0</v>
      </c>
      <c r="AS38" s="55">
        <f>Inputs!$M$85/12</f>
        <v>0</v>
      </c>
      <c r="AT38" s="55">
        <f>Inputs!$M$85/12</f>
        <v>0</v>
      </c>
      <c r="AU38" s="55">
        <f>Inputs!$M$85/12</f>
        <v>0</v>
      </c>
      <c r="AV38" s="55">
        <f>Inputs!$M$85/12</f>
        <v>0</v>
      </c>
      <c r="AW38" s="55">
        <f>Inputs!$M$85/12</f>
        <v>0</v>
      </c>
      <c r="AX38" s="55">
        <f>Inputs!$M$85/12</f>
        <v>0</v>
      </c>
      <c r="AY38" s="55">
        <f>Inputs!$M$85/12</f>
        <v>0</v>
      </c>
      <c r="AZ38" s="55">
        <f>Inputs!$M$85/12</f>
        <v>0</v>
      </c>
      <c r="BA38" s="55">
        <f>Inputs!$M$85/12</f>
        <v>0</v>
      </c>
      <c r="BB38" s="55">
        <f>Inputs!$M$85/12</f>
        <v>0</v>
      </c>
      <c r="BC38" s="55">
        <f>Inputs!$M$85/12</f>
        <v>0</v>
      </c>
      <c r="BD38" s="55">
        <f>Inputs!$M$85/12</f>
        <v>0</v>
      </c>
      <c r="BE38" s="55">
        <f>Inputs!$M$85/12</f>
        <v>0</v>
      </c>
      <c r="BF38" s="55">
        <f>Inputs!$M$85/12</f>
        <v>0</v>
      </c>
      <c r="BG38" s="55">
        <f>Inputs!$M$85/12</f>
        <v>0</v>
      </c>
      <c r="BH38" s="55">
        <f>Inputs!$M$85/12</f>
        <v>0</v>
      </c>
      <c r="BI38" s="55">
        <f>Inputs!$M$85/12</f>
        <v>0</v>
      </c>
      <c r="BJ38" s="55">
        <f>Inputs!$M$85/12</f>
        <v>0</v>
      </c>
      <c r="BK38" s="55">
        <f>Inputs!$M$85/12</f>
        <v>0</v>
      </c>
      <c r="BL38" s="55">
        <f>Inputs!$M$85/12</f>
        <v>0</v>
      </c>
      <c r="BM38" s="55">
        <f>Inputs!$M$85/12</f>
        <v>0</v>
      </c>
      <c r="BN38" s="55">
        <f>Inputs!$M$85/12</f>
        <v>0</v>
      </c>
      <c r="BO38" s="55">
        <f>Inputs!$M$85/12</f>
        <v>0</v>
      </c>
      <c r="BP38" s="55">
        <f>Inputs!$M$85/12</f>
        <v>0</v>
      </c>
      <c r="BQ38" s="55">
        <f>Inputs!$M$85/12</f>
        <v>0</v>
      </c>
      <c r="BR38" s="55">
        <f>Inputs!$M$85/12</f>
        <v>0</v>
      </c>
      <c r="BS38" s="55">
        <f>Inputs!$M$85/12</f>
        <v>0</v>
      </c>
      <c r="BT38" s="55">
        <f>Inputs!$M$85/12</f>
        <v>0</v>
      </c>
      <c r="BU38" s="55">
        <f>Inputs!$M$85/12</f>
        <v>0</v>
      </c>
      <c r="BV38" s="55">
        <f>Inputs!$M$85/12</f>
        <v>0</v>
      </c>
      <c r="BW38" s="55">
        <f>Inputs!$M$85/12</f>
        <v>0</v>
      </c>
      <c r="BX38" s="55">
        <f>Inputs!$M$85/12</f>
        <v>0</v>
      </c>
      <c r="BY38" s="55">
        <f>Inputs!$M$85/12</f>
        <v>0</v>
      </c>
      <c r="BZ38" s="55">
        <f>Inputs!$M$85/12</f>
        <v>0</v>
      </c>
      <c r="CA38" s="55">
        <f>Inputs!$M$85/12</f>
        <v>0</v>
      </c>
      <c r="CB38" s="55">
        <f>Inputs!$M$85/12</f>
        <v>0</v>
      </c>
      <c r="CC38" s="55">
        <f>Inputs!$M$85/12</f>
        <v>0</v>
      </c>
      <c r="CD38" s="55">
        <f>Inputs!$M$85/12</f>
        <v>0</v>
      </c>
      <c r="CE38" s="55">
        <f>Inputs!$M$85/12</f>
        <v>0</v>
      </c>
      <c r="CF38" s="55">
        <f>Inputs!$M$85/12</f>
        <v>0</v>
      </c>
      <c r="CG38" s="55">
        <f>Inputs!$M$85/12</f>
        <v>0</v>
      </c>
      <c r="CH38" s="55">
        <f>Inputs!$M$85/12</f>
        <v>0</v>
      </c>
      <c r="CI38" s="55">
        <f>Inputs!$M$85/12</f>
        <v>0</v>
      </c>
      <c r="CJ38" s="55">
        <f>Inputs!$M$85/12</f>
        <v>0</v>
      </c>
      <c r="CK38" s="55">
        <f>Inputs!$M$85/12</f>
        <v>0</v>
      </c>
      <c r="CL38" s="55">
        <f>Inputs!$M$85/12</f>
        <v>0</v>
      </c>
      <c r="CM38" s="55">
        <f>Inputs!$M$85/12</f>
        <v>0</v>
      </c>
      <c r="CN38" s="55">
        <f>Inputs!$M$85/12</f>
        <v>0</v>
      </c>
      <c r="CO38" s="55">
        <f>Inputs!$M$85/12</f>
        <v>0</v>
      </c>
      <c r="CP38" s="55">
        <f>Inputs!$M$85/12</f>
        <v>0</v>
      </c>
      <c r="CQ38" s="55">
        <f>Inputs!$M$85/12</f>
        <v>0</v>
      </c>
      <c r="CR38" s="55">
        <f>Inputs!$M$85/12</f>
        <v>0</v>
      </c>
      <c r="CS38" s="55">
        <f>Inputs!$M$85/12</f>
        <v>0</v>
      </c>
      <c r="CT38" s="55">
        <f>Inputs!$M$85/12</f>
        <v>0</v>
      </c>
      <c r="CU38" s="55">
        <f>Inputs!$M$85/12</f>
        <v>0</v>
      </c>
      <c r="CV38" s="55">
        <f>Inputs!$M$85/12</f>
        <v>0</v>
      </c>
      <c r="CW38" s="55">
        <f>Inputs!$M$85/12</f>
        <v>0</v>
      </c>
      <c r="CX38" s="55">
        <f>Inputs!$M$85/12</f>
        <v>0</v>
      </c>
      <c r="CY38" s="55">
        <f>Inputs!$M$85/12</f>
        <v>0</v>
      </c>
      <c r="CZ38" s="55">
        <f>Inputs!$M$85/12</f>
        <v>0</v>
      </c>
      <c r="DA38" s="55">
        <f>Inputs!$M$85/12</f>
        <v>0</v>
      </c>
      <c r="DB38" s="55">
        <f>Inputs!$M$85/12</f>
        <v>0</v>
      </c>
      <c r="DC38" s="55">
        <f>Inputs!$M$85/12</f>
        <v>0</v>
      </c>
      <c r="DD38" s="55">
        <f>Inputs!$M$85/12</f>
        <v>0</v>
      </c>
      <c r="DE38" s="55">
        <f>Inputs!$M$85/12</f>
        <v>0</v>
      </c>
      <c r="DF38" s="55">
        <f>Inputs!$M$85/12</f>
        <v>0</v>
      </c>
      <c r="DG38" s="55">
        <f>Inputs!$M$85/12</f>
        <v>0</v>
      </c>
      <c r="DH38" s="55">
        <f>Inputs!$M$85/12</f>
        <v>0</v>
      </c>
      <c r="DI38" s="55">
        <f>Inputs!$M$85/12</f>
        <v>0</v>
      </c>
      <c r="DJ38" s="55">
        <f>Inputs!$M$85/12</f>
        <v>0</v>
      </c>
      <c r="DK38" s="55">
        <f>Inputs!$M$85/12</f>
        <v>0</v>
      </c>
      <c r="DL38" s="55">
        <f>Inputs!$M$85/12</f>
        <v>0</v>
      </c>
      <c r="DM38" s="55">
        <f>Inputs!$M$85/12</f>
        <v>0</v>
      </c>
      <c r="DN38" s="55">
        <f>Inputs!$M$85/12</f>
        <v>0</v>
      </c>
      <c r="DO38" s="55">
        <f>Inputs!$M$85/12</f>
        <v>0</v>
      </c>
      <c r="DP38" s="55">
        <f>Inputs!$M$85/12</f>
        <v>0</v>
      </c>
      <c r="DQ38" s="55">
        <f>Inputs!$M$85/12</f>
        <v>0</v>
      </c>
      <c r="DR38" s="55">
        <f>Inputs!$M$85/12</f>
        <v>0</v>
      </c>
      <c r="DS38" s="55">
        <f>Inputs!$M$85/12</f>
        <v>0</v>
      </c>
      <c r="DT38" s="55">
        <f>Inputs!$M$85/12</f>
        <v>0</v>
      </c>
      <c r="DU38" s="55">
        <f>Inputs!$M$85/12</f>
        <v>0</v>
      </c>
      <c r="DV38" s="55">
        <f>Inputs!$M$85/12</f>
        <v>0</v>
      </c>
      <c r="DW38" s="55">
        <f>Inputs!$M$85/12</f>
        <v>0</v>
      </c>
      <c r="DX38" s="55">
        <f>Inputs!$M$85/12</f>
        <v>0</v>
      </c>
      <c r="DY38" s="55">
        <f>Inputs!$M$85/12</f>
        <v>0</v>
      </c>
      <c r="DZ38" s="55">
        <f>Inputs!$M$85/12</f>
        <v>0</v>
      </c>
      <c r="EA38" s="55">
        <f>Inputs!$M$85/12</f>
        <v>0</v>
      </c>
      <c r="EB38" s="55">
        <f>Inputs!$M$85/12</f>
        <v>0</v>
      </c>
      <c r="EC38" s="55">
        <f>Inputs!$M$85/12</f>
        <v>0</v>
      </c>
      <c r="ED38" s="55">
        <f>Inputs!$M$85/12</f>
        <v>0</v>
      </c>
      <c r="EE38" s="55">
        <f>Inputs!$M$85/12</f>
        <v>0</v>
      </c>
      <c r="EF38" s="55">
        <f>Inputs!$M$85/12</f>
        <v>0</v>
      </c>
      <c r="EG38" s="55">
        <f>Inputs!$M$85/12</f>
        <v>0</v>
      </c>
      <c r="EH38" s="55">
        <f>Inputs!$M$85/12</f>
        <v>0</v>
      </c>
      <c r="EI38" s="55">
        <f>Inputs!$M$85/12</f>
        <v>0</v>
      </c>
      <c r="EJ38" s="55">
        <f>Inputs!$M$85/12</f>
        <v>0</v>
      </c>
      <c r="EK38" s="55">
        <f>Inputs!$M$85/12</f>
        <v>0</v>
      </c>
      <c r="EL38" s="55">
        <f>Inputs!$M$85/12</f>
        <v>0</v>
      </c>
      <c r="EM38" s="55">
        <f>Inputs!$M$85/12</f>
        <v>0</v>
      </c>
      <c r="EN38" s="55">
        <f>Inputs!$M$85/12</f>
        <v>0</v>
      </c>
      <c r="EO38" s="55">
        <f>Inputs!$M$85/12</f>
        <v>0</v>
      </c>
      <c r="EP38" s="55">
        <f>Inputs!$M$85/12</f>
        <v>0</v>
      </c>
      <c r="EQ38" s="55">
        <f>Inputs!$M$85/12</f>
        <v>0</v>
      </c>
      <c r="ER38" s="55">
        <f>Inputs!$M$85/12</f>
        <v>0</v>
      </c>
      <c r="ES38" s="55">
        <f>Inputs!$M$85/12</f>
        <v>0</v>
      </c>
      <c r="ET38" s="55">
        <f>Inputs!$M$85/12</f>
        <v>0</v>
      </c>
      <c r="EU38" s="55">
        <f>Inputs!$M$85/12</f>
        <v>0</v>
      </c>
      <c r="EV38" s="55">
        <f>Inputs!$M$85/12</f>
        <v>0</v>
      </c>
      <c r="EW38" s="55">
        <f>Inputs!$M$85/12</f>
        <v>0</v>
      </c>
      <c r="EX38" s="55">
        <f>Inputs!$M$85/12</f>
        <v>0</v>
      </c>
      <c r="EY38" s="55">
        <f>Inputs!$M$85/12</f>
        <v>0</v>
      </c>
      <c r="EZ38" s="55">
        <f>Inputs!$M$85/12</f>
        <v>0</v>
      </c>
      <c r="FA38" s="55">
        <f>Inputs!$M$85/12</f>
        <v>0</v>
      </c>
      <c r="FB38" s="55">
        <f>Inputs!$M$85/12</f>
        <v>0</v>
      </c>
      <c r="FC38" s="55">
        <f>Inputs!$M$85/12</f>
        <v>0</v>
      </c>
      <c r="FD38" s="55">
        <f>Inputs!$M$85/12</f>
        <v>0</v>
      </c>
      <c r="FE38" s="55">
        <f>Inputs!$M$85/12</f>
        <v>0</v>
      </c>
      <c r="FF38" s="55">
        <f>Inputs!$M$85/12</f>
        <v>0</v>
      </c>
      <c r="FG38" s="55">
        <f>Inputs!$M$85/12</f>
        <v>0</v>
      </c>
      <c r="FH38" s="55">
        <f>Inputs!$M$85/12</f>
        <v>0</v>
      </c>
      <c r="FI38" s="55">
        <f>Inputs!$M$85/12</f>
        <v>0</v>
      </c>
      <c r="FJ38" s="55">
        <f>Inputs!$M$85/12</f>
        <v>0</v>
      </c>
      <c r="FK38" s="55">
        <f>Inputs!$M$85/12</f>
        <v>0</v>
      </c>
      <c r="FL38" s="55">
        <f>Inputs!$M$85/12</f>
        <v>0</v>
      </c>
      <c r="FM38" s="55">
        <f>Inputs!$M$85/12</f>
        <v>0</v>
      </c>
      <c r="FN38" s="55">
        <f>Inputs!$M$85/12</f>
        <v>0</v>
      </c>
      <c r="FO38" s="55">
        <f>Inputs!$M$85/12</f>
        <v>0</v>
      </c>
      <c r="FP38" s="55">
        <f>Inputs!$M$85/12</f>
        <v>0</v>
      </c>
      <c r="FQ38" s="55">
        <f>Inputs!$M$85/12</f>
        <v>0</v>
      </c>
      <c r="FR38" s="55">
        <f>Inputs!$M$85/12</f>
        <v>0</v>
      </c>
      <c r="FS38" s="55">
        <f>Inputs!$M$85/12</f>
        <v>0</v>
      </c>
      <c r="FT38" s="55">
        <f>Inputs!$M$85/12</f>
        <v>0</v>
      </c>
      <c r="FU38" s="55">
        <f>Inputs!$M$85/12</f>
        <v>0</v>
      </c>
      <c r="FV38" s="55">
        <f>Inputs!$M$85/12</f>
        <v>0</v>
      </c>
      <c r="FW38" s="55">
        <f>Inputs!$M$85/12</f>
        <v>0</v>
      </c>
      <c r="FX38" s="55">
        <f>Inputs!$M$85/12</f>
        <v>0</v>
      </c>
      <c r="FY38" s="55">
        <f>Inputs!$M$85/12</f>
        <v>0</v>
      </c>
      <c r="FZ38" s="55">
        <f>Inputs!$M$85/12</f>
        <v>0</v>
      </c>
      <c r="GA38" s="55">
        <f>Inputs!$M$85/12</f>
        <v>0</v>
      </c>
      <c r="GB38" s="55">
        <f>Inputs!$M$85/12</f>
        <v>0</v>
      </c>
      <c r="GC38" s="55">
        <f>Inputs!$M$85/12</f>
        <v>0</v>
      </c>
      <c r="GD38" s="55">
        <f>Inputs!$M$85/12</f>
        <v>0</v>
      </c>
      <c r="GE38" s="55">
        <f>Inputs!$M$85/12</f>
        <v>0</v>
      </c>
      <c r="GF38" s="55">
        <f>Inputs!$M$85/12</f>
        <v>0</v>
      </c>
      <c r="GG38" s="55">
        <f>Inputs!$M$85/12</f>
        <v>0</v>
      </c>
      <c r="GH38" s="55">
        <f>Inputs!$M$85/12</f>
        <v>0</v>
      </c>
      <c r="GI38" s="55">
        <f>Inputs!$M$85/12</f>
        <v>0</v>
      </c>
      <c r="GJ38" s="55">
        <f>Inputs!$M$85/12</f>
        <v>0</v>
      </c>
      <c r="GK38" s="55">
        <f>Inputs!$M$85/12</f>
        <v>0</v>
      </c>
      <c r="GL38" s="55">
        <f>Inputs!$M$85/12</f>
        <v>0</v>
      </c>
      <c r="GM38" s="55">
        <f>Inputs!$M$85/12</f>
        <v>0</v>
      </c>
      <c r="GN38" s="55">
        <f>Inputs!$M$85/12</f>
        <v>0</v>
      </c>
      <c r="GO38" s="55">
        <f>Inputs!$M$85/12</f>
        <v>0</v>
      </c>
      <c r="GP38" s="55">
        <f>Inputs!$M$85/12</f>
        <v>0</v>
      </c>
      <c r="GQ38" s="55">
        <f>Inputs!$M$85/12</f>
        <v>0</v>
      </c>
      <c r="GR38" s="55">
        <f>Inputs!$M$85/12</f>
        <v>0</v>
      </c>
      <c r="GS38" s="55">
        <f>Inputs!$M$85/12</f>
        <v>0</v>
      </c>
      <c r="GT38" s="55">
        <f>Inputs!$M$85/12</f>
        <v>0</v>
      </c>
      <c r="GU38" s="55">
        <f>Inputs!$M$85/12</f>
        <v>0</v>
      </c>
      <c r="GV38" s="55">
        <f>Inputs!$M$85/12</f>
        <v>0</v>
      </c>
      <c r="GW38" s="55">
        <f>Inputs!$M$85/12</f>
        <v>0</v>
      </c>
      <c r="GX38" s="55">
        <f>Inputs!$M$85/12</f>
        <v>0</v>
      </c>
      <c r="GY38" s="55">
        <f>Inputs!$M$85/12</f>
        <v>0</v>
      </c>
      <c r="GZ38" s="55">
        <f>Inputs!$M$85/12</f>
        <v>0</v>
      </c>
      <c r="HA38" s="55">
        <f>Inputs!$M$85/12</f>
        <v>0</v>
      </c>
      <c r="HB38" s="55">
        <f>Inputs!$M$85/12</f>
        <v>0</v>
      </c>
      <c r="HC38" s="55">
        <f>Inputs!$M$85/12</f>
        <v>0</v>
      </c>
      <c r="HD38" s="55">
        <f>Inputs!$M$85/12</f>
        <v>0</v>
      </c>
      <c r="HE38" s="55">
        <f>Inputs!$M$85/12</f>
        <v>0</v>
      </c>
      <c r="HF38" s="55">
        <f>Inputs!$M$85/12</f>
        <v>0</v>
      </c>
      <c r="HG38" s="55">
        <f>Inputs!$M$85/12</f>
        <v>0</v>
      </c>
      <c r="HH38" s="55">
        <f>Inputs!$M$85/12</f>
        <v>0</v>
      </c>
      <c r="HI38" s="55">
        <f>Inputs!$M$85/12</f>
        <v>0</v>
      </c>
      <c r="HJ38" s="55">
        <f>Inputs!$M$85/12</f>
        <v>0</v>
      </c>
      <c r="HK38" s="55">
        <f>Inputs!$M$85/12</f>
        <v>0</v>
      </c>
      <c r="HL38" s="55">
        <f>Inputs!$M$85/12</f>
        <v>0</v>
      </c>
      <c r="HM38" s="55">
        <f>Inputs!$M$85/12</f>
        <v>0</v>
      </c>
      <c r="HN38" s="55">
        <f>Inputs!$M$85/12</f>
        <v>0</v>
      </c>
      <c r="HO38" s="55">
        <f>Inputs!$M$85/12</f>
        <v>0</v>
      </c>
      <c r="HP38" s="55">
        <f>Inputs!$M$85/12</f>
        <v>0</v>
      </c>
      <c r="HQ38" s="55">
        <f>Inputs!$M$85/12</f>
        <v>0</v>
      </c>
      <c r="HR38" s="55">
        <f>Inputs!$M$85/12</f>
        <v>0</v>
      </c>
      <c r="HS38" s="55">
        <f>Inputs!$M$85/12</f>
        <v>0</v>
      </c>
      <c r="HT38" s="55">
        <f>Inputs!$M$85/12</f>
        <v>0</v>
      </c>
      <c r="HU38" s="55">
        <f>Inputs!$M$85/12</f>
        <v>0</v>
      </c>
      <c r="HV38" s="55">
        <f>Inputs!$M$85/12</f>
        <v>0</v>
      </c>
      <c r="HW38" s="55">
        <f>Inputs!$M$85/12</f>
        <v>0</v>
      </c>
      <c r="HX38" s="55">
        <f>Inputs!$M$85/12</f>
        <v>0</v>
      </c>
      <c r="HY38" s="55">
        <f>Inputs!$M$85/12</f>
        <v>0</v>
      </c>
      <c r="HZ38" s="55">
        <f>Inputs!$M$85/12</f>
        <v>0</v>
      </c>
      <c r="IA38" s="55">
        <f>Inputs!$M$85/12</f>
        <v>0</v>
      </c>
      <c r="IB38" s="55">
        <f>Inputs!$M$85/12</f>
        <v>0</v>
      </c>
      <c r="IC38" s="55">
        <f>Inputs!$M$85/12</f>
        <v>0</v>
      </c>
      <c r="ID38" s="55">
        <f>Inputs!$M$85/12</f>
        <v>0</v>
      </c>
      <c r="IE38" s="55">
        <f>Inputs!$M$85/12</f>
        <v>0</v>
      </c>
      <c r="IF38" s="55">
        <f>Inputs!$M$85/12</f>
        <v>0</v>
      </c>
      <c r="IG38" s="55">
        <f>Inputs!$M$85/12</f>
        <v>0</v>
      </c>
      <c r="IH38" s="55">
        <f>Inputs!$M$85/12</f>
        <v>0</v>
      </c>
      <c r="II38" s="55">
        <f>Inputs!$M$85/12</f>
        <v>0</v>
      </c>
      <c r="IJ38" s="55">
        <f>Inputs!$M$85/12</f>
        <v>0</v>
      </c>
      <c r="IK38" s="55">
        <f>Inputs!$M$85/12</f>
        <v>0</v>
      </c>
      <c r="IL38" s="55">
        <f>Inputs!$M$85/12</f>
        <v>0</v>
      </c>
      <c r="IM38" s="55">
        <f>Inputs!$M$85/12</f>
        <v>0</v>
      </c>
      <c r="IN38" s="55">
        <f>Inputs!$M$85/12</f>
        <v>0</v>
      </c>
      <c r="IO38" s="55">
        <f>Inputs!$M$85/12</f>
        <v>0</v>
      </c>
      <c r="IP38" s="55">
        <f>Inputs!$M$85/12</f>
        <v>0</v>
      </c>
      <c r="IQ38" s="55">
        <f>Inputs!$M$85/12</f>
        <v>0</v>
      </c>
      <c r="IR38" s="55">
        <f>Inputs!$M$85/12</f>
        <v>0</v>
      </c>
      <c r="IS38" s="55">
        <f>Inputs!$M$85/12</f>
        <v>0</v>
      </c>
      <c r="IT38" s="55">
        <f>Inputs!$M$85/12</f>
        <v>0</v>
      </c>
      <c r="IU38" s="55">
        <f>Inputs!$M$85/12</f>
        <v>0</v>
      </c>
      <c r="IV38" s="55">
        <f>Inputs!$M$85/12</f>
        <v>0</v>
      </c>
      <c r="IW38" s="55">
        <f>Inputs!$M$85/12</f>
        <v>0</v>
      </c>
      <c r="IX38" s="55">
        <f>Inputs!$M$85/12</f>
        <v>0</v>
      </c>
      <c r="IY38" s="55">
        <f>Inputs!$M$85/12</f>
        <v>0</v>
      </c>
      <c r="IZ38" s="55">
        <f>Inputs!$M$85/12</f>
        <v>0</v>
      </c>
      <c r="JA38" s="55">
        <f>Inputs!$M$85/12</f>
        <v>0</v>
      </c>
      <c r="JB38" s="55">
        <f>Inputs!$M$85/12</f>
        <v>0</v>
      </c>
      <c r="JC38" s="55">
        <f>Inputs!$M$85/12</f>
        <v>0</v>
      </c>
      <c r="JD38" s="55">
        <f>Inputs!$M$85/12</f>
        <v>0</v>
      </c>
      <c r="JE38" s="55">
        <f>Inputs!$M$85/12</f>
        <v>0</v>
      </c>
      <c r="JF38" s="55">
        <f>Inputs!$M$85/12</f>
        <v>0</v>
      </c>
      <c r="JG38" s="55">
        <f>Inputs!$M$85/12</f>
        <v>0</v>
      </c>
      <c r="JH38" s="55">
        <f>Inputs!$M$85/12</f>
        <v>0</v>
      </c>
      <c r="JI38" s="55">
        <f>Inputs!$M$85/12</f>
        <v>0</v>
      </c>
      <c r="JJ38" s="55">
        <f>Inputs!$M$85/12</f>
        <v>0</v>
      </c>
      <c r="JK38" s="55">
        <f>Inputs!$M$85/12</f>
        <v>0</v>
      </c>
      <c r="JL38" s="55">
        <f>Inputs!$M$85/12</f>
        <v>0</v>
      </c>
      <c r="JM38" s="55">
        <f>Inputs!$M$85/12</f>
        <v>0</v>
      </c>
      <c r="JN38" s="55">
        <f>Inputs!$M$85/12</f>
        <v>0</v>
      </c>
      <c r="JO38" s="55">
        <f>Inputs!$M$85/12</f>
        <v>0</v>
      </c>
      <c r="JP38" s="55">
        <f>Inputs!$M$85/12</f>
        <v>0</v>
      </c>
      <c r="JQ38" s="55">
        <f>Inputs!$M$85/12</f>
        <v>0</v>
      </c>
      <c r="JR38" s="55">
        <f>Inputs!$M$85/12</f>
        <v>0</v>
      </c>
      <c r="JS38" s="55">
        <f>Inputs!$M$85/12</f>
        <v>0</v>
      </c>
      <c r="JT38" s="55">
        <f>Inputs!$M$85/12</f>
        <v>0</v>
      </c>
      <c r="JU38" s="55">
        <f>Inputs!$M$85/12</f>
        <v>0</v>
      </c>
      <c r="JV38" s="55">
        <f>Inputs!$M$85/12</f>
        <v>0</v>
      </c>
      <c r="JW38" s="55">
        <f>Inputs!$M$85/12</f>
        <v>0</v>
      </c>
      <c r="JX38" s="55">
        <f>Inputs!$M$85/12</f>
        <v>0</v>
      </c>
      <c r="JY38" s="55">
        <f>Inputs!$M$85/12</f>
        <v>0</v>
      </c>
      <c r="JZ38" s="55">
        <f>Inputs!$M$85/12</f>
        <v>0</v>
      </c>
      <c r="KA38" s="55">
        <f>Inputs!$M$85/12</f>
        <v>0</v>
      </c>
      <c r="KB38" s="55">
        <f>Inputs!$M$85/12</f>
        <v>0</v>
      </c>
      <c r="KC38" s="55">
        <f>Inputs!$M$85/12</f>
        <v>0</v>
      </c>
      <c r="KD38" s="55">
        <f>Inputs!$M$85/12</f>
        <v>0</v>
      </c>
      <c r="KE38" s="55">
        <f>Inputs!$M$85/12</f>
        <v>0</v>
      </c>
      <c r="KF38" s="55">
        <f>Inputs!$M$85/12</f>
        <v>0</v>
      </c>
      <c r="KG38" s="55">
        <f>Inputs!$M$85/12</f>
        <v>0</v>
      </c>
      <c r="KH38" s="55">
        <f>Inputs!$M$85/12</f>
        <v>0</v>
      </c>
      <c r="KI38" s="55">
        <f>Inputs!$M$85/12</f>
        <v>0</v>
      </c>
      <c r="KJ38" s="55">
        <f>Inputs!$M$85/12</f>
        <v>0</v>
      </c>
      <c r="KK38" s="55">
        <f>Inputs!$M$85/12</f>
        <v>0</v>
      </c>
      <c r="KL38" s="55">
        <f>Inputs!$M$85/12</f>
        <v>0</v>
      </c>
      <c r="KM38" s="55">
        <f>Inputs!$M$85/12</f>
        <v>0</v>
      </c>
      <c r="KN38" s="55">
        <f>Inputs!$M$85/12</f>
        <v>0</v>
      </c>
      <c r="KO38" s="55">
        <f>Inputs!$M$85/12</f>
        <v>0</v>
      </c>
      <c r="KP38" s="55">
        <f>Inputs!$M$85/12</f>
        <v>0</v>
      </c>
      <c r="KQ38" s="55">
        <f>Inputs!$M$85/12</f>
        <v>0</v>
      </c>
      <c r="KR38" s="55">
        <f>Inputs!$M$85/12</f>
        <v>0</v>
      </c>
      <c r="KS38" s="55">
        <f>Inputs!$M$85/12</f>
        <v>0</v>
      </c>
      <c r="KT38" s="55">
        <f>Inputs!$M$85/12</f>
        <v>0</v>
      </c>
      <c r="KU38" s="55">
        <f>Inputs!$M$85/12</f>
        <v>0</v>
      </c>
      <c r="KV38" s="55">
        <f>Inputs!$M$85/12</f>
        <v>0</v>
      </c>
      <c r="KW38" s="55">
        <f>Inputs!$M$85/12</f>
        <v>0</v>
      </c>
      <c r="KX38" s="55">
        <f>Inputs!$M$85/12</f>
        <v>0</v>
      </c>
      <c r="KY38" s="55">
        <f>Inputs!$M$85/12</f>
        <v>0</v>
      </c>
      <c r="KZ38" s="55">
        <f>Inputs!$M$85/12</f>
        <v>0</v>
      </c>
      <c r="LA38" s="55">
        <f>Inputs!$M$85/12</f>
        <v>0</v>
      </c>
      <c r="LB38" s="55">
        <f>Inputs!$M$85/12</f>
        <v>0</v>
      </c>
      <c r="LC38" s="55">
        <f>Inputs!$M$85/12</f>
        <v>0</v>
      </c>
      <c r="LD38" s="55">
        <f>Inputs!$M$85/12</f>
        <v>0</v>
      </c>
      <c r="LE38" s="55">
        <f>Inputs!$M$85/12</f>
        <v>0</v>
      </c>
      <c r="LF38" s="55">
        <f>Inputs!$M$85/12</f>
        <v>0</v>
      </c>
      <c r="LG38" s="55">
        <f>Inputs!$M$85/12</f>
        <v>0</v>
      </c>
      <c r="LH38" s="55">
        <f>Inputs!$M$85/12</f>
        <v>0</v>
      </c>
      <c r="LI38" s="55">
        <f>Inputs!$M$85/12</f>
        <v>0</v>
      </c>
      <c r="LJ38" s="55">
        <f>Inputs!$M$85/12</f>
        <v>0</v>
      </c>
      <c r="LK38" s="55">
        <f>Inputs!$M$85/12</f>
        <v>0</v>
      </c>
      <c r="LL38" s="55">
        <f>Inputs!$M$85/12</f>
        <v>0</v>
      </c>
      <c r="LM38" s="55">
        <f>Inputs!$M$85/12</f>
        <v>0</v>
      </c>
      <c r="LN38" s="55">
        <f>Inputs!$M$85/12</f>
        <v>0</v>
      </c>
      <c r="LO38" s="55">
        <f>Inputs!$M$85/12</f>
        <v>0</v>
      </c>
      <c r="LP38" s="55">
        <f>Inputs!$M$85/12</f>
        <v>0</v>
      </c>
      <c r="LQ38" s="55">
        <f>Inputs!$M$85/12</f>
        <v>0</v>
      </c>
      <c r="LR38" s="55">
        <f>Inputs!$M$85/12</f>
        <v>0</v>
      </c>
      <c r="LS38" s="55">
        <f>Inputs!$M$85/12</f>
        <v>0</v>
      </c>
      <c r="LT38" s="55">
        <f>Inputs!$M$85/12</f>
        <v>0</v>
      </c>
      <c r="LU38" s="55">
        <f>Inputs!$M$85/12</f>
        <v>0</v>
      </c>
      <c r="LV38" s="55">
        <f>Inputs!$M$85/12</f>
        <v>0</v>
      </c>
      <c r="LW38" s="55">
        <f>Inputs!$M$85/12</f>
        <v>0</v>
      </c>
      <c r="LX38" s="55">
        <f>Inputs!$M$85/12</f>
        <v>0</v>
      </c>
      <c r="LY38" s="55">
        <f>Inputs!$M$85/12</f>
        <v>0</v>
      </c>
      <c r="LZ38" s="130">
        <f>Inputs!$M$85/12</f>
        <v>0</v>
      </c>
      <c r="MA38" s="130">
        <f>Inputs!$M$85/12</f>
        <v>0</v>
      </c>
      <c r="MB38" s="130">
        <f>Inputs!$M$85/12</f>
        <v>0</v>
      </c>
      <c r="MC38" s="130">
        <f>Inputs!$M$85/12</f>
        <v>0</v>
      </c>
      <c r="MD38" s="130">
        <f>Inputs!$M$85/12</f>
        <v>0</v>
      </c>
      <c r="ME38" s="130">
        <f>Inputs!$M$85/12</f>
        <v>0</v>
      </c>
      <c r="MF38" s="130">
        <f>Inputs!$M$85/12</f>
        <v>0</v>
      </c>
      <c r="MG38" s="130">
        <f>Inputs!$M$85/12</f>
        <v>0</v>
      </c>
      <c r="MH38" s="130">
        <f>Inputs!$M$85/12</f>
        <v>0</v>
      </c>
      <c r="MI38" s="130">
        <f>Inputs!$M$85/12</f>
        <v>0</v>
      </c>
      <c r="MJ38" s="130">
        <f>Inputs!$M$85/12</f>
        <v>0</v>
      </c>
      <c r="MK38" s="130">
        <f>Inputs!$M$85/12</f>
        <v>0</v>
      </c>
      <c r="ML38" s="130">
        <f>Inputs!$M$85/12</f>
        <v>0</v>
      </c>
      <c r="MM38" s="130">
        <f>Inputs!$M$85/12</f>
        <v>0</v>
      </c>
      <c r="MN38" s="130">
        <f>Inputs!$M$85/12</f>
        <v>0</v>
      </c>
      <c r="MO38" s="130">
        <f>Inputs!$M$85/12</f>
        <v>0</v>
      </c>
      <c r="MP38" s="130">
        <f>Inputs!$M$85/12</f>
        <v>0</v>
      </c>
      <c r="MQ38" s="130">
        <f>Inputs!$M$85/12</f>
        <v>0</v>
      </c>
      <c r="MR38" s="130">
        <f>Inputs!$M$85/12</f>
        <v>0</v>
      </c>
      <c r="MS38" s="130">
        <f>Inputs!$M$85/12</f>
        <v>0</v>
      </c>
      <c r="MT38" s="130">
        <f>Inputs!$M$85/12</f>
        <v>0</v>
      </c>
      <c r="MU38" s="130">
        <f>Inputs!$M$85/12</f>
        <v>0</v>
      </c>
      <c r="MV38" s="130">
        <f>Inputs!$M$85/12</f>
        <v>0</v>
      </c>
      <c r="MW38" s="130">
        <f>Inputs!$M$85/12</f>
        <v>0</v>
      </c>
      <c r="MX38" s="130">
        <f>Inputs!$M$85/12</f>
        <v>0</v>
      </c>
      <c r="MY38" s="130">
        <f>Inputs!$M$85/12</f>
        <v>0</v>
      </c>
      <c r="MZ38" s="130">
        <f>Inputs!$M$85/12</f>
        <v>0</v>
      </c>
      <c r="NA38" s="130">
        <f>Inputs!$M$85/12</f>
        <v>0</v>
      </c>
      <c r="NB38" s="130">
        <f>Inputs!$M$85/12</f>
        <v>0</v>
      </c>
      <c r="NC38" s="130">
        <f>Inputs!$M$85/12</f>
        <v>0</v>
      </c>
      <c r="ND38" s="130">
        <f>Inputs!$M$85/12</f>
        <v>0</v>
      </c>
      <c r="NE38" s="130">
        <f>Inputs!$M$85/12</f>
        <v>0</v>
      </c>
      <c r="NF38" s="130">
        <f>Inputs!$M$85/12</f>
        <v>0</v>
      </c>
      <c r="NG38" s="130">
        <f>Inputs!$M$85/12</f>
        <v>0</v>
      </c>
      <c r="NH38" s="130">
        <f>Inputs!$M$85/12</f>
        <v>0</v>
      </c>
      <c r="NI38" s="130">
        <f>Inputs!$M$85/12</f>
        <v>0</v>
      </c>
      <c r="NJ38" s="130">
        <f>Inputs!$M$85/12</f>
        <v>0</v>
      </c>
      <c r="NK38" s="130">
        <f>Inputs!$M$85/12</f>
        <v>0</v>
      </c>
      <c r="NL38" s="130">
        <f>Inputs!$M$85/12</f>
        <v>0</v>
      </c>
      <c r="NM38" s="130">
        <f>Inputs!$M$85/12</f>
        <v>0</v>
      </c>
      <c r="NN38" s="130">
        <f>Inputs!$M$85/12</f>
        <v>0</v>
      </c>
      <c r="NO38" s="130">
        <f>Inputs!$M$85/12</f>
        <v>0</v>
      </c>
      <c r="NP38" s="130">
        <f>Inputs!$M$85/12</f>
        <v>0</v>
      </c>
      <c r="NQ38" s="130">
        <f>Inputs!$M$85/12</f>
        <v>0</v>
      </c>
      <c r="NR38" s="130">
        <f>Inputs!$M$85/12</f>
        <v>0</v>
      </c>
      <c r="NS38" s="130">
        <f>Inputs!$M$85/12</f>
        <v>0</v>
      </c>
      <c r="NT38" s="130">
        <f>Inputs!$M$85/12</f>
        <v>0</v>
      </c>
      <c r="NU38" s="130">
        <f>Inputs!$M$85/12</f>
        <v>0</v>
      </c>
      <c r="NV38" s="130">
        <f>Inputs!$M$85/12</f>
        <v>0</v>
      </c>
      <c r="NW38" s="130">
        <f>Inputs!$M$85/12</f>
        <v>0</v>
      </c>
      <c r="NX38" s="130">
        <f>Inputs!$M$85/12</f>
        <v>0</v>
      </c>
      <c r="NY38" s="130">
        <f>Inputs!$M$85/12</f>
        <v>0</v>
      </c>
      <c r="NZ38" s="130">
        <f>Inputs!$M$85/12</f>
        <v>0</v>
      </c>
      <c r="OA38" s="130">
        <f>Inputs!$M$85/12</f>
        <v>0</v>
      </c>
      <c r="OB38" s="130">
        <f>Inputs!$M$85/12</f>
        <v>0</v>
      </c>
      <c r="OC38" s="130">
        <f>Inputs!$M$85/12</f>
        <v>0</v>
      </c>
      <c r="OD38" s="130">
        <f>Inputs!$M$85/12</f>
        <v>0</v>
      </c>
      <c r="OE38" s="130">
        <f>Inputs!$M$85/12</f>
        <v>0</v>
      </c>
      <c r="OF38" s="130">
        <f>Inputs!$M$85/12</f>
        <v>0</v>
      </c>
      <c r="OG38" s="130">
        <f>Inputs!$M$85/12</f>
        <v>0</v>
      </c>
    </row>
    <row r="39" spans="2:410">
      <c r="E39" s="196" t="s">
        <v>1126</v>
      </c>
      <c r="G39" s="55">
        <f>+SUM(AL39:AW39)</f>
        <v>1099.9999999999998</v>
      </c>
      <c r="H39" s="55">
        <f t="shared" si="119"/>
        <v>1099.9999999999998</v>
      </c>
      <c r="I39" s="55">
        <f t="shared" si="120"/>
        <v>1099.9999999999998</v>
      </c>
      <c r="J39" s="55">
        <f t="shared" si="121"/>
        <v>1099.9999999999998</v>
      </c>
      <c r="K39" s="55">
        <f t="shared" si="122"/>
        <v>1099.9999999999998</v>
      </c>
      <c r="L39" s="55">
        <f t="shared" si="123"/>
        <v>1099.9999999999998</v>
      </c>
      <c r="M39" s="55">
        <f t="shared" si="124"/>
        <v>1099.9999999999998</v>
      </c>
      <c r="N39" s="55">
        <f t="shared" si="125"/>
        <v>1099.9999999999998</v>
      </c>
      <c r="O39" s="55">
        <f t="shared" si="126"/>
        <v>1099.9999999999998</v>
      </c>
      <c r="P39" s="55">
        <f t="shared" si="127"/>
        <v>1099.9999999999998</v>
      </c>
      <c r="Q39" s="55">
        <f t="shared" si="128"/>
        <v>1099.9999999999998</v>
      </c>
      <c r="R39" s="55">
        <f t="shared" si="129"/>
        <v>1099.9999999999998</v>
      </c>
      <c r="S39" s="55">
        <f t="shared" si="130"/>
        <v>1099.9999999999998</v>
      </c>
      <c r="T39" s="55">
        <f t="shared" si="131"/>
        <v>1099.9999999999998</v>
      </c>
      <c r="U39" s="55">
        <f t="shared" si="132"/>
        <v>1099.9999999999998</v>
      </c>
      <c r="V39" s="55">
        <f t="shared" si="133"/>
        <v>1099.9999999999998</v>
      </c>
      <c r="W39" s="55">
        <f t="shared" si="134"/>
        <v>1099.9999999999998</v>
      </c>
      <c r="X39" s="55">
        <f t="shared" si="135"/>
        <v>1099.9999999999998</v>
      </c>
      <c r="Y39" s="55">
        <f t="shared" si="136"/>
        <v>1099.9999999999998</v>
      </c>
      <c r="Z39" s="55">
        <f t="shared" si="137"/>
        <v>1099.9999999999998</v>
      </c>
      <c r="AA39" s="55">
        <f t="shared" si="138"/>
        <v>1099.9999999999998</v>
      </c>
      <c r="AB39" s="55">
        <f t="shared" si="139"/>
        <v>1099.9999999999998</v>
      </c>
      <c r="AC39" s="55">
        <f t="shared" si="140"/>
        <v>1099.9999999999998</v>
      </c>
      <c r="AD39" s="55">
        <f t="shared" si="141"/>
        <v>1099.9999999999998</v>
      </c>
      <c r="AE39" s="55">
        <f t="shared" si="142"/>
        <v>1099.9999999999998</v>
      </c>
      <c r="AF39" s="130">
        <f t="shared" si="143"/>
        <v>1099.9999999999998</v>
      </c>
      <c r="AG39" s="130">
        <f t="shared" si="144"/>
        <v>1099.9999999999998</v>
      </c>
      <c r="AH39" s="130">
        <f t="shared" si="145"/>
        <v>1099.9999999999998</v>
      </c>
      <c r="AI39" s="130">
        <f t="shared" si="146"/>
        <v>1099.9999999999998</v>
      </c>
      <c r="AJ39" s="130">
        <f t="shared" si="147"/>
        <v>1099.9999999999998</v>
      </c>
      <c r="AK39" s="50"/>
      <c r="AL39" s="55">
        <f>(Inputs!$M$86*Inputs!$M$17*1000)/12</f>
        <v>91.666666666666671</v>
      </c>
      <c r="AM39" s="55">
        <f>(Inputs!$M$86*Inputs!$M$17*1000)/12</f>
        <v>91.666666666666671</v>
      </c>
      <c r="AN39" s="55">
        <f>(Inputs!$M$86*Inputs!$M$17*1000)/12</f>
        <v>91.666666666666671</v>
      </c>
      <c r="AO39" s="55">
        <f>(Inputs!$M$86*Inputs!$M$17*1000)/12</f>
        <v>91.666666666666671</v>
      </c>
      <c r="AP39" s="55">
        <f>(Inputs!$M$86*Inputs!$M$17*1000)/12</f>
        <v>91.666666666666671</v>
      </c>
      <c r="AQ39" s="55">
        <f>(Inputs!$M$86*Inputs!$M$17*1000)/12</f>
        <v>91.666666666666671</v>
      </c>
      <c r="AR39" s="55">
        <f>(Inputs!$M$86*Inputs!$M$17*1000)/12</f>
        <v>91.666666666666671</v>
      </c>
      <c r="AS39" s="55">
        <f>(Inputs!$M$86*Inputs!$M$17*1000)/12</f>
        <v>91.666666666666671</v>
      </c>
      <c r="AT39" s="55">
        <f>(Inputs!$M$86*Inputs!$M$17*1000)/12</f>
        <v>91.666666666666671</v>
      </c>
      <c r="AU39" s="55">
        <f>(Inputs!$M$86*Inputs!$M$17*1000)/12</f>
        <v>91.666666666666671</v>
      </c>
      <c r="AV39" s="55">
        <f>(Inputs!$M$86*Inputs!$M$17*1000)/12</f>
        <v>91.666666666666671</v>
      </c>
      <c r="AW39" s="55">
        <f>(Inputs!$M$86*Inputs!$M$17*1000)/12</f>
        <v>91.666666666666671</v>
      </c>
      <c r="AX39" s="55">
        <f>(Inputs!$M$86*Inputs!$M$17*1000)/12</f>
        <v>91.666666666666671</v>
      </c>
      <c r="AY39" s="55">
        <f>(Inputs!$M$86*Inputs!$M$17*1000)/12</f>
        <v>91.666666666666671</v>
      </c>
      <c r="AZ39" s="55">
        <f>(Inputs!$M$86*Inputs!$M$17*1000)/12</f>
        <v>91.666666666666671</v>
      </c>
      <c r="BA39" s="55">
        <f>(Inputs!$M$86*Inputs!$M$17*1000)/12</f>
        <v>91.666666666666671</v>
      </c>
      <c r="BB39" s="55">
        <f>(Inputs!$M$86*Inputs!$M$17*1000)/12</f>
        <v>91.666666666666671</v>
      </c>
      <c r="BC39" s="55">
        <f>(Inputs!$M$86*Inputs!$M$17*1000)/12</f>
        <v>91.666666666666671</v>
      </c>
      <c r="BD39" s="55">
        <f>(Inputs!$M$86*Inputs!$M$17*1000)/12</f>
        <v>91.666666666666671</v>
      </c>
      <c r="BE39" s="55">
        <f>(Inputs!$M$86*Inputs!$M$17*1000)/12</f>
        <v>91.666666666666671</v>
      </c>
      <c r="BF39" s="55">
        <f>(Inputs!$M$86*Inputs!$M$17*1000)/12</f>
        <v>91.666666666666671</v>
      </c>
      <c r="BG39" s="55">
        <f>(Inputs!$M$86*Inputs!$M$17*1000)/12</f>
        <v>91.666666666666671</v>
      </c>
      <c r="BH39" s="55">
        <f>(Inputs!$M$86*Inputs!$M$17*1000)/12</f>
        <v>91.666666666666671</v>
      </c>
      <c r="BI39" s="55">
        <f>(Inputs!$M$86*Inputs!$M$17*1000)/12</f>
        <v>91.666666666666671</v>
      </c>
      <c r="BJ39" s="55">
        <f>(Inputs!$M$86*Inputs!$M$17*1000)/12</f>
        <v>91.666666666666671</v>
      </c>
      <c r="BK39" s="55">
        <f>(Inputs!$M$86*Inputs!$M$17*1000)/12</f>
        <v>91.666666666666671</v>
      </c>
      <c r="BL39" s="55">
        <f>(Inputs!$M$86*Inputs!$M$17*1000)/12</f>
        <v>91.666666666666671</v>
      </c>
      <c r="BM39" s="55">
        <f>(Inputs!$M$86*Inputs!$M$17*1000)/12</f>
        <v>91.666666666666671</v>
      </c>
      <c r="BN39" s="55">
        <f>(Inputs!$M$86*Inputs!$M$17*1000)/12</f>
        <v>91.666666666666671</v>
      </c>
      <c r="BO39" s="55">
        <f>(Inputs!$M$86*Inputs!$M$17*1000)/12</f>
        <v>91.666666666666671</v>
      </c>
      <c r="BP39" s="55">
        <f>(Inputs!$M$86*Inputs!$M$17*1000)/12</f>
        <v>91.666666666666671</v>
      </c>
      <c r="BQ39" s="55">
        <f>(Inputs!$M$86*Inputs!$M$17*1000)/12</f>
        <v>91.666666666666671</v>
      </c>
      <c r="BR39" s="55">
        <f>(Inputs!$M$86*Inputs!$M$17*1000)/12</f>
        <v>91.666666666666671</v>
      </c>
      <c r="BS39" s="55">
        <f>(Inputs!$M$86*Inputs!$M$17*1000)/12</f>
        <v>91.666666666666671</v>
      </c>
      <c r="BT39" s="55">
        <f>(Inputs!$M$86*Inputs!$M$17*1000)/12</f>
        <v>91.666666666666671</v>
      </c>
      <c r="BU39" s="55">
        <f>(Inputs!$M$86*Inputs!$M$17*1000)/12</f>
        <v>91.666666666666671</v>
      </c>
      <c r="BV39" s="55">
        <f>(Inputs!$M$86*Inputs!$M$17*1000)/12</f>
        <v>91.666666666666671</v>
      </c>
      <c r="BW39" s="55">
        <f>(Inputs!$M$86*Inputs!$M$17*1000)/12</f>
        <v>91.666666666666671</v>
      </c>
      <c r="BX39" s="55">
        <f>(Inputs!$M$86*Inputs!$M$17*1000)/12</f>
        <v>91.666666666666671</v>
      </c>
      <c r="BY39" s="55">
        <f>(Inputs!$M$86*Inputs!$M$17*1000)/12</f>
        <v>91.666666666666671</v>
      </c>
      <c r="BZ39" s="55">
        <f>(Inputs!$M$86*Inputs!$M$17*1000)/12</f>
        <v>91.666666666666671</v>
      </c>
      <c r="CA39" s="55">
        <f>(Inputs!$M$86*Inputs!$M$17*1000)/12</f>
        <v>91.666666666666671</v>
      </c>
      <c r="CB39" s="55">
        <f>(Inputs!$M$86*Inputs!$M$17*1000)/12</f>
        <v>91.666666666666671</v>
      </c>
      <c r="CC39" s="55">
        <f>(Inputs!$M$86*Inputs!$M$17*1000)/12</f>
        <v>91.666666666666671</v>
      </c>
      <c r="CD39" s="55">
        <f>(Inputs!$M$86*Inputs!$M$17*1000)/12</f>
        <v>91.666666666666671</v>
      </c>
      <c r="CE39" s="55">
        <f>(Inputs!$M$86*Inputs!$M$17*1000)/12</f>
        <v>91.666666666666671</v>
      </c>
      <c r="CF39" s="55">
        <f>(Inputs!$M$86*Inputs!$M$17*1000)/12</f>
        <v>91.666666666666671</v>
      </c>
      <c r="CG39" s="55">
        <f>(Inputs!$M$86*Inputs!$M$17*1000)/12</f>
        <v>91.666666666666671</v>
      </c>
      <c r="CH39" s="55">
        <f>(Inputs!$M$86*Inputs!$M$17*1000)/12</f>
        <v>91.666666666666671</v>
      </c>
      <c r="CI39" s="55">
        <f>(Inputs!$M$86*Inputs!$M$17*1000)/12</f>
        <v>91.666666666666671</v>
      </c>
      <c r="CJ39" s="55">
        <f>(Inputs!$M$86*Inputs!$M$17*1000)/12</f>
        <v>91.666666666666671</v>
      </c>
      <c r="CK39" s="55">
        <f>(Inputs!$M$86*Inputs!$M$17*1000)/12</f>
        <v>91.666666666666671</v>
      </c>
      <c r="CL39" s="55">
        <f>(Inputs!$M$86*Inputs!$M$17*1000)/12</f>
        <v>91.666666666666671</v>
      </c>
      <c r="CM39" s="55">
        <f>(Inputs!$M$86*Inputs!$M$17*1000)/12</f>
        <v>91.666666666666671</v>
      </c>
      <c r="CN39" s="55">
        <f>(Inputs!$M$86*Inputs!$M$17*1000)/12</f>
        <v>91.666666666666671</v>
      </c>
      <c r="CO39" s="55">
        <f>(Inputs!$M$86*Inputs!$M$17*1000)/12</f>
        <v>91.666666666666671</v>
      </c>
      <c r="CP39" s="55">
        <f>(Inputs!$M$86*Inputs!$M$17*1000)/12</f>
        <v>91.666666666666671</v>
      </c>
      <c r="CQ39" s="55">
        <f>(Inputs!$M$86*Inputs!$M$17*1000)/12</f>
        <v>91.666666666666671</v>
      </c>
      <c r="CR39" s="55">
        <f>(Inputs!$M$86*Inputs!$M$17*1000)/12</f>
        <v>91.666666666666671</v>
      </c>
      <c r="CS39" s="55">
        <f>(Inputs!$M$86*Inputs!$M$17*1000)/12</f>
        <v>91.666666666666671</v>
      </c>
      <c r="CT39" s="55">
        <f>(Inputs!$M$86*Inputs!$M$17*1000)/12</f>
        <v>91.666666666666671</v>
      </c>
      <c r="CU39" s="55">
        <f>(Inputs!$M$86*Inputs!$M$17*1000)/12</f>
        <v>91.666666666666671</v>
      </c>
      <c r="CV39" s="55">
        <f>(Inputs!$M$86*Inputs!$M$17*1000)/12</f>
        <v>91.666666666666671</v>
      </c>
      <c r="CW39" s="55">
        <f>(Inputs!$M$86*Inputs!$M$17*1000)/12</f>
        <v>91.666666666666671</v>
      </c>
      <c r="CX39" s="55">
        <f>(Inputs!$M$86*Inputs!$M$17*1000)/12</f>
        <v>91.666666666666671</v>
      </c>
      <c r="CY39" s="55">
        <f>(Inputs!$M$86*Inputs!$M$17*1000)/12</f>
        <v>91.666666666666671</v>
      </c>
      <c r="CZ39" s="55">
        <f>(Inputs!$M$86*Inputs!$M$17*1000)/12</f>
        <v>91.666666666666671</v>
      </c>
      <c r="DA39" s="55">
        <f>(Inputs!$M$86*Inputs!$M$17*1000)/12</f>
        <v>91.666666666666671</v>
      </c>
      <c r="DB39" s="55">
        <f>(Inputs!$M$86*Inputs!$M$17*1000)/12</f>
        <v>91.666666666666671</v>
      </c>
      <c r="DC39" s="55">
        <f>(Inputs!$M$86*Inputs!$M$17*1000)/12</f>
        <v>91.666666666666671</v>
      </c>
      <c r="DD39" s="55">
        <f>(Inputs!$M$86*Inputs!$M$17*1000)/12</f>
        <v>91.666666666666671</v>
      </c>
      <c r="DE39" s="55">
        <f>(Inputs!$M$86*Inputs!$M$17*1000)/12</f>
        <v>91.666666666666671</v>
      </c>
      <c r="DF39" s="55">
        <f>(Inputs!$M$86*Inputs!$M$17*1000)/12</f>
        <v>91.666666666666671</v>
      </c>
      <c r="DG39" s="55">
        <f>(Inputs!$M$86*Inputs!$M$17*1000)/12</f>
        <v>91.666666666666671</v>
      </c>
      <c r="DH39" s="55">
        <f>(Inputs!$M$86*Inputs!$M$17*1000)/12</f>
        <v>91.666666666666671</v>
      </c>
      <c r="DI39" s="55">
        <f>(Inputs!$M$86*Inputs!$M$17*1000)/12</f>
        <v>91.666666666666671</v>
      </c>
      <c r="DJ39" s="55">
        <f>(Inputs!$M$86*Inputs!$M$17*1000)/12</f>
        <v>91.666666666666671</v>
      </c>
      <c r="DK39" s="55">
        <f>(Inputs!$M$86*Inputs!$M$17*1000)/12</f>
        <v>91.666666666666671</v>
      </c>
      <c r="DL39" s="55">
        <f>(Inputs!$M$86*Inputs!$M$17*1000)/12</f>
        <v>91.666666666666671</v>
      </c>
      <c r="DM39" s="55">
        <f>(Inputs!$M$86*Inputs!$M$17*1000)/12</f>
        <v>91.666666666666671</v>
      </c>
      <c r="DN39" s="55">
        <f>(Inputs!$M$86*Inputs!$M$17*1000)/12</f>
        <v>91.666666666666671</v>
      </c>
      <c r="DO39" s="55">
        <f>(Inputs!$M$86*Inputs!$M$17*1000)/12</f>
        <v>91.666666666666671</v>
      </c>
      <c r="DP39" s="55">
        <f>(Inputs!$M$86*Inputs!$M$17*1000)/12</f>
        <v>91.666666666666671</v>
      </c>
      <c r="DQ39" s="55">
        <f>(Inputs!$M$86*Inputs!$M$17*1000)/12</f>
        <v>91.666666666666671</v>
      </c>
      <c r="DR39" s="55">
        <f>(Inputs!$M$86*Inputs!$M$17*1000)/12</f>
        <v>91.666666666666671</v>
      </c>
      <c r="DS39" s="55">
        <f>(Inputs!$M$86*Inputs!$M$17*1000)/12</f>
        <v>91.666666666666671</v>
      </c>
      <c r="DT39" s="55">
        <f>(Inputs!$M$86*Inputs!$M$17*1000)/12</f>
        <v>91.666666666666671</v>
      </c>
      <c r="DU39" s="55">
        <f>(Inputs!$M$86*Inputs!$M$17*1000)/12</f>
        <v>91.666666666666671</v>
      </c>
      <c r="DV39" s="55">
        <f>(Inputs!$M$86*Inputs!$M$17*1000)/12</f>
        <v>91.666666666666671</v>
      </c>
      <c r="DW39" s="55">
        <f>(Inputs!$M$86*Inputs!$M$17*1000)/12</f>
        <v>91.666666666666671</v>
      </c>
      <c r="DX39" s="55">
        <f>(Inputs!$M$86*Inputs!$M$17*1000)/12</f>
        <v>91.666666666666671</v>
      </c>
      <c r="DY39" s="55">
        <f>(Inputs!$M$86*Inputs!$M$17*1000)/12</f>
        <v>91.666666666666671</v>
      </c>
      <c r="DZ39" s="55">
        <f>(Inputs!$M$86*Inputs!$M$17*1000)/12</f>
        <v>91.666666666666671</v>
      </c>
      <c r="EA39" s="55">
        <f>(Inputs!$M$86*Inputs!$M$17*1000)/12</f>
        <v>91.666666666666671</v>
      </c>
      <c r="EB39" s="55">
        <f>(Inputs!$M$86*Inputs!$M$17*1000)/12</f>
        <v>91.666666666666671</v>
      </c>
      <c r="EC39" s="55">
        <f>(Inputs!$M$86*Inputs!$M$17*1000)/12</f>
        <v>91.666666666666671</v>
      </c>
      <c r="ED39" s="55">
        <f>(Inputs!$M$86*Inputs!$M$17*1000)/12</f>
        <v>91.666666666666671</v>
      </c>
      <c r="EE39" s="55">
        <f>(Inputs!$M$86*Inputs!$M$17*1000)/12</f>
        <v>91.666666666666671</v>
      </c>
      <c r="EF39" s="55">
        <f>(Inputs!$M$86*Inputs!$M$17*1000)/12</f>
        <v>91.666666666666671</v>
      </c>
      <c r="EG39" s="55">
        <f>(Inputs!$M$86*Inputs!$M$17*1000)/12</f>
        <v>91.666666666666671</v>
      </c>
      <c r="EH39" s="55">
        <f>(Inputs!$M$86*Inputs!$M$17*1000)/12</f>
        <v>91.666666666666671</v>
      </c>
      <c r="EI39" s="55">
        <f>(Inputs!$M$86*Inputs!$M$17*1000)/12</f>
        <v>91.666666666666671</v>
      </c>
      <c r="EJ39" s="55">
        <f>(Inputs!$M$86*Inputs!$M$17*1000)/12</f>
        <v>91.666666666666671</v>
      </c>
      <c r="EK39" s="55">
        <f>(Inputs!$M$86*Inputs!$M$17*1000)/12</f>
        <v>91.666666666666671</v>
      </c>
      <c r="EL39" s="55">
        <f>(Inputs!$M$86*Inputs!$M$17*1000)/12</f>
        <v>91.666666666666671</v>
      </c>
      <c r="EM39" s="55">
        <f>(Inputs!$M$86*Inputs!$M$17*1000)/12</f>
        <v>91.666666666666671</v>
      </c>
      <c r="EN39" s="55">
        <f>(Inputs!$M$86*Inputs!$M$17*1000)/12</f>
        <v>91.666666666666671</v>
      </c>
      <c r="EO39" s="55">
        <f>(Inputs!$M$86*Inputs!$M$17*1000)/12</f>
        <v>91.666666666666671</v>
      </c>
      <c r="EP39" s="55">
        <f>(Inputs!$M$86*Inputs!$M$17*1000)/12</f>
        <v>91.666666666666671</v>
      </c>
      <c r="EQ39" s="55">
        <f>(Inputs!$M$86*Inputs!$M$17*1000)/12</f>
        <v>91.666666666666671</v>
      </c>
      <c r="ER39" s="55">
        <f>(Inputs!$M$86*Inputs!$M$17*1000)/12</f>
        <v>91.666666666666671</v>
      </c>
      <c r="ES39" s="55">
        <f>(Inputs!$M$86*Inputs!$M$17*1000)/12</f>
        <v>91.666666666666671</v>
      </c>
      <c r="ET39" s="55">
        <f>(Inputs!$M$86*Inputs!$M$17*1000)/12</f>
        <v>91.666666666666671</v>
      </c>
      <c r="EU39" s="55">
        <f>(Inputs!$M$86*Inputs!$M$17*1000)/12</f>
        <v>91.666666666666671</v>
      </c>
      <c r="EV39" s="55">
        <f>(Inputs!$M$86*Inputs!$M$17*1000)/12</f>
        <v>91.666666666666671</v>
      </c>
      <c r="EW39" s="55">
        <f>(Inputs!$M$86*Inputs!$M$17*1000)/12</f>
        <v>91.666666666666671</v>
      </c>
      <c r="EX39" s="55">
        <f>(Inputs!$M$86*Inputs!$M$17*1000)/12</f>
        <v>91.666666666666671</v>
      </c>
      <c r="EY39" s="55">
        <f>(Inputs!$M$86*Inputs!$M$17*1000)/12</f>
        <v>91.666666666666671</v>
      </c>
      <c r="EZ39" s="55">
        <f>(Inputs!$M$86*Inputs!$M$17*1000)/12</f>
        <v>91.666666666666671</v>
      </c>
      <c r="FA39" s="55">
        <f>(Inputs!$M$86*Inputs!$M$17*1000)/12</f>
        <v>91.666666666666671</v>
      </c>
      <c r="FB39" s="55">
        <f>(Inputs!$M$86*Inputs!$M$17*1000)/12</f>
        <v>91.666666666666671</v>
      </c>
      <c r="FC39" s="55">
        <f>(Inputs!$M$86*Inputs!$M$17*1000)/12</f>
        <v>91.666666666666671</v>
      </c>
      <c r="FD39" s="55">
        <f>(Inputs!$M$86*Inputs!$M$17*1000)/12</f>
        <v>91.666666666666671</v>
      </c>
      <c r="FE39" s="55">
        <f>(Inputs!$M$86*Inputs!$M$17*1000)/12</f>
        <v>91.666666666666671</v>
      </c>
      <c r="FF39" s="55">
        <f>(Inputs!$M$86*Inputs!$M$17*1000)/12</f>
        <v>91.666666666666671</v>
      </c>
      <c r="FG39" s="55">
        <f>(Inputs!$M$86*Inputs!$M$17*1000)/12</f>
        <v>91.666666666666671</v>
      </c>
      <c r="FH39" s="55">
        <f>(Inputs!$M$86*Inputs!$M$17*1000)/12</f>
        <v>91.666666666666671</v>
      </c>
      <c r="FI39" s="55">
        <f>(Inputs!$M$86*Inputs!$M$17*1000)/12</f>
        <v>91.666666666666671</v>
      </c>
      <c r="FJ39" s="55">
        <f>(Inputs!$M$86*Inputs!$M$17*1000)/12</f>
        <v>91.666666666666671</v>
      </c>
      <c r="FK39" s="55">
        <f>(Inputs!$M$86*Inputs!$M$17*1000)/12</f>
        <v>91.666666666666671</v>
      </c>
      <c r="FL39" s="55">
        <f>(Inputs!$M$86*Inputs!$M$17*1000)/12</f>
        <v>91.666666666666671</v>
      </c>
      <c r="FM39" s="55">
        <f>(Inputs!$M$86*Inputs!$M$17*1000)/12</f>
        <v>91.666666666666671</v>
      </c>
      <c r="FN39" s="55">
        <f>(Inputs!$M$86*Inputs!$M$17*1000)/12</f>
        <v>91.666666666666671</v>
      </c>
      <c r="FO39" s="55">
        <f>(Inputs!$M$86*Inputs!$M$17*1000)/12</f>
        <v>91.666666666666671</v>
      </c>
      <c r="FP39" s="55">
        <f>(Inputs!$M$86*Inputs!$M$17*1000)/12</f>
        <v>91.666666666666671</v>
      </c>
      <c r="FQ39" s="55">
        <f>(Inputs!$M$86*Inputs!$M$17*1000)/12</f>
        <v>91.666666666666671</v>
      </c>
      <c r="FR39" s="55">
        <f>(Inputs!$M$86*Inputs!$M$17*1000)/12</f>
        <v>91.666666666666671</v>
      </c>
      <c r="FS39" s="55">
        <f>(Inputs!$M$86*Inputs!$M$17*1000)/12</f>
        <v>91.666666666666671</v>
      </c>
      <c r="FT39" s="55">
        <f>(Inputs!$M$86*Inputs!$M$17*1000)/12</f>
        <v>91.666666666666671</v>
      </c>
      <c r="FU39" s="55">
        <f>(Inputs!$M$86*Inputs!$M$17*1000)/12</f>
        <v>91.666666666666671</v>
      </c>
      <c r="FV39" s="55">
        <f>(Inputs!$M$86*Inputs!$M$17*1000)/12</f>
        <v>91.666666666666671</v>
      </c>
      <c r="FW39" s="55">
        <f>(Inputs!$M$86*Inputs!$M$17*1000)/12</f>
        <v>91.666666666666671</v>
      </c>
      <c r="FX39" s="55">
        <f>(Inputs!$M$86*Inputs!$M$17*1000)/12</f>
        <v>91.666666666666671</v>
      </c>
      <c r="FY39" s="55">
        <f>(Inputs!$M$86*Inputs!$M$17*1000)/12</f>
        <v>91.666666666666671</v>
      </c>
      <c r="FZ39" s="55">
        <f>(Inputs!$M$86*Inputs!$M$17*1000)/12</f>
        <v>91.666666666666671</v>
      </c>
      <c r="GA39" s="55">
        <f>(Inputs!$M$86*Inputs!$M$17*1000)/12</f>
        <v>91.666666666666671</v>
      </c>
      <c r="GB39" s="55">
        <f>(Inputs!$M$86*Inputs!$M$17*1000)/12</f>
        <v>91.666666666666671</v>
      </c>
      <c r="GC39" s="55">
        <f>(Inputs!$M$86*Inputs!$M$17*1000)/12</f>
        <v>91.666666666666671</v>
      </c>
      <c r="GD39" s="55">
        <f>(Inputs!$M$86*Inputs!$M$17*1000)/12</f>
        <v>91.666666666666671</v>
      </c>
      <c r="GE39" s="55">
        <f>(Inputs!$M$86*Inputs!$M$17*1000)/12</f>
        <v>91.666666666666671</v>
      </c>
      <c r="GF39" s="55">
        <f>(Inputs!$M$86*Inputs!$M$17*1000)/12</f>
        <v>91.666666666666671</v>
      </c>
      <c r="GG39" s="55">
        <f>(Inputs!$M$86*Inputs!$M$17*1000)/12</f>
        <v>91.666666666666671</v>
      </c>
      <c r="GH39" s="55">
        <f>(Inputs!$M$86*Inputs!$M$17*1000)/12</f>
        <v>91.666666666666671</v>
      </c>
      <c r="GI39" s="55">
        <f>(Inputs!$M$86*Inputs!$M$17*1000)/12</f>
        <v>91.666666666666671</v>
      </c>
      <c r="GJ39" s="55">
        <f>(Inputs!$M$86*Inputs!$M$17*1000)/12</f>
        <v>91.666666666666671</v>
      </c>
      <c r="GK39" s="55">
        <f>(Inputs!$M$86*Inputs!$M$17*1000)/12</f>
        <v>91.666666666666671</v>
      </c>
      <c r="GL39" s="55">
        <f>(Inputs!$M$86*Inputs!$M$17*1000)/12</f>
        <v>91.666666666666671</v>
      </c>
      <c r="GM39" s="55">
        <f>(Inputs!$M$86*Inputs!$M$17*1000)/12</f>
        <v>91.666666666666671</v>
      </c>
      <c r="GN39" s="55">
        <f>(Inputs!$M$86*Inputs!$M$17*1000)/12</f>
        <v>91.666666666666671</v>
      </c>
      <c r="GO39" s="55">
        <f>(Inputs!$M$86*Inputs!$M$17*1000)/12</f>
        <v>91.666666666666671</v>
      </c>
      <c r="GP39" s="55">
        <f>(Inputs!$M$86*Inputs!$M$17*1000)/12</f>
        <v>91.666666666666671</v>
      </c>
      <c r="GQ39" s="55">
        <f>(Inputs!$M$86*Inputs!$M$17*1000)/12</f>
        <v>91.666666666666671</v>
      </c>
      <c r="GR39" s="55">
        <f>(Inputs!$M$86*Inputs!$M$17*1000)/12</f>
        <v>91.666666666666671</v>
      </c>
      <c r="GS39" s="55">
        <f>(Inputs!$M$86*Inputs!$M$17*1000)/12</f>
        <v>91.666666666666671</v>
      </c>
      <c r="GT39" s="55">
        <f>(Inputs!$M$86*Inputs!$M$17*1000)/12</f>
        <v>91.666666666666671</v>
      </c>
      <c r="GU39" s="55">
        <f>(Inputs!$M$86*Inputs!$M$17*1000)/12</f>
        <v>91.666666666666671</v>
      </c>
      <c r="GV39" s="55">
        <f>(Inputs!$M$86*Inputs!$M$17*1000)/12</f>
        <v>91.666666666666671</v>
      </c>
      <c r="GW39" s="55">
        <f>(Inputs!$M$86*Inputs!$M$17*1000)/12</f>
        <v>91.666666666666671</v>
      </c>
      <c r="GX39" s="55">
        <f>(Inputs!$M$86*Inputs!$M$17*1000)/12</f>
        <v>91.666666666666671</v>
      </c>
      <c r="GY39" s="55">
        <f>(Inputs!$M$86*Inputs!$M$17*1000)/12</f>
        <v>91.666666666666671</v>
      </c>
      <c r="GZ39" s="55">
        <f>(Inputs!$M$86*Inputs!$M$17*1000)/12</f>
        <v>91.666666666666671</v>
      </c>
      <c r="HA39" s="55">
        <f>(Inputs!$M$86*Inputs!$M$17*1000)/12</f>
        <v>91.666666666666671</v>
      </c>
      <c r="HB39" s="55">
        <f>(Inputs!$M$86*Inputs!$M$17*1000)/12</f>
        <v>91.666666666666671</v>
      </c>
      <c r="HC39" s="55">
        <f>(Inputs!$M$86*Inputs!$M$17*1000)/12</f>
        <v>91.666666666666671</v>
      </c>
      <c r="HD39" s="55">
        <f>(Inputs!$M$86*Inputs!$M$17*1000)/12</f>
        <v>91.666666666666671</v>
      </c>
      <c r="HE39" s="55">
        <f>(Inputs!$M$86*Inputs!$M$17*1000)/12</f>
        <v>91.666666666666671</v>
      </c>
      <c r="HF39" s="55">
        <f>(Inputs!$M$86*Inputs!$M$17*1000)/12</f>
        <v>91.666666666666671</v>
      </c>
      <c r="HG39" s="55">
        <f>(Inputs!$M$86*Inputs!$M$17*1000)/12</f>
        <v>91.666666666666671</v>
      </c>
      <c r="HH39" s="55">
        <f>(Inputs!$M$86*Inputs!$M$17*1000)/12</f>
        <v>91.666666666666671</v>
      </c>
      <c r="HI39" s="55">
        <f>(Inputs!$M$86*Inputs!$M$17*1000)/12</f>
        <v>91.666666666666671</v>
      </c>
      <c r="HJ39" s="55">
        <f>(Inputs!$M$86*Inputs!$M$17*1000)/12</f>
        <v>91.666666666666671</v>
      </c>
      <c r="HK39" s="55">
        <f>(Inputs!$M$86*Inputs!$M$17*1000)/12</f>
        <v>91.666666666666671</v>
      </c>
      <c r="HL39" s="55">
        <f>(Inputs!$M$86*Inputs!$M$17*1000)/12</f>
        <v>91.666666666666671</v>
      </c>
      <c r="HM39" s="55">
        <f>(Inputs!$M$86*Inputs!$M$17*1000)/12</f>
        <v>91.666666666666671</v>
      </c>
      <c r="HN39" s="55">
        <f>(Inputs!$M$86*Inputs!$M$17*1000)/12</f>
        <v>91.666666666666671</v>
      </c>
      <c r="HO39" s="55">
        <f>(Inputs!$M$86*Inputs!$M$17*1000)/12</f>
        <v>91.666666666666671</v>
      </c>
      <c r="HP39" s="55">
        <f>(Inputs!$M$86*Inputs!$M$17*1000)/12</f>
        <v>91.666666666666671</v>
      </c>
      <c r="HQ39" s="55">
        <f>(Inputs!$M$86*Inputs!$M$17*1000)/12</f>
        <v>91.666666666666671</v>
      </c>
      <c r="HR39" s="55">
        <f>(Inputs!$M$86*Inputs!$M$17*1000)/12</f>
        <v>91.666666666666671</v>
      </c>
      <c r="HS39" s="55">
        <f>(Inputs!$M$86*Inputs!$M$17*1000)/12</f>
        <v>91.666666666666671</v>
      </c>
      <c r="HT39" s="55">
        <f>(Inputs!$M$86*Inputs!$M$17*1000)/12</f>
        <v>91.666666666666671</v>
      </c>
      <c r="HU39" s="55">
        <f>(Inputs!$M$86*Inputs!$M$17*1000)/12</f>
        <v>91.666666666666671</v>
      </c>
      <c r="HV39" s="55">
        <f>(Inputs!$M$86*Inputs!$M$17*1000)/12</f>
        <v>91.666666666666671</v>
      </c>
      <c r="HW39" s="55">
        <f>(Inputs!$M$86*Inputs!$M$17*1000)/12</f>
        <v>91.666666666666671</v>
      </c>
      <c r="HX39" s="55">
        <f>(Inputs!$M$86*Inputs!$M$17*1000)/12</f>
        <v>91.666666666666671</v>
      </c>
      <c r="HY39" s="55">
        <f>(Inputs!$M$86*Inputs!$M$17*1000)/12</f>
        <v>91.666666666666671</v>
      </c>
      <c r="HZ39" s="55">
        <f>(Inputs!$M$86*Inputs!$M$17*1000)/12</f>
        <v>91.666666666666671</v>
      </c>
      <c r="IA39" s="55">
        <f>(Inputs!$M$86*Inputs!$M$17*1000)/12</f>
        <v>91.666666666666671</v>
      </c>
      <c r="IB39" s="55">
        <f>(Inputs!$M$86*Inputs!$M$17*1000)/12</f>
        <v>91.666666666666671</v>
      </c>
      <c r="IC39" s="55">
        <f>(Inputs!$M$86*Inputs!$M$17*1000)/12</f>
        <v>91.666666666666671</v>
      </c>
      <c r="ID39" s="55">
        <f>(Inputs!$M$86*Inputs!$M$17*1000)/12</f>
        <v>91.666666666666671</v>
      </c>
      <c r="IE39" s="55">
        <f>(Inputs!$M$86*Inputs!$M$17*1000)/12</f>
        <v>91.666666666666671</v>
      </c>
      <c r="IF39" s="55">
        <f>(Inputs!$M$86*Inputs!$M$17*1000)/12</f>
        <v>91.666666666666671</v>
      </c>
      <c r="IG39" s="55">
        <f>(Inputs!$M$86*Inputs!$M$17*1000)/12</f>
        <v>91.666666666666671</v>
      </c>
      <c r="IH39" s="55">
        <f>(Inputs!$M$86*Inputs!$M$17*1000)/12</f>
        <v>91.666666666666671</v>
      </c>
      <c r="II39" s="55">
        <f>(Inputs!$M$86*Inputs!$M$17*1000)/12</f>
        <v>91.666666666666671</v>
      </c>
      <c r="IJ39" s="55">
        <f>(Inputs!$M$86*Inputs!$M$17*1000)/12</f>
        <v>91.666666666666671</v>
      </c>
      <c r="IK39" s="55">
        <f>(Inputs!$M$86*Inputs!$M$17*1000)/12</f>
        <v>91.666666666666671</v>
      </c>
      <c r="IL39" s="55">
        <f>(Inputs!$M$86*Inputs!$M$17*1000)/12</f>
        <v>91.666666666666671</v>
      </c>
      <c r="IM39" s="55">
        <f>(Inputs!$M$86*Inputs!$M$17*1000)/12</f>
        <v>91.666666666666671</v>
      </c>
      <c r="IN39" s="55">
        <f>(Inputs!$M$86*Inputs!$M$17*1000)/12</f>
        <v>91.666666666666671</v>
      </c>
      <c r="IO39" s="55">
        <f>(Inputs!$M$86*Inputs!$M$17*1000)/12</f>
        <v>91.666666666666671</v>
      </c>
      <c r="IP39" s="55">
        <f>(Inputs!$M$86*Inputs!$M$17*1000)/12</f>
        <v>91.666666666666671</v>
      </c>
      <c r="IQ39" s="55">
        <f>(Inputs!$M$86*Inputs!$M$17*1000)/12</f>
        <v>91.666666666666671</v>
      </c>
      <c r="IR39" s="55">
        <f>(Inputs!$M$86*Inputs!$M$17*1000)/12</f>
        <v>91.666666666666671</v>
      </c>
      <c r="IS39" s="55">
        <f>(Inputs!$M$86*Inputs!$M$17*1000)/12</f>
        <v>91.666666666666671</v>
      </c>
      <c r="IT39" s="55">
        <f>(Inputs!$M$86*Inputs!$M$17*1000)/12</f>
        <v>91.666666666666671</v>
      </c>
      <c r="IU39" s="55">
        <f>(Inputs!$M$86*Inputs!$M$17*1000)/12</f>
        <v>91.666666666666671</v>
      </c>
      <c r="IV39" s="55">
        <f>(Inputs!$M$86*Inputs!$M$17*1000)/12</f>
        <v>91.666666666666671</v>
      </c>
      <c r="IW39" s="55">
        <f>(Inputs!$M$86*Inputs!$M$17*1000)/12</f>
        <v>91.666666666666671</v>
      </c>
      <c r="IX39" s="55">
        <f>(Inputs!$M$86*Inputs!$M$17*1000)/12</f>
        <v>91.666666666666671</v>
      </c>
      <c r="IY39" s="55">
        <f>(Inputs!$M$86*Inputs!$M$17*1000)/12</f>
        <v>91.666666666666671</v>
      </c>
      <c r="IZ39" s="55">
        <f>(Inputs!$M$86*Inputs!$M$17*1000)/12</f>
        <v>91.666666666666671</v>
      </c>
      <c r="JA39" s="55">
        <f>(Inputs!$M$86*Inputs!$M$17*1000)/12</f>
        <v>91.666666666666671</v>
      </c>
      <c r="JB39" s="55">
        <f>(Inputs!$M$86*Inputs!$M$17*1000)/12</f>
        <v>91.666666666666671</v>
      </c>
      <c r="JC39" s="55">
        <f>(Inputs!$M$86*Inputs!$M$17*1000)/12</f>
        <v>91.666666666666671</v>
      </c>
      <c r="JD39" s="55">
        <f>(Inputs!$M$86*Inputs!$M$17*1000)/12</f>
        <v>91.666666666666671</v>
      </c>
      <c r="JE39" s="55">
        <f>(Inputs!$M$86*Inputs!$M$17*1000)/12</f>
        <v>91.666666666666671</v>
      </c>
      <c r="JF39" s="55">
        <f>(Inputs!$M$86*Inputs!$M$17*1000)/12</f>
        <v>91.666666666666671</v>
      </c>
      <c r="JG39" s="55">
        <f>(Inputs!$M$86*Inputs!$M$17*1000)/12</f>
        <v>91.666666666666671</v>
      </c>
      <c r="JH39" s="55">
        <f>(Inputs!$M$86*Inputs!$M$17*1000)/12</f>
        <v>91.666666666666671</v>
      </c>
      <c r="JI39" s="55">
        <f>(Inputs!$M$86*Inputs!$M$17*1000)/12</f>
        <v>91.666666666666671</v>
      </c>
      <c r="JJ39" s="55">
        <f>(Inputs!$M$86*Inputs!$M$17*1000)/12</f>
        <v>91.666666666666671</v>
      </c>
      <c r="JK39" s="55">
        <f>(Inputs!$M$86*Inputs!$M$17*1000)/12</f>
        <v>91.666666666666671</v>
      </c>
      <c r="JL39" s="55">
        <f>(Inputs!$M$86*Inputs!$M$17*1000)/12</f>
        <v>91.666666666666671</v>
      </c>
      <c r="JM39" s="55">
        <f>(Inputs!$M$86*Inputs!$M$17*1000)/12</f>
        <v>91.666666666666671</v>
      </c>
      <c r="JN39" s="55">
        <f>(Inputs!$M$86*Inputs!$M$17*1000)/12</f>
        <v>91.666666666666671</v>
      </c>
      <c r="JO39" s="55">
        <f>(Inputs!$M$86*Inputs!$M$17*1000)/12</f>
        <v>91.666666666666671</v>
      </c>
      <c r="JP39" s="55">
        <f>(Inputs!$M$86*Inputs!$M$17*1000)/12</f>
        <v>91.666666666666671</v>
      </c>
      <c r="JQ39" s="55">
        <f>(Inputs!$M$86*Inputs!$M$17*1000)/12</f>
        <v>91.666666666666671</v>
      </c>
      <c r="JR39" s="55">
        <f>(Inputs!$M$86*Inputs!$M$17*1000)/12</f>
        <v>91.666666666666671</v>
      </c>
      <c r="JS39" s="55">
        <f>(Inputs!$M$86*Inputs!$M$17*1000)/12</f>
        <v>91.666666666666671</v>
      </c>
      <c r="JT39" s="55">
        <f>(Inputs!$M$86*Inputs!$M$17*1000)/12</f>
        <v>91.666666666666671</v>
      </c>
      <c r="JU39" s="55">
        <f>(Inputs!$M$86*Inputs!$M$17*1000)/12</f>
        <v>91.666666666666671</v>
      </c>
      <c r="JV39" s="55">
        <f>(Inputs!$M$86*Inputs!$M$17*1000)/12</f>
        <v>91.666666666666671</v>
      </c>
      <c r="JW39" s="55">
        <f>(Inputs!$M$86*Inputs!$M$17*1000)/12</f>
        <v>91.666666666666671</v>
      </c>
      <c r="JX39" s="55">
        <f>(Inputs!$M$86*Inputs!$M$17*1000)/12</f>
        <v>91.666666666666671</v>
      </c>
      <c r="JY39" s="55">
        <f>(Inputs!$M$86*Inputs!$M$17*1000)/12</f>
        <v>91.666666666666671</v>
      </c>
      <c r="JZ39" s="55">
        <f>(Inputs!$M$86*Inputs!$M$17*1000)/12</f>
        <v>91.666666666666671</v>
      </c>
      <c r="KA39" s="55">
        <f>(Inputs!$M$86*Inputs!$M$17*1000)/12</f>
        <v>91.666666666666671</v>
      </c>
      <c r="KB39" s="55">
        <f>(Inputs!$M$86*Inputs!$M$17*1000)/12</f>
        <v>91.666666666666671</v>
      </c>
      <c r="KC39" s="55">
        <f>(Inputs!$M$86*Inputs!$M$17*1000)/12</f>
        <v>91.666666666666671</v>
      </c>
      <c r="KD39" s="55">
        <f>(Inputs!$M$86*Inputs!$M$17*1000)/12</f>
        <v>91.666666666666671</v>
      </c>
      <c r="KE39" s="55">
        <f>(Inputs!$M$86*Inputs!$M$17*1000)/12</f>
        <v>91.666666666666671</v>
      </c>
      <c r="KF39" s="55">
        <f>(Inputs!$M$86*Inputs!$M$17*1000)/12</f>
        <v>91.666666666666671</v>
      </c>
      <c r="KG39" s="55">
        <f>(Inputs!$M$86*Inputs!$M$17*1000)/12</f>
        <v>91.666666666666671</v>
      </c>
      <c r="KH39" s="55">
        <f>(Inputs!$M$86*Inputs!$M$17*1000)/12</f>
        <v>91.666666666666671</v>
      </c>
      <c r="KI39" s="55">
        <f>(Inputs!$M$86*Inputs!$M$17*1000)/12</f>
        <v>91.666666666666671</v>
      </c>
      <c r="KJ39" s="55">
        <f>(Inputs!$M$86*Inputs!$M$17*1000)/12</f>
        <v>91.666666666666671</v>
      </c>
      <c r="KK39" s="55">
        <f>(Inputs!$M$86*Inputs!$M$17*1000)/12</f>
        <v>91.666666666666671</v>
      </c>
      <c r="KL39" s="55">
        <f>(Inputs!$M$86*Inputs!$M$17*1000)/12</f>
        <v>91.666666666666671</v>
      </c>
      <c r="KM39" s="55">
        <f>(Inputs!$M$86*Inputs!$M$17*1000)/12</f>
        <v>91.666666666666671</v>
      </c>
      <c r="KN39" s="55">
        <f>(Inputs!$M$86*Inputs!$M$17*1000)/12</f>
        <v>91.666666666666671</v>
      </c>
      <c r="KO39" s="55">
        <f>(Inputs!$M$86*Inputs!$M$17*1000)/12</f>
        <v>91.666666666666671</v>
      </c>
      <c r="KP39" s="55">
        <f>(Inputs!$M$86*Inputs!$M$17*1000)/12</f>
        <v>91.666666666666671</v>
      </c>
      <c r="KQ39" s="55">
        <f>(Inputs!$M$86*Inputs!$M$17*1000)/12</f>
        <v>91.666666666666671</v>
      </c>
      <c r="KR39" s="55">
        <f>(Inputs!$M$86*Inputs!$M$17*1000)/12</f>
        <v>91.666666666666671</v>
      </c>
      <c r="KS39" s="55">
        <f>(Inputs!$M$86*Inputs!$M$17*1000)/12</f>
        <v>91.666666666666671</v>
      </c>
      <c r="KT39" s="55">
        <f>(Inputs!$M$86*Inputs!$M$17*1000)/12</f>
        <v>91.666666666666671</v>
      </c>
      <c r="KU39" s="55">
        <f>(Inputs!$M$86*Inputs!$M$17*1000)/12</f>
        <v>91.666666666666671</v>
      </c>
      <c r="KV39" s="55">
        <f>(Inputs!$M$86*Inputs!$M$17*1000)/12</f>
        <v>91.666666666666671</v>
      </c>
      <c r="KW39" s="55">
        <f>(Inputs!$M$86*Inputs!$M$17*1000)/12</f>
        <v>91.666666666666671</v>
      </c>
      <c r="KX39" s="55">
        <f>(Inputs!$M$86*Inputs!$M$17*1000)/12</f>
        <v>91.666666666666671</v>
      </c>
      <c r="KY39" s="55">
        <f>(Inputs!$M$86*Inputs!$M$17*1000)/12</f>
        <v>91.666666666666671</v>
      </c>
      <c r="KZ39" s="55">
        <f>(Inputs!$M$86*Inputs!$M$17*1000)/12</f>
        <v>91.666666666666671</v>
      </c>
      <c r="LA39" s="55">
        <f>(Inputs!$M$86*Inputs!$M$17*1000)/12</f>
        <v>91.666666666666671</v>
      </c>
      <c r="LB39" s="55">
        <f>(Inputs!$M$86*Inputs!$M$17*1000)/12</f>
        <v>91.666666666666671</v>
      </c>
      <c r="LC39" s="55">
        <f>(Inputs!$M$86*Inputs!$M$17*1000)/12</f>
        <v>91.666666666666671</v>
      </c>
      <c r="LD39" s="55">
        <f>(Inputs!$M$86*Inputs!$M$17*1000)/12</f>
        <v>91.666666666666671</v>
      </c>
      <c r="LE39" s="55">
        <f>(Inputs!$M$86*Inputs!$M$17*1000)/12</f>
        <v>91.666666666666671</v>
      </c>
      <c r="LF39" s="55">
        <f>(Inputs!$M$86*Inputs!$M$17*1000)/12</f>
        <v>91.666666666666671</v>
      </c>
      <c r="LG39" s="55">
        <f>(Inputs!$M$86*Inputs!$M$17*1000)/12</f>
        <v>91.666666666666671</v>
      </c>
      <c r="LH39" s="55">
        <f>(Inputs!$M$86*Inputs!$M$17*1000)/12</f>
        <v>91.666666666666671</v>
      </c>
      <c r="LI39" s="55">
        <f>(Inputs!$M$86*Inputs!$M$17*1000)/12</f>
        <v>91.666666666666671</v>
      </c>
      <c r="LJ39" s="55">
        <f>(Inputs!$M$86*Inputs!$M$17*1000)/12</f>
        <v>91.666666666666671</v>
      </c>
      <c r="LK39" s="55">
        <f>(Inputs!$M$86*Inputs!$M$17*1000)/12</f>
        <v>91.666666666666671</v>
      </c>
      <c r="LL39" s="55">
        <f>(Inputs!$M$86*Inputs!$M$17*1000)/12</f>
        <v>91.666666666666671</v>
      </c>
      <c r="LM39" s="55">
        <f>(Inputs!$M$86*Inputs!$M$17*1000)/12</f>
        <v>91.666666666666671</v>
      </c>
      <c r="LN39" s="55">
        <f>(Inputs!$M$86*Inputs!$M$17*1000)/12</f>
        <v>91.666666666666671</v>
      </c>
      <c r="LO39" s="55">
        <f>(Inputs!$M$86*Inputs!$M$17*1000)/12</f>
        <v>91.666666666666671</v>
      </c>
      <c r="LP39" s="55">
        <f>(Inputs!$M$86*Inputs!$M$17*1000)/12</f>
        <v>91.666666666666671</v>
      </c>
      <c r="LQ39" s="55">
        <f>(Inputs!$M$86*Inputs!$M$17*1000)/12</f>
        <v>91.666666666666671</v>
      </c>
      <c r="LR39" s="55">
        <f>(Inputs!$M$86*Inputs!$M$17*1000)/12</f>
        <v>91.666666666666671</v>
      </c>
      <c r="LS39" s="55">
        <f>(Inputs!$M$86*Inputs!$M$17*1000)/12</f>
        <v>91.666666666666671</v>
      </c>
      <c r="LT39" s="55">
        <f>(Inputs!$M$86*Inputs!$M$17*1000)/12</f>
        <v>91.666666666666671</v>
      </c>
      <c r="LU39" s="55">
        <f>(Inputs!$M$86*Inputs!$M$17*1000)/12</f>
        <v>91.666666666666671</v>
      </c>
      <c r="LV39" s="55">
        <f>(Inputs!$M$86*Inputs!$M$17*1000)/12</f>
        <v>91.666666666666671</v>
      </c>
      <c r="LW39" s="55">
        <f>(Inputs!$M$86*Inputs!$M$17*1000)/12</f>
        <v>91.666666666666671</v>
      </c>
      <c r="LX39" s="55">
        <f>(Inputs!$M$86*Inputs!$M$17*1000)/12</f>
        <v>91.666666666666671</v>
      </c>
      <c r="LY39" s="55">
        <f>(Inputs!$M$86*Inputs!$M$17*1000)/12</f>
        <v>91.666666666666671</v>
      </c>
      <c r="LZ39" s="130">
        <f>(Inputs!$M$86*Inputs!$M$17*1000)/12</f>
        <v>91.666666666666671</v>
      </c>
      <c r="MA39" s="130">
        <f>(Inputs!$M$86*Inputs!$M$17*1000)/12</f>
        <v>91.666666666666671</v>
      </c>
      <c r="MB39" s="130">
        <f>(Inputs!$M$86*Inputs!$M$17*1000)/12</f>
        <v>91.666666666666671</v>
      </c>
      <c r="MC39" s="130">
        <f>(Inputs!$M$86*Inputs!$M$17*1000)/12</f>
        <v>91.666666666666671</v>
      </c>
      <c r="MD39" s="130">
        <f>(Inputs!$M$86*Inputs!$M$17*1000)/12</f>
        <v>91.666666666666671</v>
      </c>
      <c r="ME39" s="130">
        <f>(Inputs!$M$86*Inputs!$M$17*1000)/12</f>
        <v>91.666666666666671</v>
      </c>
      <c r="MF39" s="130">
        <f>(Inputs!$M$86*Inputs!$M$17*1000)/12</f>
        <v>91.666666666666671</v>
      </c>
      <c r="MG39" s="130">
        <f>(Inputs!$M$86*Inputs!$M$17*1000)/12</f>
        <v>91.666666666666671</v>
      </c>
      <c r="MH39" s="130">
        <f>(Inputs!$M$86*Inputs!$M$17*1000)/12</f>
        <v>91.666666666666671</v>
      </c>
      <c r="MI39" s="130">
        <f>(Inputs!$M$86*Inputs!$M$17*1000)/12</f>
        <v>91.666666666666671</v>
      </c>
      <c r="MJ39" s="130">
        <f>(Inputs!$M$86*Inputs!$M$17*1000)/12</f>
        <v>91.666666666666671</v>
      </c>
      <c r="MK39" s="130">
        <f>(Inputs!$M$86*Inputs!$M$17*1000)/12</f>
        <v>91.666666666666671</v>
      </c>
      <c r="ML39" s="130">
        <f>(Inputs!$M$86*Inputs!$M$17*1000)/12</f>
        <v>91.666666666666671</v>
      </c>
      <c r="MM39" s="130">
        <f>(Inputs!$M$86*Inputs!$M$17*1000)/12</f>
        <v>91.666666666666671</v>
      </c>
      <c r="MN39" s="130">
        <f>(Inputs!$M$86*Inputs!$M$17*1000)/12</f>
        <v>91.666666666666671</v>
      </c>
      <c r="MO39" s="130">
        <f>(Inputs!$M$86*Inputs!$M$17*1000)/12</f>
        <v>91.666666666666671</v>
      </c>
      <c r="MP39" s="130">
        <f>(Inputs!$M$86*Inputs!$M$17*1000)/12</f>
        <v>91.666666666666671</v>
      </c>
      <c r="MQ39" s="130">
        <f>(Inputs!$M$86*Inputs!$M$17*1000)/12</f>
        <v>91.666666666666671</v>
      </c>
      <c r="MR39" s="130">
        <f>(Inputs!$M$86*Inputs!$M$17*1000)/12</f>
        <v>91.666666666666671</v>
      </c>
      <c r="MS39" s="130">
        <f>(Inputs!$M$86*Inputs!$M$17*1000)/12</f>
        <v>91.666666666666671</v>
      </c>
      <c r="MT39" s="130">
        <f>(Inputs!$M$86*Inputs!$M$17*1000)/12</f>
        <v>91.666666666666671</v>
      </c>
      <c r="MU39" s="130">
        <f>(Inputs!$M$86*Inputs!$M$17*1000)/12</f>
        <v>91.666666666666671</v>
      </c>
      <c r="MV39" s="130">
        <f>(Inputs!$M$86*Inputs!$M$17*1000)/12</f>
        <v>91.666666666666671</v>
      </c>
      <c r="MW39" s="130">
        <f>(Inputs!$M$86*Inputs!$M$17*1000)/12</f>
        <v>91.666666666666671</v>
      </c>
      <c r="MX39" s="130">
        <f>(Inputs!$M$86*Inputs!$M$17*1000)/12</f>
        <v>91.666666666666671</v>
      </c>
      <c r="MY39" s="130">
        <f>(Inputs!$M$86*Inputs!$M$17*1000)/12</f>
        <v>91.666666666666671</v>
      </c>
      <c r="MZ39" s="130">
        <f>(Inputs!$M$86*Inputs!$M$17*1000)/12</f>
        <v>91.666666666666671</v>
      </c>
      <c r="NA39" s="130">
        <f>(Inputs!$M$86*Inputs!$M$17*1000)/12</f>
        <v>91.666666666666671</v>
      </c>
      <c r="NB39" s="130">
        <f>(Inputs!$M$86*Inputs!$M$17*1000)/12</f>
        <v>91.666666666666671</v>
      </c>
      <c r="NC39" s="130">
        <f>(Inputs!$M$86*Inputs!$M$17*1000)/12</f>
        <v>91.666666666666671</v>
      </c>
      <c r="ND39" s="130">
        <f>(Inputs!$M$86*Inputs!$M$17*1000)/12</f>
        <v>91.666666666666671</v>
      </c>
      <c r="NE39" s="130">
        <f>(Inputs!$M$86*Inputs!$M$17*1000)/12</f>
        <v>91.666666666666671</v>
      </c>
      <c r="NF39" s="130">
        <f>(Inputs!$M$86*Inputs!$M$17*1000)/12</f>
        <v>91.666666666666671</v>
      </c>
      <c r="NG39" s="130">
        <f>(Inputs!$M$86*Inputs!$M$17*1000)/12</f>
        <v>91.666666666666671</v>
      </c>
      <c r="NH39" s="130">
        <f>(Inputs!$M$86*Inputs!$M$17*1000)/12</f>
        <v>91.666666666666671</v>
      </c>
      <c r="NI39" s="130">
        <f>(Inputs!$M$86*Inputs!$M$17*1000)/12</f>
        <v>91.666666666666671</v>
      </c>
      <c r="NJ39" s="130">
        <f>(Inputs!$M$86*Inputs!$M$17*1000)/12</f>
        <v>91.666666666666671</v>
      </c>
      <c r="NK39" s="130">
        <f>(Inputs!$M$86*Inputs!$M$17*1000)/12</f>
        <v>91.666666666666671</v>
      </c>
      <c r="NL39" s="130">
        <f>(Inputs!$M$86*Inputs!$M$17*1000)/12</f>
        <v>91.666666666666671</v>
      </c>
      <c r="NM39" s="130">
        <f>(Inputs!$M$86*Inputs!$M$17*1000)/12</f>
        <v>91.666666666666671</v>
      </c>
      <c r="NN39" s="130">
        <f>(Inputs!$M$86*Inputs!$M$17*1000)/12</f>
        <v>91.666666666666671</v>
      </c>
      <c r="NO39" s="130">
        <f>(Inputs!$M$86*Inputs!$M$17*1000)/12</f>
        <v>91.666666666666671</v>
      </c>
      <c r="NP39" s="130">
        <f>(Inputs!$M$86*Inputs!$M$17*1000)/12</f>
        <v>91.666666666666671</v>
      </c>
      <c r="NQ39" s="130">
        <f>(Inputs!$M$86*Inputs!$M$17*1000)/12</f>
        <v>91.666666666666671</v>
      </c>
      <c r="NR39" s="130">
        <f>(Inputs!$M$86*Inputs!$M$17*1000)/12</f>
        <v>91.666666666666671</v>
      </c>
      <c r="NS39" s="130">
        <f>(Inputs!$M$86*Inputs!$M$17*1000)/12</f>
        <v>91.666666666666671</v>
      </c>
      <c r="NT39" s="130">
        <f>(Inputs!$M$86*Inputs!$M$17*1000)/12</f>
        <v>91.666666666666671</v>
      </c>
      <c r="NU39" s="130">
        <f>(Inputs!$M$86*Inputs!$M$17*1000)/12</f>
        <v>91.666666666666671</v>
      </c>
      <c r="NV39" s="130">
        <f>(Inputs!$M$86*Inputs!$M$17*1000)/12</f>
        <v>91.666666666666671</v>
      </c>
      <c r="NW39" s="130">
        <f>(Inputs!$M$86*Inputs!$M$17*1000)/12</f>
        <v>91.666666666666671</v>
      </c>
      <c r="NX39" s="130">
        <f>(Inputs!$M$86*Inputs!$M$17*1000)/12</f>
        <v>91.666666666666671</v>
      </c>
      <c r="NY39" s="130">
        <f>(Inputs!$M$86*Inputs!$M$17*1000)/12</f>
        <v>91.666666666666671</v>
      </c>
      <c r="NZ39" s="130">
        <f>(Inputs!$M$86*Inputs!$M$17*1000)/12</f>
        <v>91.666666666666671</v>
      </c>
      <c r="OA39" s="130">
        <f>(Inputs!$M$86*Inputs!$M$17*1000)/12</f>
        <v>91.666666666666671</v>
      </c>
      <c r="OB39" s="130">
        <f>(Inputs!$M$86*Inputs!$M$17*1000)/12</f>
        <v>91.666666666666671</v>
      </c>
      <c r="OC39" s="130">
        <f>(Inputs!$M$86*Inputs!$M$17*1000)/12</f>
        <v>91.666666666666671</v>
      </c>
      <c r="OD39" s="130">
        <f>(Inputs!$M$86*Inputs!$M$17*1000)/12</f>
        <v>91.666666666666671</v>
      </c>
      <c r="OE39" s="130">
        <f>(Inputs!$M$86*Inputs!$M$17*1000)/12</f>
        <v>91.666666666666671</v>
      </c>
      <c r="OF39" s="130">
        <f>(Inputs!$M$86*Inputs!$M$17*1000)/12</f>
        <v>91.666666666666671</v>
      </c>
      <c r="OG39" s="130">
        <f>(Inputs!$M$86*Inputs!$M$17*1000)/12</f>
        <v>91.666666666666671</v>
      </c>
    </row>
    <row r="40" spans="2:410"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130"/>
      <c r="AG40" s="130"/>
      <c r="AH40" s="130"/>
      <c r="AI40" s="130"/>
      <c r="AJ40" s="130"/>
      <c r="AK40" s="50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130"/>
      <c r="MA40" s="130"/>
      <c r="MB40" s="130"/>
      <c r="MC40" s="130"/>
      <c r="MD40" s="130"/>
      <c r="ME40" s="130"/>
      <c r="MF40" s="130"/>
      <c r="MG40" s="130"/>
      <c r="MH40" s="130"/>
      <c r="MI40" s="130"/>
      <c r="MJ40" s="130"/>
      <c r="MK40" s="130"/>
      <c r="ML40" s="130"/>
      <c r="MM40" s="130"/>
      <c r="MN40" s="130"/>
      <c r="MO40" s="130"/>
      <c r="MP40" s="130"/>
      <c r="MQ40" s="130"/>
      <c r="MR40" s="130"/>
      <c r="MS40" s="130"/>
      <c r="MT40" s="130"/>
      <c r="MU40" s="130"/>
      <c r="MV40" s="130"/>
      <c r="MW40" s="130"/>
      <c r="MX40" s="130"/>
      <c r="MY40" s="130"/>
      <c r="MZ40" s="130"/>
      <c r="NA40" s="130"/>
      <c r="NB40" s="130"/>
      <c r="NC40" s="130"/>
      <c r="ND40" s="130"/>
      <c r="NE40" s="130"/>
      <c r="NF40" s="130"/>
      <c r="NG40" s="130"/>
      <c r="NH40" s="130"/>
      <c r="NI40" s="130"/>
      <c r="NJ40" s="130"/>
      <c r="NK40" s="130"/>
      <c r="NL40" s="130"/>
      <c r="NM40" s="130"/>
      <c r="NN40" s="130"/>
      <c r="NO40" s="130"/>
      <c r="NP40" s="130"/>
      <c r="NQ40" s="130"/>
      <c r="NR40" s="130"/>
      <c r="NS40" s="130"/>
      <c r="NT40" s="130"/>
      <c r="NU40" s="130"/>
      <c r="NV40" s="130"/>
      <c r="NW40" s="130"/>
      <c r="NX40" s="130"/>
      <c r="NY40" s="130"/>
      <c r="NZ40" s="130"/>
      <c r="OA40" s="130"/>
      <c r="OB40" s="130"/>
      <c r="OC40" s="130"/>
      <c r="OD40" s="130"/>
      <c r="OE40" s="130"/>
      <c r="OF40" s="130"/>
      <c r="OG40" s="130"/>
    </row>
    <row r="41" spans="2:410">
      <c r="E41" s="17" t="s">
        <v>283</v>
      </c>
      <c r="G41" s="56">
        <f t="shared" ref="G41:AE41" si="341">SUM(G33:G40)</f>
        <v>6864.7025460000004</v>
      </c>
      <c r="H41" s="56">
        <f t="shared" si="341"/>
        <v>6855.88</v>
      </c>
      <c r="I41" s="56">
        <f>SUM(I33:I40)</f>
        <v>6884.1864000000014</v>
      </c>
      <c r="J41" s="56">
        <f t="shared" si="341"/>
        <v>6935.4423999999999</v>
      </c>
      <c r="K41" s="56">
        <f t="shared" si="341"/>
        <v>7011.2286400000003</v>
      </c>
      <c r="L41" s="56">
        <f t="shared" si="341"/>
        <v>7097.8232127999991</v>
      </c>
      <c r="M41" s="56">
        <f t="shared" si="341"/>
        <v>7186.1496770559979</v>
      </c>
      <c r="N41" s="56">
        <f t="shared" si="341"/>
        <v>7276.2426705971166</v>
      </c>
      <c r="O41" s="56">
        <f t="shared" si="341"/>
        <v>7368.1375240090592</v>
      </c>
      <c r="P41" s="56">
        <f t="shared" si="341"/>
        <v>7461.8702744892407</v>
      </c>
      <c r="Q41" s="56">
        <f t="shared" si="341"/>
        <v>7557.4776799790261</v>
      </c>
      <c r="R41" s="56">
        <f t="shared" si="341"/>
        <v>7654.9972335786078</v>
      </c>
      <c r="S41" s="56">
        <f t="shared" si="341"/>
        <v>7754.46717825018</v>
      </c>
      <c r="T41" s="56">
        <f t="shared" si="341"/>
        <v>7855.926521815185</v>
      </c>
      <c r="U41" s="56">
        <f t="shared" si="341"/>
        <v>7959.4150522514874</v>
      </c>
      <c r="V41" s="56">
        <f t="shared" si="341"/>
        <v>8064.9733532965156</v>
      </c>
      <c r="W41" s="56">
        <f t="shared" si="341"/>
        <v>8172.6428203624464</v>
      </c>
      <c r="X41" s="56">
        <f t="shared" si="341"/>
        <v>8282.4656767696961</v>
      </c>
      <c r="Y41" s="56">
        <f t="shared" si="341"/>
        <v>8394.484990305089</v>
      </c>
      <c r="Z41" s="56">
        <f t="shared" si="341"/>
        <v>8508.7446901111907</v>
      </c>
      <c r="AA41" s="56">
        <f t="shared" si="341"/>
        <v>8625.2895839134144</v>
      </c>
      <c r="AB41" s="56">
        <f t="shared" si="341"/>
        <v>8744.1653755916814</v>
      </c>
      <c r="AC41" s="56">
        <f t="shared" si="341"/>
        <v>8865.4186831035131</v>
      </c>
      <c r="AD41" s="56">
        <f t="shared" si="341"/>
        <v>8989.0970567655841</v>
      </c>
      <c r="AE41" s="56">
        <f t="shared" si="341"/>
        <v>9115.2489979008969</v>
      </c>
      <c r="AF41" s="56">
        <f t="shared" ref="AF41" si="342">SUM(AF33:AF40)</f>
        <v>9115.2489979008969</v>
      </c>
      <c r="AG41" s="56">
        <f t="shared" ref="AG41" si="343">SUM(AG33:AG40)</f>
        <v>9115.2489979008969</v>
      </c>
      <c r="AH41" s="56">
        <f t="shared" ref="AH41" si="344">SUM(AH33:AH40)</f>
        <v>9115.2489979008969</v>
      </c>
      <c r="AI41" s="56">
        <f t="shared" ref="AI41" si="345">SUM(AI33:AI40)</f>
        <v>9115.2489979008969</v>
      </c>
      <c r="AJ41" s="56">
        <f t="shared" ref="AJ41" si="346">SUM(AJ33:AJ40)</f>
        <v>9115.2489979008969</v>
      </c>
      <c r="AK41" s="50"/>
      <c r="AL41" s="56">
        <f t="shared" ref="AL41:CW41" si="347">SUM(AL33:AL39)</f>
        <v>572.05854549999992</v>
      </c>
      <c r="AM41" s="56">
        <f t="shared" si="347"/>
        <v>572.05854549999992</v>
      </c>
      <c r="AN41" s="56">
        <f t="shared" si="347"/>
        <v>572.05854549999992</v>
      </c>
      <c r="AO41" s="56">
        <f t="shared" si="347"/>
        <v>572.05854549999992</v>
      </c>
      <c r="AP41" s="56">
        <f t="shared" si="347"/>
        <v>572.05854549999992</v>
      </c>
      <c r="AQ41" s="56">
        <f t="shared" si="347"/>
        <v>572.05854549999992</v>
      </c>
      <c r="AR41" s="56">
        <f t="shared" si="347"/>
        <v>572.05854549999992</v>
      </c>
      <c r="AS41" s="56">
        <f t="shared" si="347"/>
        <v>572.05854549999992</v>
      </c>
      <c r="AT41" s="56">
        <f t="shared" si="347"/>
        <v>572.05854549999992</v>
      </c>
      <c r="AU41" s="56">
        <f t="shared" si="347"/>
        <v>572.05854549999992</v>
      </c>
      <c r="AV41" s="56">
        <f t="shared" si="347"/>
        <v>572.05854549999992</v>
      </c>
      <c r="AW41" s="56">
        <f t="shared" si="347"/>
        <v>572.05854549999992</v>
      </c>
      <c r="AX41" s="56">
        <f t="shared" si="347"/>
        <v>571.32333333333338</v>
      </c>
      <c r="AY41" s="56">
        <f t="shared" si="347"/>
        <v>571.32333333333338</v>
      </c>
      <c r="AZ41" s="56">
        <f t="shared" si="347"/>
        <v>571.32333333333338</v>
      </c>
      <c r="BA41" s="56">
        <f t="shared" si="347"/>
        <v>571.32333333333338</v>
      </c>
      <c r="BB41" s="56">
        <f t="shared" si="347"/>
        <v>571.32333333333338</v>
      </c>
      <c r="BC41" s="56">
        <f t="shared" si="347"/>
        <v>571.32333333333338</v>
      </c>
      <c r="BD41" s="56">
        <f t="shared" si="347"/>
        <v>571.32333333333338</v>
      </c>
      <c r="BE41" s="56">
        <f t="shared" si="347"/>
        <v>571.32333333333338</v>
      </c>
      <c r="BF41" s="56">
        <f t="shared" si="347"/>
        <v>571.32333333333338</v>
      </c>
      <c r="BG41" s="56">
        <f t="shared" si="347"/>
        <v>571.32333333333338</v>
      </c>
      <c r="BH41" s="56">
        <f t="shared" si="347"/>
        <v>571.32333333333338</v>
      </c>
      <c r="BI41" s="56">
        <f t="shared" si="347"/>
        <v>571.32333333333338</v>
      </c>
      <c r="BJ41" s="56">
        <f t="shared" si="347"/>
        <v>573.68219999999997</v>
      </c>
      <c r="BK41" s="56">
        <f t="shared" si="347"/>
        <v>573.68219999999997</v>
      </c>
      <c r="BL41" s="56">
        <f t="shared" si="347"/>
        <v>573.68219999999997</v>
      </c>
      <c r="BM41" s="56">
        <f t="shared" si="347"/>
        <v>573.68219999999997</v>
      </c>
      <c r="BN41" s="56">
        <f t="shared" si="347"/>
        <v>573.68219999999997</v>
      </c>
      <c r="BO41" s="56">
        <f t="shared" si="347"/>
        <v>573.68219999999997</v>
      </c>
      <c r="BP41" s="56">
        <f t="shared" si="347"/>
        <v>573.68219999999997</v>
      </c>
      <c r="BQ41" s="56">
        <f t="shared" si="347"/>
        <v>573.68219999999997</v>
      </c>
      <c r="BR41" s="56">
        <f t="shared" si="347"/>
        <v>573.68219999999997</v>
      </c>
      <c r="BS41" s="56">
        <f t="shared" si="347"/>
        <v>573.68219999999997</v>
      </c>
      <c r="BT41" s="56">
        <f t="shared" si="347"/>
        <v>573.68219999999997</v>
      </c>
      <c r="BU41" s="56">
        <f t="shared" si="347"/>
        <v>573.68219999999997</v>
      </c>
      <c r="BV41" s="56">
        <f t="shared" si="347"/>
        <v>577.95353333333344</v>
      </c>
      <c r="BW41" s="56">
        <f t="shared" si="347"/>
        <v>577.95353333333344</v>
      </c>
      <c r="BX41" s="56">
        <f t="shared" si="347"/>
        <v>577.95353333333344</v>
      </c>
      <c r="BY41" s="56">
        <f t="shared" si="347"/>
        <v>577.95353333333344</v>
      </c>
      <c r="BZ41" s="56">
        <f t="shared" si="347"/>
        <v>577.95353333333344</v>
      </c>
      <c r="CA41" s="56">
        <f t="shared" si="347"/>
        <v>577.95353333333344</v>
      </c>
      <c r="CB41" s="56">
        <f t="shared" si="347"/>
        <v>577.95353333333344</v>
      </c>
      <c r="CC41" s="56">
        <f t="shared" si="347"/>
        <v>577.95353333333344</v>
      </c>
      <c r="CD41" s="56">
        <f t="shared" si="347"/>
        <v>577.95353333333344</v>
      </c>
      <c r="CE41" s="56">
        <f t="shared" si="347"/>
        <v>577.95353333333344</v>
      </c>
      <c r="CF41" s="56">
        <f t="shared" si="347"/>
        <v>577.95353333333344</v>
      </c>
      <c r="CG41" s="56">
        <f t="shared" si="347"/>
        <v>577.95353333333344</v>
      </c>
      <c r="CH41" s="56">
        <f t="shared" si="347"/>
        <v>584.26905333333332</v>
      </c>
      <c r="CI41" s="56">
        <f t="shared" si="347"/>
        <v>584.26905333333332</v>
      </c>
      <c r="CJ41" s="56">
        <f t="shared" si="347"/>
        <v>584.26905333333332</v>
      </c>
      <c r="CK41" s="56">
        <f t="shared" si="347"/>
        <v>584.26905333333332</v>
      </c>
      <c r="CL41" s="56">
        <f t="shared" si="347"/>
        <v>584.26905333333332</v>
      </c>
      <c r="CM41" s="56">
        <f t="shared" si="347"/>
        <v>584.26905333333332</v>
      </c>
      <c r="CN41" s="56">
        <f t="shared" si="347"/>
        <v>584.26905333333332</v>
      </c>
      <c r="CO41" s="56">
        <f t="shared" si="347"/>
        <v>584.26905333333332</v>
      </c>
      <c r="CP41" s="56">
        <f t="shared" si="347"/>
        <v>584.26905333333332</v>
      </c>
      <c r="CQ41" s="56">
        <f t="shared" si="347"/>
        <v>584.26905333333332</v>
      </c>
      <c r="CR41" s="56">
        <f t="shared" si="347"/>
        <v>584.26905333333332</v>
      </c>
      <c r="CS41" s="56">
        <f t="shared" si="347"/>
        <v>584.26905333333332</v>
      </c>
      <c r="CT41" s="56">
        <f t="shared" si="347"/>
        <v>591.48526773333333</v>
      </c>
      <c r="CU41" s="56">
        <f t="shared" si="347"/>
        <v>591.48526773333333</v>
      </c>
      <c r="CV41" s="56">
        <f t="shared" si="347"/>
        <v>591.48526773333333</v>
      </c>
      <c r="CW41" s="56">
        <f t="shared" si="347"/>
        <v>591.48526773333333</v>
      </c>
      <c r="CX41" s="56">
        <f t="shared" ref="CX41:FI41" si="348">SUM(CX33:CX39)</f>
        <v>591.48526773333333</v>
      </c>
      <c r="CY41" s="56">
        <f t="shared" si="348"/>
        <v>591.48526773333333</v>
      </c>
      <c r="CZ41" s="56">
        <f t="shared" si="348"/>
        <v>591.48526773333333</v>
      </c>
      <c r="DA41" s="56">
        <f t="shared" si="348"/>
        <v>591.48526773333333</v>
      </c>
      <c r="DB41" s="56">
        <f t="shared" si="348"/>
        <v>591.48526773333333</v>
      </c>
      <c r="DC41" s="56">
        <f t="shared" si="348"/>
        <v>591.48526773333333</v>
      </c>
      <c r="DD41" s="56">
        <f t="shared" si="348"/>
        <v>591.48526773333333</v>
      </c>
      <c r="DE41" s="56">
        <f t="shared" si="348"/>
        <v>591.48526773333333</v>
      </c>
      <c r="DF41" s="56">
        <f t="shared" si="348"/>
        <v>598.84580642133324</v>
      </c>
      <c r="DG41" s="56">
        <f t="shared" si="348"/>
        <v>598.84580642133324</v>
      </c>
      <c r="DH41" s="56">
        <f t="shared" si="348"/>
        <v>598.84580642133324</v>
      </c>
      <c r="DI41" s="56">
        <f t="shared" si="348"/>
        <v>598.84580642133324</v>
      </c>
      <c r="DJ41" s="56">
        <f t="shared" si="348"/>
        <v>598.84580642133324</v>
      </c>
      <c r="DK41" s="56">
        <f t="shared" si="348"/>
        <v>598.84580642133324</v>
      </c>
      <c r="DL41" s="56">
        <f t="shared" si="348"/>
        <v>598.84580642133324</v>
      </c>
      <c r="DM41" s="56">
        <f t="shared" si="348"/>
        <v>598.84580642133324</v>
      </c>
      <c r="DN41" s="56">
        <f t="shared" si="348"/>
        <v>598.84580642133324</v>
      </c>
      <c r="DO41" s="56">
        <f t="shared" si="348"/>
        <v>598.84580642133324</v>
      </c>
      <c r="DP41" s="56">
        <f t="shared" si="348"/>
        <v>598.84580642133324</v>
      </c>
      <c r="DQ41" s="56">
        <f t="shared" si="348"/>
        <v>598.84580642133324</v>
      </c>
      <c r="DR41" s="56">
        <f t="shared" si="348"/>
        <v>606.35355588309312</v>
      </c>
      <c r="DS41" s="56">
        <f t="shared" si="348"/>
        <v>606.35355588309312</v>
      </c>
      <c r="DT41" s="56">
        <f t="shared" si="348"/>
        <v>606.35355588309312</v>
      </c>
      <c r="DU41" s="56">
        <f t="shared" si="348"/>
        <v>606.35355588309312</v>
      </c>
      <c r="DV41" s="56">
        <f t="shared" si="348"/>
        <v>606.35355588309312</v>
      </c>
      <c r="DW41" s="56">
        <f t="shared" si="348"/>
        <v>606.35355588309312</v>
      </c>
      <c r="DX41" s="56">
        <f t="shared" si="348"/>
        <v>606.35355588309312</v>
      </c>
      <c r="DY41" s="56">
        <f t="shared" si="348"/>
        <v>606.35355588309312</v>
      </c>
      <c r="DZ41" s="56">
        <f t="shared" si="348"/>
        <v>606.35355588309312</v>
      </c>
      <c r="EA41" s="56">
        <f t="shared" si="348"/>
        <v>606.35355588309312</v>
      </c>
      <c r="EB41" s="56">
        <f t="shared" si="348"/>
        <v>606.35355588309312</v>
      </c>
      <c r="EC41" s="56">
        <f t="shared" si="348"/>
        <v>606.35355588309312</v>
      </c>
      <c r="ED41" s="56">
        <f t="shared" si="348"/>
        <v>614.01146033408827</v>
      </c>
      <c r="EE41" s="56">
        <f t="shared" si="348"/>
        <v>614.01146033408827</v>
      </c>
      <c r="EF41" s="56">
        <f t="shared" si="348"/>
        <v>614.01146033408827</v>
      </c>
      <c r="EG41" s="56">
        <f t="shared" si="348"/>
        <v>614.01146033408827</v>
      </c>
      <c r="EH41" s="56">
        <f t="shared" si="348"/>
        <v>614.01146033408827</v>
      </c>
      <c r="EI41" s="56">
        <f t="shared" si="348"/>
        <v>614.01146033408827</v>
      </c>
      <c r="EJ41" s="56">
        <f t="shared" si="348"/>
        <v>614.01146033408827</v>
      </c>
      <c r="EK41" s="56">
        <f t="shared" si="348"/>
        <v>614.01146033408827</v>
      </c>
      <c r="EL41" s="56">
        <f t="shared" si="348"/>
        <v>614.01146033408827</v>
      </c>
      <c r="EM41" s="56">
        <f t="shared" si="348"/>
        <v>614.01146033408827</v>
      </c>
      <c r="EN41" s="56">
        <f t="shared" si="348"/>
        <v>614.01146033408827</v>
      </c>
      <c r="EO41" s="56">
        <f t="shared" si="348"/>
        <v>614.01146033408827</v>
      </c>
      <c r="EP41" s="56">
        <f t="shared" si="348"/>
        <v>621.82252287410324</v>
      </c>
      <c r="EQ41" s="56">
        <f t="shared" si="348"/>
        <v>621.82252287410324</v>
      </c>
      <c r="ER41" s="56">
        <f t="shared" si="348"/>
        <v>621.82252287410324</v>
      </c>
      <c r="ES41" s="56">
        <f t="shared" si="348"/>
        <v>621.82252287410324</v>
      </c>
      <c r="ET41" s="56">
        <f t="shared" si="348"/>
        <v>621.82252287410324</v>
      </c>
      <c r="EU41" s="56">
        <f t="shared" si="348"/>
        <v>621.82252287410324</v>
      </c>
      <c r="EV41" s="56">
        <f t="shared" si="348"/>
        <v>621.82252287410324</v>
      </c>
      <c r="EW41" s="56">
        <f t="shared" si="348"/>
        <v>621.82252287410324</v>
      </c>
      <c r="EX41" s="56">
        <f t="shared" si="348"/>
        <v>621.82252287410324</v>
      </c>
      <c r="EY41" s="56">
        <f t="shared" si="348"/>
        <v>621.82252287410324</v>
      </c>
      <c r="EZ41" s="56">
        <f t="shared" si="348"/>
        <v>621.82252287410324</v>
      </c>
      <c r="FA41" s="56">
        <f t="shared" si="348"/>
        <v>621.82252287410324</v>
      </c>
      <c r="FB41" s="56">
        <f t="shared" si="348"/>
        <v>629.78980666491861</v>
      </c>
      <c r="FC41" s="56">
        <f t="shared" si="348"/>
        <v>629.78980666491861</v>
      </c>
      <c r="FD41" s="56">
        <f t="shared" si="348"/>
        <v>629.78980666491861</v>
      </c>
      <c r="FE41" s="56">
        <f t="shared" si="348"/>
        <v>629.78980666491861</v>
      </c>
      <c r="FF41" s="56">
        <f t="shared" si="348"/>
        <v>629.78980666491861</v>
      </c>
      <c r="FG41" s="56">
        <f t="shared" si="348"/>
        <v>629.78980666491861</v>
      </c>
      <c r="FH41" s="56">
        <f t="shared" si="348"/>
        <v>629.78980666491861</v>
      </c>
      <c r="FI41" s="56">
        <f t="shared" si="348"/>
        <v>629.78980666491861</v>
      </c>
      <c r="FJ41" s="56">
        <f t="shared" ref="FJ41:HU41" si="349">SUM(FJ33:FJ39)</f>
        <v>629.78980666491861</v>
      </c>
      <c r="FK41" s="56">
        <f t="shared" si="349"/>
        <v>629.78980666491861</v>
      </c>
      <c r="FL41" s="56">
        <f t="shared" si="349"/>
        <v>629.78980666491861</v>
      </c>
      <c r="FM41" s="56">
        <f t="shared" si="349"/>
        <v>629.78980666491861</v>
      </c>
      <c r="FN41" s="56">
        <f t="shared" si="349"/>
        <v>637.91643613155043</v>
      </c>
      <c r="FO41" s="56">
        <f t="shared" si="349"/>
        <v>637.91643613155043</v>
      </c>
      <c r="FP41" s="56">
        <f t="shared" si="349"/>
        <v>637.91643613155043</v>
      </c>
      <c r="FQ41" s="56">
        <f t="shared" si="349"/>
        <v>637.91643613155043</v>
      </c>
      <c r="FR41" s="56">
        <f t="shared" si="349"/>
        <v>637.91643613155043</v>
      </c>
      <c r="FS41" s="56">
        <f t="shared" si="349"/>
        <v>637.91643613155043</v>
      </c>
      <c r="FT41" s="56">
        <f t="shared" si="349"/>
        <v>637.91643613155043</v>
      </c>
      <c r="FU41" s="56">
        <f t="shared" si="349"/>
        <v>637.91643613155043</v>
      </c>
      <c r="FV41" s="56">
        <f t="shared" si="349"/>
        <v>637.91643613155043</v>
      </c>
      <c r="FW41" s="56">
        <f t="shared" si="349"/>
        <v>637.91643613155043</v>
      </c>
      <c r="FX41" s="56">
        <f t="shared" si="349"/>
        <v>637.91643613155043</v>
      </c>
      <c r="FY41" s="56">
        <f t="shared" si="349"/>
        <v>637.91643613155043</v>
      </c>
      <c r="FZ41" s="56">
        <f t="shared" si="349"/>
        <v>646.20559818751485</v>
      </c>
      <c r="GA41" s="56">
        <f t="shared" si="349"/>
        <v>646.20559818751485</v>
      </c>
      <c r="GB41" s="56">
        <f t="shared" si="349"/>
        <v>646.20559818751485</v>
      </c>
      <c r="GC41" s="56">
        <f t="shared" si="349"/>
        <v>646.20559818751485</v>
      </c>
      <c r="GD41" s="56">
        <f t="shared" si="349"/>
        <v>646.20559818751485</v>
      </c>
      <c r="GE41" s="56">
        <f t="shared" si="349"/>
        <v>646.20559818751485</v>
      </c>
      <c r="GF41" s="56">
        <f t="shared" si="349"/>
        <v>646.20559818751485</v>
      </c>
      <c r="GG41" s="56">
        <f t="shared" si="349"/>
        <v>646.20559818751485</v>
      </c>
      <c r="GH41" s="56">
        <f t="shared" si="349"/>
        <v>646.20559818751485</v>
      </c>
      <c r="GI41" s="56">
        <f t="shared" si="349"/>
        <v>646.20559818751485</v>
      </c>
      <c r="GJ41" s="56">
        <f t="shared" si="349"/>
        <v>646.20559818751485</v>
      </c>
      <c r="GK41" s="56">
        <f t="shared" si="349"/>
        <v>646.20559818751485</v>
      </c>
      <c r="GL41" s="56">
        <f t="shared" si="349"/>
        <v>654.66054348459852</v>
      </c>
      <c r="GM41" s="56">
        <f t="shared" si="349"/>
        <v>654.66054348459852</v>
      </c>
      <c r="GN41" s="56">
        <f t="shared" si="349"/>
        <v>654.66054348459852</v>
      </c>
      <c r="GO41" s="56">
        <f t="shared" si="349"/>
        <v>654.66054348459852</v>
      </c>
      <c r="GP41" s="56">
        <f t="shared" si="349"/>
        <v>654.66054348459852</v>
      </c>
      <c r="GQ41" s="56">
        <f t="shared" si="349"/>
        <v>654.66054348459852</v>
      </c>
      <c r="GR41" s="56">
        <f t="shared" si="349"/>
        <v>654.66054348459852</v>
      </c>
      <c r="GS41" s="56">
        <f t="shared" si="349"/>
        <v>654.66054348459852</v>
      </c>
      <c r="GT41" s="56">
        <f t="shared" si="349"/>
        <v>654.66054348459852</v>
      </c>
      <c r="GU41" s="56">
        <f t="shared" si="349"/>
        <v>654.66054348459852</v>
      </c>
      <c r="GV41" s="56">
        <f t="shared" si="349"/>
        <v>654.66054348459852</v>
      </c>
      <c r="GW41" s="56">
        <f t="shared" si="349"/>
        <v>654.66054348459852</v>
      </c>
      <c r="GX41" s="56">
        <f t="shared" si="349"/>
        <v>663.28458768762403</v>
      </c>
      <c r="GY41" s="56">
        <f t="shared" si="349"/>
        <v>663.28458768762403</v>
      </c>
      <c r="GZ41" s="56">
        <f t="shared" si="349"/>
        <v>663.28458768762403</v>
      </c>
      <c r="HA41" s="56">
        <f t="shared" si="349"/>
        <v>663.28458768762403</v>
      </c>
      <c r="HB41" s="56">
        <f t="shared" si="349"/>
        <v>663.28458768762403</v>
      </c>
      <c r="HC41" s="56">
        <f t="shared" si="349"/>
        <v>663.28458768762403</v>
      </c>
      <c r="HD41" s="56">
        <f t="shared" si="349"/>
        <v>663.28458768762403</v>
      </c>
      <c r="HE41" s="56">
        <f t="shared" si="349"/>
        <v>663.28458768762403</v>
      </c>
      <c r="HF41" s="56">
        <f t="shared" si="349"/>
        <v>663.28458768762403</v>
      </c>
      <c r="HG41" s="56">
        <f t="shared" si="349"/>
        <v>663.28458768762403</v>
      </c>
      <c r="HH41" s="56">
        <f t="shared" si="349"/>
        <v>663.28458768762403</v>
      </c>
      <c r="HI41" s="56">
        <f t="shared" si="349"/>
        <v>663.28458768762403</v>
      </c>
      <c r="HJ41" s="56">
        <f t="shared" si="349"/>
        <v>672.08111277470971</v>
      </c>
      <c r="HK41" s="56">
        <f t="shared" si="349"/>
        <v>672.08111277470971</v>
      </c>
      <c r="HL41" s="56">
        <f t="shared" si="349"/>
        <v>672.08111277470971</v>
      </c>
      <c r="HM41" s="56">
        <f t="shared" si="349"/>
        <v>672.08111277470971</v>
      </c>
      <c r="HN41" s="56">
        <f t="shared" si="349"/>
        <v>672.08111277470971</v>
      </c>
      <c r="HO41" s="56">
        <f t="shared" si="349"/>
        <v>672.08111277470971</v>
      </c>
      <c r="HP41" s="56">
        <f t="shared" si="349"/>
        <v>672.08111277470971</v>
      </c>
      <c r="HQ41" s="56">
        <f t="shared" si="349"/>
        <v>672.08111277470971</v>
      </c>
      <c r="HR41" s="56">
        <f t="shared" si="349"/>
        <v>672.08111277470971</v>
      </c>
      <c r="HS41" s="56">
        <f t="shared" si="349"/>
        <v>672.08111277470971</v>
      </c>
      <c r="HT41" s="56">
        <f t="shared" si="349"/>
        <v>672.08111277470971</v>
      </c>
      <c r="HU41" s="56">
        <f t="shared" si="349"/>
        <v>672.08111277470971</v>
      </c>
      <c r="HV41" s="56">
        <f t="shared" ref="HV41:KG41" si="350">SUM(HV33:HV39)</f>
        <v>681.05356836353712</v>
      </c>
      <c r="HW41" s="56">
        <f t="shared" si="350"/>
        <v>681.05356836353712</v>
      </c>
      <c r="HX41" s="56">
        <f t="shared" si="350"/>
        <v>681.05356836353712</v>
      </c>
      <c r="HY41" s="56">
        <f t="shared" si="350"/>
        <v>681.05356836353712</v>
      </c>
      <c r="HZ41" s="56">
        <f t="shared" si="350"/>
        <v>681.05356836353712</v>
      </c>
      <c r="IA41" s="56">
        <f t="shared" si="350"/>
        <v>681.05356836353712</v>
      </c>
      <c r="IB41" s="56">
        <f t="shared" si="350"/>
        <v>681.05356836353712</v>
      </c>
      <c r="IC41" s="56">
        <f t="shared" si="350"/>
        <v>681.05356836353712</v>
      </c>
      <c r="ID41" s="56">
        <f t="shared" si="350"/>
        <v>681.05356836353712</v>
      </c>
      <c r="IE41" s="56">
        <f t="shared" si="350"/>
        <v>681.05356836353712</v>
      </c>
      <c r="IF41" s="56">
        <f t="shared" si="350"/>
        <v>681.05356836353712</v>
      </c>
      <c r="IG41" s="56">
        <f t="shared" si="350"/>
        <v>681.05356836353712</v>
      </c>
      <c r="IH41" s="56">
        <f t="shared" si="350"/>
        <v>690.20547306414119</v>
      </c>
      <c r="II41" s="56">
        <f t="shared" si="350"/>
        <v>690.20547306414119</v>
      </c>
      <c r="IJ41" s="56">
        <f t="shared" si="350"/>
        <v>690.20547306414119</v>
      </c>
      <c r="IK41" s="56">
        <f t="shared" si="350"/>
        <v>690.20547306414119</v>
      </c>
      <c r="IL41" s="56">
        <f t="shared" si="350"/>
        <v>690.20547306414119</v>
      </c>
      <c r="IM41" s="56">
        <f t="shared" si="350"/>
        <v>690.20547306414119</v>
      </c>
      <c r="IN41" s="56">
        <f t="shared" si="350"/>
        <v>690.20547306414119</v>
      </c>
      <c r="IO41" s="56">
        <f t="shared" si="350"/>
        <v>690.20547306414119</v>
      </c>
      <c r="IP41" s="56">
        <f t="shared" si="350"/>
        <v>690.20547306414119</v>
      </c>
      <c r="IQ41" s="56">
        <f t="shared" si="350"/>
        <v>690.20547306414119</v>
      </c>
      <c r="IR41" s="56">
        <f t="shared" si="350"/>
        <v>690.20547306414119</v>
      </c>
      <c r="IS41" s="56">
        <f t="shared" si="350"/>
        <v>690.20547306414119</v>
      </c>
      <c r="IT41" s="56">
        <f t="shared" si="350"/>
        <v>699.54041585875757</v>
      </c>
      <c r="IU41" s="56">
        <f t="shared" si="350"/>
        <v>699.54041585875757</v>
      </c>
      <c r="IV41" s="56">
        <f t="shared" si="350"/>
        <v>699.54041585875757</v>
      </c>
      <c r="IW41" s="56">
        <f t="shared" si="350"/>
        <v>699.54041585875757</v>
      </c>
      <c r="IX41" s="56">
        <f t="shared" si="350"/>
        <v>699.54041585875757</v>
      </c>
      <c r="IY41" s="56">
        <f t="shared" si="350"/>
        <v>699.54041585875757</v>
      </c>
      <c r="IZ41" s="56">
        <f t="shared" si="350"/>
        <v>699.54041585875757</v>
      </c>
      <c r="JA41" s="56">
        <f t="shared" si="350"/>
        <v>699.54041585875757</v>
      </c>
      <c r="JB41" s="56">
        <f t="shared" si="350"/>
        <v>699.54041585875757</v>
      </c>
      <c r="JC41" s="56">
        <f t="shared" si="350"/>
        <v>699.54041585875757</v>
      </c>
      <c r="JD41" s="56">
        <f t="shared" si="350"/>
        <v>699.54041585875757</v>
      </c>
      <c r="JE41" s="56">
        <f t="shared" si="350"/>
        <v>699.54041585875757</v>
      </c>
      <c r="JF41" s="56">
        <f t="shared" si="350"/>
        <v>709.06205750926597</v>
      </c>
      <c r="JG41" s="56">
        <f t="shared" si="350"/>
        <v>709.06205750926597</v>
      </c>
      <c r="JH41" s="56">
        <f t="shared" si="350"/>
        <v>709.06205750926597</v>
      </c>
      <c r="JI41" s="56">
        <f t="shared" si="350"/>
        <v>709.06205750926597</v>
      </c>
      <c r="JJ41" s="56">
        <f t="shared" si="350"/>
        <v>709.06205750926597</v>
      </c>
      <c r="JK41" s="56">
        <f t="shared" si="350"/>
        <v>709.06205750926597</v>
      </c>
      <c r="JL41" s="56">
        <f t="shared" si="350"/>
        <v>709.06205750926597</v>
      </c>
      <c r="JM41" s="56">
        <f t="shared" si="350"/>
        <v>709.06205750926597</v>
      </c>
      <c r="JN41" s="56">
        <f t="shared" si="350"/>
        <v>709.06205750926597</v>
      </c>
      <c r="JO41" s="56">
        <f t="shared" si="350"/>
        <v>709.06205750926597</v>
      </c>
      <c r="JP41" s="56">
        <f t="shared" si="350"/>
        <v>709.06205750926597</v>
      </c>
      <c r="JQ41" s="56">
        <f t="shared" si="350"/>
        <v>709.06205750926597</v>
      </c>
      <c r="JR41" s="56">
        <f t="shared" si="350"/>
        <v>718.77413199278453</v>
      </c>
      <c r="JS41" s="56">
        <f t="shared" si="350"/>
        <v>718.77413199278453</v>
      </c>
      <c r="JT41" s="56">
        <f t="shared" si="350"/>
        <v>718.77413199278453</v>
      </c>
      <c r="JU41" s="56">
        <f t="shared" si="350"/>
        <v>718.77413199278453</v>
      </c>
      <c r="JV41" s="56">
        <f t="shared" si="350"/>
        <v>718.77413199278453</v>
      </c>
      <c r="JW41" s="56">
        <f t="shared" si="350"/>
        <v>718.77413199278453</v>
      </c>
      <c r="JX41" s="56">
        <f t="shared" si="350"/>
        <v>718.77413199278453</v>
      </c>
      <c r="JY41" s="56">
        <f t="shared" si="350"/>
        <v>718.77413199278453</v>
      </c>
      <c r="JZ41" s="56">
        <f t="shared" si="350"/>
        <v>718.77413199278453</v>
      </c>
      <c r="KA41" s="56">
        <f t="shared" si="350"/>
        <v>718.77413199278453</v>
      </c>
      <c r="KB41" s="56">
        <f t="shared" si="350"/>
        <v>718.77413199278453</v>
      </c>
      <c r="KC41" s="56">
        <f t="shared" si="350"/>
        <v>718.77413199278453</v>
      </c>
      <c r="KD41" s="56">
        <f t="shared" si="350"/>
        <v>728.6804479659736</v>
      </c>
      <c r="KE41" s="56">
        <f t="shared" si="350"/>
        <v>728.6804479659736</v>
      </c>
      <c r="KF41" s="56">
        <f t="shared" si="350"/>
        <v>728.6804479659736</v>
      </c>
      <c r="KG41" s="56">
        <f t="shared" si="350"/>
        <v>728.6804479659736</v>
      </c>
      <c r="KH41" s="56">
        <f t="shared" ref="KH41:LY41" si="351">SUM(KH33:KH39)</f>
        <v>728.6804479659736</v>
      </c>
      <c r="KI41" s="56">
        <f t="shared" si="351"/>
        <v>728.6804479659736</v>
      </c>
      <c r="KJ41" s="56">
        <f t="shared" si="351"/>
        <v>728.6804479659736</v>
      </c>
      <c r="KK41" s="56">
        <f t="shared" si="351"/>
        <v>728.6804479659736</v>
      </c>
      <c r="KL41" s="56">
        <f t="shared" si="351"/>
        <v>728.6804479659736</v>
      </c>
      <c r="KM41" s="56">
        <f t="shared" si="351"/>
        <v>728.6804479659736</v>
      </c>
      <c r="KN41" s="56">
        <f t="shared" si="351"/>
        <v>728.6804479659736</v>
      </c>
      <c r="KO41" s="56">
        <f t="shared" si="351"/>
        <v>728.6804479659736</v>
      </c>
      <c r="KP41" s="56">
        <f t="shared" si="351"/>
        <v>738.78489025862621</v>
      </c>
      <c r="KQ41" s="56">
        <f t="shared" si="351"/>
        <v>738.78489025862621</v>
      </c>
      <c r="KR41" s="56">
        <f t="shared" si="351"/>
        <v>738.78489025862621</v>
      </c>
      <c r="KS41" s="56">
        <f t="shared" si="351"/>
        <v>738.78489025862621</v>
      </c>
      <c r="KT41" s="56">
        <f t="shared" si="351"/>
        <v>738.78489025862621</v>
      </c>
      <c r="KU41" s="56">
        <f t="shared" si="351"/>
        <v>738.78489025862621</v>
      </c>
      <c r="KV41" s="56">
        <f t="shared" si="351"/>
        <v>738.78489025862621</v>
      </c>
      <c r="KW41" s="56">
        <f t="shared" si="351"/>
        <v>738.78489025862621</v>
      </c>
      <c r="KX41" s="56">
        <f t="shared" si="351"/>
        <v>738.78489025862621</v>
      </c>
      <c r="KY41" s="56">
        <f t="shared" si="351"/>
        <v>738.78489025862621</v>
      </c>
      <c r="KZ41" s="56">
        <f t="shared" si="351"/>
        <v>738.78489025862621</v>
      </c>
      <c r="LA41" s="56">
        <f t="shared" si="351"/>
        <v>738.78489025862621</v>
      </c>
      <c r="LB41" s="56">
        <f t="shared" si="351"/>
        <v>749.09142139713197</v>
      </c>
      <c r="LC41" s="56">
        <f t="shared" si="351"/>
        <v>749.09142139713197</v>
      </c>
      <c r="LD41" s="56">
        <f t="shared" si="351"/>
        <v>749.09142139713197</v>
      </c>
      <c r="LE41" s="56">
        <f t="shared" si="351"/>
        <v>749.09142139713197</v>
      </c>
      <c r="LF41" s="56">
        <f t="shared" si="351"/>
        <v>749.09142139713197</v>
      </c>
      <c r="LG41" s="56">
        <f t="shared" si="351"/>
        <v>749.09142139713197</v>
      </c>
      <c r="LH41" s="56">
        <f t="shared" si="351"/>
        <v>749.09142139713197</v>
      </c>
      <c r="LI41" s="56">
        <f t="shared" si="351"/>
        <v>749.09142139713197</v>
      </c>
      <c r="LJ41" s="56">
        <f t="shared" si="351"/>
        <v>749.09142139713197</v>
      </c>
      <c r="LK41" s="56">
        <f t="shared" si="351"/>
        <v>749.09142139713197</v>
      </c>
      <c r="LL41" s="56">
        <f t="shared" si="351"/>
        <v>749.09142139713197</v>
      </c>
      <c r="LM41" s="56">
        <f t="shared" si="351"/>
        <v>749.09142139713197</v>
      </c>
      <c r="LN41" s="56">
        <f t="shared" si="351"/>
        <v>759.604083158408</v>
      </c>
      <c r="LO41" s="56">
        <f t="shared" si="351"/>
        <v>759.604083158408</v>
      </c>
      <c r="LP41" s="56">
        <f t="shared" si="351"/>
        <v>759.604083158408</v>
      </c>
      <c r="LQ41" s="56">
        <f t="shared" si="351"/>
        <v>759.604083158408</v>
      </c>
      <c r="LR41" s="56">
        <f t="shared" si="351"/>
        <v>759.604083158408</v>
      </c>
      <c r="LS41" s="56">
        <f t="shared" si="351"/>
        <v>759.604083158408</v>
      </c>
      <c r="LT41" s="56">
        <f t="shared" si="351"/>
        <v>759.604083158408</v>
      </c>
      <c r="LU41" s="56">
        <f t="shared" si="351"/>
        <v>759.604083158408</v>
      </c>
      <c r="LV41" s="56">
        <f t="shared" si="351"/>
        <v>759.604083158408</v>
      </c>
      <c r="LW41" s="56">
        <f t="shared" si="351"/>
        <v>759.604083158408</v>
      </c>
      <c r="LX41" s="56">
        <f t="shared" si="351"/>
        <v>759.604083158408</v>
      </c>
      <c r="LY41" s="56">
        <f t="shared" si="351"/>
        <v>759.604083158408</v>
      </c>
      <c r="LZ41" s="56">
        <f t="shared" ref="LZ41:OG41" si="352">SUM(LZ33:LZ39)</f>
        <v>759.604083158408</v>
      </c>
      <c r="MA41" s="56">
        <f t="shared" si="352"/>
        <v>759.604083158408</v>
      </c>
      <c r="MB41" s="56">
        <f t="shared" si="352"/>
        <v>759.604083158408</v>
      </c>
      <c r="MC41" s="56">
        <f t="shared" si="352"/>
        <v>759.604083158408</v>
      </c>
      <c r="MD41" s="56">
        <f t="shared" si="352"/>
        <v>759.604083158408</v>
      </c>
      <c r="ME41" s="56">
        <f t="shared" si="352"/>
        <v>759.604083158408</v>
      </c>
      <c r="MF41" s="56">
        <f t="shared" si="352"/>
        <v>759.604083158408</v>
      </c>
      <c r="MG41" s="56">
        <f t="shared" si="352"/>
        <v>759.604083158408</v>
      </c>
      <c r="MH41" s="56">
        <f t="shared" si="352"/>
        <v>759.604083158408</v>
      </c>
      <c r="MI41" s="56">
        <f t="shared" si="352"/>
        <v>759.604083158408</v>
      </c>
      <c r="MJ41" s="56">
        <f t="shared" si="352"/>
        <v>759.604083158408</v>
      </c>
      <c r="MK41" s="56">
        <f t="shared" si="352"/>
        <v>759.604083158408</v>
      </c>
      <c r="ML41" s="56">
        <f t="shared" si="352"/>
        <v>759.604083158408</v>
      </c>
      <c r="MM41" s="56">
        <f t="shared" si="352"/>
        <v>759.604083158408</v>
      </c>
      <c r="MN41" s="56">
        <f t="shared" si="352"/>
        <v>759.604083158408</v>
      </c>
      <c r="MO41" s="56">
        <f t="shared" si="352"/>
        <v>759.604083158408</v>
      </c>
      <c r="MP41" s="56">
        <f t="shared" si="352"/>
        <v>759.604083158408</v>
      </c>
      <c r="MQ41" s="56">
        <f t="shared" si="352"/>
        <v>759.604083158408</v>
      </c>
      <c r="MR41" s="56">
        <f t="shared" si="352"/>
        <v>759.604083158408</v>
      </c>
      <c r="MS41" s="56">
        <f t="shared" si="352"/>
        <v>759.604083158408</v>
      </c>
      <c r="MT41" s="56">
        <f t="shared" si="352"/>
        <v>759.604083158408</v>
      </c>
      <c r="MU41" s="56">
        <f t="shared" si="352"/>
        <v>759.604083158408</v>
      </c>
      <c r="MV41" s="56">
        <f t="shared" si="352"/>
        <v>759.604083158408</v>
      </c>
      <c r="MW41" s="56">
        <f t="shared" si="352"/>
        <v>759.604083158408</v>
      </c>
      <c r="MX41" s="56">
        <f t="shared" si="352"/>
        <v>759.604083158408</v>
      </c>
      <c r="MY41" s="56">
        <f t="shared" si="352"/>
        <v>759.604083158408</v>
      </c>
      <c r="MZ41" s="56">
        <f t="shared" si="352"/>
        <v>759.604083158408</v>
      </c>
      <c r="NA41" s="56">
        <f t="shared" si="352"/>
        <v>759.604083158408</v>
      </c>
      <c r="NB41" s="56">
        <f t="shared" si="352"/>
        <v>759.604083158408</v>
      </c>
      <c r="NC41" s="56">
        <f t="shared" si="352"/>
        <v>759.604083158408</v>
      </c>
      <c r="ND41" s="56">
        <f t="shared" si="352"/>
        <v>759.604083158408</v>
      </c>
      <c r="NE41" s="56">
        <f t="shared" si="352"/>
        <v>759.604083158408</v>
      </c>
      <c r="NF41" s="56">
        <f t="shared" si="352"/>
        <v>759.604083158408</v>
      </c>
      <c r="NG41" s="56">
        <f t="shared" si="352"/>
        <v>759.604083158408</v>
      </c>
      <c r="NH41" s="56">
        <f t="shared" si="352"/>
        <v>759.604083158408</v>
      </c>
      <c r="NI41" s="56">
        <f t="shared" si="352"/>
        <v>759.604083158408</v>
      </c>
      <c r="NJ41" s="56">
        <f t="shared" si="352"/>
        <v>759.604083158408</v>
      </c>
      <c r="NK41" s="56">
        <f t="shared" si="352"/>
        <v>759.604083158408</v>
      </c>
      <c r="NL41" s="56">
        <f t="shared" si="352"/>
        <v>759.604083158408</v>
      </c>
      <c r="NM41" s="56">
        <f t="shared" si="352"/>
        <v>759.604083158408</v>
      </c>
      <c r="NN41" s="56">
        <f t="shared" si="352"/>
        <v>759.604083158408</v>
      </c>
      <c r="NO41" s="56">
        <f t="shared" si="352"/>
        <v>759.604083158408</v>
      </c>
      <c r="NP41" s="56">
        <f t="shared" si="352"/>
        <v>759.604083158408</v>
      </c>
      <c r="NQ41" s="56">
        <f t="shared" si="352"/>
        <v>759.604083158408</v>
      </c>
      <c r="NR41" s="56">
        <f t="shared" si="352"/>
        <v>759.604083158408</v>
      </c>
      <c r="NS41" s="56">
        <f t="shared" si="352"/>
        <v>759.604083158408</v>
      </c>
      <c r="NT41" s="56">
        <f t="shared" si="352"/>
        <v>759.604083158408</v>
      </c>
      <c r="NU41" s="56">
        <f t="shared" si="352"/>
        <v>759.604083158408</v>
      </c>
      <c r="NV41" s="56">
        <f t="shared" si="352"/>
        <v>759.604083158408</v>
      </c>
      <c r="NW41" s="56">
        <f t="shared" si="352"/>
        <v>759.604083158408</v>
      </c>
      <c r="NX41" s="56">
        <f t="shared" si="352"/>
        <v>759.604083158408</v>
      </c>
      <c r="NY41" s="56">
        <f t="shared" si="352"/>
        <v>759.604083158408</v>
      </c>
      <c r="NZ41" s="56">
        <f t="shared" si="352"/>
        <v>759.604083158408</v>
      </c>
      <c r="OA41" s="56">
        <f t="shared" si="352"/>
        <v>759.604083158408</v>
      </c>
      <c r="OB41" s="56">
        <f t="shared" si="352"/>
        <v>759.604083158408</v>
      </c>
      <c r="OC41" s="56">
        <f t="shared" si="352"/>
        <v>759.604083158408</v>
      </c>
      <c r="OD41" s="56">
        <f t="shared" si="352"/>
        <v>759.604083158408</v>
      </c>
      <c r="OE41" s="56">
        <f t="shared" si="352"/>
        <v>759.604083158408</v>
      </c>
      <c r="OF41" s="56">
        <f t="shared" si="352"/>
        <v>759.604083158408</v>
      </c>
      <c r="OG41" s="56">
        <f t="shared" si="352"/>
        <v>759.604083158408</v>
      </c>
    </row>
    <row r="42" spans="2:410"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130"/>
      <c r="AG42" s="130"/>
      <c r="AH42" s="130"/>
      <c r="AI42" s="130"/>
      <c r="AJ42" s="130"/>
      <c r="AK42" s="50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130"/>
      <c r="MA42" s="130"/>
      <c r="MB42" s="130"/>
      <c r="MC42" s="130"/>
      <c r="MD42" s="130"/>
      <c r="ME42" s="130"/>
      <c r="MF42" s="130"/>
      <c r="MG42" s="130"/>
      <c r="MH42" s="130"/>
      <c r="MI42" s="130"/>
      <c r="MJ42" s="130"/>
      <c r="MK42" s="130"/>
      <c r="ML42" s="130"/>
      <c r="MM42" s="130"/>
      <c r="MN42" s="130"/>
      <c r="MO42" s="130"/>
      <c r="MP42" s="130"/>
      <c r="MQ42" s="130"/>
      <c r="MR42" s="130"/>
      <c r="MS42" s="130"/>
      <c r="MT42" s="130"/>
      <c r="MU42" s="130"/>
      <c r="MV42" s="130"/>
      <c r="MW42" s="130"/>
      <c r="MX42" s="130"/>
      <c r="MY42" s="130"/>
      <c r="MZ42" s="130"/>
      <c r="NA42" s="130"/>
      <c r="NB42" s="130"/>
      <c r="NC42" s="130"/>
      <c r="ND42" s="130"/>
      <c r="NE42" s="130"/>
      <c r="NF42" s="130"/>
      <c r="NG42" s="130"/>
      <c r="NH42" s="130"/>
      <c r="NI42" s="130"/>
      <c r="NJ42" s="130"/>
      <c r="NK42" s="130"/>
      <c r="NL42" s="130"/>
      <c r="NM42" s="130"/>
      <c r="NN42" s="130"/>
      <c r="NO42" s="130"/>
      <c r="NP42" s="130"/>
      <c r="NQ42" s="130"/>
      <c r="NR42" s="130"/>
      <c r="NS42" s="130"/>
      <c r="NT42" s="130"/>
      <c r="NU42" s="130"/>
      <c r="NV42" s="130"/>
      <c r="NW42" s="130"/>
      <c r="NX42" s="130"/>
      <c r="NY42" s="130"/>
      <c r="NZ42" s="130"/>
      <c r="OA42" s="130"/>
      <c r="OB42" s="130"/>
      <c r="OC42" s="130"/>
      <c r="OD42" s="130"/>
      <c r="OE42" s="130"/>
      <c r="OF42" s="130"/>
      <c r="OG42" s="130"/>
    </row>
    <row r="43" spans="2:410"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130"/>
      <c r="AG43" s="130"/>
      <c r="AH43" s="130"/>
      <c r="AI43" s="130"/>
      <c r="AJ43" s="130"/>
      <c r="AK43" s="50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130"/>
      <c r="MA43" s="130"/>
      <c r="MB43" s="130"/>
      <c r="MC43" s="130"/>
      <c r="MD43" s="130"/>
      <c r="ME43" s="130"/>
      <c r="MF43" s="130"/>
      <c r="MG43" s="130"/>
      <c r="MH43" s="130"/>
      <c r="MI43" s="130"/>
      <c r="MJ43" s="130"/>
      <c r="MK43" s="130"/>
      <c r="ML43" s="130"/>
      <c r="MM43" s="130"/>
      <c r="MN43" s="130"/>
      <c r="MO43" s="130"/>
      <c r="MP43" s="130"/>
      <c r="MQ43" s="130"/>
      <c r="MR43" s="130"/>
      <c r="MS43" s="130"/>
      <c r="MT43" s="130"/>
      <c r="MU43" s="130"/>
      <c r="MV43" s="130"/>
      <c r="MW43" s="130"/>
      <c r="MX43" s="130"/>
      <c r="MY43" s="130"/>
      <c r="MZ43" s="130"/>
      <c r="NA43" s="130"/>
      <c r="NB43" s="130"/>
      <c r="NC43" s="130"/>
      <c r="ND43" s="130"/>
      <c r="NE43" s="130"/>
      <c r="NF43" s="130"/>
      <c r="NG43" s="130"/>
      <c r="NH43" s="130"/>
      <c r="NI43" s="130"/>
      <c r="NJ43" s="130"/>
      <c r="NK43" s="130"/>
      <c r="NL43" s="130"/>
      <c r="NM43" s="130"/>
      <c r="NN43" s="130"/>
      <c r="NO43" s="130"/>
      <c r="NP43" s="130"/>
      <c r="NQ43" s="130"/>
      <c r="NR43" s="130"/>
      <c r="NS43" s="130"/>
      <c r="NT43" s="130"/>
      <c r="NU43" s="130"/>
      <c r="NV43" s="130"/>
      <c r="NW43" s="130"/>
      <c r="NX43" s="130"/>
      <c r="NY43" s="130"/>
      <c r="NZ43" s="130"/>
      <c r="OA43" s="130"/>
      <c r="OB43" s="130"/>
      <c r="OC43" s="130"/>
      <c r="OD43" s="130"/>
      <c r="OE43" s="130"/>
      <c r="OF43" s="130"/>
      <c r="OG43" s="130"/>
    </row>
    <row r="44" spans="2:410">
      <c r="D44" s="11" t="s">
        <v>329</v>
      </c>
      <c r="G44" s="55">
        <f>G29-G41</f>
        <v>106185.297454</v>
      </c>
      <c r="H44" s="55">
        <f t="shared" ref="H44:AE44" si="353">H29-H41</f>
        <v>50535.719999999994</v>
      </c>
      <c r="I44" s="55">
        <f t="shared" si="353"/>
        <v>51933.594860000005</v>
      </c>
      <c r="J44" s="55">
        <f t="shared" si="353"/>
        <v>53343.960724310986</v>
      </c>
      <c r="K44" s="55">
        <f t="shared" si="353"/>
        <v>54766.117651950131</v>
      </c>
      <c r="L44" s="55">
        <f t="shared" si="353"/>
        <v>56214.690134505094</v>
      </c>
      <c r="M44" s="55">
        <f t="shared" si="353"/>
        <v>57699.679626929625</v>
      </c>
      <c r="N44" s="55">
        <f t="shared" si="353"/>
        <v>59221.999491592549</v>
      </c>
      <c r="O44" s="55">
        <f t="shared" si="353"/>
        <v>60782.585955911025</v>
      </c>
      <c r="P44" s="55">
        <f t="shared" si="353"/>
        <v>62382.398683906846</v>
      </c>
      <c r="Q44" s="55">
        <f t="shared" si="353"/>
        <v>64022.421362033245</v>
      </c>
      <c r="R44" s="55">
        <f t="shared" si="353"/>
        <v>65703.662299627642</v>
      </c>
      <c r="S44" s="55">
        <f t="shared" si="353"/>
        <v>67427.155044356274</v>
      </c>
      <c r="T44" s="55">
        <f t="shared" si="353"/>
        <v>69193.959013023021</v>
      </c>
      <c r="U44" s="55">
        <f t="shared" si="353"/>
        <v>71005.160138127452</v>
      </c>
      <c r="V44" s="55">
        <f t="shared" si="353"/>
        <v>72861.871530563352</v>
      </c>
      <c r="W44" s="55">
        <f t="shared" si="353"/>
        <v>74765.23415886132</v>
      </c>
      <c r="X44" s="55">
        <f t="shared" si="353"/>
        <v>76716.417545387798</v>
      </c>
      <c r="Y44" s="55">
        <f t="shared" si="353"/>
        <v>78716.620479923004</v>
      </c>
      <c r="Z44" s="55">
        <f t="shared" si="353"/>
        <v>80767.071751052077</v>
      </c>
      <c r="AA44" s="55">
        <f t="shared" si="353"/>
        <v>82869.030895812786</v>
      </c>
      <c r="AB44" s="55">
        <f t="shared" si="353"/>
        <v>85023.788968055684</v>
      </c>
      <c r="AC44" s="55">
        <f t="shared" si="353"/>
        <v>87232.669325983516</v>
      </c>
      <c r="AD44" s="55">
        <f t="shared" si="353"/>
        <v>89497.028439347254</v>
      </c>
      <c r="AE44" s="55">
        <f t="shared" si="353"/>
        <v>91818.256716790347</v>
      </c>
      <c r="AF44" s="130">
        <f t="shared" ref="AF44:AJ44" si="354">AF29-AF41</f>
        <v>-9115.2489979008969</v>
      </c>
      <c r="AG44" s="130">
        <f t="shared" si="354"/>
        <v>-9115.2489979008969</v>
      </c>
      <c r="AH44" s="130">
        <f t="shared" si="354"/>
        <v>-9115.2489979008969</v>
      </c>
      <c r="AI44" s="130">
        <f t="shared" si="354"/>
        <v>-9115.2489979008969</v>
      </c>
      <c r="AJ44" s="130">
        <f t="shared" si="354"/>
        <v>-9115.2489979008969</v>
      </c>
      <c r="AK44" s="50"/>
      <c r="AL44" s="55">
        <f t="shared" ref="AL44:CW44" si="355">AL29-AL41</f>
        <v>59211.975282443149</v>
      </c>
      <c r="AM44" s="55">
        <f t="shared" si="355"/>
        <v>2698.4292388538743</v>
      </c>
      <c r="AN44" s="55">
        <f t="shared" si="355"/>
        <v>4005.2941234293421</v>
      </c>
      <c r="AO44" s="55">
        <f t="shared" si="355"/>
        <v>5029.3551595854105</v>
      </c>
      <c r="AP44" s="55">
        <f t="shared" si="355"/>
        <v>5592.5034583708575</v>
      </c>
      <c r="AQ44" s="55">
        <f t="shared" si="355"/>
        <v>5760.155417642688</v>
      </c>
      <c r="AR44" s="55">
        <f t="shared" si="355"/>
        <v>6042.9233624408707</v>
      </c>
      <c r="AS44" s="55">
        <f t="shared" si="355"/>
        <v>5519.6729627325876</v>
      </c>
      <c r="AT44" s="55">
        <f t="shared" si="355"/>
        <v>4482.139092714915</v>
      </c>
      <c r="AU44" s="55">
        <f t="shared" si="355"/>
        <v>3366.2186416756745</v>
      </c>
      <c r="AV44" s="55">
        <f t="shared" si="355"/>
        <v>2545.5067401862357</v>
      </c>
      <c r="AW44" s="55">
        <f t="shared" si="355"/>
        <v>1931.1239739244197</v>
      </c>
      <c r="AX44" s="55">
        <f t="shared" si="355"/>
        <v>2230.6512352341679</v>
      </c>
      <c r="AY44" s="55">
        <f t="shared" si="355"/>
        <v>2780.4360724617354</v>
      </c>
      <c r="AZ44" s="55">
        <f t="shared" si="355"/>
        <v>4119.7765494189016</v>
      </c>
      <c r="BA44" s="55">
        <f t="shared" si="355"/>
        <v>5169.2855023234497</v>
      </c>
      <c r="BB44" s="55">
        <f t="shared" si="355"/>
        <v>5746.4280363337148</v>
      </c>
      <c r="BC44" s="55">
        <f t="shared" si="355"/>
        <v>5918.24614679345</v>
      </c>
      <c r="BD44" s="55">
        <f t="shared" si="355"/>
        <v>6208.0408750198676</v>
      </c>
      <c r="BE44" s="55">
        <f t="shared" si="355"/>
        <v>5671.7877028788334</v>
      </c>
      <c r="BF44" s="55">
        <f t="shared" si="355"/>
        <v>4608.4711161912219</v>
      </c>
      <c r="BG44" s="55">
        <f t="shared" si="355"/>
        <v>3464.8200419436566</v>
      </c>
      <c r="BH44" s="55">
        <f t="shared" si="355"/>
        <v>2623.7134497022053</v>
      </c>
      <c r="BI44" s="55">
        <f t="shared" si="355"/>
        <v>1994.0632716987834</v>
      </c>
      <c r="BJ44" s="55">
        <f t="shared" si="355"/>
        <v>2297.9214365964044</v>
      </c>
      <c r="BK44" s="55">
        <f t="shared" si="355"/>
        <v>2861.368427029076</v>
      </c>
      <c r="BL44" s="55">
        <f t="shared" si="355"/>
        <v>4233.9915148386299</v>
      </c>
      <c r="BM44" s="55">
        <f t="shared" si="355"/>
        <v>5309.580765222855</v>
      </c>
      <c r="BN44" s="55">
        <f t="shared" si="355"/>
        <v>5901.0652912032756</v>
      </c>
      <c r="BO44" s="55">
        <f t="shared" si="355"/>
        <v>6077.1530817079356</v>
      </c>
      <c r="BP44" s="55">
        <f t="shared" si="355"/>
        <v>6374.1492089307794</v>
      </c>
      <c r="BQ44" s="55">
        <f t="shared" si="355"/>
        <v>5824.5701454620412</v>
      </c>
      <c r="BR44" s="55">
        <f t="shared" si="355"/>
        <v>4734.8301415952419</v>
      </c>
      <c r="BS44" s="55">
        <f t="shared" si="355"/>
        <v>3562.759338152624</v>
      </c>
      <c r="BT44" s="55">
        <f t="shared" si="355"/>
        <v>2700.7512470939719</v>
      </c>
      <c r="BU44" s="55">
        <f t="shared" si="355"/>
        <v>2055.4542621671653</v>
      </c>
      <c r="BV44" s="55">
        <f t="shared" si="355"/>
        <v>2365.0094536324914</v>
      </c>
      <c r="BW44" s="55">
        <f t="shared" si="355"/>
        <v>2942.4581017774153</v>
      </c>
      <c r="BX44" s="55">
        <f t="shared" si="355"/>
        <v>4349.1908733190367</v>
      </c>
      <c r="BY44" s="55">
        <f t="shared" si="355"/>
        <v>5451.5085165753098</v>
      </c>
      <c r="BZ44" s="55">
        <f t="shared" si="355"/>
        <v>6057.6914330263435</v>
      </c>
      <c r="CA44" s="55">
        <f t="shared" si="355"/>
        <v>6238.1550051250433</v>
      </c>
      <c r="CB44" s="55">
        <f t="shared" si="355"/>
        <v>6542.5314861093757</v>
      </c>
      <c r="CC44" s="55">
        <f t="shared" si="355"/>
        <v>5979.2953829134385</v>
      </c>
      <c r="CD44" s="55">
        <f t="shared" si="355"/>
        <v>4862.4753399505507</v>
      </c>
      <c r="CE44" s="55">
        <f t="shared" si="355"/>
        <v>3661.2785770423825</v>
      </c>
      <c r="CF44" s="55">
        <f t="shared" si="355"/>
        <v>2777.8495849209239</v>
      </c>
      <c r="CG44" s="55">
        <f t="shared" si="355"/>
        <v>2116.5169699186858</v>
      </c>
      <c r="CH44" s="55">
        <f t="shared" si="355"/>
        <v>2431.8265638585922</v>
      </c>
      <c r="CI44" s="55">
        <f t="shared" si="355"/>
        <v>3023.6248109099174</v>
      </c>
      <c r="CJ44" s="55">
        <f t="shared" si="355"/>
        <v>4465.3148918243478</v>
      </c>
      <c r="CK44" s="55">
        <f t="shared" si="355"/>
        <v>5595.02512851554</v>
      </c>
      <c r="CL44" s="55">
        <f t="shared" si="355"/>
        <v>6216.2716904403815</v>
      </c>
      <c r="CM44" s="55">
        <f t="shared" si="355"/>
        <v>6401.219782305735</v>
      </c>
      <c r="CN44" s="55">
        <f t="shared" si="355"/>
        <v>6713.1600188425282</v>
      </c>
      <c r="CO44" s="55">
        <f t="shared" si="355"/>
        <v>6135.9274984821714</v>
      </c>
      <c r="CP44" s="55">
        <f t="shared" si="355"/>
        <v>4991.3544774516549</v>
      </c>
      <c r="CQ44" s="55">
        <f t="shared" si="355"/>
        <v>3760.3079749852204</v>
      </c>
      <c r="CR44" s="55">
        <f t="shared" si="355"/>
        <v>2854.9257724095423</v>
      </c>
      <c r="CS44" s="55">
        <f t="shared" si="355"/>
        <v>2177.1590419244985</v>
      </c>
      <c r="CT44" s="55">
        <f t="shared" si="355"/>
        <v>2499.5603255458113</v>
      </c>
      <c r="CU44" s="55">
        <f t="shared" si="355"/>
        <v>3106.0647590363624</v>
      </c>
      <c r="CV44" s="55">
        <f t="shared" si="355"/>
        <v>4583.5808384615175</v>
      </c>
      <c r="CW44" s="55">
        <f t="shared" si="355"/>
        <v>5741.3643745344853</v>
      </c>
      <c r="CX44" s="55">
        <f t="shared" ref="CX44:FI44" si="356">CX29-CX41</f>
        <v>6378.0489135231601</v>
      </c>
      <c r="CY44" s="55">
        <f t="shared" si="356"/>
        <v>6567.5929654713673</v>
      </c>
      <c r="CZ44" s="55">
        <f t="shared" si="356"/>
        <v>6887.2849168860976</v>
      </c>
      <c r="DA44" s="55">
        <f t="shared" si="356"/>
        <v>6295.7081683947872</v>
      </c>
      <c r="DB44" s="55">
        <f t="shared" si="356"/>
        <v>5122.6925077916621</v>
      </c>
      <c r="DC44" s="55">
        <f t="shared" si="356"/>
        <v>3861.0544997389356</v>
      </c>
      <c r="DD44" s="55">
        <f t="shared" si="356"/>
        <v>2933.1735494292529</v>
      </c>
      <c r="DE44" s="55">
        <f t="shared" si="356"/>
        <v>2238.5643156916558</v>
      </c>
      <c r="DF44" s="55">
        <f t="shared" si="356"/>
        <v>2569.0122698507989</v>
      </c>
      <c r="DG44" s="55">
        <f t="shared" si="356"/>
        <v>3190.5883385135899</v>
      </c>
      <c r="DH44" s="55">
        <f t="shared" si="356"/>
        <v>4704.8206925124596</v>
      </c>
      <c r="DI44" s="55">
        <f t="shared" si="356"/>
        <v>5891.3751494568405</v>
      </c>
      <c r="DJ44" s="55">
        <f t="shared" si="356"/>
        <v>6543.8812992393832</v>
      </c>
      <c r="DK44" s="55">
        <f t="shared" si="356"/>
        <v>6738.1355208785044</v>
      </c>
      <c r="DL44" s="55">
        <f t="shared" si="356"/>
        <v>7065.7718172858913</v>
      </c>
      <c r="DM44" s="55">
        <f t="shared" si="356"/>
        <v>6459.4943865945716</v>
      </c>
      <c r="DN44" s="55">
        <f t="shared" si="356"/>
        <v>5257.3292868254593</v>
      </c>
      <c r="DO44" s="55">
        <f t="shared" si="356"/>
        <v>3964.3395742726229</v>
      </c>
      <c r="DP44" s="55">
        <f t="shared" si="356"/>
        <v>3013.4007823477436</v>
      </c>
      <c r="DQ44" s="55">
        <f t="shared" si="356"/>
        <v>2301.5305091517671</v>
      </c>
      <c r="DR44" s="55">
        <f t="shared" si="356"/>
        <v>2640.2257935844013</v>
      </c>
      <c r="DS44" s="55">
        <f t="shared" si="356"/>
        <v>3277.2480275534626</v>
      </c>
      <c r="DT44" s="55">
        <f t="shared" si="356"/>
        <v>4829.1090555492028</v>
      </c>
      <c r="DU44" s="55">
        <f t="shared" si="356"/>
        <v>6045.1493907486529</v>
      </c>
      <c r="DV44" s="55">
        <f t="shared" si="356"/>
        <v>6713.8703183532925</v>
      </c>
      <c r="DW44" s="55">
        <f t="shared" si="356"/>
        <v>6912.9517574001457</v>
      </c>
      <c r="DX44" s="55">
        <f t="shared" si="356"/>
        <v>7248.7298157732566</v>
      </c>
      <c r="DY44" s="55">
        <f t="shared" si="356"/>
        <v>6627.3863909292577</v>
      </c>
      <c r="DZ44" s="55">
        <f t="shared" si="356"/>
        <v>5395.3474884308816</v>
      </c>
      <c r="EA44" s="55">
        <f t="shared" si="356"/>
        <v>4070.2269815211071</v>
      </c>
      <c r="EB44" s="55">
        <f t="shared" si="356"/>
        <v>3095.6573606168954</v>
      </c>
      <c r="EC44" s="55">
        <f t="shared" si="356"/>
        <v>2366.0971111319986</v>
      </c>
      <c r="ED44" s="55">
        <f t="shared" si="356"/>
        <v>2713.2453859676734</v>
      </c>
      <c r="EE44" s="55">
        <f t="shared" si="356"/>
        <v>3366.0976224508659</v>
      </c>
      <c r="EF44" s="55">
        <f t="shared" si="356"/>
        <v>4956.5223969923009</v>
      </c>
      <c r="EG44" s="55">
        <f t="shared" si="356"/>
        <v>6202.7813345214563</v>
      </c>
      <c r="EH44" s="55">
        <f t="shared" si="356"/>
        <v>6888.1199771770716</v>
      </c>
      <c r="EI44" s="55">
        <f t="shared" si="356"/>
        <v>7092.1485899842382</v>
      </c>
      <c r="EJ44" s="55">
        <f t="shared" si="356"/>
        <v>7436.2707331079209</v>
      </c>
      <c r="EK44" s="55">
        <f t="shared" si="356"/>
        <v>6799.4869241565493</v>
      </c>
      <c r="EL44" s="55">
        <f t="shared" si="356"/>
        <v>5536.8318549310889</v>
      </c>
      <c r="EM44" s="55">
        <f t="shared" si="356"/>
        <v>4178.7821034246062</v>
      </c>
      <c r="EN44" s="55">
        <f t="shared" si="356"/>
        <v>3179.9944274409245</v>
      </c>
      <c r="EO44" s="55">
        <f t="shared" si="356"/>
        <v>2432.3046057563288</v>
      </c>
      <c r="EP44" s="55">
        <f t="shared" si="356"/>
        <v>2788.1166560582578</v>
      </c>
      <c r="EQ44" s="55">
        <f t="shared" si="356"/>
        <v>3457.1922706180576</v>
      </c>
      <c r="ER44" s="55">
        <f t="shared" si="356"/>
        <v>5087.1391008068476</v>
      </c>
      <c r="ES44" s="55">
        <f t="shared" si="356"/>
        <v>6364.3675729336028</v>
      </c>
      <c r="ET44" s="55">
        <f t="shared" si="356"/>
        <v>7066.7368808592091</v>
      </c>
      <c r="EU44" s="55">
        <f t="shared" si="356"/>
        <v>7275.8356046946346</v>
      </c>
      <c r="EV44" s="55">
        <f t="shared" si="356"/>
        <v>7628.5091830749407</v>
      </c>
      <c r="EW44" s="55">
        <f t="shared" si="356"/>
        <v>6975.9012964711264</v>
      </c>
      <c r="EX44" s="55">
        <f t="shared" si="356"/>
        <v>5681.8692487754133</v>
      </c>
      <c r="EY44" s="55">
        <f t="shared" si="356"/>
        <v>4290.0719609439957</v>
      </c>
      <c r="EZ44" s="55">
        <f t="shared" si="356"/>
        <v>3266.4644112121186</v>
      </c>
      <c r="FA44" s="55">
        <f t="shared" si="356"/>
        <v>2500.1944974586604</v>
      </c>
      <c r="FB44" s="55">
        <f t="shared" si="356"/>
        <v>2864.8863608639117</v>
      </c>
      <c r="FC44" s="55">
        <f t="shared" si="356"/>
        <v>3550.5885044455226</v>
      </c>
      <c r="FD44" s="55">
        <f t="shared" si="356"/>
        <v>5221.0395133645043</v>
      </c>
      <c r="FE44" s="55">
        <f t="shared" si="356"/>
        <v>6530.0071130236092</v>
      </c>
      <c r="FF44" s="55">
        <f t="shared" si="356"/>
        <v>7249.8302982511677</v>
      </c>
      <c r="FG44" s="55">
        <f t="shared" si="356"/>
        <v>7464.1251253739019</v>
      </c>
      <c r="FH44" s="55">
        <f t="shared" si="356"/>
        <v>7825.5626421769603</v>
      </c>
      <c r="FI44" s="55">
        <f t="shared" si="356"/>
        <v>7156.7374495910408</v>
      </c>
      <c r="FJ44" s="55">
        <f t="shared" ref="FJ44:HU44" si="357">FJ29-FJ41</f>
        <v>5830.5487055100893</v>
      </c>
      <c r="FK44" s="55">
        <f t="shared" si="357"/>
        <v>4404.16525507606</v>
      </c>
      <c r="FL44" s="55">
        <f t="shared" si="357"/>
        <v>3355.1210577333468</v>
      </c>
      <c r="FM44" s="55">
        <f t="shared" si="357"/>
        <v>2569.8093366231146</v>
      </c>
      <c r="FN44" s="55">
        <f t="shared" si="357"/>
        <v>2943.6024341603706</v>
      </c>
      <c r="FO44" s="55">
        <f t="shared" si="357"/>
        <v>3646.3442760099842</v>
      </c>
      <c r="FP44" s="55">
        <f t="shared" si="357"/>
        <v>5358.3059925006028</v>
      </c>
      <c r="FQ44" s="55">
        <f t="shared" si="357"/>
        <v>6699.8014370112369</v>
      </c>
      <c r="FR44" s="55">
        <f t="shared" si="357"/>
        <v>7437.512228391699</v>
      </c>
      <c r="FS44" s="55">
        <f t="shared" si="357"/>
        <v>7657.1322819684337</v>
      </c>
      <c r="FT44" s="55">
        <f t="shared" si="357"/>
        <v>8027.5515210640478</v>
      </c>
      <c r="FU44" s="55">
        <f t="shared" si="357"/>
        <v>7342.1060224423682</v>
      </c>
      <c r="FV44" s="55">
        <f t="shared" si="357"/>
        <v>5982.961488071006</v>
      </c>
      <c r="FW44" s="55">
        <f t="shared" si="357"/>
        <v>4521.1324088936908</v>
      </c>
      <c r="FX44" s="55">
        <f t="shared" si="357"/>
        <v>3446.019463247012</v>
      </c>
      <c r="FY44" s="55">
        <f t="shared" si="357"/>
        <v>2641.1927458671908</v>
      </c>
      <c r="FZ44" s="55">
        <f t="shared" si="357"/>
        <v>3024.3140160311614</v>
      </c>
      <c r="GA44" s="55">
        <f t="shared" si="357"/>
        <v>3744.5189926507383</v>
      </c>
      <c r="GB44" s="55">
        <f t="shared" si="357"/>
        <v>5499.0229577961491</v>
      </c>
      <c r="GC44" s="55">
        <f t="shared" si="357"/>
        <v>6873.8545641028722</v>
      </c>
      <c r="GD44" s="55">
        <f t="shared" si="357"/>
        <v>7629.8974686491383</v>
      </c>
      <c r="GE44" s="55">
        <f t="shared" si="357"/>
        <v>7854.9750805572567</v>
      </c>
      <c r="GF44" s="55">
        <f t="shared" si="357"/>
        <v>8234.5992377443963</v>
      </c>
      <c r="GG44" s="55">
        <f t="shared" si="357"/>
        <v>7532.120418481968</v>
      </c>
      <c r="GH44" s="55">
        <f t="shared" si="357"/>
        <v>6139.2011424314769</v>
      </c>
      <c r="GI44" s="55">
        <f t="shared" si="357"/>
        <v>4641.0456106366055</v>
      </c>
      <c r="GJ44" s="55">
        <f t="shared" si="357"/>
        <v>3539.216108290605</v>
      </c>
      <c r="GK44" s="55">
        <f t="shared" si="357"/>
        <v>2714.3894469838951</v>
      </c>
      <c r="GL44" s="55">
        <f t="shared" si="357"/>
        <v>3107.0714831474115</v>
      </c>
      <c r="GM44" s="55">
        <f t="shared" si="357"/>
        <v>3845.173553435985</v>
      </c>
      <c r="GN44" s="55">
        <f t="shared" si="357"/>
        <v>5643.2769421152589</v>
      </c>
      <c r="GO44" s="55">
        <f t="shared" si="357"/>
        <v>7052.2731138387044</v>
      </c>
      <c r="GP44" s="55">
        <f t="shared" si="357"/>
        <v>7827.1036845629478</v>
      </c>
      <c r="GQ44" s="55">
        <f t="shared" si="357"/>
        <v>8057.7744751269802</v>
      </c>
      <c r="GR44" s="55">
        <f t="shared" si="357"/>
        <v>8446.83229262022</v>
      </c>
      <c r="GS44" s="55">
        <f t="shared" si="357"/>
        <v>7726.8968746991213</v>
      </c>
      <c r="GT44" s="55">
        <f t="shared" si="357"/>
        <v>6299.363554638775</v>
      </c>
      <c r="GU44" s="55">
        <f t="shared" si="357"/>
        <v>4763.9788578788002</v>
      </c>
      <c r="GV44" s="55">
        <f t="shared" si="357"/>
        <v>3634.768892399502</v>
      </c>
      <c r="GW44" s="55">
        <f t="shared" si="357"/>
        <v>2789.4452885593209</v>
      </c>
      <c r="GX44" s="55">
        <f t="shared" si="357"/>
        <v>3191.9264798061927</v>
      </c>
      <c r="GY44" s="55">
        <f t="shared" si="357"/>
        <v>3948.3703865414368</v>
      </c>
      <c r="GZ44" s="55">
        <f t="shared" si="357"/>
        <v>5791.1566444293912</v>
      </c>
      <c r="HA44" s="55">
        <f t="shared" si="357"/>
        <v>7235.1663710201647</v>
      </c>
      <c r="HB44" s="55">
        <f t="shared" si="357"/>
        <v>8029.2514814269034</v>
      </c>
      <c r="HC44" s="55">
        <f t="shared" si="357"/>
        <v>8265.6544411364539</v>
      </c>
      <c r="HD44" s="55">
        <f t="shared" si="357"/>
        <v>8664.380345394402</v>
      </c>
      <c r="HE44" s="55">
        <f t="shared" si="357"/>
        <v>7926.5545323379629</v>
      </c>
      <c r="HF44" s="55">
        <f t="shared" si="357"/>
        <v>6463.5470092741161</v>
      </c>
      <c r="HG44" s="55">
        <f t="shared" si="357"/>
        <v>4890.0080027996573</v>
      </c>
      <c r="HH44" s="55">
        <f t="shared" si="357"/>
        <v>3732.7371696781979</v>
      </c>
      <c r="HI44" s="55">
        <f t="shared" si="357"/>
        <v>2866.4072742825874</v>
      </c>
      <c r="HJ44" s="55">
        <f t="shared" si="357"/>
        <v>3278.931949746328</v>
      </c>
      <c r="HK44" s="55">
        <f t="shared" si="357"/>
        <v>4054.1734875639427</v>
      </c>
      <c r="HL44" s="55">
        <f t="shared" si="357"/>
        <v>5942.7529839604122</v>
      </c>
      <c r="HM44" s="55">
        <f t="shared" si="357"/>
        <v>7422.6463522569684</v>
      </c>
      <c r="HN44" s="55">
        <f t="shared" si="357"/>
        <v>8236.4644776573132</v>
      </c>
      <c r="HO44" s="55">
        <f t="shared" si="357"/>
        <v>8478.7420509156455</v>
      </c>
      <c r="HP44" s="55">
        <f t="shared" si="357"/>
        <v>8887.3762938944037</v>
      </c>
      <c r="HQ44" s="55">
        <f t="shared" si="357"/>
        <v>8131.2155093835117</v>
      </c>
      <c r="HR44" s="55">
        <f t="shared" si="357"/>
        <v>6631.85224937153</v>
      </c>
      <c r="HS44" s="55">
        <f t="shared" si="357"/>
        <v>5019.2107985861803</v>
      </c>
      <c r="HT44" s="55">
        <f t="shared" si="357"/>
        <v>3833.1817852616527</v>
      </c>
      <c r="HU44" s="55">
        <f t="shared" si="357"/>
        <v>2945.3235919654612</v>
      </c>
      <c r="HV44" s="55">
        <f t="shared" ref="HV44:KG44" si="358">HV29-HV41</f>
        <v>3368.1421687611478</v>
      </c>
      <c r="HW44" s="55">
        <f t="shared" si="358"/>
        <v>4162.6484587935311</v>
      </c>
      <c r="HX44" s="55">
        <f t="shared" si="358"/>
        <v>6098.1591556754529</v>
      </c>
      <c r="HY44" s="55">
        <f t="shared" si="358"/>
        <v>7614.827874174176</v>
      </c>
      <c r="HZ44" s="55">
        <f t="shared" si="358"/>
        <v>8448.8693799907214</v>
      </c>
      <c r="IA44" s="55">
        <f t="shared" si="358"/>
        <v>8697.1675509445231</v>
      </c>
      <c r="IB44" s="55">
        <f t="shared" si="358"/>
        <v>9115.9563548613023</v>
      </c>
      <c r="IC44" s="55">
        <f t="shared" si="358"/>
        <v>8341.0049748553156</v>
      </c>
      <c r="ID44" s="55">
        <f t="shared" si="358"/>
        <v>6804.3825378320353</v>
      </c>
      <c r="IE44" s="55">
        <f t="shared" si="358"/>
        <v>5151.6669469946701</v>
      </c>
      <c r="IF44" s="55">
        <f t="shared" si="358"/>
        <v>3936.1651126890283</v>
      </c>
      <c r="IG44" s="55">
        <f t="shared" si="358"/>
        <v>3026.2436432894269</v>
      </c>
      <c r="IH44" s="55">
        <f t="shared" si="358"/>
        <v>3459.612778128092</v>
      </c>
      <c r="II44" s="55">
        <f t="shared" si="358"/>
        <v>4273.8625494677799</v>
      </c>
      <c r="IJ44" s="55">
        <f t="shared" si="358"/>
        <v>6257.4706871672179</v>
      </c>
      <c r="IK44" s="55">
        <f t="shared" si="358"/>
        <v>7811.8286233206345</v>
      </c>
      <c r="IL44" s="55">
        <f t="shared" si="358"/>
        <v>8666.5960605567216</v>
      </c>
      <c r="IM44" s="55">
        <f t="shared" si="358"/>
        <v>8921.0644410587229</v>
      </c>
      <c r="IN44" s="55">
        <f t="shared" si="358"/>
        <v>9350.2601467528366</v>
      </c>
      <c r="IO44" s="55">
        <f t="shared" si="358"/>
        <v>8556.0512249537005</v>
      </c>
      <c r="IP44" s="55">
        <f t="shared" si="358"/>
        <v>6981.2437203703912</v>
      </c>
      <c r="IQ44" s="55">
        <f t="shared" si="358"/>
        <v>5287.4581471007177</v>
      </c>
      <c r="IR44" s="55">
        <f t="shared" si="358"/>
        <v>4041.7510922125812</v>
      </c>
      <c r="IS44" s="55">
        <f t="shared" si="358"/>
        <v>3109.2180742983987</v>
      </c>
      <c r="IT44" s="55">
        <f t="shared" si="358"/>
        <v>3553.4008188756038</v>
      </c>
      <c r="IU44" s="55">
        <f t="shared" si="358"/>
        <v>4387.8846970330833</v>
      </c>
      <c r="IV44" s="55">
        <f t="shared" si="358"/>
        <v>6420.7854969543514</v>
      </c>
      <c r="IW44" s="55">
        <f t="shared" si="358"/>
        <v>8013.7692278211816</v>
      </c>
      <c r="IX44" s="55">
        <f t="shared" si="358"/>
        <v>8889.7776358725841</v>
      </c>
      <c r="IY44" s="55">
        <f t="shared" si="358"/>
        <v>9150.5695556300634</v>
      </c>
      <c r="IZ44" s="55">
        <f t="shared" si="358"/>
        <v>9590.4307746106715</v>
      </c>
      <c r="JA44" s="55">
        <f t="shared" si="358"/>
        <v>8776.4857611048283</v>
      </c>
      <c r="JB44" s="55">
        <f t="shared" si="358"/>
        <v>7162.5442900326234</v>
      </c>
      <c r="JC44" s="55">
        <f t="shared" si="358"/>
        <v>5426.6681452671983</v>
      </c>
      <c r="JD44" s="55">
        <f t="shared" si="358"/>
        <v>4150.0052700650904</v>
      </c>
      <c r="JE44" s="55">
        <f t="shared" si="358"/>
        <v>3194.2988066557423</v>
      </c>
      <c r="JF44" s="55">
        <f t="shared" si="358"/>
        <v>3649.5647669082437</v>
      </c>
      <c r="JG44" s="55">
        <f t="shared" si="358"/>
        <v>4504.7855694379359</v>
      </c>
      <c r="JH44" s="55">
        <f t="shared" si="358"/>
        <v>6588.2039542372477</v>
      </c>
      <c r="JI44" s="55">
        <f t="shared" si="358"/>
        <v>8220.7733308161187</v>
      </c>
      <c r="JJ44" s="55">
        <f t="shared" si="358"/>
        <v>9118.5505478075993</v>
      </c>
      <c r="JK44" s="55">
        <f t="shared" si="358"/>
        <v>9385.8231467710521</v>
      </c>
      <c r="JL44" s="55">
        <f t="shared" si="358"/>
        <v>9836.6149170433291</v>
      </c>
      <c r="JM44" s="55">
        <f t="shared" si="358"/>
        <v>9002.4433699518668</v>
      </c>
      <c r="JN44" s="55">
        <f t="shared" si="358"/>
        <v>7348.3954533235155</v>
      </c>
      <c r="JO44" s="55">
        <f t="shared" si="358"/>
        <v>5569.3827863606693</v>
      </c>
      <c r="JP44" s="55">
        <f t="shared" si="358"/>
        <v>4260.9948387097902</v>
      </c>
      <c r="JQ44" s="55">
        <f t="shared" si="358"/>
        <v>3281.5390696847198</v>
      </c>
      <c r="JR44" s="55">
        <f t="shared" si="358"/>
        <v>3748.1645690115001</v>
      </c>
      <c r="JS44" s="55">
        <f t="shared" si="358"/>
        <v>4624.6376084840558</v>
      </c>
      <c r="JT44" s="55">
        <f t="shared" si="358"/>
        <v>6759.8289401456313</v>
      </c>
      <c r="JU44" s="55">
        <f t="shared" si="358"/>
        <v>8432.9676657324853</v>
      </c>
      <c r="JV44" s="55">
        <f t="shared" si="358"/>
        <v>9353.0546465662064</v>
      </c>
      <c r="JW44" s="55">
        <f t="shared" si="358"/>
        <v>9626.9689696138994</v>
      </c>
      <c r="JX44" s="55">
        <f t="shared" si="358"/>
        <v>10088.962915377444</v>
      </c>
      <c r="JY44" s="55">
        <f t="shared" si="358"/>
        <v>9234.0622053407569</v>
      </c>
      <c r="JZ44" s="55">
        <f t="shared" si="358"/>
        <v>7538.9111979841928</v>
      </c>
      <c r="KA44" s="55">
        <f t="shared" si="358"/>
        <v>5715.690066247319</v>
      </c>
      <c r="KB44" s="55">
        <f t="shared" si="358"/>
        <v>4374.7886780973158</v>
      </c>
      <c r="KC44" s="55">
        <f t="shared" si="358"/>
        <v>3370.9934332119719</v>
      </c>
      <c r="KD44" s="55">
        <f t="shared" si="358"/>
        <v>3849.2616797582673</v>
      </c>
      <c r="KE44" s="55">
        <f t="shared" si="358"/>
        <v>4747.515074261717</v>
      </c>
      <c r="KF44" s="55">
        <f t="shared" si="358"/>
        <v>6935.7659105150815</v>
      </c>
      <c r="KG44" s="55">
        <f t="shared" si="358"/>
        <v>8650.4821334327698</v>
      </c>
      <c r="KH44" s="55">
        <f t="shared" ref="KH44:LY44" si="359">KH29-KH41</f>
        <v>9593.433275740208</v>
      </c>
      <c r="KI44" s="55">
        <f t="shared" si="359"/>
        <v>9874.1543697156358</v>
      </c>
      <c r="KJ44" s="55">
        <f t="shared" si="359"/>
        <v>10347.628865031404</v>
      </c>
      <c r="KK44" s="55">
        <f t="shared" si="359"/>
        <v>9471.4838723503071</v>
      </c>
      <c r="KL44" s="55">
        <f t="shared" si="359"/>
        <v>7734.2083624609313</v>
      </c>
      <c r="KM44" s="55">
        <f t="shared" si="359"/>
        <v>5865.6801856003967</v>
      </c>
      <c r="KN44" s="55">
        <f t="shared" si="359"/>
        <v>4491.4573979548659</v>
      </c>
      <c r="KO44" s="55">
        <f t="shared" si="359"/>
        <v>3462.7178412341204</v>
      </c>
      <c r="KP44" s="55">
        <f t="shared" si="359"/>
        <v>3952.9190993395628</v>
      </c>
      <c r="KQ44" s="55">
        <f t="shared" si="359"/>
        <v>4873.4940906964212</v>
      </c>
      <c r="KR44" s="55">
        <f t="shared" si="359"/>
        <v>7116.1229602306839</v>
      </c>
      <c r="KS44" s="55">
        <f t="shared" si="359"/>
        <v>8873.4498812878755</v>
      </c>
      <c r="KT44" s="55">
        <f t="shared" si="359"/>
        <v>9839.8333594816522</v>
      </c>
      <c r="KU44" s="55">
        <f t="shared" si="359"/>
        <v>10127.530372642372</v>
      </c>
      <c r="KV44" s="55">
        <f t="shared" si="359"/>
        <v>10612.770709166736</v>
      </c>
      <c r="KW44" s="55">
        <f t="shared" si="359"/>
        <v>9714.8535134175127</v>
      </c>
      <c r="KX44" s="55">
        <f t="shared" si="359"/>
        <v>7934.4067071073878</v>
      </c>
      <c r="KY44" s="55">
        <f t="shared" si="359"/>
        <v>6019.4456050518684</v>
      </c>
      <c r="KZ44" s="55">
        <f t="shared" si="359"/>
        <v>4611.0733811333457</v>
      </c>
      <c r="LA44" s="55">
        <f t="shared" si="359"/>
        <v>3556.7696464280903</v>
      </c>
      <c r="LB44" s="55">
        <f t="shared" si="359"/>
        <v>4059.2014123425715</v>
      </c>
      <c r="LC44" s="55">
        <f t="shared" si="359"/>
        <v>5002.6526922346493</v>
      </c>
      <c r="LD44" s="55">
        <f t="shared" si="359"/>
        <v>7301.0108891768377</v>
      </c>
      <c r="LE44" s="55">
        <f t="shared" si="359"/>
        <v>9102.007384222301</v>
      </c>
      <c r="LF44" s="55">
        <f t="shared" si="359"/>
        <v>10092.405491849193</v>
      </c>
      <c r="LG44" s="55">
        <f t="shared" si="359"/>
        <v>10387.251775786955</v>
      </c>
      <c r="LH44" s="55">
        <f t="shared" si="359"/>
        <v>10884.550334673952</v>
      </c>
      <c r="LI44" s="55">
        <f t="shared" si="359"/>
        <v>9964.3198966103573</v>
      </c>
      <c r="LJ44" s="55">
        <f t="shared" si="359"/>
        <v>8139.6289871634272</v>
      </c>
      <c r="LK44" s="55">
        <f t="shared" si="359"/>
        <v>6177.0811017218284</v>
      </c>
      <c r="LL44" s="55">
        <f t="shared" si="359"/>
        <v>4733.7108280389302</v>
      </c>
      <c r="LM44" s="55">
        <f t="shared" si="359"/>
        <v>3653.2076455262486</v>
      </c>
      <c r="LN44" s="55">
        <f t="shared" si="359"/>
        <v>4168.1748274997281</v>
      </c>
      <c r="LO44" s="55">
        <f t="shared" si="359"/>
        <v>5135.070871697123</v>
      </c>
      <c r="LP44" s="55">
        <f t="shared" si="359"/>
        <v>7490.5432698333234</v>
      </c>
      <c r="LQ44" s="55">
        <f t="shared" si="359"/>
        <v>9336.2945277806666</v>
      </c>
      <c r="LR44" s="55">
        <f t="shared" si="359"/>
        <v>10351.304028382088</v>
      </c>
      <c r="LS44" s="55">
        <f t="shared" si="359"/>
        <v>10653.477242475703</v>
      </c>
      <c r="LT44" s="55">
        <f t="shared" si="359"/>
        <v>11163.13367055104</v>
      </c>
      <c r="LU44" s="55">
        <f t="shared" si="359"/>
        <v>10220.035506101569</v>
      </c>
      <c r="LV44" s="55">
        <f t="shared" si="359"/>
        <v>8350.0010275548793</v>
      </c>
      <c r="LW44" s="55">
        <f t="shared" si="359"/>
        <v>6338.6838271600591</v>
      </c>
      <c r="LX44" s="55">
        <f t="shared" si="359"/>
        <v>4859.4458021761411</v>
      </c>
      <c r="LY44" s="55">
        <f t="shared" si="359"/>
        <v>3752.0921155780188</v>
      </c>
      <c r="LZ44" s="130">
        <f t="shared" ref="LZ44:OG44" si="360">LZ29-LZ41</f>
        <v>4143.5359329464372</v>
      </c>
      <c r="MA44" s="130">
        <f t="shared" si="360"/>
        <v>5105.5974969228455</v>
      </c>
      <c r="MB44" s="130">
        <f t="shared" si="360"/>
        <v>7449.2925330683656</v>
      </c>
      <c r="MC44" s="130">
        <f t="shared" si="360"/>
        <v>9285.8150347259725</v>
      </c>
      <c r="MD44" s="130">
        <f t="shared" si="360"/>
        <v>10295.749487824385</v>
      </c>
      <c r="ME44" s="130">
        <f t="shared" si="360"/>
        <v>10596.411835847532</v>
      </c>
      <c r="MF44" s="130">
        <f t="shared" si="360"/>
        <v>11103.519981782494</v>
      </c>
      <c r="MG44" s="130">
        <f t="shared" si="360"/>
        <v>10165.137308155268</v>
      </c>
      <c r="MH44" s="130">
        <f t="shared" si="360"/>
        <v>8304.4530020013135</v>
      </c>
      <c r="MI44" s="130">
        <f t="shared" si="360"/>
        <v>6303.1923876084666</v>
      </c>
      <c r="MJ44" s="130">
        <f t="shared" si="360"/>
        <v>4831.3505527494681</v>
      </c>
      <c r="MK44" s="130">
        <f t="shared" si="360"/>
        <v>3729.5336345843371</v>
      </c>
      <c r="ML44" s="130">
        <f t="shared" si="360"/>
        <v>4119.0202328659134</v>
      </c>
      <c r="MM44" s="130">
        <f t="shared" si="360"/>
        <v>5076.2714890224388</v>
      </c>
      <c r="MN44" s="130">
        <f t="shared" si="360"/>
        <v>7408.2480499872318</v>
      </c>
      <c r="MO44" s="130">
        <f t="shared" si="360"/>
        <v>9235.5879391365506</v>
      </c>
      <c r="MP44" s="130">
        <f t="shared" si="360"/>
        <v>10240.472719969472</v>
      </c>
      <c r="MQ44" s="130">
        <f t="shared" si="360"/>
        <v>10539.631756252504</v>
      </c>
      <c r="MR44" s="130">
        <f t="shared" si="360"/>
        <v>11044.204361457789</v>
      </c>
      <c r="MS44" s="130">
        <f t="shared" si="360"/>
        <v>10110.513601198702</v>
      </c>
      <c r="MT44" s="130">
        <f t="shared" si="360"/>
        <v>8259.1327165755156</v>
      </c>
      <c r="MU44" s="130">
        <f t="shared" si="360"/>
        <v>6267.8784052546325</v>
      </c>
      <c r="MV44" s="130">
        <f t="shared" si="360"/>
        <v>4803.3957795699289</v>
      </c>
      <c r="MW44" s="130">
        <f t="shared" si="360"/>
        <v>3707.0879459956241</v>
      </c>
      <c r="MX44" s="130">
        <f t="shared" si="360"/>
        <v>4094.6271112857912</v>
      </c>
      <c r="MY44" s="130">
        <f t="shared" si="360"/>
        <v>5047.0921111615344</v>
      </c>
      <c r="MZ44" s="130">
        <f t="shared" si="360"/>
        <v>7367.4087893215028</v>
      </c>
      <c r="NA44" s="130">
        <f t="shared" si="360"/>
        <v>9185.6119790250741</v>
      </c>
      <c r="NB44" s="130">
        <f t="shared" si="360"/>
        <v>10185.472335953831</v>
      </c>
      <c r="NC44" s="130">
        <f t="shared" si="360"/>
        <v>10483.135577055447</v>
      </c>
      <c r="ND44" s="130">
        <f t="shared" si="360"/>
        <v>10985.185319234708</v>
      </c>
      <c r="NE44" s="130">
        <f t="shared" si="360"/>
        <v>10056.163012776915</v>
      </c>
      <c r="NF44" s="130">
        <f t="shared" si="360"/>
        <v>8214.0390325768458</v>
      </c>
      <c r="NG44" s="130">
        <f t="shared" si="360"/>
        <v>6232.7409928125662</v>
      </c>
      <c r="NH44" s="130">
        <f t="shared" si="360"/>
        <v>4775.5807802562867</v>
      </c>
      <c r="NI44" s="130">
        <f t="shared" si="360"/>
        <v>3684.7544858498532</v>
      </c>
      <c r="NJ44" s="130">
        <f t="shared" si="360"/>
        <v>4070.355955313571</v>
      </c>
      <c r="NK44" s="130">
        <f t="shared" si="360"/>
        <v>5018.0586301899357</v>
      </c>
      <c r="NL44" s="130">
        <f t="shared" si="360"/>
        <v>7326.7737249591046</v>
      </c>
      <c r="NM44" s="130">
        <f t="shared" si="360"/>
        <v>9135.8858987141593</v>
      </c>
      <c r="NN44" s="130">
        <f t="shared" si="360"/>
        <v>10130.746953858272</v>
      </c>
      <c r="NO44" s="130">
        <f t="shared" si="360"/>
        <v>10426.92187875438</v>
      </c>
      <c r="NP44" s="130">
        <f t="shared" si="360"/>
        <v>10926.461372222744</v>
      </c>
      <c r="NQ44" s="130">
        <f t="shared" si="360"/>
        <v>10002.08417729724</v>
      </c>
      <c r="NR44" s="130">
        <f t="shared" si="360"/>
        <v>8169.1708169981712</v>
      </c>
      <c r="NS44" s="130">
        <f t="shared" si="360"/>
        <v>6197.7792674327129</v>
      </c>
      <c r="NT44" s="130">
        <f t="shared" si="360"/>
        <v>4747.904855939214</v>
      </c>
      <c r="NU44" s="130">
        <f t="shared" si="360"/>
        <v>3662.5326930048122</v>
      </c>
      <c r="NV44" s="130">
        <f t="shared" si="360"/>
        <v>4046.2061551212109</v>
      </c>
      <c r="NW44" s="130">
        <f t="shared" si="360"/>
        <v>4989.1703166231946</v>
      </c>
      <c r="NX44" s="130">
        <f t="shared" si="360"/>
        <v>7286.3418359185171</v>
      </c>
      <c r="NY44" s="130">
        <f t="shared" si="360"/>
        <v>9086.4084488047974</v>
      </c>
      <c r="NZ44" s="130">
        <f t="shared" si="360"/>
        <v>10076.29519867319</v>
      </c>
      <c r="OA44" s="130">
        <f t="shared" si="360"/>
        <v>10370.989248944818</v>
      </c>
      <c r="OB44" s="130">
        <f t="shared" si="360"/>
        <v>10868.031044945839</v>
      </c>
      <c r="OC44" s="130">
        <f t="shared" si="360"/>
        <v>9948.275735994961</v>
      </c>
      <c r="OD44" s="130">
        <f t="shared" si="360"/>
        <v>8124.5269424973894</v>
      </c>
      <c r="OE44" s="130">
        <f t="shared" si="360"/>
        <v>6162.9923506797577</v>
      </c>
      <c r="OF44" s="130">
        <f t="shared" si="360"/>
        <v>4720.3673112437264</v>
      </c>
      <c r="OG44" s="130">
        <f t="shared" si="360"/>
        <v>3640.4220091239968</v>
      </c>
    </row>
    <row r="45" spans="2:410"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130"/>
      <c r="AG45" s="130"/>
      <c r="AH45" s="130"/>
      <c r="AI45" s="130"/>
      <c r="AJ45" s="130"/>
      <c r="AK45" s="50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130"/>
      <c r="MA45" s="130"/>
      <c r="MB45" s="130"/>
      <c r="MC45" s="130"/>
      <c r="MD45" s="130"/>
      <c r="ME45" s="130"/>
      <c r="MF45" s="130"/>
      <c r="MG45" s="130"/>
      <c r="MH45" s="130"/>
      <c r="MI45" s="130"/>
      <c r="MJ45" s="130"/>
      <c r="MK45" s="130"/>
      <c r="ML45" s="130"/>
      <c r="MM45" s="130"/>
      <c r="MN45" s="130"/>
      <c r="MO45" s="130"/>
      <c r="MP45" s="130"/>
      <c r="MQ45" s="130"/>
      <c r="MR45" s="130"/>
      <c r="MS45" s="130"/>
      <c r="MT45" s="130"/>
      <c r="MU45" s="130"/>
      <c r="MV45" s="130"/>
      <c r="MW45" s="130"/>
      <c r="MX45" s="130"/>
      <c r="MY45" s="130"/>
      <c r="MZ45" s="130"/>
      <c r="NA45" s="130"/>
      <c r="NB45" s="130"/>
      <c r="NC45" s="130"/>
      <c r="ND45" s="130"/>
      <c r="NE45" s="130"/>
      <c r="NF45" s="130"/>
      <c r="NG45" s="130"/>
      <c r="NH45" s="130"/>
      <c r="NI45" s="130"/>
      <c r="NJ45" s="130"/>
      <c r="NK45" s="130"/>
      <c r="NL45" s="130"/>
      <c r="NM45" s="130"/>
      <c r="NN45" s="130"/>
      <c r="NO45" s="130"/>
      <c r="NP45" s="130"/>
      <c r="NQ45" s="130"/>
      <c r="NR45" s="130"/>
      <c r="NS45" s="130"/>
      <c r="NT45" s="130"/>
      <c r="NU45" s="130"/>
      <c r="NV45" s="130"/>
      <c r="NW45" s="130"/>
      <c r="NX45" s="130"/>
      <c r="NY45" s="130"/>
      <c r="NZ45" s="130"/>
      <c r="OA45" s="130"/>
      <c r="OB45" s="130"/>
      <c r="OC45" s="130"/>
      <c r="OD45" s="130"/>
      <c r="OE45" s="130"/>
      <c r="OF45" s="130"/>
      <c r="OG45" s="130"/>
    </row>
    <row r="46" spans="2:410">
      <c r="E46" s="11" t="s">
        <v>330</v>
      </c>
      <c r="G46" s="55">
        <f>+SUM(AL46:AW46)</f>
        <v>-160108.38</v>
      </c>
      <c r="H46" s="55">
        <f>+SUM(AX46:BI46)</f>
        <v>-256173.40800000008</v>
      </c>
      <c r="I46" s="55">
        <f>+SUM(BJ46:BU46)</f>
        <v>-153704.0448</v>
      </c>
      <c r="J46" s="55">
        <f>+SUM(BV46:CG46)</f>
        <v>-92222.426879999999</v>
      </c>
      <c r="K46" s="55">
        <f>+SUM(CH46:CS46)</f>
        <v>-92222.426879999999</v>
      </c>
      <c r="L46" s="55">
        <f>+SUM(CT46:DE46)</f>
        <v>-46111.21344</v>
      </c>
      <c r="M46" s="55">
        <f>+SUM(DF46:DQ46)</f>
        <v>0</v>
      </c>
      <c r="N46" s="55">
        <f>+SUM(DR46:EC46)</f>
        <v>0</v>
      </c>
      <c r="O46" s="55">
        <f>+SUM(ED46:EO46)</f>
        <v>0</v>
      </c>
      <c r="P46" s="55">
        <f>+SUM(EP46:FA46)</f>
        <v>0</v>
      </c>
      <c r="Q46" s="55">
        <f>+SUM(FB46:FM46)</f>
        <v>0</v>
      </c>
      <c r="R46" s="55">
        <f>+SUM(FN46:FY46)</f>
        <v>0</v>
      </c>
      <c r="S46" s="55">
        <f>+SUM(FZ46:GK46)</f>
        <v>0</v>
      </c>
      <c r="T46" s="55">
        <f>+SUM(GL46:GW46)</f>
        <v>0</v>
      </c>
      <c r="U46" s="55">
        <f>+SUM(GX46:HI46)</f>
        <v>0</v>
      </c>
      <c r="V46" s="55">
        <f>+SUM(HJ46:HU46)</f>
        <v>0</v>
      </c>
      <c r="W46" s="55">
        <f>+SUM(HV46:IG46)</f>
        <v>0</v>
      </c>
      <c r="X46" s="55">
        <f>+SUM(IH46:IS46)</f>
        <v>0</v>
      </c>
      <c r="Y46" s="55">
        <f>+SUM(IT46:JE46)</f>
        <v>0</v>
      </c>
      <c r="Z46" s="55">
        <f>+SUM(JF46:JQ46)</f>
        <v>0</v>
      </c>
      <c r="AA46" s="55">
        <f>+SUM(JR46:KC46)</f>
        <v>0</v>
      </c>
      <c r="AB46" s="55">
        <f>+SUM(KD46:KO46)</f>
        <v>0</v>
      </c>
      <c r="AC46" s="55">
        <f>+SUM(KP46:LA46)</f>
        <v>0</v>
      </c>
      <c r="AD46" s="55">
        <f>+SUM(LB46:LM46)</f>
        <v>0</v>
      </c>
      <c r="AE46" s="55">
        <f>+SUM(LN46:LY46)</f>
        <v>0</v>
      </c>
      <c r="AF46" s="130">
        <f t="shared" ref="AF46:AJ49" si="361">+SUM(LO46:LZ46)</f>
        <v>0</v>
      </c>
      <c r="AG46" s="130">
        <f t="shared" si="361"/>
        <v>0</v>
      </c>
      <c r="AH46" s="130">
        <f t="shared" si="361"/>
        <v>0</v>
      </c>
      <c r="AI46" s="130">
        <f t="shared" si="361"/>
        <v>0</v>
      </c>
      <c r="AJ46" s="130">
        <f t="shared" si="361"/>
        <v>0</v>
      </c>
      <c r="AK46" s="50"/>
      <c r="AL46" s="55">
        <f t="shared" ref="AL46:CW46" si="362">-AL99</f>
        <v>-13342.365</v>
      </c>
      <c r="AM46" s="55">
        <f t="shared" si="362"/>
        <v>-13342.365</v>
      </c>
      <c r="AN46" s="55">
        <f t="shared" si="362"/>
        <v>-13342.365</v>
      </c>
      <c r="AO46" s="55">
        <f t="shared" si="362"/>
        <v>-13342.365</v>
      </c>
      <c r="AP46" s="55">
        <f t="shared" si="362"/>
        <v>-13342.365</v>
      </c>
      <c r="AQ46" s="55">
        <f t="shared" si="362"/>
        <v>-13342.365</v>
      </c>
      <c r="AR46" s="55">
        <f t="shared" si="362"/>
        <v>-13342.365</v>
      </c>
      <c r="AS46" s="55">
        <f t="shared" si="362"/>
        <v>-13342.365</v>
      </c>
      <c r="AT46" s="55">
        <f t="shared" si="362"/>
        <v>-13342.365</v>
      </c>
      <c r="AU46" s="55">
        <f t="shared" si="362"/>
        <v>-13342.365</v>
      </c>
      <c r="AV46" s="55">
        <f t="shared" si="362"/>
        <v>-13342.365</v>
      </c>
      <c r="AW46" s="55">
        <f t="shared" si="362"/>
        <v>-13342.365</v>
      </c>
      <c r="AX46" s="55">
        <f t="shared" si="362"/>
        <v>-21347.784000000003</v>
      </c>
      <c r="AY46" s="55">
        <f t="shared" si="362"/>
        <v>-21347.784000000003</v>
      </c>
      <c r="AZ46" s="55">
        <f t="shared" si="362"/>
        <v>-21347.784000000003</v>
      </c>
      <c r="BA46" s="55">
        <f t="shared" si="362"/>
        <v>-21347.784000000003</v>
      </c>
      <c r="BB46" s="55">
        <f t="shared" si="362"/>
        <v>-21347.784000000003</v>
      </c>
      <c r="BC46" s="55">
        <f t="shared" si="362"/>
        <v>-21347.784000000003</v>
      </c>
      <c r="BD46" s="55">
        <f t="shared" si="362"/>
        <v>-21347.784000000003</v>
      </c>
      <c r="BE46" s="55">
        <f t="shared" si="362"/>
        <v>-21347.784000000003</v>
      </c>
      <c r="BF46" s="55">
        <f t="shared" si="362"/>
        <v>-21347.784000000003</v>
      </c>
      <c r="BG46" s="55">
        <f t="shared" si="362"/>
        <v>-21347.784000000003</v>
      </c>
      <c r="BH46" s="55">
        <f t="shared" si="362"/>
        <v>-21347.784000000003</v>
      </c>
      <c r="BI46" s="55">
        <f t="shared" si="362"/>
        <v>-21347.784000000003</v>
      </c>
      <c r="BJ46" s="55">
        <f t="shared" si="362"/>
        <v>-12808.670400000001</v>
      </c>
      <c r="BK46" s="55">
        <f t="shared" si="362"/>
        <v>-12808.670400000001</v>
      </c>
      <c r="BL46" s="55">
        <f t="shared" si="362"/>
        <v>-12808.670400000001</v>
      </c>
      <c r="BM46" s="55">
        <f t="shared" si="362"/>
        <v>-12808.670400000001</v>
      </c>
      <c r="BN46" s="55">
        <f t="shared" si="362"/>
        <v>-12808.670400000001</v>
      </c>
      <c r="BO46" s="55">
        <f t="shared" si="362"/>
        <v>-12808.670400000001</v>
      </c>
      <c r="BP46" s="55">
        <f t="shared" si="362"/>
        <v>-12808.670400000001</v>
      </c>
      <c r="BQ46" s="55">
        <f t="shared" si="362"/>
        <v>-12808.670400000001</v>
      </c>
      <c r="BR46" s="55">
        <f t="shared" si="362"/>
        <v>-12808.670400000001</v>
      </c>
      <c r="BS46" s="55">
        <f t="shared" si="362"/>
        <v>-12808.670400000001</v>
      </c>
      <c r="BT46" s="55">
        <f t="shared" si="362"/>
        <v>-12808.670400000001</v>
      </c>
      <c r="BU46" s="55">
        <f t="shared" si="362"/>
        <v>-12808.670400000001</v>
      </c>
      <c r="BV46" s="55">
        <f t="shared" si="362"/>
        <v>-7685.2022399999996</v>
      </c>
      <c r="BW46" s="55">
        <f t="shared" si="362"/>
        <v>-7685.2022399999996</v>
      </c>
      <c r="BX46" s="55">
        <f t="shared" si="362"/>
        <v>-7685.2022399999996</v>
      </c>
      <c r="BY46" s="55">
        <f t="shared" si="362"/>
        <v>-7685.2022399999996</v>
      </c>
      <c r="BZ46" s="55">
        <f t="shared" si="362"/>
        <v>-7685.2022399999996</v>
      </c>
      <c r="CA46" s="55">
        <f t="shared" si="362"/>
        <v>-7685.2022399999996</v>
      </c>
      <c r="CB46" s="55">
        <f t="shared" si="362"/>
        <v>-7685.2022399999996</v>
      </c>
      <c r="CC46" s="55">
        <f t="shared" si="362"/>
        <v>-7685.2022399999996</v>
      </c>
      <c r="CD46" s="55">
        <f t="shared" si="362"/>
        <v>-7685.2022399999996</v>
      </c>
      <c r="CE46" s="55">
        <f t="shared" si="362"/>
        <v>-7685.2022399999996</v>
      </c>
      <c r="CF46" s="55">
        <f t="shared" si="362"/>
        <v>-7685.2022399999996</v>
      </c>
      <c r="CG46" s="55">
        <f t="shared" si="362"/>
        <v>-7685.2022399999996</v>
      </c>
      <c r="CH46" s="55">
        <f t="shared" si="362"/>
        <v>-7685.2022399999996</v>
      </c>
      <c r="CI46" s="55">
        <f t="shared" si="362"/>
        <v>-7685.2022399999996</v>
      </c>
      <c r="CJ46" s="55">
        <f t="shared" si="362"/>
        <v>-7685.2022399999996</v>
      </c>
      <c r="CK46" s="55">
        <f t="shared" si="362"/>
        <v>-7685.2022399999996</v>
      </c>
      <c r="CL46" s="55">
        <f t="shared" si="362"/>
        <v>-7685.2022399999996</v>
      </c>
      <c r="CM46" s="55">
        <f t="shared" si="362"/>
        <v>-7685.2022399999996</v>
      </c>
      <c r="CN46" s="55">
        <f t="shared" si="362"/>
        <v>-7685.2022399999996</v>
      </c>
      <c r="CO46" s="55">
        <f t="shared" si="362"/>
        <v>-7685.2022399999996</v>
      </c>
      <c r="CP46" s="55">
        <f t="shared" si="362"/>
        <v>-7685.2022399999996</v>
      </c>
      <c r="CQ46" s="55">
        <f t="shared" si="362"/>
        <v>-7685.2022399999996</v>
      </c>
      <c r="CR46" s="55">
        <f t="shared" si="362"/>
        <v>-7685.2022399999996</v>
      </c>
      <c r="CS46" s="55">
        <f t="shared" si="362"/>
        <v>-7685.2022399999996</v>
      </c>
      <c r="CT46" s="55">
        <f t="shared" si="362"/>
        <v>-3842.6011199999998</v>
      </c>
      <c r="CU46" s="55">
        <f t="shared" si="362"/>
        <v>-3842.6011199999998</v>
      </c>
      <c r="CV46" s="55">
        <f t="shared" si="362"/>
        <v>-3842.6011199999998</v>
      </c>
      <c r="CW46" s="55">
        <f t="shared" si="362"/>
        <v>-3842.6011199999998</v>
      </c>
      <c r="CX46" s="55">
        <f t="shared" ref="CX46:FI46" si="363">-CX99</f>
        <v>-3842.6011199999998</v>
      </c>
      <c r="CY46" s="55">
        <f t="shared" si="363"/>
        <v>-3842.6011199999998</v>
      </c>
      <c r="CZ46" s="55">
        <f t="shared" si="363"/>
        <v>-3842.6011199999998</v>
      </c>
      <c r="DA46" s="55">
        <f t="shared" si="363"/>
        <v>-3842.6011199999998</v>
      </c>
      <c r="DB46" s="55">
        <f t="shared" si="363"/>
        <v>-3842.6011199999998</v>
      </c>
      <c r="DC46" s="55">
        <f t="shared" si="363"/>
        <v>-3842.6011199999998</v>
      </c>
      <c r="DD46" s="55">
        <f t="shared" si="363"/>
        <v>-3842.6011199999998</v>
      </c>
      <c r="DE46" s="55">
        <f t="shared" si="363"/>
        <v>-3842.6011199999998</v>
      </c>
      <c r="DF46" s="55">
        <f t="shared" si="363"/>
        <v>0</v>
      </c>
      <c r="DG46" s="55">
        <f t="shared" si="363"/>
        <v>0</v>
      </c>
      <c r="DH46" s="55">
        <f t="shared" si="363"/>
        <v>0</v>
      </c>
      <c r="DI46" s="55">
        <f t="shared" si="363"/>
        <v>0</v>
      </c>
      <c r="DJ46" s="55">
        <f t="shared" si="363"/>
        <v>0</v>
      </c>
      <c r="DK46" s="55">
        <f t="shared" si="363"/>
        <v>0</v>
      </c>
      <c r="DL46" s="55">
        <f t="shared" si="363"/>
        <v>0</v>
      </c>
      <c r="DM46" s="55">
        <f t="shared" si="363"/>
        <v>0</v>
      </c>
      <c r="DN46" s="55">
        <f t="shared" si="363"/>
        <v>0</v>
      </c>
      <c r="DO46" s="55">
        <f t="shared" si="363"/>
        <v>0</v>
      </c>
      <c r="DP46" s="55">
        <f t="shared" si="363"/>
        <v>0</v>
      </c>
      <c r="DQ46" s="55">
        <f t="shared" si="363"/>
        <v>0</v>
      </c>
      <c r="DR46" s="55">
        <f t="shared" si="363"/>
        <v>0</v>
      </c>
      <c r="DS46" s="55">
        <f t="shared" si="363"/>
        <v>0</v>
      </c>
      <c r="DT46" s="55">
        <f t="shared" si="363"/>
        <v>0</v>
      </c>
      <c r="DU46" s="55">
        <f t="shared" si="363"/>
        <v>0</v>
      </c>
      <c r="DV46" s="55">
        <f t="shared" si="363"/>
        <v>0</v>
      </c>
      <c r="DW46" s="55">
        <f t="shared" si="363"/>
        <v>0</v>
      </c>
      <c r="DX46" s="55">
        <f t="shared" si="363"/>
        <v>0</v>
      </c>
      <c r="DY46" s="55">
        <f t="shared" si="363"/>
        <v>0</v>
      </c>
      <c r="DZ46" s="55">
        <f t="shared" si="363"/>
        <v>0</v>
      </c>
      <c r="EA46" s="55">
        <f t="shared" si="363"/>
        <v>0</v>
      </c>
      <c r="EB46" s="55">
        <f t="shared" si="363"/>
        <v>0</v>
      </c>
      <c r="EC46" s="55">
        <f t="shared" si="363"/>
        <v>0</v>
      </c>
      <c r="ED46" s="55">
        <f t="shared" si="363"/>
        <v>0</v>
      </c>
      <c r="EE46" s="55">
        <f t="shared" si="363"/>
        <v>0</v>
      </c>
      <c r="EF46" s="55">
        <f t="shared" si="363"/>
        <v>0</v>
      </c>
      <c r="EG46" s="55">
        <f t="shared" si="363"/>
        <v>0</v>
      </c>
      <c r="EH46" s="55">
        <f t="shared" si="363"/>
        <v>0</v>
      </c>
      <c r="EI46" s="55">
        <f t="shared" si="363"/>
        <v>0</v>
      </c>
      <c r="EJ46" s="55">
        <f t="shared" si="363"/>
        <v>0</v>
      </c>
      <c r="EK46" s="55">
        <f t="shared" si="363"/>
        <v>0</v>
      </c>
      <c r="EL46" s="55">
        <f t="shared" si="363"/>
        <v>0</v>
      </c>
      <c r="EM46" s="55">
        <f t="shared" si="363"/>
        <v>0</v>
      </c>
      <c r="EN46" s="55">
        <f t="shared" si="363"/>
        <v>0</v>
      </c>
      <c r="EO46" s="55">
        <f t="shared" si="363"/>
        <v>0</v>
      </c>
      <c r="EP46" s="55">
        <f t="shared" si="363"/>
        <v>0</v>
      </c>
      <c r="EQ46" s="55">
        <f t="shared" si="363"/>
        <v>0</v>
      </c>
      <c r="ER46" s="55">
        <f t="shared" si="363"/>
        <v>0</v>
      </c>
      <c r="ES46" s="55">
        <f t="shared" si="363"/>
        <v>0</v>
      </c>
      <c r="ET46" s="55">
        <f t="shared" si="363"/>
        <v>0</v>
      </c>
      <c r="EU46" s="55">
        <f t="shared" si="363"/>
        <v>0</v>
      </c>
      <c r="EV46" s="55">
        <f t="shared" si="363"/>
        <v>0</v>
      </c>
      <c r="EW46" s="55">
        <f t="shared" si="363"/>
        <v>0</v>
      </c>
      <c r="EX46" s="55">
        <f t="shared" si="363"/>
        <v>0</v>
      </c>
      <c r="EY46" s="55">
        <f t="shared" si="363"/>
        <v>0</v>
      </c>
      <c r="EZ46" s="55">
        <f t="shared" si="363"/>
        <v>0</v>
      </c>
      <c r="FA46" s="55">
        <f t="shared" si="363"/>
        <v>0</v>
      </c>
      <c r="FB46" s="55">
        <f t="shared" si="363"/>
        <v>0</v>
      </c>
      <c r="FC46" s="55">
        <f t="shared" si="363"/>
        <v>0</v>
      </c>
      <c r="FD46" s="55">
        <f t="shared" si="363"/>
        <v>0</v>
      </c>
      <c r="FE46" s="55">
        <f t="shared" si="363"/>
        <v>0</v>
      </c>
      <c r="FF46" s="55">
        <f t="shared" si="363"/>
        <v>0</v>
      </c>
      <c r="FG46" s="55">
        <f t="shared" si="363"/>
        <v>0</v>
      </c>
      <c r="FH46" s="55">
        <f t="shared" si="363"/>
        <v>0</v>
      </c>
      <c r="FI46" s="55">
        <f t="shared" si="363"/>
        <v>0</v>
      </c>
      <c r="FJ46" s="55">
        <f t="shared" ref="FJ46:HU46" si="364">-FJ99</f>
        <v>0</v>
      </c>
      <c r="FK46" s="55">
        <f t="shared" si="364"/>
        <v>0</v>
      </c>
      <c r="FL46" s="55">
        <f t="shared" si="364"/>
        <v>0</v>
      </c>
      <c r="FM46" s="55">
        <f t="shared" si="364"/>
        <v>0</v>
      </c>
      <c r="FN46" s="55">
        <f t="shared" si="364"/>
        <v>0</v>
      </c>
      <c r="FO46" s="55">
        <f t="shared" si="364"/>
        <v>0</v>
      </c>
      <c r="FP46" s="55">
        <f t="shared" si="364"/>
        <v>0</v>
      </c>
      <c r="FQ46" s="55">
        <f t="shared" si="364"/>
        <v>0</v>
      </c>
      <c r="FR46" s="55">
        <f t="shared" si="364"/>
        <v>0</v>
      </c>
      <c r="FS46" s="55">
        <f t="shared" si="364"/>
        <v>0</v>
      </c>
      <c r="FT46" s="55">
        <f t="shared" si="364"/>
        <v>0</v>
      </c>
      <c r="FU46" s="55">
        <f t="shared" si="364"/>
        <v>0</v>
      </c>
      <c r="FV46" s="55">
        <f t="shared" si="364"/>
        <v>0</v>
      </c>
      <c r="FW46" s="55">
        <f t="shared" si="364"/>
        <v>0</v>
      </c>
      <c r="FX46" s="55">
        <f t="shared" si="364"/>
        <v>0</v>
      </c>
      <c r="FY46" s="55">
        <f t="shared" si="364"/>
        <v>0</v>
      </c>
      <c r="FZ46" s="55">
        <f t="shared" si="364"/>
        <v>0</v>
      </c>
      <c r="GA46" s="55">
        <f t="shared" si="364"/>
        <v>0</v>
      </c>
      <c r="GB46" s="55">
        <f t="shared" si="364"/>
        <v>0</v>
      </c>
      <c r="GC46" s="55">
        <f t="shared" si="364"/>
        <v>0</v>
      </c>
      <c r="GD46" s="55">
        <f t="shared" si="364"/>
        <v>0</v>
      </c>
      <c r="GE46" s="55">
        <f t="shared" si="364"/>
        <v>0</v>
      </c>
      <c r="GF46" s="55">
        <f t="shared" si="364"/>
        <v>0</v>
      </c>
      <c r="GG46" s="55">
        <f t="shared" si="364"/>
        <v>0</v>
      </c>
      <c r="GH46" s="55">
        <f t="shared" si="364"/>
        <v>0</v>
      </c>
      <c r="GI46" s="55">
        <f t="shared" si="364"/>
        <v>0</v>
      </c>
      <c r="GJ46" s="55">
        <f t="shared" si="364"/>
        <v>0</v>
      </c>
      <c r="GK46" s="55">
        <f t="shared" si="364"/>
        <v>0</v>
      </c>
      <c r="GL46" s="55">
        <f t="shared" si="364"/>
        <v>0</v>
      </c>
      <c r="GM46" s="55">
        <f t="shared" si="364"/>
        <v>0</v>
      </c>
      <c r="GN46" s="55">
        <f t="shared" si="364"/>
        <v>0</v>
      </c>
      <c r="GO46" s="55">
        <f t="shared" si="364"/>
        <v>0</v>
      </c>
      <c r="GP46" s="55">
        <f t="shared" si="364"/>
        <v>0</v>
      </c>
      <c r="GQ46" s="55">
        <f t="shared" si="364"/>
        <v>0</v>
      </c>
      <c r="GR46" s="55">
        <f t="shared" si="364"/>
        <v>0</v>
      </c>
      <c r="GS46" s="55">
        <f t="shared" si="364"/>
        <v>0</v>
      </c>
      <c r="GT46" s="55">
        <f t="shared" si="364"/>
        <v>0</v>
      </c>
      <c r="GU46" s="55">
        <f t="shared" si="364"/>
        <v>0</v>
      </c>
      <c r="GV46" s="55">
        <f t="shared" si="364"/>
        <v>0</v>
      </c>
      <c r="GW46" s="55">
        <f t="shared" si="364"/>
        <v>0</v>
      </c>
      <c r="GX46" s="55">
        <f t="shared" si="364"/>
        <v>0</v>
      </c>
      <c r="GY46" s="55">
        <f t="shared" si="364"/>
        <v>0</v>
      </c>
      <c r="GZ46" s="55">
        <f t="shared" si="364"/>
        <v>0</v>
      </c>
      <c r="HA46" s="55">
        <f t="shared" si="364"/>
        <v>0</v>
      </c>
      <c r="HB46" s="55">
        <f t="shared" si="364"/>
        <v>0</v>
      </c>
      <c r="HC46" s="55">
        <f t="shared" si="364"/>
        <v>0</v>
      </c>
      <c r="HD46" s="55">
        <f t="shared" si="364"/>
        <v>0</v>
      </c>
      <c r="HE46" s="55">
        <f t="shared" si="364"/>
        <v>0</v>
      </c>
      <c r="HF46" s="55">
        <f t="shared" si="364"/>
        <v>0</v>
      </c>
      <c r="HG46" s="55">
        <f t="shared" si="364"/>
        <v>0</v>
      </c>
      <c r="HH46" s="55">
        <f t="shared" si="364"/>
        <v>0</v>
      </c>
      <c r="HI46" s="55">
        <f t="shared" si="364"/>
        <v>0</v>
      </c>
      <c r="HJ46" s="55">
        <f t="shared" si="364"/>
        <v>0</v>
      </c>
      <c r="HK46" s="55">
        <f t="shared" si="364"/>
        <v>0</v>
      </c>
      <c r="HL46" s="55">
        <f t="shared" si="364"/>
        <v>0</v>
      </c>
      <c r="HM46" s="55">
        <f t="shared" si="364"/>
        <v>0</v>
      </c>
      <c r="HN46" s="55">
        <f t="shared" si="364"/>
        <v>0</v>
      </c>
      <c r="HO46" s="55">
        <f t="shared" si="364"/>
        <v>0</v>
      </c>
      <c r="HP46" s="55">
        <f t="shared" si="364"/>
        <v>0</v>
      </c>
      <c r="HQ46" s="55">
        <f t="shared" si="364"/>
        <v>0</v>
      </c>
      <c r="HR46" s="55">
        <f t="shared" si="364"/>
        <v>0</v>
      </c>
      <c r="HS46" s="55">
        <f t="shared" si="364"/>
        <v>0</v>
      </c>
      <c r="HT46" s="55">
        <f t="shared" si="364"/>
        <v>0</v>
      </c>
      <c r="HU46" s="55">
        <f t="shared" si="364"/>
        <v>0</v>
      </c>
      <c r="HV46" s="55">
        <f t="shared" ref="HV46:KG46" si="365">-HV99</f>
        <v>0</v>
      </c>
      <c r="HW46" s="55">
        <f t="shared" si="365"/>
        <v>0</v>
      </c>
      <c r="HX46" s="55">
        <f t="shared" si="365"/>
        <v>0</v>
      </c>
      <c r="HY46" s="55">
        <f t="shared" si="365"/>
        <v>0</v>
      </c>
      <c r="HZ46" s="55">
        <f t="shared" si="365"/>
        <v>0</v>
      </c>
      <c r="IA46" s="55">
        <f t="shared" si="365"/>
        <v>0</v>
      </c>
      <c r="IB46" s="55">
        <f t="shared" si="365"/>
        <v>0</v>
      </c>
      <c r="IC46" s="55">
        <f t="shared" si="365"/>
        <v>0</v>
      </c>
      <c r="ID46" s="55">
        <f t="shared" si="365"/>
        <v>0</v>
      </c>
      <c r="IE46" s="55">
        <f t="shared" si="365"/>
        <v>0</v>
      </c>
      <c r="IF46" s="55">
        <f t="shared" si="365"/>
        <v>0</v>
      </c>
      <c r="IG46" s="55">
        <f t="shared" si="365"/>
        <v>0</v>
      </c>
      <c r="IH46" s="55">
        <f t="shared" si="365"/>
        <v>0</v>
      </c>
      <c r="II46" s="55">
        <f t="shared" si="365"/>
        <v>0</v>
      </c>
      <c r="IJ46" s="55">
        <f t="shared" si="365"/>
        <v>0</v>
      </c>
      <c r="IK46" s="55">
        <f t="shared" si="365"/>
        <v>0</v>
      </c>
      <c r="IL46" s="55">
        <f t="shared" si="365"/>
        <v>0</v>
      </c>
      <c r="IM46" s="55">
        <f t="shared" si="365"/>
        <v>0</v>
      </c>
      <c r="IN46" s="55">
        <f t="shared" si="365"/>
        <v>0</v>
      </c>
      <c r="IO46" s="55">
        <f t="shared" si="365"/>
        <v>0</v>
      </c>
      <c r="IP46" s="55">
        <f t="shared" si="365"/>
        <v>0</v>
      </c>
      <c r="IQ46" s="55">
        <f t="shared" si="365"/>
        <v>0</v>
      </c>
      <c r="IR46" s="55">
        <f t="shared" si="365"/>
        <v>0</v>
      </c>
      <c r="IS46" s="55">
        <f t="shared" si="365"/>
        <v>0</v>
      </c>
      <c r="IT46" s="55">
        <f t="shared" si="365"/>
        <v>0</v>
      </c>
      <c r="IU46" s="55">
        <f t="shared" si="365"/>
        <v>0</v>
      </c>
      <c r="IV46" s="55">
        <f t="shared" si="365"/>
        <v>0</v>
      </c>
      <c r="IW46" s="55">
        <f t="shared" si="365"/>
        <v>0</v>
      </c>
      <c r="IX46" s="55">
        <f t="shared" si="365"/>
        <v>0</v>
      </c>
      <c r="IY46" s="55">
        <f t="shared" si="365"/>
        <v>0</v>
      </c>
      <c r="IZ46" s="55">
        <f t="shared" si="365"/>
        <v>0</v>
      </c>
      <c r="JA46" s="55">
        <f t="shared" si="365"/>
        <v>0</v>
      </c>
      <c r="JB46" s="55">
        <f t="shared" si="365"/>
        <v>0</v>
      </c>
      <c r="JC46" s="55">
        <f t="shared" si="365"/>
        <v>0</v>
      </c>
      <c r="JD46" s="55">
        <f t="shared" si="365"/>
        <v>0</v>
      </c>
      <c r="JE46" s="55">
        <f t="shared" si="365"/>
        <v>0</v>
      </c>
      <c r="JF46" s="55">
        <f t="shared" si="365"/>
        <v>0</v>
      </c>
      <c r="JG46" s="55">
        <f t="shared" si="365"/>
        <v>0</v>
      </c>
      <c r="JH46" s="55">
        <f t="shared" si="365"/>
        <v>0</v>
      </c>
      <c r="JI46" s="55">
        <f t="shared" si="365"/>
        <v>0</v>
      </c>
      <c r="JJ46" s="55">
        <f t="shared" si="365"/>
        <v>0</v>
      </c>
      <c r="JK46" s="55">
        <f t="shared" si="365"/>
        <v>0</v>
      </c>
      <c r="JL46" s="55">
        <f t="shared" si="365"/>
        <v>0</v>
      </c>
      <c r="JM46" s="55">
        <f t="shared" si="365"/>
        <v>0</v>
      </c>
      <c r="JN46" s="55">
        <f t="shared" si="365"/>
        <v>0</v>
      </c>
      <c r="JO46" s="55">
        <f t="shared" si="365"/>
        <v>0</v>
      </c>
      <c r="JP46" s="55">
        <f t="shared" si="365"/>
        <v>0</v>
      </c>
      <c r="JQ46" s="55">
        <f t="shared" si="365"/>
        <v>0</v>
      </c>
      <c r="JR46" s="55">
        <f t="shared" si="365"/>
        <v>0</v>
      </c>
      <c r="JS46" s="55">
        <f t="shared" si="365"/>
        <v>0</v>
      </c>
      <c r="JT46" s="55">
        <f t="shared" si="365"/>
        <v>0</v>
      </c>
      <c r="JU46" s="55">
        <f t="shared" si="365"/>
        <v>0</v>
      </c>
      <c r="JV46" s="55">
        <f t="shared" si="365"/>
        <v>0</v>
      </c>
      <c r="JW46" s="55">
        <f t="shared" si="365"/>
        <v>0</v>
      </c>
      <c r="JX46" s="55">
        <f t="shared" si="365"/>
        <v>0</v>
      </c>
      <c r="JY46" s="55">
        <f t="shared" si="365"/>
        <v>0</v>
      </c>
      <c r="JZ46" s="55">
        <f t="shared" si="365"/>
        <v>0</v>
      </c>
      <c r="KA46" s="55">
        <f t="shared" si="365"/>
        <v>0</v>
      </c>
      <c r="KB46" s="55">
        <f t="shared" si="365"/>
        <v>0</v>
      </c>
      <c r="KC46" s="55">
        <f t="shared" si="365"/>
        <v>0</v>
      </c>
      <c r="KD46" s="55">
        <f t="shared" si="365"/>
        <v>0</v>
      </c>
      <c r="KE46" s="55">
        <f t="shared" si="365"/>
        <v>0</v>
      </c>
      <c r="KF46" s="55">
        <f t="shared" si="365"/>
        <v>0</v>
      </c>
      <c r="KG46" s="55">
        <f t="shared" si="365"/>
        <v>0</v>
      </c>
      <c r="KH46" s="55">
        <f t="shared" ref="KH46:LY46" si="366">-KH99</f>
        <v>0</v>
      </c>
      <c r="KI46" s="55">
        <f t="shared" si="366"/>
        <v>0</v>
      </c>
      <c r="KJ46" s="55">
        <f t="shared" si="366"/>
        <v>0</v>
      </c>
      <c r="KK46" s="55">
        <f t="shared" si="366"/>
        <v>0</v>
      </c>
      <c r="KL46" s="55">
        <f t="shared" si="366"/>
        <v>0</v>
      </c>
      <c r="KM46" s="55">
        <f t="shared" si="366"/>
        <v>0</v>
      </c>
      <c r="KN46" s="55">
        <f t="shared" si="366"/>
        <v>0</v>
      </c>
      <c r="KO46" s="55">
        <f t="shared" si="366"/>
        <v>0</v>
      </c>
      <c r="KP46" s="55">
        <f t="shared" si="366"/>
        <v>0</v>
      </c>
      <c r="KQ46" s="55">
        <f t="shared" si="366"/>
        <v>0</v>
      </c>
      <c r="KR46" s="55">
        <f t="shared" si="366"/>
        <v>0</v>
      </c>
      <c r="KS46" s="55">
        <f t="shared" si="366"/>
        <v>0</v>
      </c>
      <c r="KT46" s="55">
        <f t="shared" si="366"/>
        <v>0</v>
      </c>
      <c r="KU46" s="55">
        <f t="shared" si="366"/>
        <v>0</v>
      </c>
      <c r="KV46" s="55">
        <f t="shared" si="366"/>
        <v>0</v>
      </c>
      <c r="KW46" s="55">
        <f t="shared" si="366"/>
        <v>0</v>
      </c>
      <c r="KX46" s="55">
        <f t="shared" si="366"/>
        <v>0</v>
      </c>
      <c r="KY46" s="55">
        <f t="shared" si="366"/>
        <v>0</v>
      </c>
      <c r="KZ46" s="55">
        <f t="shared" si="366"/>
        <v>0</v>
      </c>
      <c r="LA46" s="55">
        <f t="shared" si="366"/>
        <v>0</v>
      </c>
      <c r="LB46" s="55">
        <f t="shared" si="366"/>
        <v>0</v>
      </c>
      <c r="LC46" s="55">
        <f t="shared" si="366"/>
        <v>0</v>
      </c>
      <c r="LD46" s="55">
        <f t="shared" si="366"/>
        <v>0</v>
      </c>
      <c r="LE46" s="55">
        <f t="shared" si="366"/>
        <v>0</v>
      </c>
      <c r="LF46" s="55">
        <f t="shared" si="366"/>
        <v>0</v>
      </c>
      <c r="LG46" s="55">
        <f t="shared" si="366"/>
        <v>0</v>
      </c>
      <c r="LH46" s="55">
        <f t="shared" si="366"/>
        <v>0</v>
      </c>
      <c r="LI46" s="55">
        <f t="shared" si="366"/>
        <v>0</v>
      </c>
      <c r="LJ46" s="55">
        <f t="shared" si="366"/>
        <v>0</v>
      </c>
      <c r="LK46" s="55">
        <f t="shared" si="366"/>
        <v>0</v>
      </c>
      <c r="LL46" s="55">
        <f t="shared" si="366"/>
        <v>0</v>
      </c>
      <c r="LM46" s="55">
        <f t="shared" si="366"/>
        <v>0</v>
      </c>
      <c r="LN46" s="55">
        <f t="shared" si="366"/>
        <v>0</v>
      </c>
      <c r="LO46" s="55">
        <f t="shared" si="366"/>
        <v>0</v>
      </c>
      <c r="LP46" s="55">
        <f t="shared" si="366"/>
        <v>0</v>
      </c>
      <c r="LQ46" s="55">
        <f t="shared" si="366"/>
        <v>0</v>
      </c>
      <c r="LR46" s="55">
        <f t="shared" si="366"/>
        <v>0</v>
      </c>
      <c r="LS46" s="55">
        <f t="shared" si="366"/>
        <v>0</v>
      </c>
      <c r="LT46" s="55">
        <f t="shared" si="366"/>
        <v>0</v>
      </c>
      <c r="LU46" s="55">
        <f t="shared" si="366"/>
        <v>0</v>
      </c>
      <c r="LV46" s="55">
        <f t="shared" si="366"/>
        <v>0</v>
      </c>
      <c r="LW46" s="55">
        <f t="shared" si="366"/>
        <v>0</v>
      </c>
      <c r="LX46" s="55">
        <f t="shared" si="366"/>
        <v>0</v>
      </c>
      <c r="LY46" s="55">
        <f t="shared" si="366"/>
        <v>0</v>
      </c>
      <c r="LZ46" s="130">
        <f t="shared" ref="LZ46:OG46" si="367">-LZ99</f>
        <v>0</v>
      </c>
      <c r="MA46" s="130">
        <f t="shared" si="367"/>
        <v>0</v>
      </c>
      <c r="MB46" s="130">
        <f t="shared" si="367"/>
        <v>0</v>
      </c>
      <c r="MC46" s="130">
        <f t="shared" si="367"/>
        <v>0</v>
      </c>
      <c r="MD46" s="130">
        <f t="shared" si="367"/>
        <v>0</v>
      </c>
      <c r="ME46" s="130">
        <f t="shared" si="367"/>
        <v>0</v>
      </c>
      <c r="MF46" s="130">
        <f t="shared" si="367"/>
        <v>0</v>
      </c>
      <c r="MG46" s="130">
        <f t="shared" si="367"/>
        <v>0</v>
      </c>
      <c r="MH46" s="130">
        <f t="shared" si="367"/>
        <v>0</v>
      </c>
      <c r="MI46" s="130">
        <f t="shared" si="367"/>
        <v>0</v>
      </c>
      <c r="MJ46" s="130">
        <f t="shared" si="367"/>
        <v>0</v>
      </c>
      <c r="MK46" s="130">
        <f t="shared" si="367"/>
        <v>0</v>
      </c>
      <c r="ML46" s="130">
        <f t="shared" si="367"/>
        <v>0</v>
      </c>
      <c r="MM46" s="130">
        <f t="shared" si="367"/>
        <v>0</v>
      </c>
      <c r="MN46" s="130">
        <f t="shared" si="367"/>
        <v>0</v>
      </c>
      <c r="MO46" s="130">
        <f t="shared" si="367"/>
        <v>0</v>
      </c>
      <c r="MP46" s="130">
        <f t="shared" si="367"/>
        <v>0</v>
      </c>
      <c r="MQ46" s="130">
        <f t="shared" si="367"/>
        <v>0</v>
      </c>
      <c r="MR46" s="130">
        <f t="shared" si="367"/>
        <v>0</v>
      </c>
      <c r="MS46" s="130">
        <f t="shared" si="367"/>
        <v>0</v>
      </c>
      <c r="MT46" s="130">
        <f t="shared" si="367"/>
        <v>0</v>
      </c>
      <c r="MU46" s="130">
        <f t="shared" si="367"/>
        <v>0</v>
      </c>
      <c r="MV46" s="130">
        <f t="shared" si="367"/>
        <v>0</v>
      </c>
      <c r="MW46" s="130">
        <f t="shared" si="367"/>
        <v>0</v>
      </c>
      <c r="MX46" s="130">
        <f t="shared" si="367"/>
        <v>0</v>
      </c>
      <c r="MY46" s="130">
        <f t="shared" si="367"/>
        <v>0</v>
      </c>
      <c r="MZ46" s="130">
        <f t="shared" si="367"/>
        <v>0</v>
      </c>
      <c r="NA46" s="130">
        <f t="shared" si="367"/>
        <v>0</v>
      </c>
      <c r="NB46" s="130">
        <f t="shared" si="367"/>
        <v>0</v>
      </c>
      <c r="NC46" s="130">
        <f t="shared" si="367"/>
        <v>0</v>
      </c>
      <c r="ND46" s="130">
        <f t="shared" si="367"/>
        <v>0</v>
      </c>
      <c r="NE46" s="130">
        <f t="shared" si="367"/>
        <v>0</v>
      </c>
      <c r="NF46" s="130">
        <f t="shared" si="367"/>
        <v>0</v>
      </c>
      <c r="NG46" s="130">
        <f t="shared" si="367"/>
        <v>0</v>
      </c>
      <c r="NH46" s="130">
        <f t="shared" si="367"/>
        <v>0</v>
      </c>
      <c r="NI46" s="130">
        <f t="shared" si="367"/>
        <v>0</v>
      </c>
      <c r="NJ46" s="130">
        <f t="shared" si="367"/>
        <v>0</v>
      </c>
      <c r="NK46" s="130">
        <f t="shared" si="367"/>
        <v>0</v>
      </c>
      <c r="NL46" s="130">
        <f t="shared" si="367"/>
        <v>0</v>
      </c>
      <c r="NM46" s="130">
        <f t="shared" si="367"/>
        <v>0</v>
      </c>
      <c r="NN46" s="130">
        <f t="shared" si="367"/>
        <v>0</v>
      </c>
      <c r="NO46" s="130">
        <f t="shared" si="367"/>
        <v>0</v>
      </c>
      <c r="NP46" s="130">
        <f t="shared" si="367"/>
        <v>0</v>
      </c>
      <c r="NQ46" s="130">
        <f t="shared" si="367"/>
        <v>0</v>
      </c>
      <c r="NR46" s="130">
        <f t="shared" si="367"/>
        <v>0</v>
      </c>
      <c r="NS46" s="130">
        <f t="shared" si="367"/>
        <v>0</v>
      </c>
      <c r="NT46" s="130">
        <f t="shared" si="367"/>
        <v>0</v>
      </c>
      <c r="NU46" s="130">
        <f t="shared" si="367"/>
        <v>0</v>
      </c>
      <c r="NV46" s="130">
        <f t="shared" si="367"/>
        <v>0</v>
      </c>
      <c r="NW46" s="130">
        <f t="shared" si="367"/>
        <v>0</v>
      </c>
      <c r="NX46" s="130">
        <f t="shared" si="367"/>
        <v>0</v>
      </c>
      <c r="NY46" s="130">
        <f t="shared" si="367"/>
        <v>0</v>
      </c>
      <c r="NZ46" s="130">
        <f t="shared" si="367"/>
        <v>0</v>
      </c>
      <c r="OA46" s="130">
        <f t="shared" si="367"/>
        <v>0</v>
      </c>
      <c r="OB46" s="130">
        <f t="shared" si="367"/>
        <v>0</v>
      </c>
      <c r="OC46" s="130">
        <f t="shared" si="367"/>
        <v>0</v>
      </c>
      <c r="OD46" s="130">
        <f t="shared" si="367"/>
        <v>0</v>
      </c>
      <c r="OE46" s="130">
        <f t="shared" si="367"/>
        <v>0</v>
      </c>
      <c r="OF46" s="130">
        <f t="shared" si="367"/>
        <v>0</v>
      </c>
      <c r="OG46" s="130">
        <f t="shared" si="367"/>
        <v>0</v>
      </c>
    </row>
    <row r="47" spans="2:410">
      <c r="E47" s="11" t="s">
        <v>331</v>
      </c>
      <c r="G47" s="55">
        <f>+SUM(AL47:AW47)</f>
        <v>-23602.59168608825</v>
      </c>
      <c r="H47" s="55">
        <f>+SUM(AX47:BI47)</f>
        <v>-21798.957145088872</v>
      </c>
      <c r="I47" s="55">
        <f>+SUM(BJ47:BU47)</f>
        <v>-19864.937717285553</v>
      </c>
      <c r="J47" s="55">
        <f>+SUM(BV47:CG47)</f>
        <v>-17791.107868668809</v>
      </c>
      <c r="K47" s="55">
        <f>+SUM(CH47:CS47)</f>
        <v>-15567.360692613485</v>
      </c>
      <c r="L47" s="55">
        <f>+SUM(CT47:DE47)</f>
        <v>-13182.858653397294</v>
      </c>
      <c r="M47" s="55">
        <f>+SUM(DF47:DQ47)</f>
        <v>-10625.980768964306</v>
      </c>
      <c r="N47" s="55">
        <f>+SUM(DR47:EC47)</f>
        <v>-7884.2659755261375</v>
      </c>
      <c r="O47" s="55">
        <f>+SUM(ED47:EO47)</f>
        <v>-4944.3523979855881</v>
      </c>
      <c r="P47" s="55">
        <f>+SUM(EP47:FA47)</f>
        <v>-1791.9122302142866</v>
      </c>
      <c r="Q47" s="55">
        <f>+SUM(FB47:FM47)</f>
        <v>0</v>
      </c>
      <c r="R47" s="55">
        <f>+SUM(FN47:FY47)</f>
        <v>0</v>
      </c>
      <c r="S47" s="55">
        <f>+SUM(FZ47:GK47)</f>
        <v>0</v>
      </c>
      <c r="T47" s="55">
        <f>+SUM(GL47:GW47)</f>
        <v>0</v>
      </c>
      <c r="U47" s="55">
        <f>+SUM(GX47:HI47)</f>
        <v>0</v>
      </c>
      <c r="V47" s="55">
        <f>+SUM(HJ47:HU47)</f>
        <v>0</v>
      </c>
      <c r="W47" s="55">
        <f>+SUM(HV47:IG47)</f>
        <v>0</v>
      </c>
      <c r="X47" s="55">
        <f>+SUM(IH47:IS47)</f>
        <v>0</v>
      </c>
      <c r="Y47" s="55">
        <f>+SUM(IT47:JE47)</f>
        <v>0</v>
      </c>
      <c r="Z47" s="55">
        <f>+SUM(JF47:JQ47)</f>
        <v>0</v>
      </c>
      <c r="AA47" s="55">
        <f>+SUM(JR47:KC47)</f>
        <v>0</v>
      </c>
      <c r="AB47" s="55">
        <f>+SUM(KD47:KO47)</f>
        <v>0</v>
      </c>
      <c r="AC47" s="55">
        <f>+SUM(KP47:LA47)</f>
        <v>0</v>
      </c>
      <c r="AD47" s="55">
        <f>+SUM(LB47:LM47)</f>
        <v>0</v>
      </c>
      <c r="AE47" s="55">
        <f>+SUM(LN47:LY47)</f>
        <v>0</v>
      </c>
      <c r="AF47" s="130">
        <f t="shared" si="361"/>
        <v>0</v>
      </c>
      <c r="AG47" s="130">
        <f t="shared" si="361"/>
        <v>0</v>
      </c>
      <c r="AH47" s="130">
        <f t="shared" si="361"/>
        <v>0</v>
      </c>
      <c r="AI47" s="130">
        <f t="shared" si="361"/>
        <v>0</v>
      </c>
      <c r="AJ47" s="130">
        <f t="shared" si="361"/>
        <v>0</v>
      </c>
      <c r="AK47" s="50"/>
      <c r="AL47" s="55">
        <f t="shared" ref="AL47:CW47" si="368">AL68</f>
        <v>-2032.74855</v>
      </c>
      <c r="AM47" s="55">
        <f t="shared" si="368"/>
        <v>-2021.0043155975636</v>
      </c>
      <c r="AN47" s="55">
        <f t="shared" si="368"/>
        <v>-2009.191573161113</v>
      </c>
      <c r="AO47" s="55">
        <f t="shared" si="368"/>
        <v>-1997.30992306045</v>
      </c>
      <c r="AP47" s="55">
        <f t="shared" si="368"/>
        <v>-1985.3589633341996</v>
      </c>
      <c r="AQ47" s="55">
        <f t="shared" si="368"/>
        <v>-1973.3382896762128</v>
      </c>
      <c r="AR47" s="55">
        <f t="shared" si="368"/>
        <v>-1961.2474954218876</v>
      </c>
      <c r="AS47" s="55">
        <f t="shared" si="368"/>
        <v>-1949.0861715344122</v>
      </c>
      <c r="AT47" s="55">
        <f t="shared" si="368"/>
        <v>-1936.8539065909265</v>
      </c>
      <c r="AU47" s="55">
        <f t="shared" si="368"/>
        <v>-1924.5502867686039</v>
      </c>
      <c r="AV47" s="55">
        <f t="shared" si="368"/>
        <v>-1912.1748958306512</v>
      </c>
      <c r="AW47" s="55">
        <f t="shared" si="368"/>
        <v>-1899.727315112227</v>
      </c>
      <c r="AX47" s="55">
        <f t="shared" si="368"/>
        <v>-1887.2071235062785</v>
      </c>
      <c r="AY47" s="55">
        <f t="shared" si="368"/>
        <v>-1874.6138974492953</v>
      </c>
      <c r="AZ47" s="55">
        <f t="shared" si="368"/>
        <v>-1861.94721090698</v>
      </c>
      <c r="BA47" s="55">
        <f t="shared" si="368"/>
        <v>-1849.2066353598343</v>
      </c>
      <c r="BB47" s="55">
        <f t="shared" si="368"/>
        <v>-1836.3917397886637</v>
      </c>
      <c r="BC47" s="55">
        <f t="shared" si="368"/>
        <v>-1823.5020906599946</v>
      </c>
      <c r="BD47" s="55">
        <f t="shared" si="368"/>
        <v>-1810.5372519114082</v>
      </c>
      <c r="BE47" s="55">
        <f t="shared" si="368"/>
        <v>-1797.4967849367883</v>
      </c>
      <c r="BF47" s="55">
        <f t="shared" si="368"/>
        <v>-1784.3802485714832</v>
      </c>
      <c r="BG47" s="55">
        <f t="shared" si="368"/>
        <v>-1771.1871990773805</v>
      </c>
      <c r="BH47" s="55">
        <f t="shared" si="368"/>
        <v>-1757.9171901278955</v>
      </c>
      <c r="BI47" s="55">
        <f t="shared" si="368"/>
        <v>-1744.5697727928718</v>
      </c>
      <c r="BJ47" s="55">
        <f t="shared" si="368"/>
        <v>-1731.1444955233942</v>
      </c>
      <c r="BK47" s="55">
        <f t="shared" si="368"/>
        <v>-1717.6409041365109</v>
      </c>
      <c r="BL47" s="55">
        <f t="shared" si="368"/>
        <v>-1704.0585417998707</v>
      </c>
      <c r="BM47" s="55">
        <f t="shared" si="368"/>
        <v>-1690.3969490162669</v>
      </c>
      <c r="BN47" s="55">
        <f t="shared" si="368"/>
        <v>-1676.6556636080923</v>
      </c>
      <c r="BO47" s="55">
        <f t="shared" si="368"/>
        <v>-1662.8342207017031</v>
      </c>
      <c r="BP47" s="55">
        <f t="shared" si="368"/>
        <v>-1648.9321527116931</v>
      </c>
      <c r="BQ47" s="55">
        <f t="shared" si="368"/>
        <v>-1634.948989325075</v>
      </c>
      <c r="BR47" s="55">
        <f t="shared" si="368"/>
        <v>-1620.8842574853682</v>
      </c>
      <c r="BS47" s="55">
        <f t="shared" si="368"/>
        <v>-1606.7374813765964</v>
      </c>
      <c r="BT47" s="55">
        <f t="shared" si="368"/>
        <v>-1592.5081824071904</v>
      </c>
      <c r="BU47" s="55">
        <f t="shared" si="368"/>
        <v>-1578.1958791937959</v>
      </c>
      <c r="BV47" s="55">
        <f t="shared" si="368"/>
        <v>-1563.8000875449902</v>
      </c>
      <c r="BW47" s="55">
        <f t="shared" si="368"/>
        <v>-1549.3203204448996</v>
      </c>
      <c r="BX47" s="55">
        <f t="shared" si="368"/>
        <v>-1534.756088036725</v>
      </c>
      <c r="BY47" s="55">
        <f t="shared" si="368"/>
        <v>-1520.1068976061697</v>
      </c>
      <c r="BZ47" s="55">
        <f t="shared" si="368"/>
        <v>-1505.3722535647694</v>
      </c>
      <c r="CA47" s="55">
        <f t="shared" si="368"/>
        <v>-1490.5516574331275</v>
      </c>
      <c r="CB47" s="55">
        <f t="shared" si="368"/>
        <v>-1475.644607824051</v>
      </c>
      <c r="CC47" s="55">
        <f t="shared" si="368"/>
        <v>-1460.6506004255884</v>
      </c>
      <c r="CD47" s="55">
        <f t="shared" si="368"/>
        <v>-1445.569127983968</v>
      </c>
      <c r="CE47" s="55">
        <f t="shared" si="368"/>
        <v>-1430.3996802864381</v>
      </c>
      <c r="CF47" s="55">
        <f t="shared" si="368"/>
        <v>-1415.141744144006</v>
      </c>
      <c r="CG47" s="55">
        <f t="shared" si="368"/>
        <v>-1399.7948033740763</v>
      </c>
      <c r="CH47" s="55">
        <f t="shared" si="368"/>
        <v>-1384.3583387829888</v>
      </c>
      <c r="CI47" s="55">
        <f t="shared" si="368"/>
        <v>-1368.8318281484533</v>
      </c>
      <c r="CJ47" s="55">
        <f t="shared" si="368"/>
        <v>-1353.2147462018829</v>
      </c>
      <c r="CK47" s="55">
        <f t="shared" si="368"/>
        <v>-1337.5065646106241</v>
      </c>
      <c r="CL47" s="55">
        <f t="shared" si="368"/>
        <v>-1321.7067519600832</v>
      </c>
      <c r="CM47" s="55">
        <f t="shared" si="368"/>
        <v>-1305.8147737357474</v>
      </c>
      <c r="CN47" s="55">
        <f t="shared" si="368"/>
        <v>-1289.8300923051029</v>
      </c>
      <c r="CO47" s="55">
        <f t="shared" si="368"/>
        <v>-1273.7521668994464</v>
      </c>
      <c r="CP47" s="55">
        <f t="shared" si="368"/>
        <v>-1257.5804535955901</v>
      </c>
      <c r="CQ47" s="55">
        <f t="shared" si="368"/>
        <v>-1241.3144052974615</v>
      </c>
      <c r="CR47" s="55">
        <f t="shared" si="368"/>
        <v>-1224.9534717175936</v>
      </c>
      <c r="CS47" s="55">
        <f t="shared" si="368"/>
        <v>-1208.4970993585098</v>
      </c>
      <c r="CT47" s="55">
        <f t="shared" si="368"/>
        <v>-1191.944731493998</v>
      </c>
      <c r="CU47" s="55">
        <f t="shared" si="368"/>
        <v>-1175.2958081502768</v>
      </c>
      <c r="CV47" s="55">
        <f t="shared" si="368"/>
        <v>-1158.5497660870503</v>
      </c>
      <c r="CW47" s="55">
        <f t="shared" si="368"/>
        <v>-1141.7060387784552</v>
      </c>
      <c r="CX47" s="55">
        <f t="shared" ref="CX47:FI47" si="369">CX68</f>
        <v>-1124.7640563938933</v>
      </c>
      <c r="CY47" s="55">
        <f t="shared" si="369"/>
        <v>-1107.7232457787547</v>
      </c>
      <c r="CZ47" s="55">
        <f t="shared" si="369"/>
        <v>-1090.5830304350279</v>
      </c>
      <c r="DA47" s="55">
        <f t="shared" si="369"/>
        <v>-1073.3428305017958</v>
      </c>
      <c r="DB47" s="55">
        <f t="shared" si="369"/>
        <v>-1056.0020627356198</v>
      </c>
      <c r="DC47" s="55">
        <f t="shared" si="369"/>
        <v>-1038.560140490808</v>
      </c>
      <c r="DD47" s="55">
        <f t="shared" si="369"/>
        <v>-1021.0164736995681</v>
      </c>
      <c r="DE47" s="55">
        <f t="shared" si="369"/>
        <v>-1003.3704688520459</v>
      </c>
      <c r="DF47" s="55">
        <f t="shared" si="369"/>
        <v>-985.62152897624651</v>
      </c>
      <c r="DG47" s="55">
        <f t="shared" si="369"/>
        <v>-967.76905361783827</v>
      </c>
      <c r="DH47" s="55">
        <f t="shared" si="369"/>
        <v>-949.81243881983926</v>
      </c>
      <c r="DI47" s="55">
        <f t="shared" si="369"/>
        <v>-931.75107710218538</v>
      </c>
      <c r="DJ47" s="55">
        <f t="shared" si="369"/>
        <v>-913.58435744117833</v>
      </c>
      <c r="DK47" s="55">
        <f t="shared" si="369"/>
        <v>-895.31166524881553</v>
      </c>
      <c r="DL47" s="55">
        <f t="shared" si="369"/>
        <v>-876.93238235199726</v>
      </c>
      <c r="DM47" s="55">
        <f t="shared" si="369"/>
        <v>-858.4458869716143</v>
      </c>
      <c r="DN47" s="55">
        <f t="shared" si="369"/>
        <v>-839.85155370151256</v>
      </c>
      <c r="DO47" s="55">
        <f t="shared" si="369"/>
        <v>-821.14875348733494</v>
      </c>
      <c r="DP47" s="55">
        <f t="shared" si="369"/>
        <v>-802.33685360524134</v>
      </c>
      <c r="DQ47" s="55">
        <f t="shared" si="369"/>
        <v>-783.41521764050231</v>
      </c>
      <c r="DR47" s="55">
        <f t="shared" si="369"/>
        <v>-764.3832054659689</v>
      </c>
      <c r="DS47" s="55">
        <f t="shared" si="369"/>
        <v>-745.24017322041743</v>
      </c>
      <c r="DT47" s="55">
        <f t="shared" si="369"/>
        <v>-725.98547328676682</v>
      </c>
      <c r="DU47" s="55">
        <f t="shared" si="369"/>
        <v>-706.61845427016999</v>
      </c>
      <c r="DV47" s="55">
        <f t="shared" si="369"/>
        <v>-687.13846097597627</v>
      </c>
      <c r="DW47" s="55">
        <f t="shared" si="369"/>
        <v>-667.54483438756654</v>
      </c>
      <c r="DX47" s="55">
        <f t="shared" si="369"/>
        <v>-647.83691164405775</v>
      </c>
      <c r="DY47" s="55">
        <f t="shared" si="369"/>
        <v>-628.01402601787834</v>
      </c>
      <c r="DZ47" s="55">
        <f t="shared" si="369"/>
        <v>-608.07550689221307</v>
      </c>
      <c r="EA47" s="55">
        <f t="shared" si="369"/>
        <v>-588.02067973831458</v>
      </c>
      <c r="EB47" s="55">
        <f t="shared" si="369"/>
        <v>-567.84886609268506</v>
      </c>
      <c r="EC47" s="55">
        <f t="shared" si="369"/>
        <v>-547.55938353412284</v>
      </c>
      <c r="ED47" s="55">
        <f t="shared" si="369"/>
        <v>-527.15154566063552</v>
      </c>
      <c r="EE47" s="55">
        <f t="shared" si="369"/>
        <v>-506.62466206621957</v>
      </c>
      <c r="EF47" s="55">
        <f t="shared" si="369"/>
        <v>-485.97803831750292</v>
      </c>
      <c r="EG47" s="55">
        <f t="shared" si="369"/>
        <v>-465.210975930252</v>
      </c>
      <c r="EH47" s="55">
        <f t="shared" si="369"/>
        <v>-444.32277234574218</v>
      </c>
      <c r="EI47" s="55">
        <f t="shared" si="369"/>
        <v>-423.31272090698934</v>
      </c>
      <c r="EJ47" s="55">
        <f t="shared" si="369"/>
        <v>-402.18011083484379</v>
      </c>
      <c r="EK47" s="55">
        <f t="shared" si="369"/>
        <v>-380.9242272039441</v>
      </c>
      <c r="EL47" s="55">
        <f t="shared" si="369"/>
        <v>-359.54435091853077</v>
      </c>
      <c r="EM47" s="55">
        <f t="shared" si="369"/>
        <v>-338.03975868811921</v>
      </c>
      <c r="EN47" s="55">
        <f t="shared" si="369"/>
        <v>-316.40972300303025</v>
      </c>
      <c r="EO47" s="55">
        <f t="shared" si="369"/>
        <v>-294.65351210977826</v>
      </c>
      <c r="EP47" s="55">
        <f t="shared" si="369"/>
        <v>-272.77038998631565</v>
      </c>
      <c r="EQ47" s="55">
        <f t="shared" si="369"/>
        <v>-250.75961631713284</v>
      </c>
      <c r="ER47" s="55">
        <f t="shared" si="369"/>
        <v>-228.62044646821315</v>
      </c>
      <c r="ES47" s="55">
        <f t="shared" si="369"/>
        <v>-206.35213146184137</v>
      </c>
      <c r="ET47" s="55">
        <f t="shared" si="369"/>
        <v>-183.95391795126579</v>
      </c>
      <c r="EU47" s="55">
        <f t="shared" si="369"/>
        <v>-161.42504819521187</v>
      </c>
      <c r="EV47" s="55">
        <f t="shared" si="369"/>
        <v>-138.76476003224764</v>
      </c>
      <c r="EW47" s="55">
        <f t="shared" si="369"/>
        <v>-115.97228685499941</v>
      </c>
      <c r="EX47" s="55">
        <f t="shared" si="369"/>
        <v>-93.046857584217264</v>
      </c>
      <c r="EY47" s="55">
        <f t="shared" si="369"/>
        <v>-69.987696642688874</v>
      </c>
      <c r="EZ47" s="55">
        <f t="shared" si="369"/>
        <v>-46.794023929001568</v>
      </c>
      <c r="FA47" s="55">
        <f t="shared" si="369"/>
        <v>-23.46505479115109</v>
      </c>
      <c r="FB47" s="55">
        <f t="shared" si="369"/>
        <v>0</v>
      </c>
      <c r="FC47" s="55">
        <f t="shared" si="369"/>
        <v>0</v>
      </c>
      <c r="FD47" s="55">
        <f t="shared" si="369"/>
        <v>0</v>
      </c>
      <c r="FE47" s="55">
        <f t="shared" si="369"/>
        <v>0</v>
      </c>
      <c r="FF47" s="55">
        <f t="shared" si="369"/>
        <v>0</v>
      </c>
      <c r="FG47" s="55">
        <f t="shared" si="369"/>
        <v>0</v>
      </c>
      <c r="FH47" s="55">
        <f t="shared" si="369"/>
        <v>0</v>
      </c>
      <c r="FI47" s="55">
        <f t="shared" si="369"/>
        <v>0</v>
      </c>
      <c r="FJ47" s="55">
        <f t="shared" ref="FJ47:HU47" si="370">FJ68</f>
        <v>0</v>
      </c>
      <c r="FK47" s="55">
        <f t="shared" si="370"/>
        <v>0</v>
      </c>
      <c r="FL47" s="55">
        <f t="shared" si="370"/>
        <v>0</v>
      </c>
      <c r="FM47" s="55">
        <f t="shared" si="370"/>
        <v>0</v>
      </c>
      <c r="FN47" s="55">
        <f t="shared" si="370"/>
        <v>0</v>
      </c>
      <c r="FO47" s="55">
        <f t="shared" si="370"/>
        <v>0</v>
      </c>
      <c r="FP47" s="55">
        <f t="shared" si="370"/>
        <v>0</v>
      </c>
      <c r="FQ47" s="55">
        <f t="shared" si="370"/>
        <v>0</v>
      </c>
      <c r="FR47" s="55">
        <f t="shared" si="370"/>
        <v>0</v>
      </c>
      <c r="FS47" s="55">
        <f t="shared" si="370"/>
        <v>0</v>
      </c>
      <c r="FT47" s="55">
        <f t="shared" si="370"/>
        <v>0</v>
      </c>
      <c r="FU47" s="55">
        <f t="shared" si="370"/>
        <v>0</v>
      </c>
      <c r="FV47" s="55">
        <f t="shared" si="370"/>
        <v>0</v>
      </c>
      <c r="FW47" s="55">
        <f t="shared" si="370"/>
        <v>0</v>
      </c>
      <c r="FX47" s="55">
        <f t="shared" si="370"/>
        <v>0</v>
      </c>
      <c r="FY47" s="55">
        <f t="shared" si="370"/>
        <v>0</v>
      </c>
      <c r="FZ47" s="55">
        <f t="shared" si="370"/>
        <v>0</v>
      </c>
      <c r="GA47" s="55">
        <f t="shared" si="370"/>
        <v>0</v>
      </c>
      <c r="GB47" s="55">
        <f t="shared" si="370"/>
        <v>0</v>
      </c>
      <c r="GC47" s="55">
        <f t="shared" si="370"/>
        <v>0</v>
      </c>
      <c r="GD47" s="55">
        <f t="shared" si="370"/>
        <v>0</v>
      </c>
      <c r="GE47" s="55">
        <f t="shared" si="370"/>
        <v>0</v>
      </c>
      <c r="GF47" s="55">
        <f t="shared" si="370"/>
        <v>0</v>
      </c>
      <c r="GG47" s="55">
        <f t="shared" si="370"/>
        <v>0</v>
      </c>
      <c r="GH47" s="55">
        <f t="shared" si="370"/>
        <v>0</v>
      </c>
      <c r="GI47" s="55">
        <f t="shared" si="370"/>
        <v>0</v>
      </c>
      <c r="GJ47" s="55">
        <f t="shared" si="370"/>
        <v>0</v>
      </c>
      <c r="GK47" s="55">
        <f t="shared" si="370"/>
        <v>0</v>
      </c>
      <c r="GL47" s="55">
        <f t="shared" si="370"/>
        <v>0</v>
      </c>
      <c r="GM47" s="55">
        <f t="shared" si="370"/>
        <v>0</v>
      </c>
      <c r="GN47" s="55">
        <f t="shared" si="370"/>
        <v>0</v>
      </c>
      <c r="GO47" s="55">
        <f t="shared" si="370"/>
        <v>0</v>
      </c>
      <c r="GP47" s="55">
        <f t="shared" si="370"/>
        <v>0</v>
      </c>
      <c r="GQ47" s="55">
        <f t="shared" si="370"/>
        <v>0</v>
      </c>
      <c r="GR47" s="55">
        <f t="shared" si="370"/>
        <v>0</v>
      </c>
      <c r="GS47" s="55">
        <f t="shared" si="370"/>
        <v>0</v>
      </c>
      <c r="GT47" s="55">
        <f t="shared" si="370"/>
        <v>0</v>
      </c>
      <c r="GU47" s="55">
        <f t="shared" si="370"/>
        <v>0</v>
      </c>
      <c r="GV47" s="55">
        <f t="shared" si="370"/>
        <v>0</v>
      </c>
      <c r="GW47" s="55">
        <f t="shared" si="370"/>
        <v>0</v>
      </c>
      <c r="GX47" s="55">
        <f t="shared" si="370"/>
        <v>0</v>
      </c>
      <c r="GY47" s="55">
        <f t="shared" si="370"/>
        <v>0</v>
      </c>
      <c r="GZ47" s="55">
        <f t="shared" si="370"/>
        <v>0</v>
      </c>
      <c r="HA47" s="55">
        <f t="shared" si="370"/>
        <v>0</v>
      </c>
      <c r="HB47" s="55">
        <f t="shared" si="370"/>
        <v>0</v>
      </c>
      <c r="HC47" s="55">
        <f t="shared" si="370"/>
        <v>0</v>
      </c>
      <c r="HD47" s="55">
        <f t="shared" si="370"/>
        <v>0</v>
      </c>
      <c r="HE47" s="55">
        <f t="shared" si="370"/>
        <v>0</v>
      </c>
      <c r="HF47" s="55">
        <f t="shared" si="370"/>
        <v>0</v>
      </c>
      <c r="HG47" s="55">
        <f t="shared" si="370"/>
        <v>0</v>
      </c>
      <c r="HH47" s="55">
        <f t="shared" si="370"/>
        <v>0</v>
      </c>
      <c r="HI47" s="55">
        <f t="shared" si="370"/>
        <v>0</v>
      </c>
      <c r="HJ47" s="55">
        <f t="shared" si="370"/>
        <v>0</v>
      </c>
      <c r="HK47" s="55">
        <f t="shared" si="370"/>
        <v>0</v>
      </c>
      <c r="HL47" s="55">
        <f t="shared" si="370"/>
        <v>0</v>
      </c>
      <c r="HM47" s="55">
        <f t="shared" si="370"/>
        <v>0</v>
      </c>
      <c r="HN47" s="55">
        <f t="shared" si="370"/>
        <v>0</v>
      </c>
      <c r="HO47" s="55">
        <f t="shared" si="370"/>
        <v>0</v>
      </c>
      <c r="HP47" s="55">
        <f t="shared" si="370"/>
        <v>0</v>
      </c>
      <c r="HQ47" s="55">
        <f t="shared" si="370"/>
        <v>0</v>
      </c>
      <c r="HR47" s="55">
        <f t="shared" si="370"/>
        <v>0</v>
      </c>
      <c r="HS47" s="55">
        <f t="shared" si="370"/>
        <v>0</v>
      </c>
      <c r="HT47" s="55">
        <f t="shared" si="370"/>
        <v>0</v>
      </c>
      <c r="HU47" s="55">
        <f t="shared" si="370"/>
        <v>0</v>
      </c>
      <c r="HV47" s="55">
        <f t="shared" ref="HV47:KG47" si="371">HV68</f>
        <v>0</v>
      </c>
      <c r="HW47" s="55">
        <f t="shared" si="371"/>
        <v>0</v>
      </c>
      <c r="HX47" s="55">
        <f t="shared" si="371"/>
        <v>0</v>
      </c>
      <c r="HY47" s="55">
        <f t="shared" si="371"/>
        <v>0</v>
      </c>
      <c r="HZ47" s="55">
        <f t="shared" si="371"/>
        <v>0</v>
      </c>
      <c r="IA47" s="55">
        <f t="shared" si="371"/>
        <v>0</v>
      </c>
      <c r="IB47" s="55">
        <f t="shared" si="371"/>
        <v>0</v>
      </c>
      <c r="IC47" s="55">
        <f t="shared" si="371"/>
        <v>0</v>
      </c>
      <c r="ID47" s="55">
        <f t="shared" si="371"/>
        <v>0</v>
      </c>
      <c r="IE47" s="55">
        <f t="shared" si="371"/>
        <v>0</v>
      </c>
      <c r="IF47" s="55">
        <f t="shared" si="371"/>
        <v>0</v>
      </c>
      <c r="IG47" s="55">
        <f t="shared" si="371"/>
        <v>0</v>
      </c>
      <c r="IH47" s="55">
        <f t="shared" si="371"/>
        <v>0</v>
      </c>
      <c r="II47" s="55">
        <f t="shared" si="371"/>
        <v>0</v>
      </c>
      <c r="IJ47" s="55">
        <f t="shared" si="371"/>
        <v>0</v>
      </c>
      <c r="IK47" s="55">
        <f t="shared" si="371"/>
        <v>0</v>
      </c>
      <c r="IL47" s="55">
        <f t="shared" si="371"/>
        <v>0</v>
      </c>
      <c r="IM47" s="55">
        <f t="shared" si="371"/>
        <v>0</v>
      </c>
      <c r="IN47" s="55">
        <f t="shared" si="371"/>
        <v>0</v>
      </c>
      <c r="IO47" s="55">
        <f t="shared" si="371"/>
        <v>0</v>
      </c>
      <c r="IP47" s="55">
        <f t="shared" si="371"/>
        <v>0</v>
      </c>
      <c r="IQ47" s="55">
        <f t="shared" si="371"/>
        <v>0</v>
      </c>
      <c r="IR47" s="55">
        <f t="shared" si="371"/>
        <v>0</v>
      </c>
      <c r="IS47" s="55">
        <f t="shared" si="371"/>
        <v>0</v>
      </c>
      <c r="IT47" s="55">
        <f t="shared" si="371"/>
        <v>0</v>
      </c>
      <c r="IU47" s="55">
        <f t="shared" si="371"/>
        <v>0</v>
      </c>
      <c r="IV47" s="55">
        <f t="shared" si="371"/>
        <v>0</v>
      </c>
      <c r="IW47" s="55">
        <f t="shared" si="371"/>
        <v>0</v>
      </c>
      <c r="IX47" s="55">
        <f t="shared" si="371"/>
        <v>0</v>
      </c>
      <c r="IY47" s="55">
        <f t="shared" si="371"/>
        <v>0</v>
      </c>
      <c r="IZ47" s="55">
        <f t="shared" si="371"/>
        <v>0</v>
      </c>
      <c r="JA47" s="55">
        <f t="shared" si="371"/>
        <v>0</v>
      </c>
      <c r="JB47" s="55">
        <f t="shared" si="371"/>
        <v>0</v>
      </c>
      <c r="JC47" s="55">
        <f t="shared" si="371"/>
        <v>0</v>
      </c>
      <c r="JD47" s="55">
        <f t="shared" si="371"/>
        <v>0</v>
      </c>
      <c r="JE47" s="55">
        <f t="shared" si="371"/>
        <v>0</v>
      </c>
      <c r="JF47" s="55">
        <f t="shared" si="371"/>
        <v>0</v>
      </c>
      <c r="JG47" s="55">
        <f t="shared" si="371"/>
        <v>0</v>
      </c>
      <c r="JH47" s="55">
        <f t="shared" si="371"/>
        <v>0</v>
      </c>
      <c r="JI47" s="55">
        <f t="shared" si="371"/>
        <v>0</v>
      </c>
      <c r="JJ47" s="55">
        <f t="shared" si="371"/>
        <v>0</v>
      </c>
      <c r="JK47" s="55">
        <f t="shared" si="371"/>
        <v>0</v>
      </c>
      <c r="JL47" s="55">
        <f t="shared" si="371"/>
        <v>0</v>
      </c>
      <c r="JM47" s="55">
        <f t="shared" si="371"/>
        <v>0</v>
      </c>
      <c r="JN47" s="55">
        <f t="shared" si="371"/>
        <v>0</v>
      </c>
      <c r="JO47" s="55">
        <f t="shared" si="371"/>
        <v>0</v>
      </c>
      <c r="JP47" s="55">
        <f t="shared" si="371"/>
        <v>0</v>
      </c>
      <c r="JQ47" s="55">
        <f t="shared" si="371"/>
        <v>0</v>
      </c>
      <c r="JR47" s="55">
        <f t="shared" si="371"/>
        <v>0</v>
      </c>
      <c r="JS47" s="55">
        <f t="shared" si="371"/>
        <v>0</v>
      </c>
      <c r="JT47" s="55">
        <f t="shared" si="371"/>
        <v>0</v>
      </c>
      <c r="JU47" s="55">
        <f t="shared" si="371"/>
        <v>0</v>
      </c>
      <c r="JV47" s="55">
        <f t="shared" si="371"/>
        <v>0</v>
      </c>
      <c r="JW47" s="55">
        <f t="shared" si="371"/>
        <v>0</v>
      </c>
      <c r="JX47" s="55">
        <f t="shared" si="371"/>
        <v>0</v>
      </c>
      <c r="JY47" s="55">
        <f t="shared" si="371"/>
        <v>0</v>
      </c>
      <c r="JZ47" s="55">
        <f t="shared" si="371"/>
        <v>0</v>
      </c>
      <c r="KA47" s="55">
        <f t="shared" si="371"/>
        <v>0</v>
      </c>
      <c r="KB47" s="55">
        <f t="shared" si="371"/>
        <v>0</v>
      </c>
      <c r="KC47" s="55">
        <f t="shared" si="371"/>
        <v>0</v>
      </c>
      <c r="KD47" s="55">
        <f t="shared" si="371"/>
        <v>0</v>
      </c>
      <c r="KE47" s="55">
        <f t="shared" si="371"/>
        <v>0</v>
      </c>
      <c r="KF47" s="55">
        <f t="shared" si="371"/>
        <v>0</v>
      </c>
      <c r="KG47" s="55">
        <f t="shared" si="371"/>
        <v>0</v>
      </c>
      <c r="KH47" s="55">
        <f t="shared" ref="KH47:LY47" si="372">KH68</f>
        <v>0</v>
      </c>
      <c r="KI47" s="55">
        <f t="shared" si="372"/>
        <v>0</v>
      </c>
      <c r="KJ47" s="55">
        <f t="shared" si="372"/>
        <v>0</v>
      </c>
      <c r="KK47" s="55">
        <f t="shared" si="372"/>
        <v>0</v>
      </c>
      <c r="KL47" s="55">
        <f t="shared" si="372"/>
        <v>0</v>
      </c>
      <c r="KM47" s="55">
        <f t="shared" si="372"/>
        <v>0</v>
      </c>
      <c r="KN47" s="55">
        <f t="shared" si="372"/>
        <v>0</v>
      </c>
      <c r="KO47" s="55">
        <f t="shared" si="372"/>
        <v>0</v>
      </c>
      <c r="KP47" s="55">
        <f t="shared" si="372"/>
        <v>0</v>
      </c>
      <c r="KQ47" s="55">
        <f t="shared" si="372"/>
        <v>0</v>
      </c>
      <c r="KR47" s="55">
        <f t="shared" si="372"/>
        <v>0</v>
      </c>
      <c r="KS47" s="55">
        <f t="shared" si="372"/>
        <v>0</v>
      </c>
      <c r="KT47" s="55">
        <f t="shared" si="372"/>
        <v>0</v>
      </c>
      <c r="KU47" s="55">
        <f t="shared" si="372"/>
        <v>0</v>
      </c>
      <c r="KV47" s="55">
        <f t="shared" si="372"/>
        <v>0</v>
      </c>
      <c r="KW47" s="55">
        <f t="shared" si="372"/>
        <v>0</v>
      </c>
      <c r="KX47" s="55">
        <f t="shared" si="372"/>
        <v>0</v>
      </c>
      <c r="KY47" s="55">
        <f t="shared" si="372"/>
        <v>0</v>
      </c>
      <c r="KZ47" s="55">
        <f t="shared" si="372"/>
        <v>0</v>
      </c>
      <c r="LA47" s="55">
        <f t="shared" si="372"/>
        <v>0</v>
      </c>
      <c r="LB47" s="55">
        <f t="shared" si="372"/>
        <v>0</v>
      </c>
      <c r="LC47" s="55">
        <f t="shared" si="372"/>
        <v>0</v>
      </c>
      <c r="LD47" s="55">
        <f t="shared" si="372"/>
        <v>0</v>
      </c>
      <c r="LE47" s="55">
        <f t="shared" si="372"/>
        <v>0</v>
      </c>
      <c r="LF47" s="55">
        <f t="shared" si="372"/>
        <v>0</v>
      </c>
      <c r="LG47" s="55">
        <f t="shared" si="372"/>
        <v>0</v>
      </c>
      <c r="LH47" s="55">
        <f t="shared" si="372"/>
        <v>0</v>
      </c>
      <c r="LI47" s="55">
        <f t="shared" si="372"/>
        <v>0</v>
      </c>
      <c r="LJ47" s="55">
        <f t="shared" si="372"/>
        <v>0</v>
      </c>
      <c r="LK47" s="55">
        <f t="shared" si="372"/>
        <v>0</v>
      </c>
      <c r="LL47" s="55">
        <f t="shared" si="372"/>
        <v>0</v>
      </c>
      <c r="LM47" s="55">
        <f t="shared" si="372"/>
        <v>0</v>
      </c>
      <c r="LN47" s="55">
        <f t="shared" si="372"/>
        <v>0</v>
      </c>
      <c r="LO47" s="55">
        <f t="shared" si="372"/>
        <v>0</v>
      </c>
      <c r="LP47" s="55">
        <f t="shared" si="372"/>
        <v>0</v>
      </c>
      <c r="LQ47" s="55">
        <f t="shared" si="372"/>
        <v>0</v>
      </c>
      <c r="LR47" s="55">
        <f t="shared" si="372"/>
        <v>0</v>
      </c>
      <c r="LS47" s="55">
        <f t="shared" si="372"/>
        <v>0</v>
      </c>
      <c r="LT47" s="55">
        <f t="shared" si="372"/>
        <v>0</v>
      </c>
      <c r="LU47" s="55">
        <f t="shared" si="372"/>
        <v>0</v>
      </c>
      <c r="LV47" s="55">
        <f t="shared" si="372"/>
        <v>0</v>
      </c>
      <c r="LW47" s="55">
        <f t="shared" si="372"/>
        <v>0</v>
      </c>
      <c r="LX47" s="55">
        <f t="shared" si="372"/>
        <v>0</v>
      </c>
      <c r="LY47" s="55">
        <f t="shared" si="372"/>
        <v>0</v>
      </c>
      <c r="LZ47" s="130">
        <f t="shared" ref="LZ47:OG47" si="373">LZ68</f>
        <v>0</v>
      </c>
      <c r="MA47" s="130">
        <f t="shared" si="373"/>
        <v>0</v>
      </c>
      <c r="MB47" s="130">
        <f t="shared" si="373"/>
        <v>0</v>
      </c>
      <c r="MC47" s="130">
        <f t="shared" si="373"/>
        <v>0</v>
      </c>
      <c r="MD47" s="130">
        <f t="shared" si="373"/>
        <v>0</v>
      </c>
      <c r="ME47" s="130">
        <f t="shared" si="373"/>
        <v>0</v>
      </c>
      <c r="MF47" s="130">
        <f t="shared" si="373"/>
        <v>0</v>
      </c>
      <c r="MG47" s="130">
        <f t="shared" si="373"/>
        <v>0</v>
      </c>
      <c r="MH47" s="130">
        <f t="shared" si="373"/>
        <v>0</v>
      </c>
      <c r="MI47" s="130">
        <f t="shared" si="373"/>
        <v>0</v>
      </c>
      <c r="MJ47" s="130">
        <f t="shared" si="373"/>
        <v>0</v>
      </c>
      <c r="MK47" s="130">
        <f t="shared" si="373"/>
        <v>0</v>
      </c>
      <c r="ML47" s="130">
        <f t="shared" si="373"/>
        <v>0</v>
      </c>
      <c r="MM47" s="130">
        <f t="shared" si="373"/>
        <v>0</v>
      </c>
      <c r="MN47" s="130">
        <f t="shared" si="373"/>
        <v>0</v>
      </c>
      <c r="MO47" s="130">
        <f t="shared" si="373"/>
        <v>0</v>
      </c>
      <c r="MP47" s="130">
        <f t="shared" si="373"/>
        <v>0</v>
      </c>
      <c r="MQ47" s="130">
        <f t="shared" si="373"/>
        <v>0</v>
      </c>
      <c r="MR47" s="130">
        <f t="shared" si="373"/>
        <v>0</v>
      </c>
      <c r="MS47" s="130">
        <f t="shared" si="373"/>
        <v>0</v>
      </c>
      <c r="MT47" s="130">
        <f t="shared" si="373"/>
        <v>0</v>
      </c>
      <c r="MU47" s="130">
        <f t="shared" si="373"/>
        <v>0</v>
      </c>
      <c r="MV47" s="130">
        <f t="shared" si="373"/>
        <v>0</v>
      </c>
      <c r="MW47" s="130">
        <f t="shared" si="373"/>
        <v>0</v>
      </c>
      <c r="MX47" s="130">
        <f t="shared" si="373"/>
        <v>0</v>
      </c>
      <c r="MY47" s="130">
        <f t="shared" si="373"/>
        <v>0</v>
      </c>
      <c r="MZ47" s="130">
        <f t="shared" si="373"/>
        <v>0</v>
      </c>
      <c r="NA47" s="130">
        <f t="shared" si="373"/>
        <v>0</v>
      </c>
      <c r="NB47" s="130">
        <f t="shared" si="373"/>
        <v>0</v>
      </c>
      <c r="NC47" s="130">
        <f t="shared" si="373"/>
        <v>0</v>
      </c>
      <c r="ND47" s="130">
        <f t="shared" si="373"/>
        <v>0</v>
      </c>
      <c r="NE47" s="130">
        <f t="shared" si="373"/>
        <v>0</v>
      </c>
      <c r="NF47" s="130">
        <f t="shared" si="373"/>
        <v>0</v>
      </c>
      <c r="NG47" s="130">
        <f t="shared" si="373"/>
        <v>0</v>
      </c>
      <c r="NH47" s="130">
        <f t="shared" si="373"/>
        <v>0</v>
      </c>
      <c r="NI47" s="130">
        <f t="shared" si="373"/>
        <v>0</v>
      </c>
      <c r="NJ47" s="130">
        <f t="shared" si="373"/>
        <v>0</v>
      </c>
      <c r="NK47" s="130">
        <f t="shared" si="373"/>
        <v>0</v>
      </c>
      <c r="NL47" s="130">
        <f t="shared" si="373"/>
        <v>0</v>
      </c>
      <c r="NM47" s="130">
        <f t="shared" si="373"/>
        <v>0</v>
      </c>
      <c r="NN47" s="130">
        <f t="shared" si="373"/>
        <v>0</v>
      </c>
      <c r="NO47" s="130">
        <f t="shared" si="373"/>
        <v>0</v>
      </c>
      <c r="NP47" s="130">
        <f t="shared" si="373"/>
        <v>0</v>
      </c>
      <c r="NQ47" s="130">
        <f t="shared" si="373"/>
        <v>0</v>
      </c>
      <c r="NR47" s="130">
        <f t="shared" si="373"/>
        <v>0</v>
      </c>
      <c r="NS47" s="130">
        <f t="shared" si="373"/>
        <v>0</v>
      </c>
      <c r="NT47" s="130">
        <f t="shared" si="373"/>
        <v>0</v>
      </c>
      <c r="NU47" s="130">
        <f t="shared" si="373"/>
        <v>0</v>
      </c>
      <c r="NV47" s="130">
        <f t="shared" si="373"/>
        <v>0</v>
      </c>
      <c r="NW47" s="130">
        <f t="shared" si="373"/>
        <v>0</v>
      </c>
      <c r="NX47" s="130">
        <f t="shared" si="373"/>
        <v>0</v>
      </c>
      <c r="NY47" s="130">
        <f t="shared" si="373"/>
        <v>0</v>
      </c>
      <c r="NZ47" s="130">
        <f t="shared" si="373"/>
        <v>0</v>
      </c>
      <c r="OA47" s="130">
        <f t="shared" si="373"/>
        <v>0</v>
      </c>
      <c r="OB47" s="130">
        <f t="shared" si="373"/>
        <v>0</v>
      </c>
      <c r="OC47" s="130">
        <f t="shared" si="373"/>
        <v>0</v>
      </c>
      <c r="OD47" s="130">
        <f t="shared" si="373"/>
        <v>0</v>
      </c>
      <c r="OE47" s="130">
        <f t="shared" si="373"/>
        <v>0</v>
      </c>
      <c r="OF47" s="130">
        <f t="shared" si="373"/>
        <v>0</v>
      </c>
      <c r="OG47" s="130">
        <f t="shared" si="373"/>
        <v>0</v>
      </c>
    </row>
    <row r="48" spans="2:410">
      <c r="E48" s="11" t="s">
        <v>332</v>
      </c>
      <c r="G48" s="55">
        <f>+SUM(AL48:AW48)</f>
        <v>-57050.000000000007</v>
      </c>
      <c r="H48" s="55">
        <f>+SUM(AX48:BI48)</f>
        <v>0</v>
      </c>
      <c r="I48" s="55">
        <f>+SUM(BJ48:BU48)</f>
        <v>0</v>
      </c>
      <c r="J48" s="55">
        <f>+SUM(BV48:CG48)</f>
        <v>0</v>
      </c>
      <c r="K48" s="55">
        <f>+SUM(CH48:CS48)</f>
        <v>0</v>
      </c>
      <c r="L48" s="55">
        <f>+SUM(CT48:DE48)</f>
        <v>0</v>
      </c>
      <c r="M48" s="55">
        <f>+SUM(DF48:DQ48)</f>
        <v>0</v>
      </c>
      <c r="N48" s="55">
        <f>+SUM(DR48:EC48)</f>
        <v>0</v>
      </c>
      <c r="O48" s="55">
        <f>+SUM(ED48:EO48)</f>
        <v>0</v>
      </c>
      <c r="P48" s="55">
        <f>+SUM(EP48:FA48)</f>
        <v>0</v>
      </c>
      <c r="Q48" s="55">
        <f>+SUM(FB48:FM48)</f>
        <v>0</v>
      </c>
      <c r="R48" s="55">
        <f>+SUM(FN48:FY48)</f>
        <v>0</v>
      </c>
      <c r="S48" s="55">
        <f>+SUM(FZ48:GK48)</f>
        <v>0</v>
      </c>
      <c r="T48" s="55">
        <f>+SUM(GL48:GW48)</f>
        <v>0</v>
      </c>
      <c r="U48" s="55">
        <f>+SUM(GX48:HI48)</f>
        <v>0</v>
      </c>
      <c r="V48" s="55">
        <f>+SUM(HJ48:HU48)</f>
        <v>0</v>
      </c>
      <c r="W48" s="55">
        <f>+SUM(HV48:IG48)</f>
        <v>0</v>
      </c>
      <c r="X48" s="55">
        <f>+SUM(IH48:IS48)</f>
        <v>0</v>
      </c>
      <c r="Y48" s="55">
        <f>+SUM(IT48:JE48)</f>
        <v>0</v>
      </c>
      <c r="Z48" s="55">
        <f>+SUM(JF48:JQ48)</f>
        <v>0</v>
      </c>
      <c r="AA48" s="55">
        <f>+SUM(JR48:KC48)</f>
        <v>0</v>
      </c>
      <c r="AB48" s="55">
        <f>+SUM(KD48:KO48)</f>
        <v>0</v>
      </c>
      <c r="AC48" s="55">
        <f>+SUM(KP48:LA48)</f>
        <v>0</v>
      </c>
      <c r="AD48" s="55">
        <f>+SUM(LB48:LM48)</f>
        <v>0</v>
      </c>
      <c r="AE48" s="55">
        <f>+SUM(LN48:LY48)</f>
        <v>0</v>
      </c>
      <c r="AF48" s="130">
        <f t="shared" si="361"/>
        <v>0</v>
      </c>
      <c r="AG48" s="130">
        <f t="shared" si="361"/>
        <v>0</v>
      </c>
      <c r="AH48" s="130">
        <f t="shared" si="361"/>
        <v>0</v>
      </c>
      <c r="AI48" s="130">
        <f t="shared" si="361"/>
        <v>0</v>
      </c>
      <c r="AJ48" s="130">
        <f t="shared" si="361"/>
        <v>0</v>
      </c>
      <c r="AK48" s="50"/>
      <c r="AL48" s="55">
        <f>-(Inputs!G38*Inputs!G28)</f>
        <v>-57050.000000000007</v>
      </c>
      <c r="AM48" s="55">
        <v>0</v>
      </c>
      <c r="AN48" s="55">
        <v>0</v>
      </c>
      <c r="AO48" s="55">
        <v>0</v>
      </c>
      <c r="AP48" s="55">
        <v>0</v>
      </c>
      <c r="AQ48" s="55">
        <v>0</v>
      </c>
      <c r="AR48" s="55">
        <v>0</v>
      </c>
      <c r="AS48" s="55">
        <v>0</v>
      </c>
      <c r="AT48" s="55">
        <v>0</v>
      </c>
      <c r="AU48" s="55">
        <v>0</v>
      </c>
      <c r="AV48" s="55">
        <v>0</v>
      </c>
      <c r="AW48" s="55">
        <v>0</v>
      </c>
      <c r="AX48" s="55">
        <v>0</v>
      </c>
      <c r="AY48" s="55">
        <v>0</v>
      </c>
      <c r="AZ48" s="55">
        <v>0</v>
      </c>
      <c r="BA48" s="55">
        <v>0</v>
      </c>
      <c r="BB48" s="55">
        <v>0</v>
      </c>
      <c r="BC48" s="55">
        <v>0</v>
      </c>
      <c r="BD48" s="55">
        <v>0</v>
      </c>
      <c r="BE48" s="55">
        <v>0</v>
      </c>
      <c r="BF48" s="55">
        <v>0</v>
      </c>
      <c r="BG48" s="55">
        <v>0</v>
      </c>
      <c r="BH48" s="55">
        <v>0</v>
      </c>
      <c r="BI48" s="55">
        <v>0</v>
      </c>
      <c r="BJ48" s="55">
        <v>0</v>
      </c>
      <c r="BK48" s="55">
        <v>0</v>
      </c>
      <c r="BL48" s="55">
        <v>0</v>
      </c>
      <c r="BM48" s="55">
        <v>0</v>
      </c>
      <c r="BN48" s="55">
        <v>0</v>
      </c>
      <c r="BO48" s="55">
        <v>0</v>
      </c>
      <c r="BP48" s="55">
        <v>0</v>
      </c>
      <c r="BQ48" s="55">
        <v>0</v>
      </c>
      <c r="BR48" s="55">
        <v>0</v>
      </c>
      <c r="BS48" s="55">
        <v>0</v>
      </c>
      <c r="BT48" s="55">
        <v>0</v>
      </c>
      <c r="BU48" s="55">
        <v>0</v>
      </c>
      <c r="BV48" s="55">
        <v>0</v>
      </c>
      <c r="BW48" s="55">
        <v>0</v>
      </c>
      <c r="BX48" s="55">
        <v>0</v>
      </c>
      <c r="BY48" s="55">
        <v>0</v>
      </c>
      <c r="BZ48" s="55">
        <v>0</v>
      </c>
      <c r="CA48" s="55">
        <v>0</v>
      </c>
      <c r="CB48" s="55">
        <v>0</v>
      </c>
      <c r="CC48" s="55">
        <v>0</v>
      </c>
      <c r="CD48" s="55">
        <v>0</v>
      </c>
      <c r="CE48" s="55">
        <v>0</v>
      </c>
      <c r="CF48" s="55">
        <v>0</v>
      </c>
      <c r="CG48" s="55">
        <v>0</v>
      </c>
      <c r="CH48" s="55">
        <v>0</v>
      </c>
      <c r="CI48" s="55">
        <v>0</v>
      </c>
      <c r="CJ48" s="55">
        <v>0</v>
      </c>
      <c r="CK48" s="55">
        <v>0</v>
      </c>
      <c r="CL48" s="55">
        <v>0</v>
      </c>
      <c r="CM48" s="55">
        <v>0</v>
      </c>
      <c r="CN48" s="55">
        <v>0</v>
      </c>
      <c r="CO48" s="55">
        <v>0</v>
      </c>
      <c r="CP48" s="55">
        <v>0</v>
      </c>
      <c r="CQ48" s="55">
        <v>0</v>
      </c>
      <c r="CR48" s="55">
        <v>0</v>
      </c>
      <c r="CS48" s="55">
        <v>0</v>
      </c>
      <c r="CT48" s="55">
        <v>0</v>
      </c>
      <c r="CU48" s="55">
        <v>0</v>
      </c>
      <c r="CV48" s="55">
        <v>0</v>
      </c>
      <c r="CW48" s="55">
        <v>0</v>
      </c>
      <c r="CX48" s="55">
        <v>0</v>
      </c>
      <c r="CY48" s="55">
        <v>0</v>
      </c>
      <c r="CZ48" s="55">
        <v>0</v>
      </c>
      <c r="DA48" s="55">
        <v>0</v>
      </c>
      <c r="DB48" s="55">
        <v>0</v>
      </c>
      <c r="DC48" s="55">
        <v>0</v>
      </c>
      <c r="DD48" s="55">
        <v>0</v>
      </c>
      <c r="DE48" s="55">
        <v>0</v>
      </c>
      <c r="DF48" s="55">
        <v>0</v>
      </c>
      <c r="DG48" s="55">
        <v>0</v>
      </c>
      <c r="DH48" s="55">
        <v>0</v>
      </c>
      <c r="DI48" s="55">
        <v>0</v>
      </c>
      <c r="DJ48" s="55">
        <v>0</v>
      </c>
      <c r="DK48" s="55">
        <v>0</v>
      </c>
      <c r="DL48" s="55">
        <v>0</v>
      </c>
      <c r="DM48" s="55">
        <v>0</v>
      </c>
      <c r="DN48" s="55">
        <v>0</v>
      </c>
      <c r="DO48" s="55">
        <v>0</v>
      </c>
      <c r="DP48" s="55">
        <v>0</v>
      </c>
      <c r="DQ48" s="55">
        <v>0</v>
      </c>
      <c r="DR48" s="55">
        <v>0</v>
      </c>
      <c r="DS48" s="55">
        <v>0</v>
      </c>
      <c r="DT48" s="55">
        <v>0</v>
      </c>
      <c r="DU48" s="55">
        <v>0</v>
      </c>
      <c r="DV48" s="55">
        <v>0</v>
      </c>
      <c r="DW48" s="55">
        <v>0</v>
      </c>
      <c r="DX48" s="55">
        <v>0</v>
      </c>
      <c r="DY48" s="55">
        <v>0</v>
      </c>
      <c r="DZ48" s="55">
        <v>0</v>
      </c>
      <c r="EA48" s="55">
        <v>0</v>
      </c>
      <c r="EB48" s="55">
        <v>0</v>
      </c>
      <c r="EC48" s="55">
        <v>0</v>
      </c>
      <c r="ED48" s="55">
        <v>0</v>
      </c>
      <c r="EE48" s="55">
        <v>0</v>
      </c>
      <c r="EF48" s="55">
        <v>0</v>
      </c>
      <c r="EG48" s="55">
        <v>0</v>
      </c>
      <c r="EH48" s="55">
        <v>0</v>
      </c>
      <c r="EI48" s="55">
        <v>0</v>
      </c>
      <c r="EJ48" s="55">
        <v>0</v>
      </c>
      <c r="EK48" s="55">
        <v>0</v>
      </c>
      <c r="EL48" s="55">
        <v>0</v>
      </c>
      <c r="EM48" s="55">
        <v>0</v>
      </c>
      <c r="EN48" s="55">
        <v>0</v>
      </c>
      <c r="EO48" s="55">
        <v>0</v>
      </c>
      <c r="EP48" s="55">
        <v>0</v>
      </c>
      <c r="EQ48" s="55">
        <v>0</v>
      </c>
      <c r="ER48" s="55">
        <v>0</v>
      </c>
      <c r="ES48" s="55">
        <v>0</v>
      </c>
      <c r="ET48" s="55">
        <v>0</v>
      </c>
      <c r="EU48" s="55">
        <v>0</v>
      </c>
      <c r="EV48" s="55">
        <v>0</v>
      </c>
      <c r="EW48" s="55">
        <v>0</v>
      </c>
      <c r="EX48" s="55">
        <v>0</v>
      </c>
      <c r="EY48" s="55">
        <v>0</v>
      </c>
      <c r="EZ48" s="55">
        <v>0</v>
      </c>
      <c r="FA48" s="55">
        <v>0</v>
      </c>
      <c r="FB48" s="55">
        <v>0</v>
      </c>
      <c r="FC48" s="55">
        <v>0</v>
      </c>
      <c r="FD48" s="55">
        <v>0</v>
      </c>
      <c r="FE48" s="55">
        <v>0</v>
      </c>
      <c r="FF48" s="55">
        <v>0</v>
      </c>
      <c r="FG48" s="55">
        <v>0</v>
      </c>
      <c r="FH48" s="55">
        <v>0</v>
      </c>
      <c r="FI48" s="55">
        <v>0</v>
      </c>
      <c r="FJ48" s="55">
        <v>0</v>
      </c>
      <c r="FK48" s="55">
        <v>0</v>
      </c>
      <c r="FL48" s="55">
        <v>0</v>
      </c>
      <c r="FM48" s="55">
        <v>0</v>
      </c>
      <c r="FN48" s="55">
        <v>0</v>
      </c>
      <c r="FO48" s="55">
        <v>0</v>
      </c>
      <c r="FP48" s="55">
        <v>0</v>
      </c>
      <c r="FQ48" s="55">
        <v>0</v>
      </c>
      <c r="FR48" s="55">
        <v>0</v>
      </c>
      <c r="FS48" s="55">
        <v>0</v>
      </c>
      <c r="FT48" s="55">
        <v>0</v>
      </c>
      <c r="FU48" s="55">
        <v>0</v>
      </c>
      <c r="FV48" s="55">
        <v>0</v>
      </c>
      <c r="FW48" s="55">
        <v>0</v>
      </c>
      <c r="FX48" s="55">
        <v>0</v>
      </c>
      <c r="FY48" s="55">
        <v>0</v>
      </c>
      <c r="FZ48" s="55">
        <v>0</v>
      </c>
      <c r="GA48" s="55">
        <v>0</v>
      </c>
      <c r="GB48" s="55">
        <v>0</v>
      </c>
      <c r="GC48" s="55">
        <v>0</v>
      </c>
      <c r="GD48" s="55">
        <v>0</v>
      </c>
      <c r="GE48" s="55">
        <v>0</v>
      </c>
      <c r="GF48" s="55">
        <v>0</v>
      </c>
      <c r="GG48" s="55">
        <v>0</v>
      </c>
      <c r="GH48" s="55">
        <v>0</v>
      </c>
      <c r="GI48" s="55">
        <v>0</v>
      </c>
      <c r="GJ48" s="55">
        <v>0</v>
      </c>
      <c r="GK48" s="55">
        <v>0</v>
      </c>
      <c r="GL48" s="55">
        <v>0</v>
      </c>
      <c r="GM48" s="55">
        <v>0</v>
      </c>
      <c r="GN48" s="55">
        <v>0</v>
      </c>
      <c r="GO48" s="55">
        <v>0</v>
      </c>
      <c r="GP48" s="55">
        <v>0</v>
      </c>
      <c r="GQ48" s="55">
        <v>0</v>
      </c>
      <c r="GR48" s="55">
        <v>0</v>
      </c>
      <c r="GS48" s="55">
        <v>0</v>
      </c>
      <c r="GT48" s="55">
        <v>0</v>
      </c>
      <c r="GU48" s="55">
        <v>0</v>
      </c>
      <c r="GV48" s="55">
        <v>0</v>
      </c>
      <c r="GW48" s="55">
        <v>0</v>
      </c>
      <c r="GX48" s="55">
        <v>0</v>
      </c>
      <c r="GY48" s="55">
        <v>0</v>
      </c>
      <c r="GZ48" s="55">
        <v>0</v>
      </c>
      <c r="HA48" s="55">
        <v>0</v>
      </c>
      <c r="HB48" s="55">
        <v>0</v>
      </c>
      <c r="HC48" s="55">
        <v>0</v>
      </c>
      <c r="HD48" s="55">
        <v>0</v>
      </c>
      <c r="HE48" s="55">
        <v>0</v>
      </c>
      <c r="HF48" s="55">
        <v>0</v>
      </c>
      <c r="HG48" s="55">
        <v>0</v>
      </c>
      <c r="HH48" s="55">
        <v>0</v>
      </c>
      <c r="HI48" s="55">
        <v>0</v>
      </c>
      <c r="HJ48" s="55">
        <v>0</v>
      </c>
      <c r="HK48" s="55">
        <v>0</v>
      </c>
      <c r="HL48" s="55">
        <v>0</v>
      </c>
      <c r="HM48" s="55">
        <v>0</v>
      </c>
      <c r="HN48" s="55">
        <v>0</v>
      </c>
      <c r="HO48" s="55">
        <v>0</v>
      </c>
      <c r="HP48" s="55">
        <v>0</v>
      </c>
      <c r="HQ48" s="55">
        <v>0</v>
      </c>
      <c r="HR48" s="55">
        <v>0</v>
      </c>
      <c r="HS48" s="55">
        <v>0</v>
      </c>
      <c r="HT48" s="55">
        <v>0</v>
      </c>
      <c r="HU48" s="55">
        <v>0</v>
      </c>
      <c r="HV48" s="55">
        <v>0</v>
      </c>
      <c r="HW48" s="55">
        <v>0</v>
      </c>
      <c r="HX48" s="55">
        <v>0</v>
      </c>
      <c r="HY48" s="55">
        <v>0</v>
      </c>
      <c r="HZ48" s="55">
        <v>0</v>
      </c>
      <c r="IA48" s="55">
        <v>0</v>
      </c>
      <c r="IB48" s="55">
        <v>0</v>
      </c>
      <c r="IC48" s="55">
        <v>0</v>
      </c>
      <c r="ID48" s="55">
        <v>0</v>
      </c>
      <c r="IE48" s="55">
        <v>0</v>
      </c>
      <c r="IF48" s="55">
        <v>0</v>
      </c>
      <c r="IG48" s="55">
        <v>0</v>
      </c>
      <c r="IH48" s="55">
        <v>0</v>
      </c>
      <c r="II48" s="55">
        <v>0</v>
      </c>
      <c r="IJ48" s="55">
        <v>0</v>
      </c>
      <c r="IK48" s="55">
        <v>0</v>
      </c>
      <c r="IL48" s="55">
        <v>0</v>
      </c>
      <c r="IM48" s="55">
        <v>0</v>
      </c>
      <c r="IN48" s="55">
        <v>0</v>
      </c>
      <c r="IO48" s="55">
        <v>0</v>
      </c>
      <c r="IP48" s="55">
        <v>0</v>
      </c>
      <c r="IQ48" s="55">
        <v>0</v>
      </c>
      <c r="IR48" s="55">
        <v>0</v>
      </c>
      <c r="IS48" s="55">
        <v>0</v>
      </c>
      <c r="IT48" s="55">
        <v>0</v>
      </c>
      <c r="IU48" s="55">
        <v>0</v>
      </c>
      <c r="IV48" s="55">
        <v>0</v>
      </c>
      <c r="IW48" s="55">
        <v>0</v>
      </c>
      <c r="IX48" s="55">
        <v>0</v>
      </c>
      <c r="IY48" s="55">
        <v>0</v>
      </c>
      <c r="IZ48" s="55">
        <v>0</v>
      </c>
      <c r="JA48" s="55">
        <v>0</v>
      </c>
      <c r="JB48" s="55">
        <v>0</v>
      </c>
      <c r="JC48" s="55">
        <v>0</v>
      </c>
      <c r="JD48" s="55">
        <v>0</v>
      </c>
      <c r="JE48" s="55">
        <v>0</v>
      </c>
      <c r="JF48" s="55">
        <v>0</v>
      </c>
      <c r="JG48" s="55">
        <v>0</v>
      </c>
      <c r="JH48" s="55">
        <v>0</v>
      </c>
      <c r="JI48" s="55">
        <v>0</v>
      </c>
      <c r="JJ48" s="55">
        <v>0</v>
      </c>
      <c r="JK48" s="55">
        <v>0</v>
      </c>
      <c r="JL48" s="55">
        <v>0</v>
      </c>
      <c r="JM48" s="55">
        <v>0</v>
      </c>
      <c r="JN48" s="55">
        <v>0</v>
      </c>
      <c r="JO48" s="55">
        <v>0</v>
      </c>
      <c r="JP48" s="55">
        <v>0</v>
      </c>
      <c r="JQ48" s="55">
        <v>0</v>
      </c>
      <c r="JR48" s="55">
        <v>0</v>
      </c>
      <c r="JS48" s="55">
        <v>0</v>
      </c>
      <c r="JT48" s="55">
        <v>0</v>
      </c>
      <c r="JU48" s="55">
        <v>0</v>
      </c>
      <c r="JV48" s="55">
        <v>0</v>
      </c>
      <c r="JW48" s="55">
        <v>0</v>
      </c>
      <c r="JX48" s="55">
        <v>0</v>
      </c>
      <c r="JY48" s="55">
        <v>0</v>
      </c>
      <c r="JZ48" s="55">
        <v>0</v>
      </c>
      <c r="KA48" s="55">
        <v>0</v>
      </c>
      <c r="KB48" s="55">
        <v>0</v>
      </c>
      <c r="KC48" s="55">
        <v>0</v>
      </c>
      <c r="KD48" s="55">
        <v>0</v>
      </c>
      <c r="KE48" s="55">
        <v>0</v>
      </c>
      <c r="KF48" s="55">
        <v>0</v>
      </c>
      <c r="KG48" s="55">
        <v>0</v>
      </c>
      <c r="KH48" s="55">
        <v>0</v>
      </c>
      <c r="KI48" s="55">
        <v>0</v>
      </c>
      <c r="KJ48" s="55">
        <v>0</v>
      </c>
      <c r="KK48" s="55">
        <v>0</v>
      </c>
      <c r="KL48" s="55">
        <v>0</v>
      </c>
      <c r="KM48" s="55">
        <v>0</v>
      </c>
      <c r="KN48" s="55">
        <v>0</v>
      </c>
      <c r="KO48" s="55">
        <v>0</v>
      </c>
      <c r="KP48" s="55">
        <v>0</v>
      </c>
      <c r="KQ48" s="55">
        <v>0</v>
      </c>
      <c r="KR48" s="55">
        <v>0</v>
      </c>
      <c r="KS48" s="55">
        <v>0</v>
      </c>
      <c r="KT48" s="55">
        <v>0</v>
      </c>
      <c r="KU48" s="55">
        <v>0</v>
      </c>
      <c r="KV48" s="55">
        <v>0</v>
      </c>
      <c r="KW48" s="55">
        <v>0</v>
      </c>
      <c r="KX48" s="55">
        <v>0</v>
      </c>
      <c r="KY48" s="55">
        <v>0</v>
      </c>
      <c r="KZ48" s="55">
        <v>0</v>
      </c>
      <c r="LA48" s="55">
        <v>0</v>
      </c>
      <c r="LB48" s="55">
        <v>0</v>
      </c>
      <c r="LC48" s="55">
        <v>0</v>
      </c>
      <c r="LD48" s="55">
        <v>0</v>
      </c>
      <c r="LE48" s="55">
        <v>0</v>
      </c>
      <c r="LF48" s="55">
        <v>0</v>
      </c>
      <c r="LG48" s="55">
        <v>0</v>
      </c>
      <c r="LH48" s="55">
        <v>0</v>
      </c>
      <c r="LI48" s="55">
        <v>0</v>
      </c>
      <c r="LJ48" s="55">
        <v>0</v>
      </c>
      <c r="LK48" s="55">
        <v>0</v>
      </c>
      <c r="LL48" s="55">
        <v>0</v>
      </c>
      <c r="LM48" s="55">
        <v>0</v>
      </c>
      <c r="LN48" s="55">
        <v>0</v>
      </c>
      <c r="LO48" s="55">
        <v>0</v>
      </c>
      <c r="LP48" s="55">
        <v>0</v>
      </c>
      <c r="LQ48" s="55">
        <v>0</v>
      </c>
      <c r="LR48" s="55">
        <v>0</v>
      </c>
      <c r="LS48" s="55">
        <v>0</v>
      </c>
      <c r="LT48" s="55">
        <v>0</v>
      </c>
      <c r="LU48" s="55">
        <v>0</v>
      </c>
      <c r="LV48" s="55">
        <v>0</v>
      </c>
      <c r="LW48" s="55">
        <v>0</v>
      </c>
      <c r="LX48" s="55">
        <v>0</v>
      </c>
      <c r="LY48" s="55">
        <v>0</v>
      </c>
      <c r="LZ48" s="130">
        <v>0</v>
      </c>
      <c r="MA48" s="130">
        <v>0</v>
      </c>
      <c r="MB48" s="130">
        <v>0</v>
      </c>
      <c r="MC48" s="130">
        <v>0</v>
      </c>
      <c r="MD48" s="130">
        <v>0</v>
      </c>
      <c r="ME48" s="130">
        <v>0</v>
      </c>
      <c r="MF48" s="130">
        <v>0</v>
      </c>
      <c r="MG48" s="130">
        <v>0</v>
      </c>
      <c r="MH48" s="130">
        <v>0</v>
      </c>
      <c r="MI48" s="130">
        <v>0</v>
      </c>
      <c r="MJ48" s="130">
        <v>0</v>
      </c>
      <c r="MK48" s="130">
        <v>0</v>
      </c>
      <c r="ML48" s="130">
        <v>0</v>
      </c>
      <c r="MM48" s="130">
        <v>0</v>
      </c>
      <c r="MN48" s="130">
        <v>0</v>
      </c>
      <c r="MO48" s="130">
        <v>0</v>
      </c>
      <c r="MP48" s="130">
        <v>0</v>
      </c>
      <c r="MQ48" s="130">
        <v>0</v>
      </c>
      <c r="MR48" s="130">
        <v>0</v>
      </c>
      <c r="MS48" s="130">
        <v>0</v>
      </c>
      <c r="MT48" s="130">
        <v>0</v>
      </c>
      <c r="MU48" s="130">
        <v>0</v>
      </c>
      <c r="MV48" s="130">
        <v>0</v>
      </c>
      <c r="MW48" s="130">
        <v>0</v>
      </c>
      <c r="MX48" s="130">
        <v>0</v>
      </c>
      <c r="MY48" s="130">
        <v>0</v>
      </c>
      <c r="MZ48" s="130">
        <v>0</v>
      </c>
      <c r="NA48" s="130">
        <v>0</v>
      </c>
      <c r="NB48" s="130">
        <v>0</v>
      </c>
      <c r="NC48" s="130">
        <v>0</v>
      </c>
      <c r="ND48" s="130">
        <v>0</v>
      </c>
      <c r="NE48" s="130">
        <v>0</v>
      </c>
      <c r="NF48" s="130">
        <v>0</v>
      </c>
      <c r="NG48" s="130">
        <v>0</v>
      </c>
      <c r="NH48" s="130">
        <v>0</v>
      </c>
      <c r="NI48" s="130">
        <v>0</v>
      </c>
      <c r="NJ48" s="130">
        <v>0</v>
      </c>
      <c r="NK48" s="130">
        <v>0</v>
      </c>
      <c r="NL48" s="130">
        <v>0</v>
      </c>
      <c r="NM48" s="130">
        <v>0</v>
      </c>
      <c r="NN48" s="130">
        <v>0</v>
      </c>
      <c r="NO48" s="130">
        <v>0</v>
      </c>
      <c r="NP48" s="130">
        <v>0</v>
      </c>
      <c r="NQ48" s="130">
        <v>0</v>
      </c>
      <c r="NR48" s="130">
        <v>0</v>
      </c>
      <c r="NS48" s="130">
        <v>0</v>
      </c>
      <c r="NT48" s="130">
        <v>0</v>
      </c>
      <c r="NU48" s="130">
        <v>0</v>
      </c>
      <c r="NV48" s="130">
        <v>0</v>
      </c>
      <c r="NW48" s="130">
        <v>0</v>
      </c>
      <c r="NX48" s="130">
        <v>0</v>
      </c>
      <c r="NY48" s="130">
        <v>0</v>
      </c>
      <c r="NZ48" s="130">
        <v>0</v>
      </c>
      <c r="OA48" s="130">
        <v>0</v>
      </c>
      <c r="OB48" s="130">
        <v>0</v>
      </c>
      <c r="OC48" s="130">
        <v>0</v>
      </c>
      <c r="OD48" s="130">
        <v>0</v>
      </c>
      <c r="OE48" s="130">
        <v>0</v>
      </c>
      <c r="OF48" s="130">
        <v>0</v>
      </c>
      <c r="OG48" s="130">
        <v>0</v>
      </c>
    </row>
    <row r="49" spans="2:397">
      <c r="E49" s="11" t="s">
        <v>333</v>
      </c>
      <c r="G49" s="55">
        <f>+SUM(AL49:AW49)</f>
        <v>-3484.7118</v>
      </c>
      <c r="H49" s="55">
        <f>+SUM(AX49:BI49)</f>
        <v>0</v>
      </c>
      <c r="I49" s="55">
        <f>+SUM(BJ49:BU49)</f>
        <v>0</v>
      </c>
      <c r="J49" s="55">
        <f>+SUM(BV49:CG49)</f>
        <v>0</v>
      </c>
      <c r="K49" s="55">
        <f>+SUM(CH49:CS49)</f>
        <v>0</v>
      </c>
      <c r="L49" s="55">
        <f>+SUM(CT49:DE49)</f>
        <v>0</v>
      </c>
      <c r="M49" s="55">
        <f>+SUM(DF49:DQ49)</f>
        <v>0</v>
      </c>
      <c r="N49" s="55">
        <f>+SUM(DR49:EC49)</f>
        <v>0</v>
      </c>
      <c r="O49" s="55">
        <f>+SUM(ED49:EO49)</f>
        <v>0</v>
      </c>
      <c r="P49" s="55">
        <f>+SUM(EP49:FA49)</f>
        <v>0</v>
      </c>
      <c r="Q49" s="55">
        <f>+SUM(FB49:FM49)</f>
        <v>0</v>
      </c>
      <c r="R49" s="55">
        <f>+SUM(FN49:FY49)</f>
        <v>0</v>
      </c>
      <c r="S49" s="55">
        <f>+SUM(FZ49:GK49)</f>
        <v>0</v>
      </c>
      <c r="T49" s="55">
        <f>+SUM(GL49:GW49)</f>
        <v>0</v>
      </c>
      <c r="U49" s="55">
        <f>+SUM(GX49:HI49)</f>
        <v>0</v>
      </c>
      <c r="V49" s="55">
        <f>+SUM(HJ49:HU49)</f>
        <v>0</v>
      </c>
      <c r="W49" s="55">
        <f>+SUM(HV49:IG49)</f>
        <v>0</v>
      </c>
      <c r="X49" s="55">
        <f>+SUM(IH49:IS49)</f>
        <v>0</v>
      </c>
      <c r="Y49" s="55">
        <f>+SUM(IT49:JE49)</f>
        <v>0</v>
      </c>
      <c r="Z49" s="55">
        <f>+SUM(JF49:JQ49)</f>
        <v>0</v>
      </c>
      <c r="AA49" s="55">
        <f>+SUM(JR49:KC49)</f>
        <v>0</v>
      </c>
      <c r="AB49" s="55">
        <f>+SUM(KD49:KO49)</f>
        <v>0</v>
      </c>
      <c r="AC49" s="55">
        <f>+SUM(KP49:LA49)</f>
        <v>0</v>
      </c>
      <c r="AD49" s="55">
        <f>+SUM(LB49:LM49)</f>
        <v>0</v>
      </c>
      <c r="AE49" s="55">
        <f>+SUM(LN49:LY49)</f>
        <v>0</v>
      </c>
      <c r="AF49" s="130">
        <f t="shared" si="361"/>
        <v>0</v>
      </c>
      <c r="AG49" s="130">
        <f t="shared" si="361"/>
        <v>0</v>
      </c>
      <c r="AH49" s="130">
        <f t="shared" si="361"/>
        <v>0</v>
      </c>
      <c r="AI49" s="130">
        <f t="shared" si="361"/>
        <v>0</v>
      </c>
      <c r="AJ49" s="130">
        <f t="shared" si="361"/>
        <v>0</v>
      </c>
      <c r="AK49" s="50"/>
      <c r="AL49" s="55">
        <f>-(Inputs!M67*Inputs!H58)</f>
        <v>-3484.7118</v>
      </c>
      <c r="AM49" s="55">
        <v>0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  <c r="AS49" s="55">
        <v>0</v>
      </c>
      <c r="AT49" s="55">
        <v>0</v>
      </c>
      <c r="AU49" s="55">
        <v>0</v>
      </c>
      <c r="AV49" s="55">
        <v>0</v>
      </c>
      <c r="AW49" s="55">
        <v>0</v>
      </c>
      <c r="AX49" s="55">
        <v>0</v>
      </c>
      <c r="AY49" s="55">
        <v>0</v>
      </c>
      <c r="AZ49" s="55">
        <v>0</v>
      </c>
      <c r="BA49" s="55">
        <v>0</v>
      </c>
      <c r="BB49" s="55">
        <v>0</v>
      </c>
      <c r="BC49" s="55">
        <v>0</v>
      </c>
      <c r="BD49" s="55">
        <v>0</v>
      </c>
      <c r="BE49" s="55">
        <v>0</v>
      </c>
      <c r="BF49" s="55">
        <v>0</v>
      </c>
      <c r="BG49" s="55">
        <v>0</v>
      </c>
      <c r="BH49" s="55">
        <v>0</v>
      </c>
      <c r="BI49" s="55">
        <v>0</v>
      </c>
      <c r="BJ49" s="55">
        <v>0</v>
      </c>
      <c r="BK49" s="55">
        <v>0</v>
      </c>
      <c r="BL49" s="55">
        <v>0</v>
      </c>
      <c r="BM49" s="55">
        <v>0</v>
      </c>
      <c r="BN49" s="55">
        <v>0</v>
      </c>
      <c r="BO49" s="55">
        <v>0</v>
      </c>
      <c r="BP49" s="55">
        <v>0</v>
      </c>
      <c r="BQ49" s="55">
        <v>0</v>
      </c>
      <c r="BR49" s="55">
        <v>0</v>
      </c>
      <c r="BS49" s="55">
        <v>0</v>
      </c>
      <c r="BT49" s="55">
        <v>0</v>
      </c>
      <c r="BU49" s="55">
        <v>0</v>
      </c>
      <c r="BV49" s="55">
        <v>0</v>
      </c>
      <c r="BW49" s="55">
        <v>0</v>
      </c>
      <c r="BX49" s="55">
        <v>0</v>
      </c>
      <c r="BY49" s="55">
        <v>0</v>
      </c>
      <c r="BZ49" s="55">
        <v>0</v>
      </c>
      <c r="CA49" s="55">
        <v>0</v>
      </c>
      <c r="CB49" s="55">
        <v>0</v>
      </c>
      <c r="CC49" s="55">
        <v>0</v>
      </c>
      <c r="CD49" s="55">
        <v>0</v>
      </c>
      <c r="CE49" s="55">
        <v>0</v>
      </c>
      <c r="CF49" s="55">
        <v>0</v>
      </c>
      <c r="CG49" s="55">
        <v>0</v>
      </c>
      <c r="CH49" s="55">
        <v>0</v>
      </c>
      <c r="CI49" s="55">
        <v>0</v>
      </c>
      <c r="CJ49" s="55">
        <v>0</v>
      </c>
      <c r="CK49" s="55">
        <v>0</v>
      </c>
      <c r="CL49" s="55">
        <v>0</v>
      </c>
      <c r="CM49" s="55">
        <v>0</v>
      </c>
      <c r="CN49" s="55">
        <v>0</v>
      </c>
      <c r="CO49" s="55">
        <v>0</v>
      </c>
      <c r="CP49" s="55">
        <v>0</v>
      </c>
      <c r="CQ49" s="55">
        <v>0</v>
      </c>
      <c r="CR49" s="55">
        <v>0</v>
      </c>
      <c r="CS49" s="55">
        <v>0</v>
      </c>
      <c r="CT49" s="55">
        <v>0</v>
      </c>
      <c r="CU49" s="55">
        <v>0</v>
      </c>
      <c r="CV49" s="55">
        <v>0</v>
      </c>
      <c r="CW49" s="55">
        <v>0</v>
      </c>
      <c r="CX49" s="55">
        <v>0</v>
      </c>
      <c r="CY49" s="55">
        <v>0</v>
      </c>
      <c r="CZ49" s="55">
        <v>0</v>
      </c>
      <c r="DA49" s="55">
        <v>0</v>
      </c>
      <c r="DB49" s="55">
        <v>0</v>
      </c>
      <c r="DC49" s="55">
        <v>0</v>
      </c>
      <c r="DD49" s="55">
        <v>0</v>
      </c>
      <c r="DE49" s="55">
        <v>0</v>
      </c>
      <c r="DF49" s="55">
        <v>0</v>
      </c>
      <c r="DG49" s="55">
        <v>0</v>
      </c>
      <c r="DH49" s="55">
        <v>0</v>
      </c>
      <c r="DI49" s="55">
        <v>0</v>
      </c>
      <c r="DJ49" s="55">
        <v>0</v>
      </c>
      <c r="DK49" s="55">
        <v>0</v>
      </c>
      <c r="DL49" s="55">
        <v>0</v>
      </c>
      <c r="DM49" s="55">
        <v>0</v>
      </c>
      <c r="DN49" s="55">
        <v>0</v>
      </c>
      <c r="DO49" s="55">
        <v>0</v>
      </c>
      <c r="DP49" s="55">
        <v>0</v>
      </c>
      <c r="DQ49" s="55">
        <v>0</v>
      </c>
      <c r="DR49" s="55">
        <v>0</v>
      </c>
      <c r="DS49" s="55">
        <v>0</v>
      </c>
      <c r="DT49" s="55">
        <v>0</v>
      </c>
      <c r="DU49" s="55">
        <v>0</v>
      </c>
      <c r="DV49" s="55">
        <v>0</v>
      </c>
      <c r="DW49" s="55">
        <v>0</v>
      </c>
      <c r="DX49" s="55">
        <v>0</v>
      </c>
      <c r="DY49" s="55">
        <v>0</v>
      </c>
      <c r="DZ49" s="55">
        <v>0</v>
      </c>
      <c r="EA49" s="55">
        <v>0</v>
      </c>
      <c r="EB49" s="55">
        <v>0</v>
      </c>
      <c r="EC49" s="55">
        <v>0</v>
      </c>
      <c r="ED49" s="55">
        <v>0</v>
      </c>
      <c r="EE49" s="55">
        <v>0</v>
      </c>
      <c r="EF49" s="55">
        <v>0</v>
      </c>
      <c r="EG49" s="55">
        <v>0</v>
      </c>
      <c r="EH49" s="55">
        <v>0</v>
      </c>
      <c r="EI49" s="55">
        <v>0</v>
      </c>
      <c r="EJ49" s="55">
        <v>0</v>
      </c>
      <c r="EK49" s="55">
        <v>0</v>
      </c>
      <c r="EL49" s="55">
        <v>0</v>
      </c>
      <c r="EM49" s="55">
        <v>0</v>
      </c>
      <c r="EN49" s="55">
        <v>0</v>
      </c>
      <c r="EO49" s="55">
        <v>0</v>
      </c>
      <c r="EP49" s="55">
        <v>0</v>
      </c>
      <c r="EQ49" s="55">
        <v>0</v>
      </c>
      <c r="ER49" s="55">
        <v>0</v>
      </c>
      <c r="ES49" s="55">
        <v>0</v>
      </c>
      <c r="ET49" s="55">
        <v>0</v>
      </c>
      <c r="EU49" s="55">
        <v>0</v>
      </c>
      <c r="EV49" s="55">
        <v>0</v>
      </c>
      <c r="EW49" s="55">
        <v>0</v>
      </c>
      <c r="EX49" s="55">
        <v>0</v>
      </c>
      <c r="EY49" s="55">
        <v>0</v>
      </c>
      <c r="EZ49" s="55">
        <v>0</v>
      </c>
      <c r="FA49" s="55">
        <v>0</v>
      </c>
      <c r="FB49" s="55">
        <v>0</v>
      </c>
      <c r="FC49" s="55">
        <v>0</v>
      </c>
      <c r="FD49" s="55">
        <v>0</v>
      </c>
      <c r="FE49" s="55">
        <v>0</v>
      </c>
      <c r="FF49" s="55">
        <v>0</v>
      </c>
      <c r="FG49" s="55">
        <v>0</v>
      </c>
      <c r="FH49" s="55">
        <v>0</v>
      </c>
      <c r="FI49" s="55">
        <v>0</v>
      </c>
      <c r="FJ49" s="55">
        <v>0</v>
      </c>
      <c r="FK49" s="55">
        <v>0</v>
      </c>
      <c r="FL49" s="55">
        <v>0</v>
      </c>
      <c r="FM49" s="55">
        <v>0</v>
      </c>
      <c r="FN49" s="55">
        <v>0</v>
      </c>
      <c r="FO49" s="55">
        <v>0</v>
      </c>
      <c r="FP49" s="55">
        <v>0</v>
      </c>
      <c r="FQ49" s="55">
        <v>0</v>
      </c>
      <c r="FR49" s="55">
        <v>0</v>
      </c>
      <c r="FS49" s="55">
        <v>0</v>
      </c>
      <c r="FT49" s="55">
        <v>0</v>
      </c>
      <c r="FU49" s="55">
        <v>0</v>
      </c>
      <c r="FV49" s="55">
        <v>0</v>
      </c>
      <c r="FW49" s="55">
        <v>0</v>
      </c>
      <c r="FX49" s="55">
        <v>0</v>
      </c>
      <c r="FY49" s="55">
        <v>0</v>
      </c>
      <c r="FZ49" s="55">
        <v>0</v>
      </c>
      <c r="GA49" s="55">
        <v>0</v>
      </c>
      <c r="GB49" s="55">
        <v>0</v>
      </c>
      <c r="GC49" s="55">
        <v>0</v>
      </c>
      <c r="GD49" s="55">
        <v>0</v>
      </c>
      <c r="GE49" s="55">
        <v>0</v>
      </c>
      <c r="GF49" s="55">
        <v>0</v>
      </c>
      <c r="GG49" s="55">
        <v>0</v>
      </c>
      <c r="GH49" s="55">
        <v>0</v>
      </c>
      <c r="GI49" s="55">
        <v>0</v>
      </c>
      <c r="GJ49" s="55">
        <v>0</v>
      </c>
      <c r="GK49" s="55">
        <v>0</v>
      </c>
      <c r="GL49" s="55">
        <v>0</v>
      </c>
      <c r="GM49" s="55">
        <v>0</v>
      </c>
      <c r="GN49" s="55">
        <v>0</v>
      </c>
      <c r="GO49" s="55">
        <v>0</v>
      </c>
      <c r="GP49" s="55">
        <v>0</v>
      </c>
      <c r="GQ49" s="55">
        <v>0</v>
      </c>
      <c r="GR49" s="55">
        <v>0</v>
      </c>
      <c r="GS49" s="55">
        <v>0</v>
      </c>
      <c r="GT49" s="55">
        <v>0</v>
      </c>
      <c r="GU49" s="55">
        <v>0</v>
      </c>
      <c r="GV49" s="55">
        <v>0</v>
      </c>
      <c r="GW49" s="55">
        <v>0</v>
      </c>
      <c r="GX49" s="55">
        <v>0</v>
      </c>
      <c r="GY49" s="55">
        <v>0</v>
      </c>
      <c r="GZ49" s="55">
        <v>0</v>
      </c>
      <c r="HA49" s="55">
        <v>0</v>
      </c>
      <c r="HB49" s="55">
        <v>0</v>
      </c>
      <c r="HC49" s="55">
        <v>0</v>
      </c>
      <c r="HD49" s="55">
        <v>0</v>
      </c>
      <c r="HE49" s="55">
        <v>0</v>
      </c>
      <c r="HF49" s="55">
        <v>0</v>
      </c>
      <c r="HG49" s="55">
        <v>0</v>
      </c>
      <c r="HH49" s="55">
        <v>0</v>
      </c>
      <c r="HI49" s="55">
        <v>0</v>
      </c>
      <c r="HJ49" s="55">
        <v>0</v>
      </c>
      <c r="HK49" s="55">
        <v>0</v>
      </c>
      <c r="HL49" s="55">
        <v>0</v>
      </c>
      <c r="HM49" s="55">
        <v>0</v>
      </c>
      <c r="HN49" s="55">
        <v>0</v>
      </c>
      <c r="HO49" s="55">
        <v>0</v>
      </c>
      <c r="HP49" s="55">
        <v>0</v>
      </c>
      <c r="HQ49" s="55">
        <v>0</v>
      </c>
      <c r="HR49" s="55">
        <v>0</v>
      </c>
      <c r="HS49" s="55">
        <v>0</v>
      </c>
      <c r="HT49" s="55">
        <v>0</v>
      </c>
      <c r="HU49" s="55">
        <v>0</v>
      </c>
      <c r="HV49" s="55">
        <v>0</v>
      </c>
      <c r="HW49" s="55">
        <v>0</v>
      </c>
      <c r="HX49" s="55">
        <v>0</v>
      </c>
      <c r="HY49" s="55">
        <v>0</v>
      </c>
      <c r="HZ49" s="55">
        <v>0</v>
      </c>
      <c r="IA49" s="55">
        <v>0</v>
      </c>
      <c r="IB49" s="55">
        <v>0</v>
      </c>
      <c r="IC49" s="55">
        <v>0</v>
      </c>
      <c r="ID49" s="55">
        <v>0</v>
      </c>
      <c r="IE49" s="55">
        <v>0</v>
      </c>
      <c r="IF49" s="55">
        <v>0</v>
      </c>
      <c r="IG49" s="55">
        <v>0</v>
      </c>
      <c r="IH49" s="55">
        <v>0</v>
      </c>
      <c r="II49" s="55">
        <v>0</v>
      </c>
      <c r="IJ49" s="55">
        <v>0</v>
      </c>
      <c r="IK49" s="55">
        <v>0</v>
      </c>
      <c r="IL49" s="55">
        <v>0</v>
      </c>
      <c r="IM49" s="55">
        <v>0</v>
      </c>
      <c r="IN49" s="55">
        <v>0</v>
      </c>
      <c r="IO49" s="55">
        <v>0</v>
      </c>
      <c r="IP49" s="55">
        <v>0</v>
      </c>
      <c r="IQ49" s="55">
        <v>0</v>
      </c>
      <c r="IR49" s="55">
        <v>0</v>
      </c>
      <c r="IS49" s="55">
        <v>0</v>
      </c>
      <c r="IT49" s="55">
        <v>0</v>
      </c>
      <c r="IU49" s="55">
        <v>0</v>
      </c>
      <c r="IV49" s="55">
        <v>0</v>
      </c>
      <c r="IW49" s="55">
        <v>0</v>
      </c>
      <c r="IX49" s="55">
        <v>0</v>
      </c>
      <c r="IY49" s="55">
        <v>0</v>
      </c>
      <c r="IZ49" s="55">
        <v>0</v>
      </c>
      <c r="JA49" s="55">
        <v>0</v>
      </c>
      <c r="JB49" s="55">
        <v>0</v>
      </c>
      <c r="JC49" s="55">
        <v>0</v>
      </c>
      <c r="JD49" s="55">
        <v>0</v>
      </c>
      <c r="JE49" s="55">
        <v>0</v>
      </c>
      <c r="JF49" s="55">
        <v>0</v>
      </c>
      <c r="JG49" s="55">
        <v>0</v>
      </c>
      <c r="JH49" s="55">
        <v>0</v>
      </c>
      <c r="JI49" s="55">
        <v>0</v>
      </c>
      <c r="JJ49" s="55">
        <v>0</v>
      </c>
      <c r="JK49" s="55">
        <v>0</v>
      </c>
      <c r="JL49" s="55">
        <v>0</v>
      </c>
      <c r="JM49" s="55">
        <v>0</v>
      </c>
      <c r="JN49" s="55">
        <v>0</v>
      </c>
      <c r="JO49" s="55">
        <v>0</v>
      </c>
      <c r="JP49" s="55">
        <v>0</v>
      </c>
      <c r="JQ49" s="55">
        <v>0</v>
      </c>
      <c r="JR49" s="55">
        <v>0</v>
      </c>
      <c r="JS49" s="55">
        <v>0</v>
      </c>
      <c r="JT49" s="55">
        <v>0</v>
      </c>
      <c r="JU49" s="55">
        <v>0</v>
      </c>
      <c r="JV49" s="55">
        <v>0</v>
      </c>
      <c r="JW49" s="55">
        <v>0</v>
      </c>
      <c r="JX49" s="55">
        <v>0</v>
      </c>
      <c r="JY49" s="55">
        <v>0</v>
      </c>
      <c r="JZ49" s="55">
        <v>0</v>
      </c>
      <c r="KA49" s="55">
        <v>0</v>
      </c>
      <c r="KB49" s="55">
        <v>0</v>
      </c>
      <c r="KC49" s="55">
        <v>0</v>
      </c>
      <c r="KD49" s="55">
        <v>0</v>
      </c>
      <c r="KE49" s="55">
        <v>0</v>
      </c>
      <c r="KF49" s="55">
        <v>0</v>
      </c>
      <c r="KG49" s="55">
        <v>0</v>
      </c>
      <c r="KH49" s="55">
        <v>0</v>
      </c>
      <c r="KI49" s="55">
        <v>0</v>
      </c>
      <c r="KJ49" s="55">
        <v>0</v>
      </c>
      <c r="KK49" s="55">
        <v>0</v>
      </c>
      <c r="KL49" s="55">
        <v>0</v>
      </c>
      <c r="KM49" s="55">
        <v>0</v>
      </c>
      <c r="KN49" s="55">
        <v>0</v>
      </c>
      <c r="KO49" s="55">
        <v>0</v>
      </c>
      <c r="KP49" s="55">
        <v>0</v>
      </c>
      <c r="KQ49" s="55">
        <v>0</v>
      </c>
      <c r="KR49" s="55">
        <v>0</v>
      </c>
      <c r="KS49" s="55">
        <v>0</v>
      </c>
      <c r="KT49" s="55">
        <v>0</v>
      </c>
      <c r="KU49" s="55">
        <v>0</v>
      </c>
      <c r="KV49" s="55">
        <v>0</v>
      </c>
      <c r="KW49" s="55">
        <v>0</v>
      </c>
      <c r="KX49" s="55">
        <v>0</v>
      </c>
      <c r="KY49" s="55">
        <v>0</v>
      </c>
      <c r="KZ49" s="55">
        <v>0</v>
      </c>
      <c r="LA49" s="55">
        <v>0</v>
      </c>
      <c r="LB49" s="55">
        <v>0</v>
      </c>
      <c r="LC49" s="55">
        <v>0</v>
      </c>
      <c r="LD49" s="55">
        <v>0</v>
      </c>
      <c r="LE49" s="55">
        <v>0</v>
      </c>
      <c r="LF49" s="55">
        <v>0</v>
      </c>
      <c r="LG49" s="55">
        <v>0</v>
      </c>
      <c r="LH49" s="55">
        <v>0</v>
      </c>
      <c r="LI49" s="55">
        <v>0</v>
      </c>
      <c r="LJ49" s="55">
        <v>0</v>
      </c>
      <c r="LK49" s="55">
        <v>0</v>
      </c>
      <c r="LL49" s="55">
        <v>0</v>
      </c>
      <c r="LM49" s="55">
        <v>0</v>
      </c>
      <c r="LN49" s="55">
        <v>0</v>
      </c>
      <c r="LO49" s="55">
        <v>0</v>
      </c>
      <c r="LP49" s="55">
        <v>0</v>
      </c>
      <c r="LQ49" s="55">
        <v>0</v>
      </c>
      <c r="LR49" s="55">
        <v>0</v>
      </c>
      <c r="LS49" s="55">
        <v>0</v>
      </c>
      <c r="LT49" s="55">
        <v>0</v>
      </c>
      <c r="LU49" s="55">
        <v>0</v>
      </c>
      <c r="LV49" s="55">
        <v>0</v>
      </c>
      <c r="LW49" s="55">
        <v>0</v>
      </c>
      <c r="LX49" s="55">
        <v>0</v>
      </c>
      <c r="LY49" s="55">
        <v>0</v>
      </c>
      <c r="LZ49" s="130">
        <v>0</v>
      </c>
      <c r="MA49" s="130">
        <v>0</v>
      </c>
      <c r="MB49" s="130">
        <v>0</v>
      </c>
      <c r="MC49" s="130">
        <v>0</v>
      </c>
      <c r="MD49" s="130">
        <v>0</v>
      </c>
      <c r="ME49" s="130">
        <v>0</v>
      </c>
      <c r="MF49" s="130">
        <v>0</v>
      </c>
      <c r="MG49" s="130">
        <v>0</v>
      </c>
      <c r="MH49" s="130">
        <v>0</v>
      </c>
      <c r="MI49" s="130">
        <v>0</v>
      </c>
      <c r="MJ49" s="130">
        <v>0</v>
      </c>
      <c r="MK49" s="130">
        <v>0</v>
      </c>
      <c r="ML49" s="130">
        <v>0</v>
      </c>
      <c r="MM49" s="130">
        <v>0</v>
      </c>
      <c r="MN49" s="130">
        <v>0</v>
      </c>
      <c r="MO49" s="130">
        <v>0</v>
      </c>
      <c r="MP49" s="130">
        <v>0</v>
      </c>
      <c r="MQ49" s="130">
        <v>0</v>
      </c>
      <c r="MR49" s="130">
        <v>0</v>
      </c>
      <c r="MS49" s="130">
        <v>0</v>
      </c>
      <c r="MT49" s="130">
        <v>0</v>
      </c>
      <c r="MU49" s="130">
        <v>0</v>
      </c>
      <c r="MV49" s="130">
        <v>0</v>
      </c>
      <c r="MW49" s="130">
        <v>0</v>
      </c>
      <c r="MX49" s="130">
        <v>0</v>
      </c>
      <c r="MY49" s="130">
        <v>0</v>
      </c>
      <c r="MZ49" s="130">
        <v>0</v>
      </c>
      <c r="NA49" s="130">
        <v>0</v>
      </c>
      <c r="NB49" s="130">
        <v>0</v>
      </c>
      <c r="NC49" s="130">
        <v>0</v>
      </c>
      <c r="ND49" s="130">
        <v>0</v>
      </c>
      <c r="NE49" s="130">
        <v>0</v>
      </c>
      <c r="NF49" s="130">
        <v>0</v>
      </c>
      <c r="NG49" s="130">
        <v>0</v>
      </c>
      <c r="NH49" s="130">
        <v>0</v>
      </c>
      <c r="NI49" s="130">
        <v>0</v>
      </c>
      <c r="NJ49" s="130">
        <v>0</v>
      </c>
      <c r="NK49" s="130">
        <v>0</v>
      </c>
      <c r="NL49" s="130">
        <v>0</v>
      </c>
      <c r="NM49" s="130">
        <v>0</v>
      </c>
      <c r="NN49" s="130">
        <v>0</v>
      </c>
      <c r="NO49" s="130">
        <v>0</v>
      </c>
      <c r="NP49" s="130">
        <v>0</v>
      </c>
      <c r="NQ49" s="130">
        <v>0</v>
      </c>
      <c r="NR49" s="130">
        <v>0</v>
      </c>
      <c r="NS49" s="130">
        <v>0</v>
      </c>
      <c r="NT49" s="130">
        <v>0</v>
      </c>
      <c r="NU49" s="130">
        <v>0</v>
      </c>
      <c r="NV49" s="130">
        <v>0</v>
      </c>
      <c r="NW49" s="130">
        <v>0</v>
      </c>
      <c r="NX49" s="130">
        <v>0</v>
      </c>
      <c r="NY49" s="130">
        <v>0</v>
      </c>
      <c r="NZ49" s="130">
        <v>0</v>
      </c>
      <c r="OA49" s="130">
        <v>0</v>
      </c>
      <c r="OB49" s="130">
        <v>0</v>
      </c>
      <c r="OC49" s="130">
        <v>0</v>
      </c>
      <c r="OD49" s="130">
        <v>0</v>
      </c>
      <c r="OE49" s="130">
        <v>0</v>
      </c>
      <c r="OF49" s="130">
        <v>0</v>
      </c>
      <c r="OG49" s="130">
        <v>0</v>
      </c>
    </row>
    <row r="50" spans="2:397"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130"/>
      <c r="AG50" s="130"/>
      <c r="AH50" s="130"/>
      <c r="AI50" s="130"/>
      <c r="AJ50" s="130"/>
      <c r="AK50" s="50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130"/>
      <c r="MA50" s="130"/>
      <c r="MB50" s="130"/>
      <c r="MC50" s="130"/>
      <c r="MD50" s="130"/>
      <c r="ME50" s="130"/>
      <c r="MF50" s="130"/>
      <c r="MG50" s="130"/>
      <c r="MH50" s="130"/>
      <c r="MI50" s="130"/>
      <c r="MJ50" s="130"/>
      <c r="MK50" s="130"/>
      <c r="ML50" s="130"/>
      <c r="MM50" s="130"/>
      <c r="MN50" s="130"/>
      <c r="MO50" s="130"/>
      <c r="MP50" s="130"/>
      <c r="MQ50" s="130"/>
      <c r="MR50" s="130"/>
      <c r="MS50" s="130"/>
      <c r="MT50" s="130"/>
      <c r="MU50" s="130"/>
      <c r="MV50" s="130"/>
      <c r="MW50" s="130"/>
      <c r="MX50" s="130"/>
      <c r="MY50" s="130"/>
      <c r="MZ50" s="130"/>
      <c r="NA50" s="130"/>
      <c r="NB50" s="130"/>
      <c r="NC50" s="130"/>
      <c r="ND50" s="130"/>
      <c r="NE50" s="130"/>
      <c r="NF50" s="130"/>
      <c r="NG50" s="130"/>
      <c r="NH50" s="130"/>
      <c r="NI50" s="130"/>
      <c r="NJ50" s="130"/>
      <c r="NK50" s="130"/>
      <c r="NL50" s="130"/>
      <c r="NM50" s="130"/>
      <c r="NN50" s="130"/>
      <c r="NO50" s="130"/>
      <c r="NP50" s="130"/>
      <c r="NQ50" s="130"/>
      <c r="NR50" s="130"/>
      <c r="NS50" s="130"/>
      <c r="NT50" s="130"/>
      <c r="NU50" s="130"/>
      <c r="NV50" s="130"/>
      <c r="NW50" s="130"/>
      <c r="NX50" s="130"/>
      <c r="NY50" s="130"/>
      <c r="NZ50" s="130"/>
      <c r="OA50" s="130"/>
      <c r="OB50" s="130"/>
      <c r="OC50" s="130"/>
      <c r="OD50" s="130"/>
      <c r="OE50" s="130"/>
      <c r="OF50" s="130"/>
      <c r="OG50" s="130"/>
    </row>
    <row r="51" spans="2:397">
      <c r="D51" s="11" t="s">
        <v>334</v>
      </c>
      <c r="G51" s="55">
        <f t="shared" ref="G51:AE51" si="374">SUM(G44,G46:G47)</f>
        <v>-77525.674232088262</v>
      </c>
      <c r="H51" s="55">
        <f t="shared" si="374"/>
        <v>-227436.64514508896</v>
      </c>
      <c r="I51" s="55">
        <f t="shared" si="374"/>
        <v>-121635.38765728555</v>
      </c>
      <c r="J51" s="55">
        <f t="shared" si="374"/>
        <v>-56669.574024357818</v>
      </c>
      <c r="K51" s="55">
        <f t="shared" si="374"/>
        <v>-53023.669920663349</v>
      </c>
      <c r="L51" s="55">
        <f t="shared" si="374"/>
        <v>-3079.3819588921997</v>
      </c>
      <c r="M51" s="55">
        <f t="shared" si="374"/>
        <v>47073.698857965319</v>
      </c>
      <c r="N51" s="55">
        <f t="shared" si="374"/>
        <v>51337.733516066408</v>
      </c>
      <c r="O51" s="55">
        <f t="shared" si="374"/>
        <v>55838.233557925436</v>
      </c>
      <c r="P51" s="55">
        <f t="shared" si="374"/>
        <v>60590.48645369256</v>
      </c>
      <c r="Q51" s="55">
        <f t="shared" si="374"/>
        <v>64022.421362033245</v>
      </c>
      <c r="R51" s="55">
        <f t="shared" si="374"/>
        <v>65703.662299627642</v>
      </c>
      <c r="S51" s="55">
        <f t="shared" si="374"/>
        <v>67427.155044356274</v>
      </c>
      <c r="T51" s="55">
        <f t="shared" si="374"/>
        <v>69193.959013023021</v>
      </c>
      <c r="U51" s="55">
        <f t="shared" si="374"/>
        <v>71005.160138127452</v>
      </c>
      <c r="V51" s="55">
        <f t="shared" si="374"/>
        <v>72861.871530563352</v>
      </c>
      <c r="W51" s="55">
        <f t="shared" si="374"/>
        <v>74765.23415886132</v>
      </c>
      <c r="X51" s="55">
        <f t="shared" si="374"/>
        <v>76716.417545387798</v>
      </c>
      <c r="Y51" s="55">
        <f t="shared" si="374"/>
        <v>78716.620479923004</v>
      </c>
      <c r="Z51" s="55">
        <f t="shared" si="374"/>
        <v>80767.071751052077</v>
      </c>
      <c r="AA51" s="55">
        <f t="shared" si="374"/>
        <v>82869.030895812786</v>
      </c>
      <c r="AB51" s="55">
        <f t="shared" si="374"/>
        <v>85023.788968055684</v>
      </c>
      <c r="AC51" s="55">
        <f t="shared" si="374"/>
        <v>87232.669325983516</v>
      </c>
      <c r="AD51" s="55">
        <f t="shared" si="374"/>
        <v>89497.028439347254</v>
      </c>
      <c r="AE51" s="55">
        <f t="shared" si="374"/>
        <v>91818.256716790347</v>
      </c>
      <c r="AF51" s="130">
        <f t="shared" ref="AF51:AJ51" si="375">SUM(AF44,AF46:AF47)</f>
        <v>-9115.2489979008969</v>
      </c>
      <c r="AG51" s="130">
        <f t="shared" si="375"/>
        <v>-9115.2489979008969</v>
      </c>
      <c r="AH51" s="130">
        <f t="shared" si="375"/>
        <v>-9115.2489979008969</v>
      </c>
      <c r="AI51" s="130">
        <f t="shared" si="375"/>
        <v>-9115.2489979008969</v>
      </c>
      <c r="AJ51" s="130">
        <f t="shared" si="375"/>
        <v>-9115.2489979008969</v>
      </c>
      <c r="AK51" s="50"/>
      <c r="AL51" s="55">
        <f t="shared" ref="AL51:CW51" si="376">SUM(AL44,AL46:AL47)</f>
        <v>43836.861732443154</v>
      </c>
      <c r="AM51" s="55">
        <f t="shared" si="376"/>
        <v>-12664.940076743689</v>
      </c>
      <c r="AN51" s="55">
        <f t="shared" si="376"/>
        <v>-11346.262449731772</v>
      </c>
      <c r="AO51" s="55">
        <f t="shared" si="376"/>
        <v>-10310.31976347504</v>
      </c>
      <c r="AP51" s="55">
        <f t="shared" si="376"/>
        <v>-9735.2205049633412</v>
      </c>
      <c r="AQ51" s="55">
        <f t="shared" si="376"/>
        <v>-9555.547872033525</v>
      </c>
      <c r="AR51" s="55">
        <f t="shared" si="376"/>
        <v>-9260.6891329810169</v>
      </c>
      <c r="AS51" s="55">
        <f t="shared" si="376"/>
        <v>-9771.7782088018248</v>
      </c>
      <c r="AT51" s="55">
        <f t="shared" si="376"/>
        <v>-10797.079813876011</v>
      </c>
      <c r="AU51" s="55">
        <f t="shared" si="376"/>
        <v>-11900.69664509293</v>
      </c>
      <c r="AV51" s="55">
        <f t="shared" si="376"/>
        <v>-12709.033155644414</v>
      </c>
      <c r="AW51" s="55">
        <f t="shared" si="376"/>
        <v>-13310.968341187807</v>
      </c>
      <c r="AX51" s="55">
        <f t="shared" si="376"/>
        <v>-21004.339888272116</v>
      </c>
      <c r="AY51" s="55">
        <f t="shared" si="376"/>
        <v>-20441.961824987564</v>
      </c>
      <c r="AZ51" s="55">
        <f t="shared" si="376"/>
        <v>-19089.954661488082</v>
      </c>
      <c r="BA51" s="55">
        <f t="shared" si="376"/>
        <v>-18027.705133036387</v>
      </c>
      <c r="BB51" s="55">
        <f t="shared" si="376"/>
        <v>-17437.747703454952</v>
      </c>
      <c r="BC51" s="55">
        <f t="shared" si="376"/>
        <v>-17253.039943866548</v>
      </c>
      <c r="BD51" s="55">
        <f t="shared" si="376"/>
        <v>-16950.280376891544</v>
      </c>
      <c r="BE51" s="55">
        <f t="shared" si="376"/>
        <v>-17473.493082057958</v>
      </c>
      <c r="BF51" s="55">
        <f t="shared" si="376"/>
        <v>-18523.693132380264</v>
      </c>
      <c r="BG51" s="55">
        <f t="shared" si="376"/>
        <v>-19654.151157133725</v>
      </c>
      <c r="BH51" s="55">
        <f t="shared" si="376"/>
        <v>-20481.987740425695</v>
      </c>
      <c r="BI51" s="55">
        <f t="shared" si="376"/>
        <v>-21098.290501094092</v>
      </c>
      <c r="BJ51" s="55">
        <f t="shared" si="376"/>
        <v>-12241.89345892699</v>
      </c>
      <c r="BK51" s="55">
        <f t="shared" si="376"/>
        <v>-11664.942877107436</v>
      </c>
      <c r="BL51" s="55">
        <f t="shared" si="376"/>
        <v>-10278.737426961241</v>
      </c>
      <c r="BM51" s="55">
        <f t="shared" si="376"/>
        <v>-9189.4865837934121</v>
      </c>
      <c r="BN51" s="55">
        <f t="shared" si="376"/>
        <v>-8584.2607724048175</v>
      </c>
      <c r="BO51" s="55">
        <f t="shared" si="376"/>
        <v>-8394.3515389937675</v>
      </c>
      <c r="BP51" s="55">
        <f t="shared" si="376"/>
        <v>-8083.453343780915</v>
      </c>
      <c r="BQ51" s="55">
        <f t="shared" si="376"/>
        <v>-8619.0492438630354</v>
      </c>
      <c r="BR51" s="55">
        <f t="shared" si="376"/>
        <v>-9694.7245158901278</v>
      </c>
      <c r="BS51" s="55">
        <f t="shared" si="376"/>
        <v>-10852.648543223973</v>
      </c>
      <c r="BT51" s="55">
        <f t="shared" si="376"/>
        <v>-11700.427335313219</v>
      </c>
      <c r="BU51" s="55">
        <f t="shared" si="376"/>
        <v>-12331.412017026631</v>
      </c>
      <c r="BV51" s="55">
        <f t="shared" si="376"/>
        <v>-6883.9928739124989</v>
      </c>
      <c r="BW51" s="55">
        <f t="shared" si="376"/>
        <v>-6292.0644586674844</v>
      </c>
      <c r="BX51" s="55">
        <f t="shared" si="376"/>
        <v>-4870.7674547176885</v>
      </c>
      <c r="BY51" s="55">
        <f t="shared" si="376"/>
        <v>-3753.8006210308595</v>
      </c>
      <c r="BZ51" s="55">
        <f t="shared" si="376"/>
        <v>-3132.8830605384255</v>
      </c>
      <c r="CA51" s="55">
        <f t="shared" si="376"/>
        <v>-2937.598892308084</v>
      </c>
      <c r="CB51" s="55">
        <f t="shared" si="376"/>
        <v>-2618.315361714675</v>
      </c>
      <c r="CC51" s="55">
        <f t="shared" si="376"/>
        <v>-3166.5574575121495</v>
      </c>
      <c r="CD51" s="55">
        <f t="shared" si="376"/>
        <v>-4268.2960280334173</v>
      </c>
      <c r="CE51" s="55">
        <f t="shared" si="376"/>
        <v>-5454.3233432440556</v>
      </c>
      <c r="CF51" s="55">
        <f t="shared" si="376"/>
        <v>-6322.4943992230819</v>
      </c>
      <c r="CG51" s="55">
        <f t="shared" si="376"/>
        <v>-6968.4800734553901</v>
      </c>
      <c r="CH51" s="55">
        <f t="shared" si="376"/>
        <v>-6637.7340149243964</v>
      </c>
      <c r="CI51" s="55">
        <f t="shared" si="376"/>
        <v>-6030.4092572385362</v>
      </c>
      <c r="CJ51" s="55">
        <f t="shared" si="376"/>
        <v>-4573.1020943775347</v>
      </c>
      <c r="CK51" s="55">
        <f t="shared" si="376"/>
        <v>-3427.6836760950837</v>
      </c>
      <c r="CL51" s="55">
        <f t="shared" si="376"/>
        <v>-2790.6373015197014</v>
      </c>
      <c r="CM51" s="55">
        <f t="shared" si="376"/>
        <v>-2589.7972314300123</v>
      </c>
      <c r="CN51" s="55">
        <f t="shared" si="376"/>
        <v>-2261.8723134625743</v>
      </c>
      <c r="CO51" s="55">
        <f t="shared" si="376"/>
        <v>-2823.0269084172746</v>
      </c>
      <c r="CP51" s="55">
        <f t="shared" si="376"/>
        <v>-3951.4282161439351</v>
      </c>
      <c r="CQ51" s="55">
        <f t="shared" si="376"/>
        <v>-5166.2086703122404</v>
      </c>
      <c r="CR51" s="55">
        <f t="shared" si="376"/>
        <v>-6055.2299393080511</v>
      </c>
      <c r="CS51" s="55">
        <f t="shared" si="376"/>
        <v>-6716.5402974340104</v>
      </c>
      <c r="CT51" s="55">
        <f t="shared" si="376"/>
        <v>-2534.9855259481865</v>
      </c>
      <c r="CU51" s="55">
        <f t="shared" si="376"/>
        <v>-1911.8321691139142</v>
      </c>
      <c r="CV51" s="55">
        <f t="shared" si="376"/>
        <v>-417.57004762553265</v>
      </c>
      <c r="CW51" s="55">
        <f t="shared" si="376"/>
        <v>757.05721575603025</v>
      </c>
      <c r="CX51" s="55">
        <f t="shared" ref="CX51:FI51" si="377">SUM(CX44,CX46:CX47)</f>
        <v>1410.683737129267</v>
      </c>
      <c r="CY51" s="55">
        <f t="shared" si="377"/>
        <v>1617.2685996926127</v>
      </c>
      <c r="CZ51" s="55">
        <f t="shared" si="377"/>
        <v>1954.1007664510698</v>
      </c>
      <c r="DA51" s="55">
        <f t="shared" si="377"/>
        <v>1379.7642178929916</v>
      </c>
      <c r="DB51" s="55">
        <f t="shared" si="377"/>
        <v>224.08932505604253</v>
      </c>
      <c r="DC51" s="55">
        <f t="shared" si="377"/>
        <v>-1020.1067607518721</v>
      </c>
      <c r="DD51" s="55">
        <f t="shared" si="377"/>
        <v>-1930.4440442703149</v>
      </c>
      <c r="DE51" s="55">
        <f t="shared" si="377"/>
        <v>-2607.4072731603901</v>
      </c>
      <c r="DF51" s="55">
        <f t="shared" si="377"/>
        <v>1583.3907408745524</v>
      </c>
      <c r="DG51" s="55">
        <f t="shared" si="377"/>
        <v>2222.8192848957515</v>
      </c>
      <c r="DH51" s="55">
        <f t="shared" si="377"/>
        <v>3755.0082536926202</v>
      </c>
      <c r="DI51" s="55">
        <f t="shared" si="377"/>
        <v>4959.6240723546553</v>
      </c>
      <c r="DJ51" s="55">
        <f t="shared" si="377"/>
        <v>5630.2969417982049</v>
      </c>
      <c r="DK51" s="55">
        <f t="shared" si="377"/>
        <v>5842.8238556296892</v>
      </c>
      <c r="DL51" s="55">
        <f t="shared" si="377"/>
        <v>6188.8394349338942</v>
      </c>
      <c r="DM51" s="55">
        <f t="shared" si="377"/>
        <v>5601.048499622957</v>
      </c>
      <c r="DN51" s="55">
        <f t="shared" si="377"/>
        <v>4417.4777331239466</v>
      </c>
      <c r="DO51" s="55">
        <f t="shared" si="377"/>
        <v>3143.190820785288</v>
      </c>
      <c r="DP51" s="55">
        <f t="shared" si="377"/>
        <v>2211.0639287425024</v>
      </c>
      <c r="DQ51" s="55">
        <f t="shared" si="377"/>
        <v>1518.1152915112648</v>
      </c>
      <c r="DR51" s="55">
        <f t="shared" si="377"/>
        <v>1875.8425881184326</v>
      </c>
      <c r="DS51" s="55">
        <f t="shared" si="377"/>
        <v>2532.0078543330451</v>
      </c>
      <c r="DT51" s="55">
        <f t="shared" si="377"/>
        <v>4103.1235822624358</v>
      </c>
      <c r="DU51" s="55">
        <f t="shared" si="377"/>
        <v>5338.5309364784825</v>
      </c>
      <c r="DV51" s="55">
        <f t="shared" si="377"/>
        <v>6026.7318573773164</v>
      </c>
      <c r="DW51" s="55">
        <f t="shared" si="377"/>
        <v>6245.4069230125788</v>
      </c>
      <c r="DX51" s="55">
        <f t="shared" si="377"/>
        <v>6600.8929041291985</v>
      </c>
      <c r="DY51" s="55">
        <f t="shared" si="377"/>
        <v>5999.372364911379</v>
      </c>
      <c r="DZ51" s="55">
        <f t="shared" si="377"/>
        <v>4787.2719815386681</v>
      </c>
      <c r="EA51" s="55">
        <f t="shared" si="377"/>
        <v>3482.2063017827923</v>
      </c>
      <c r="EB51" s="55">
        <f t="shared" si="377"/>
        <v>2527.8084945242103</v>
      </c>
      <c r="EC51" s="55">
        <f t="shared" si="377"/>
        <v>1818.5377275978758</v>
      </c>
      <c r="ED51" s="55">
        <f t="shared" si="377"/>
        <v>2186.0938403070377</v>
      </c>
      <c r="EE51" s="55">
        <f t="shared" si="377"/>
        <v>2859.4729603846463</v>
      </c>
      <c r="EF51" s="55">
        <f t="shared" si="377"/>
        <v>4470.5443586747979</v>
      </c>
      <c r="EG51" s="55">
        <f t="shared" si="377"/>
        <v>5737.5703585912042</v>
      </c>
      <c r="EH51" s="55">
        <f t="shared" si="377"/>
        <v>6443.7972048313295</v>
      </c>
      <c r="EI51" s="55">
        <f t="shared" si="377"/>
        <v>6668.8358690772493</v>
      </c>
      <c r="EJ51" s="55">
        <f t="shared" si="377"/>
        <v>7034.0906222730773</v>
      </c>
      <c r="EK51" s="55">
        <f t="shared" si="377"/>
        <v>6418.5626969526056</v>
      </c>
      <c r="EL51" s="55">
        <f t="shared" si="377"/>
        <v>5177.2875040125582</v>
      </c>
      <c r="EM51" s="55">
        <f t="shared" si="377"/>
        <v>3840.7423447364872</v>
      </c>
      <c r="EN51" s="55">
        <f t="shared" si="377"/>
        <v>2863.5847044378943</v>
      </c>
      <c r="EO51" s="55">
        <f t="shared" si="377"/>
        <v>2137.6510936465506</v>
      </c>
      <c r="EP51" s="55">
        <f t="shared" si="377"/>
        <v>2515.3462660719424</v>
      </c>
      <c r="EQ51" s="55">
        <f t="shared" si="377"/>
        <v>3206.4326543009247</v>
      </c>
      <c r="ER51" s="55">
        <f t="shared" si="377"/>
        <v>4858.5186543386344</v>
      </c>
      <c r="ES51" s="55">
        <f t="shared" si="377"/>
        <v>6158.0154414717617</v>
      </c>
      <c r="ET51" s="55">
        <f t="shared" si="377"/>
        <v>6882.7829629079433</v>
      </c>
      <c r="EU51" s="55">
        <f t="shared" si="377"/>
        <v>7114.4105564994225</v>
      </c>
      <c r="EV51" s="55">
        <f t="shared" si="377"/>
        <v>7489.7444230426927</v>
      </c>
      <c r="EW51" s="55">
        <f t="shared" si="377"/>
        <v>6859.9290096161267</v>
      </c>
      <c r="EX51" s="55">
        <f t="shared" si="377"/>
        <v>5588.8223911911964</v>
      </c>
      <c r="EY51" s="55">
        <f t="shared" si="377"/>
        <v>4220.0842643013066</v>
      </c>
      <c r="EZ51" s="55">
        <f t="shared" si="377"/>
        <v>3219.6703872831172</v>
      </c>
      <c r="FA51" s="55">
        <f t="shared" si="377"/>
        <v>2476.7294426675094</v>
      </c>
      <c r="FB51" s="55">
        <f t="shared" si="377"/>
        <v>2864.8863608639117</v>
      </c>
      <c r="FC51" s="55">
        <f t="shared" si="377"/>
        <v>3550.5885044455226</v>
      </c>
      <c r="FD51" s="55">
        <f t="shared" si="377"/>
        <v>5221.0395133645043</v>
      </c>
      <c r="FE51" s="55">
        <f t="shared" si="377"/>
        <v>6530.0071130236092</v>
      </c>
      <c r="FF51" s="55">
        <f t="shared" si="377"/>
        <v>7249.8302982511677</v>
      </c>
      <c r="FG51" s="55">
        <f t="shared" si="377"/>
        <v>7464.1251253739019</v>
      </c>
      <c r="FH51" s="55">
        <f t="shared" si="377"/>
        <v>7825.5626421769603</v>
      </c>
      <c r="FI51" s="55">
        <f t="shared" si="377"/>
        <v>7156.7374495910408</v>
      </c>
      <c r="FJ51" s="55">
        <f t="shared" ref="FJ51:HU51" si="378">SUM(FJ44,FJ46:FJ47)</f>
        <v>5830.5487055100893</v>
      </c>
      <c r="FK51" s="55">
        <f t="shared" si="378"/>
        <v>4404.16525507606</v>
      </c>
      <c r="FL51" s="55">
        <f t="shared" si="378"/>
        <v>3355.1210577333468</v>
      </c>
      <c r="FM51" s="55">
        <f t="shared" si="378"/>
        <v>2569.8093366231146</v>
      </c>
      <c r="FN51" s="55">
        <f t="shared" si="378"/>
        <v>2943.6024341603706</v>
      </c>
      <c r="FO51" s="55">
        <f t="shared" si="378"/>
        <v>3646.3442760099842</v>
      </c>
      <c r="FP51" s="55">
        <f t="shared" si="378"/>
        <v>5358.3059925006028</v>
      </c>
      <c r="FQ51" s="55">
        <f t="shared" si="378"/>
        <v>6699.8014370112369</v>
      </c>
      <c r="FR51" s="55">
        <f t="shared" si="378"/>
        <v>7437.512228391699</v>
      </c>
      <c r="FS51" s="55">
        <f t="shared" si="378"/>
        <v>7657.1322819684337</v>
      </c>
      <c r="FT51" s="55">
        <f t="shared" si="378"/>
        <v>8027.5515210640478</v>
      </c>
      <c r="FU51" s="55">
        <f t="shared" si="378"/>
        <v>7342.1060224423682</v>
      </c>
      <c r="FV51" s="55">
        <f t="shared" si="378"/>
        <v>5982.961488071006</v>
      </c>
      <c r="FW51" s="55">
        <f t="shared" si="378"/>
        <v>4521.1324088936908</v>
      </c>
      <c r="FX51" s="55">
        <f t="shared" si="378"/>
        <v>3446.019463247012</v>
      </c>
      <c r="FY51" s="55">
        <f t="shared" si="378"/>
        <v>2641.1927458671908</v>
      </c>
      <c r="FZ51" s="55">
        <f t="shared" si="378"/>
        <v>3024.3140160311614</v>
      </c>
      <c r="GA51" s="55">
        <f t="shared" si="378"/>
        <v>3744.5189926507383</v>
      </c>
      <c r="GB51" s="55">
        <f t="shared" si="378"/>
        <v>5499.0229577961491</v>
      </c>
      <c r="GC51" s="55">
        <f t="shared" si="378"/>
        <v>6873.8545641028722</v>
      </c>
      <c r="GD51" s="55">
        <f t="shared" si="378"/>
        <v>7629.8974686491383</v>
      </c>
      <c r="GE51" s="55">
        <f t="shared" si="378"/>
        <v>7854.9750805572567</v>
      </c>
      <c r="GF51" s="55">
        <f t="shared" si="378"/>
        <v>8234.5992377443963</v>
      </c>
      <c r="GG51" s="55">
        <f t="shared" si="378"/>
        <v>7532.120418481968</v>
      </c>
      <c r="GH51" s="55">
        <f t="shared" si="378"/>
        <v>6139.2011424314769</v>
      </c>
      <c r="GI51" s="55">
        <f t="shared" si="378"/>
        <v>4641.0456106366055</v>
      </c>
      <c r="GJ51" s="55">
        <f t="shared" si="378"/>
        <v>3539.216108290605</v>
      </c>
      <c r="GK51" s="55">
        <f t="shared" si="378"/>
        <v>2714.3894469838951</v>
      </c>
      <c r="GL51" s="55">
        <f t="shared" si="378"/>
        <v>3107.0714831474115</v>
      </c>
      <c r="GM51" s="55">
        <f t="shared" si="378"/>
        <v>3845.173553435985</v>
      </c>
      <c r="GN51" s="55">
        <f t="shared" si="378"/>
        <v>5643.2769421152589</v>
      </c>
      <c r="GO51" s="55">
        <f t="shared" si="378"/>
        <v>7052.2731138387044</v>
      </c>
      <c r="GP51" s="55">
        <f t="shared" si="378"/>
        <v>7827.1036845629478</v>
      </c>
      <c r="GQ51" s="55">
        <f t="shared" si="378"/>
        <v>8057.7744751269802</v>
      </c>
      <c r="GR51" s="55">
        <f t="shared" si="378"/>
        <v>8446.83229262022</v>
      </c>
      <c r="GS51" s="55">
        <f t="shared" si="378"/>
        <v>7726.8968746991213</v>
      </c>
      <c r="GT51" s="55">
        <f t="shared" si="378"/>
        <v>6299.363554638775</v>
      </c>
      <c r="GU51" s="55">
        <f t="shared" si="378"/>
        <v>4763.9788578788002</v>
      </c>
      <c r="GV51" s="55">
        <f t="shared" si="378"/>
        <v>3634.768892399502</v>
      </c>
      <c r="GW51" s="55">
        <f t="shared" si="378"/>
        <v>2789.4452885593209</v>
      </c>
      <c r="GX51" s="55">
        <f t="shared" si="378"/>
        <v>3191.9264798061927</v>
      </c>
      <c r="GY51" s="55">
        <f t="shared" si="378"/>
        <v>3948.3703865414368</v>
      </c>
      <c r="GZ51" s="55">
        <f t="shared" si="378"/>
        <v>5791.1566444293912</v>
      </c>
      <c r="HA51" s="55">
        <f t="shared" si="378"/>
        <v>7235.1663710201647</v>
      </c>
      <c r="HB51" s="55">
        <f t="shared" si="378"/>
        <v>8029.2514814269034</v>
      </c>
      <c r="HC51" s="55">
        <f t="shared" si="378"/>
        <v>8265.6544411364539</v>
      </c>
      <c r="HD51" s="55">
        <f t="shared" si="378"/>
        <v>8664.380345394402</v>
      </c>
      <c r="HE51" s="55">
        <f t="shared" si="378"/>
        <v>7926.5545323379629</v>
      </c>
      <c r="HF51" s="55">
        <f t="shared" si="378"/>
        <v>6463.5470092741161</v>
      </c>
      <c r="HG51" s="55">
        <f t="shared" si="378"/>
        <v>4890.0080027996573</v>
      </c>
      <c r="HH51" s="55">
        <f t="shared" si="378"/>
        <v>3732.7371696781979</v>
      </c>
      <c r="HI51" s="55">
        <f t="shared" si="378"/>
        <v>2866.4072742825874</v>
      </c>
      <c r="HJ51" s="55">
        <f t="shared" si="378"/>
        <v>3278.931949746328</v>
      </c>
      <c r="HK51" s="55">
        <f t="shared" si="378"/>
        <v>4054.1734875639427</v>
      </c>
      <c r="HL51" s="55">
        <f t="shared" si="378"/>
        <v>5942.7529839604122</v>
      </c>
      <c r="HM51" s="55">
        <f t="shared" si="378"/>
        <v>7422.6463522569684</v>
      </c>
      <c r="HN51" s="55">
        <f t="shared" si="378"/>
        <v>8236.4644776573132</v>
      </c>
      <c r="HO51" s="55">
        <f t="shared" si="378"/>
        <v>8478.7420509156455</v>
      </c>
      <c r="HP51" s="55">
        <f t="shared" si="378"/>
        <v>8887.3762938944037</v>
      </c>
      <c r="HQ51" s="55">
        <f t="shared" si="378"/>
        <v>8131.2155093835117</v>
      </c>
      <c r="HR51" s="55">
        <f t="shared" si="378"/>
        <v>6631.85224937153</v>
      </c>
      <c r="HS51" s="55">
        <f t="shared" si="378"/>
        <v>5019.2107985861803</v>
      </c>
      <c r="HT51" s="55">
        <f t="shared" si="378"/>
        <v>3833.1817852616527</v>
      </c>
      <c r="HU51" s="55">
        <f t="shared" si="378"/>
        <v>2945.3235919654612</v>
      </c>
      <c r="HV51" s="55">
        <f t="shared" ref="HV51:KG51" si="379">SUM(HV44,HV46:HV47)</f>
        <v>3368.1421687611478</v>
      </c>
      <c r="HW51" s="55">
        <f t="shared" si="379"/>
        <v>4162.6484587935311</v>
      </c>
      <c r="HX51" s="55">
        <f t="shared" si="379"/>
        <v>6098.1591556754529</v>
      </c>
      <c r="HY51" s="55">
        <f t="shared" si="379"/>
        <v>7614.827874174176</v>
      </c>
      <c r="HZ51" s="55">
        <f t="shared" si="379"/>
        <v>8448.8693799907214</v>
      </c>
      <c r="IA51" s="55">
        <f t="shared" si="379"/>
        <v>8697.1675509445231</v>
      </c>
      <c r="IB51" s="55">
        <f t="shared" si="379"/>
        <v>9115.9563548613023</v>
      </c>
      <c r="IC51" s="55">
        <f t="shared" si="379"/>
        <v>8341.0049748553156</v>
      </c>
      <c r="ID51" s="55">
        <f t="shared" si="379"/>
        <v>6804.3825378320353</v>
      </c>
      <c r="IE51" s="55">
        <f t="shared" si="379"/>
        <v>5151.6669469946701</v>
      </c>
      <c r="IF51" s="55">
        <f t="shared" si="379"/>
        <v>3936.1651126890283</v>
      </c>
      <c r="IG51" s="55">
        <f t="shared" si="379"/>
        <v>3026.2436432894269</v>
      </c>
      <c r="IH51" s="55">
        <f t="shared" si="379"/>
        <v>3459.612778128092</v>
      </c>
      <c r="II51" s="55">
        <f t="shared" si="379"/>
        <v>4273.8625494677799</v>
      </c>
      <c r="IJ51" s="55">
        <f t="shared" si="379"/>
        <v>6257.4706871672179</v>
      </c>
      <c r="IK51" s="55">
        <f t="shared" si="379"/>
        <v>7811.8286233206345</v>
      </c>
      <c r="IL51" s="55">
        <f t="shared" si="379"/>
        <v>8666.5960605567216</v>
      </c>
      <c r="IM51" s="55">
        <f t="shared" si="379"/>
        <v>8921.0644410587229</v>
      </c>
      <c r="IN51" s="55">
        <f t="shared" si="379"/>
        <v>9350.2601467528366</v>
      </c>
      <c r="IO51" s="55">
        <f t="shared" si="379"/>
        <v>8556.0512249537005</v>
      </c>
      <c r="IP51" s="55">
        <f t="shared" si="379"/>
        <v>6981.2437203703912</v>
      </c>
      <c r="IQ51" s="55">
        <f t="shared" si="379"/>
        <v>5287.4581471007177</v>
      </c>
      <c r="IR51" s="55">
        <f t="shared" si="379"/>
        <v>4041.7510922125812</v>
      </c>
      <c r="IS51" s="55">
        <f t="shared" si="379"/>
        <v>3109.2180742983987</v>
      </c>
      <c r="IT51" s="55">
        <f t="shared" si="379"/>
        <v>3553.4008188756038</v>
      </c>
      <c r="IU51" s="55">
        <f t="shared" si="379"/>
        <v>4387.8846970330833</v>
      </c>
      <c r="IV51" s="55">
        <f t="shared" si="379"/>
        <v>6420.7854969543514</v>
      </c>
      <c r="IW51" s="55">
        <f t="shared" si="379"/>
        <v>8013.7692278211816</v>
      </c>
      <c r="IX51" s="55">
        <f t="shared" si="379"/>
        <v>8889.7776358725841</v>
      </c>
      <c r="IY51" s="55">
        <f t="shared" si="379"/>
        <v>9150.5695556300634</v>
      </c>
      <c r="IZ51" s="55">
        <f t="shared" si="379"/>
        <v>9590.4307746106715</v>
      </c>
      <c r="JA51" s="55">
        <f t="shared" si="379"/>
        <v>8776.4857611048283</v>
      </c>
      <c r="JB51" s="55">
        <f t="shared" si="379"/>
        <v>7162.5442900326234</v>
      </c>
      <c r="JC51" s="55">
        <f t="shared" si="379"/>
        <v>5426.6681452671983</v>
      </c>
      <c r="JD51" s="55">
        <f t="shared" si="379"/>
        <v>4150.0052700650904</v>
      </c>
      <c r="JE51" s="55">
        <f t="shared" si="379"/>
        <v>3194.2988066557423</v>
      </c>
      <c r="JF51" s="55">
        <f t="shared" si="379"/>
        <v>3649.5647669082437</v>
      </c>
      <c r="JG51" s="55">
        <f t="shared" si="379"/>
        <v>4504.7855694379359</v>
      </c>
      <c r="JH51" s="55">
        <f t="shared" si="379"/>
        <v>6588.2039542372477</v>
      </c>
      <c r="JI51" s="55">
        <f t="shared" si="379"/>
        <v>8220.7733308161187</v>
      </c>
      <c r="JJ51" s="55">
        <f t="shared" si="379"/>
        <v>9118.5505478075993</v>
      </c>
      <c r="JK51" s="55">
        <f t="shared" si="379"/>
        <v>9385.8231467710521</v>
      </c>
      <c r="JL51" s="55">
        <f t="shared" si="379"/>
        <v>9836.6149170433291</v>
      </c>
      <c r="JM51" s="55">
        <f t="shared" si="379"/>
        <v>9002.4433699518668</v>
      </c>
      <c r="JN51" s="55">
        <f t="shared" si="379"/>
        <v>7348.3954533235155</v>
      </c>
      <c r="JO51" s="55">
        <f t="shared" si="379"/>
        <v>5569.3827863606693</v>
      </c>
      <c r="JP51" s="55">
        <f t="shared" si="379"/>
        <v>4260.9948387097902</v>
      </c>
      <c r="JQ51" s="55">
        <f t="shared" si="379"/>
        <v>3281.5390696847198</v>
      </c>
      <c r="JR51" s="55">
        <f t="shared" si="379"/>
        <v>3748.1645690115001</v>
      </c>
      <c r="JS51" s="55">
        <f t="shared" si="379"/>
        <v>4624.6376084840558</v>
      </c>
      <c r="JT51" s="55">
        <f t="shared" si="379"/>
        <v>6759.8289401456313</v>
      </c>
      <c r="JU51" s="55">
        <f t="shared" si="379"/>
        <v>8432.9676657324853</v>
      </c>
      <c r="JV51" s="55">
        <f t="shared" si="379"/>
        <v>9353.0546465662064</v>
      </c>
      <c r="JW51" s="55">
        <f t="shared" si="379"/>
        <v>9626.9689696138994</v>
      </c>
      <c r="JX51" s="55">
        <f t="shared" si="379"/>
        <v>10088.962915377444</v>
      </c>
      <c r="JY51" s="55">
        <f t="shared" si="379"/>
        <v>9234.0622053407569</v>
      </c>
      <c r="JZ51" s="55">
        <f t="shared" si="379"/>
        <v>7538.9111979841928</v>
      </c>
      <c r="KA51" s="55">
        <f t="shared" si="379"/>
        <v>5715.690066247319</v>
      </c>
      <c r="KB51" s="55">
        <f t="shared" si="379"/>
        <v>4374.7886780973158</v>
      </c>
      <c r="KC51" s="55">
        <f t="shared" si="379"/>
        <v>3370.9934332119719</v>
      </c>
      <c r="KD51" s="55">
        <f t="shared" si="379"/>
        <v>3849.2616797582673</v>
      </c>
      <c r="KE51" s="55">
        <f t="shared" si="379"/>
        <v>4747.515074261717</v>
      </c>
      <c r="KF51" s="55">
        <f t="shared" si="379"/>
        <v>6935.7659105150815</v>
      </c>
      <c r="KG51" s="55">
        <f t="shared" si="379"/>
        <v>8650.4821334327698</v>
      </c>
      <c r="KH51" s="55">
        <f t="shared" ref="KH51:LY51" si="380">SUM(KH44,KH46:KH47)</f>
        <v>9593.433275740208</v>
      </c>
      <c r="KI51" s="55">
        <f t="shared" si="380"/>
        <v>9874.1543697156358</v>
      </c>
      <c r="KJ51" s="55">
        <f t="shared" si="380"/>
        <v>10347.628865031404</v>
      </c>
      <c r="KK51" s="55">
        <f t="shared" si="380"/>
        <v>9471.4838723503071</v>
      </c>
      <c r="KL51" s="55">
        <f t="shared" si="380"/>
        <v>7734.2083624609313</v>
      </c>
      <c r="KM51" s="55">
        <f t="shared" si="380"/>
        <v>5865.6801856003967</v>
      </c>
      <c r="KN51" s="55">
        <f t="shared" si="380"/>
        <v>4491.4573979548659</v>
      </c>
      <c r="KO51" s="55">
        <f t="shared" si="380"/>
        <v>3462.7178412341204</v>
      </c>
      <c r="KP51" s="55">
        <f t="shared" si="380"/>
        <v>3952.9190993395628</v>
      </c>
      <c r="KQ51" s="55">
        <f t="shared" si="380"/>
        <v>4873.4940906964212</v>
      </c>
      <c r="KR51" s="55">
        <f t="shared" si="380"/>
        <v>7116.1229602306839</v>
      </c>
      <c r="KS51" s="55">
        <f t="shared" si="380"/>
        <v>8873.4498812878755</v>
      </c>
      <c r="KT51" s="55">
        <f t="shared" si="380"/>
        <v>9839.8333594816522</v>
      </c>
      <c r="KU51" s="55">
        <f t="shared" si="380"/>
        <v>10127.530372642372</v>
      </c>
      <c r="KV51" s="55">
        <f t="shared" si="380"/>
        <v>10612.770709166736</v>
      </c>
      <c r="KW51" s="55">
        <f t="shared" si="380"/>
        <v>9714.8535134175127</v>
      </c>
      <c r="KX51" s="55">
        <f t="shared" si="380"/>
        <v>7934.4067071073878</v>
      </c>
      <c r="KY51" s="55">
        <f t="shared" si="380"/>
        <v>6019.4456050518684</v>
      </c>
      <c r="KZ51" s="55">
        <f t="shared" si="380"/>
        <v>4611.0733811333457</v>
      </c>
      <c r="LA51" s="55">
        <f t="shared" si="380"/>
        <v>3556.7696464280903</v>
      </c>
      <c r="LB51" s="55">
        <f t="shared" si="380"/>
        <v>4059.2014123425715</v>
      </c>
      <c r="LC51" s="55">
        <f t="shared" si="380"/>
        <v>5002.6526922346493</v>
      </c>
      <c r="LD51" s="55">
        <f t="shared" si="380"/>
        <v>7301.0108891768377</v>
      </c>
      <c r="LE51" s="55">
        <f t="shared" si="380"/>
        <v>9102.007384222301</v>
      </c>
      <c r="LF51" s="55">
        <f t="shared" si="380"/>
        <v>10092.405491849193</v>
      </c>
      <c r="LG51" s="55">
        <f t="shared" si="380"/>
        <v>10387.251775786955</v>
      </c>
      <c r="LH51" s="55">
        <f t="shared" si="380"/>
        <v>10884.550334673952</v>
      </c>
      <c r="LI51" s="55">
        <f t="shared" si="380"/>
        <v>9964.3198966103573</v>
      </c>
      <c r="LJ51" s="55">
        <f t="shared" si="380"/>
        <v>8139.6289871634272</v>
      </c>
      <c r="LK51" s="55">
        <f t="shared" si="380"/>
        <v>6177.0811017218284</v>
      </c>
      <c r="LL51" s="55">
        <f t="shared" si="380"/>
        <v>4733.7108280389302</v>
      </c>
      <c r="LM51" s="55">
        <f t="shared" si="380"/>
        <v>3653.2076455262486</v>
      </c>
      <c r="LN51" s="55">
        <f t="shared" si="380"/>
        <v>4168.1748274997281</v>
      </c>
      <c r="LO51" s="55">
        <f t="shared" si="380"/>
        <v>5135.070871697123</v>
      </c>
      <c r="LP51" s="55">
        <f t="shared" si="380"/>
        <v>7490.5432698333234</v>
      </c>
      <c r="LQ51" s="55">
        <f t="shared" si="380"/>
        <v>9336.2945277806666</v>
      </c>
      <c r="LR51" s="55">
        <f t="shared" si="380"/>
        <v>10351.304028382088</v>
      </c>
      <c r="LS51" s="55">
        <f t="shared" si="380"/>
        <v>10653.477242475703</v>
      </c>
      <c r="LT51" s="55">
        <f t="shared" si="380"/>
        <v>11163.13367055104</v>
      </c>
      <c r="LU51" s="55">
        <f t="shared" si="380"/>
        <v>10220.035506101569</v>
      </c>
      <c r="LV51" s="55">
        <f t="shared" si="380"/>
        <v>8350.0010275548793</v>
      </c>
      <c r="LW51" s="55">
        <f t="shared" si="380"/>
        <v>6338.6838271600591</v>
      </c>
      <c r="LX51" s="55">
        <f t="shared" si="380"/>
        <v>4859.4458021761411</v>
      </c>
      <c r="LY51" s="55">
        <f t="shared" si="380"/>
        <v>3752.0921155780188</v>
      </c>
      <c r="LZ51" s="130">
        <f t="shared" ref="LZ51:OG51" si="381">SUM(LZ44,LZ46:LZ47)</f>
        <v>4143.5359329464372</v>
      </c>
      <c r="MA51" s="130">
        <f t="shared" si="381"/>
        <v>5105.5974969228455</v>
      </c>
      <c r="MB51" s="130">
        <f t="shared" si="381"/>
        <v>7449.2925330683656</v>
      </c>
      <c r="MC51" s="130">
        <f t="shared" si="381"/>
        <v>9285.8150347259725</v>
      </c>
      <c r="MD51" s="130">
        <f t="shared" si="381"/>
        <v>10295.749487824385</v>
      </c>
      <c r="ME51" s="130">
        <f t="shared" si="381"/>
        <v>10596.411835847532</v>
      </c>
      <c r="MF51" s="130">
        <f t="shared" si="381"/>
        <v>11103.519981782494</v>
      </c>
      <c r="MG51" s="130">
        <f t="shared" si="381"/>
        <v>10165.137308155268</v>
      </c>
      <c r="MH51" s="130">
        <f t="shared" si="381"/>
        <v>8304.4530020013135</v>
      </c>
      <c r="MI51" s="130">
        <f t="shared" si="381"/>
        <v>6303.1923876084666</v>
      </c>
      <c r="MJ51" s="130">
        <f t="shared" si="381"/>
        <v>4831.3505527494681</v>
      </c>
      <c r="MK51" s="130">
        <f t="shared" si="381"/>
        <v>3729.5336345843371</v>
      </c>
      <c r="ML51" s="130">
        <f t="shared" si="381"/>
        <v>4119.0202328659134</v>
      </c>
      <c r="MM51" s="130">
        <f t="shared" si="381"/>
        <v>5076.2714890224388</v>
      </c>
      <c r="MN51" s="130">
        <f t="shared" si="381"/>
        <v>7408.2480499872318</v>
      </c>
      <c r="MO51" s="130">
        <f t="shared" si="381"/>
        <v>9235.5879391365506</v>
      </c>
      <c r="MP51" s="130">
        <f t="shared" si="381"/>
        <v>10240.472719969472</v>
      </c>
      <c r="MQ51" s="130">
        <f t="shared" si="381"/>
        <v>10539.631756252504</v>
      </c>
      <c r="MR51" s="130">
        <f t="shared" si="381"/>
        <v>11044.204361457789</v>
      </c>
      <c r="MS51" s="130">
        <f t="shared" si="381"/>
        <v>10110.513601198702</v>
      </c>
      <c r="MT51" s="130">
        <f t="shared" si="381"/>
        <v>8259.1327165755156</v>
      </c>
      <c r="MU51" s="130">
        <f t="shared" si="381"/>
        <v>6267.8784052546325</v>
      </c>
      <c r="MV51" s="130">
        <f t="shared" si="381"/>
        <v>4803.3957795699289</v>
      </c>
      <c r="MW51" s="130">
        <f t="shared" si="381"/>
        <v>3707.0879459956241</v>
      </c>
      <c r="MX51" s="130">
        <f t="shared" si="381"/>
        <v>4094.6271112857912</v>
      </c>
      <c r="MY51" s="130">
        <f t="shared" si="381"/>
        <v>5047.0921111615344</v>
      </c>
      <c r="MZ51" s="130">
        <f t="shared" si="381"/>
        <v>7367.4087893215028</v>
      </c>
      <c r="NA51" s="130">
        <f t="shared" si="381"/>
        <v>9185.6119790250741</v>
      </c>
      <c r="NB51" s="130">
        <f t="shared" si="381"/>
        <v>10185.472335953831</v>
      </c>
      <c r="NC51" s="130">
        <f t="shared" si="381"/>
        <v>10483.135577055447</v>
      </c>
      <c r="ND51" s="130">
        <f t="shared" si="381"/>
        <v>10985.185319234708</v>
      </c>
      <c r="NE51" s="130">
        <f t="shared" si="381"/>
        <v>10056.163012776915</v>
      </c>
      <c r="NF51" s="130">
        <f t="shared" si="381"/>
        <v>8214.0390325768458</v>
      </c>
      <c r="NG51" s="130">
        <f t="shared" si="381"/>
        <v>6232.7409928125662</v>
      </c>
      <c r="NH51" s="130">
        <f t="shared" si="381"/>
        <v>4775.5807802562867</v>
      </c>
      <c r="NI51" s="130">
        <f t="shared" si="381"/>
        <v>3684.7544858498532</v>
      </c>
      <c r="NJ51" s="130">
        <f t="shared" si="381"/>
        <v>4070.355955313571</v>
      </c>
      <c r="NK51" s="130">
        <f t="shared" si="381"/>
        <v>5018.0586301899357</v>
      </c>
      <c r="NL51" s="130">
        <f t="shared" si="381"/>
        <v>7326.7737249591046</v>
      </c>
      <c r="NM51" s="130">
        <f t="shared" si="381"/>
        <v>9135.8858987141593</v>
      </c>
      <c r="NN51" s="130">
        <f t="shared" si="381"/>
        <v>10130.746953858272</v>
      </c>
      <c r="NO51" s="130">
        <f t="shared" si="381"/>
        <v>10426.92187875438</v>
      </c>
      <c r="NP51" s="130">
        <f t="shared" si="381"/>
        <v>10926.461372222744</v>
      </c>
      <c r="NQ51" s="130">
        <f t="shared" si="381"/>
        <v>10002.08417729724</v>
      </c>
      <c r="NR51" s="130">
        <f t="shared" si="381"/>
        <v>8169.1708169981712</v>
      </c>
      <c r="NS51" s="130">
        <f t="shared" si="381"/>
        <v>6197.7792674327129</v>
      </c>
      <c r="NT51" s="130">
        <f t="shared" si="381"/>
        <v>4747.904855939214</v>
      </c>
      <c r="NU51" s="130">
        <f t="shared" si="381"/>
        <v>3662.5326930048122</v>
      </c>
      <c r="NV51" s="130">
        <f t="shared" si="381"/>
        <v>4046.2061551212109</v>
      </c>
      <c r="NW51" s="130">
        <f t="shared" si="381"/>
        <v>4989.1703166231946</v>
      </c>
      <c r="NX51" s="130">
        <f t="shared" si="381"/>
        <v>7286.3418359185171</v>
      </c>
      <c r="NY51" s="130">
        <f t="shared" si="381"/>
        <v>9086.4084488047974</v>
      </c>
      <c r="NZ51" s="130">
        <f t="shared" si="381"/>
        <v>10076.29519867319</v>
      </c>
      <c r="OA51" s="130">
        <f t="shared" si="381"/>
        <v>10370.989248944818</v>
      </c>
      <c r="OB51" s="130">
        <f t="shared" si="381"/>
        <v>10868.031044945839</v>
      </c>
      <c r="OC51" s="130">
        <f t="shared" si="381"/>
        <v>9948.275735994961</v>
      </c>
      <c r="OD51" s="130">
        <f t="shared" si="381"/>
        <v>8124.5269424973894</v>
      </c>
      <c r="OE51" s="130">
        <f t="shared" si="381"/>
        <v>6162.9923506797577</v>
      </c>
      <c r="OF51" s="130">
        <f t="shared" si="381"/>
        <v>4720.3673112437264</v>
      </c>
      <c r="OG51" s="130">
        <f t="shared" si="381"/>
        <v>3640.4220091239968</v>
      </c>
    </row>
    <row r="52" spans="2:397"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130"/>
      <c r="AG52" s="130"/>
      <c r="AH52" s="130"/>
      <c r="AI52" s="130"/>
      <c r="AJ52" s="130"/>
      <c r="AK52" s="50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130"/>
      <c r="MA52" s="130"/>
      <c r="MB52" s="130"/>
      <c r="MC52" s="130"/>
      <c r="MD52" s="130"/>
      <c r="ME52" s="130"/>
      <c r="MF52" s="130"/>
      <c r="MG52" s="130"/>
      <c r="MH52" s="130"/>
      <c r="MI52" s="130"/>
      <c r="MJ52" s="130"/>
      <c r="MK52" s="130"/>
      <c r="ML52" s="130"/>
      <c r="MM52" s="130"/>
      <c r="MN52" s="130"/>
      <c r="MO52" s="130"/>
      <c r="MP52" s="130"/>
      <c r="MQ52" s="130"/>
      <c r="MR52" s="130"/>
      <c r="MS52" s="130"/>
      <c r="MT52" s="130"/>
      <c r="MU52" s="130"/>
      <c r="MV52" s="130"/>
      <c r="MW52" s="130"/>
      <c r="MX52" s="130"/>
      <c r="MY52" s="130"/>
      <c r="MZ52" s="130"/>
      <c r="NA52" s="130"/>
      <c r="NB52" s="130"/>
      <c r="NC52" s="130"/>
      <c r="ND52" s="130"/>
      <c r="NE52" s="130"/>
      <c r="NF52" s="130"/>
      <c r="NG52" s="130"/>
      <c r="NH52" s="130"/>
      <c r="NI52" s="130"/>
      <c r="NJ52" s="130"/>
      <c r="NK52" s="130"/>
      <c r="NL52" s="130"/>
      <c r="NM52" s="130"/>
      <c r="NN52" s="130"/>
      <c r="NO52" s="130"/>
      <c r="NP52" s="130"/>
      <c r="NQ52" s="130"/>
      <c r="NR52" s="130"/>
      <c r="NS52" s="130"/>
      <c r="NT52" s="130"/>
      <c r="NU52" s="130"/>
      <c r="NV52" s="130"/>
      <c r="NW52" s="130"/>
      <c r="NX52" s="130"/>
      <c r="NY52" s="130"/>
      <c r="NZ52" s="130"/>
      <c r="OA52" s="130"/>
      <c r="OB52" s="130"/>
      <c r="OC52" s="130"/>
      <c r="OD52" s="130"/>
      <c r="OE52" s="130"/>
      <c r="OF52" s="130"/>
      <c r="OG52" s="130"/>
    </row>
    <row r="53" spans="2:397">
      <c r="E53" s="11" t="s">
        <v>335</v>
      </c>
      <c r="G53" s="55">
        <f>+SUM(AL53:AW53)</f>
        <v>26358.729238909997</v>
      </c>
      <c r="H53" s="55">
        <f>+SUM(AX53:BI53)</f>
        <v>77328.459349330253</v>
      </c>
      <c r="I53" s="55">
        <f>+SUM(BJ53:BU53)</f>
        <v>41356.031803477097</v>
      </c>
      <c r="J53" s="55">
        <f>+SUM(BV53:CG53)</f>
        <v>19267.655168281657</v>
      </c>
      <c r="K53" s="55">
        <f>+SUM(CH53:CS53)</f>
        <v>18028.047773025541</v>
      </c>
      <c r="L53" s="55">
        <f>+SUM(CT53:DE53)</f>
        <v>1046.9898660233468</v>
      </c>
      <c r="M53" s="55">
        <f>+SUM(DF53:DQ53)</f>
        <v>-16005.057611708211</v>
      </c>
      <c r="N53" s="55">
        <f>+SUM(DR53:EC53)</f>
        <v>-17454.829395462584</v>
      </c>
      <c r="O53" s="55">
        <f>+SUM(ED53:EO53)</f>
        <v>-18984.99940969465</v>
      </c>
      <c r="P53" s="55">
        <f>+SUM(EP53:FA53)</f>
        <v>-20600.765394255475</v>
      </c>
      <c r="Q53" s="55">
        <f>+SUM(FB53:FM53)</f>
        <v>-21767.6232630913</v>
      </c>
      <c r="R53" s="55">
        <f>+SUM(FN53:FY53)</f>
        <v>-22339.245181873401</v>
      </c>
      <c r="S53" s="55">
        <f>+SUM(FZ53:GK53)</f>
        <v>-22925.232715081129</v>
      </c>
      <c r="T53" s="55">
        <f>+SUM(GL53:GW53)</f>
        <v>-23525.94606442783</v>
      </c>
      <c r="U53" s="55">
        <f>+SUM(GX53:HI53)</f>
        <v>-24141.754446963339</v>
      </c>
      <c r="V53" s="55">
        <f>+SUM(HJ53:HU53)</f>
        <v>-24773.03632039154</v>
      </c>
      <c r="W53" s="55">
        <f>+SUM(HV53:IG53)</f>
        <v>-25420.179614012854</v>
      </c>
      <c r="X53" s="55">
        <f>+SUM(IH53:IS53)</f>
        <v>-26083.581965431851</v>
      </c>
      <c r="Y53" s="55">
        <f>+SUM(IT53:JE53)</f>
        <v>-26763.65096317383</v>
      </c>
      <c r="Z53" s="55">
        <f>+SUM(JF53:JQ53)</f>
        <v>-27460.804395357714</v>
      </c>
      <c r="AA53" s="55">
        <f>+SUM(JR53:KC53)</f>
        <v>-28175.470504576351</v>
      </c>
      <c r="AB53" s="55">
        <f>+SUM(KD53:KO53)</f>
        <v>-28908.088249138946</v>
      </c>
      <c r="AC53" s="55">
        <f>+SUM(KP53:LA53)</f>
        <v>-29659.107570834392</v>
      </c>
      <c r="AD53" s="55">
        <f>+SUM(LB53:LM53)</f>
        <v>-30428.989669378068</v>
      </c>
      <c r="AE53" s="55">
        <f>+SUM(LN53:LY53)</f>
        <v>-31218.207283708722</v>
      </c>
      <c r="AF53" s="130">
        <f t="shared" ref="AF53:AJ55" si="382">+SUM(LO53:LZ53)</f>
        <v>-31209.830059560602</v>
      </c>
      <c r="AG53" s="130">
        <f t="shared" si="382"/>
        <v>-31199.809112137347</v>
      </c>
      <c r="AH53" s="130">
        <f t="shared" si="382"/>
        <v>-31185.783861637257</v>
      </c>
      <c r="AI53" s="130">
        <f t="shared" si="382"/>
        <v>-31168.620833998662</v>
      </c>
      <c r="AJ53" s="130">
        <f t="shared" si="382"/>
        <v>-31149.732290209042</v>
      </c>
      <c r="AK53" s="50"/>
      <c r="AL53" s="55">
        <f>-AL51*Inputs!$M$94</f>
        <v>-14904.532989030673</v>
      </c>
      <c r="AM53" s="55">
        <f>-AM51*Inputs!$M$94</f>
        <v>4306.0796260928546</v>
      </c>
      <c r="AN53" s="55">
        <f>-AN51*Inputs!$M$94</f>
        <v>3857.7292329088027</v>
      </c>
      <c r="AO53" s="55">
        <f>-AO51*Inputs!$M$94</f>
        <v>3505.5087195815136</v>
      </c>
      <c r="AP53" s="55">
        <f>-AP51*Inputs!$M$94</f>
        <v>3309.9749716875363</v>
      </c>
      <c r="AQ53" s="55">
        <f>-AQ51*Inputs!$M$94</f>
        <v>3248.8862764913988</v>
      </c>
      <c r="AR53" s="55">
        <f>-AR51*Inputs!$M$94</f>
        <v>3148.6343052135458</v>
      </c>
      <c r="AS53" s="55">
        <f>-AS51*Inputs!$M$94</f>
        <v>3322.4045909926208</v>
      </c>
      <c r="AT53" s="55">
        <f>-AT51*Inputs!$M$94</f>
        <v>3671.0071367178439</v>
      </c>
      <c r="AU53" s="55">
        <f>-AU51*Inputs!$M$94</f>
        <v>4046.2368593315964</v>
      </c>
      <c r="AV53" s="55">
        <f>-AV51*Inputs!$M$94</f>
        <v>4321.0712729191009</v>
      </c>
      <c r="AW53" s="55">
        <f>-AW51*Inputs!$M$94</f>
        <v>4525.7292360038546</v>
      </c>
      <c r="AX53" s="55">
        <f>-AX51*Inputs!$M$94</f>
        <v>7141.4755620125197</v>
      </c>
      <c r="AY53" s="55">
        <f>-AY51*Inputs!$M$94</f>
        <v>6950.2670204957722</v>
      </c>
      <c r="AZ53" s="55">
        <f>-AZ51*Inputs!$M$94</f>
        <v>6490.5845849059488</v>
      </c>
      <c r="BA53" s="55">
        <f>-BA51*Inputs!$M$94</f>
        <v>6129.4197452323715</v>
      </c>
      <c r="BB53" s="55">
        <f>-BB51*Inputs!$M$94</f>
        <v>5928.8342191746842</v>
      </c>
      <c r="BC53" s="55">
        <f>-BC51*Inputs!$M$94</f>
        <v>5866.0335809146272</v>
      </c>
      <c r="BD53" s="55">
        <f>-BD51*Inputs!$M$94</f>
        <v>5763.0953281431257</v>
      </c>
      <c r="BE53" s="55">
        <f>-BE51*Inputs!$M$94</f>
        <v>5940.9876478997057</v>
      </c>
      <c r="BF53" s="55">
        <f>-BF51*Inputs!$M$94</f>
        <v>6298.0556650092904</v>
      </c>
      <c r="BG53" s="55">
        <f>-BG51*Inputs!$M$94</f>
        <v>6682.4113934254674</v>
      </c>
      <c r="BH53" s="55">
        <f>-BH51*Inputs!$M$94</f>
        <v>6963.8758317447364</v>
      </c>
      <c r="BI53" s="55">
        <f>-BI51*Inputs!$M$94</f>
        <v>7173.4187703719917</v>
      </c>
      <c r="BJ53" s="55">
        <f>-BJ51*Inputs!$M$94</f>
        <v>4162.2437760351768</v>
      </c>
      <c r="BK53" s="55">
        <f>-BK51*Inputs!$M$94</f>
        <v>3966.0805782165285</v>
      </c>
      <c r="BL53" s="55">
        <f>-BL51*Inputs!$M$94</f>
        <v>3494.7707251668221</v>
      </c>
      <c r="BM53" s="55">
        <f>-BM51*Inputs!$M$94</f>
        <v>3124.4254384897604</v>
      </c>
      <c r="BN53" s="55">
        <f>-BN51*Inputs!$M$94</f>
        <v>2918.6486626176384</v>
      </c>
      <c r="BO53" s="55">
        <f>-BO51*Inputs!$M$94</f>
        <v>2854.0795232578812</v>
      </c>
      <c r="BP53" s="55">
        <f>-BP51*Inputs!$M$94</f>
        <v>2748.3741368855112</v>
      </c>
      <c r="BQ53" s="55">
        <f>-BQ51*Inputs!$M$94</f>
        <v>2930.4767429134322</v>
      </c>
      <c r="BR53" s="55">
        <f>-BR51*Inputs!$M$94</f>
        <v>3296.2063354026436</v>
      </c>
      <c r="BS53" s="55">
        <f>-BS51*Inputs!$M$94</f>
        <v>3689.9005046961511</v>
      </c>
      <c r="BT53" s="55">
        <f>-BT51*Inputs!$M$94</f>
        <v>3978.1452940064951</v>
      </c>
      <c r="BU53" s="55">
        <f>-BU51*Inputs!$M$94</f>
        <v>4192.6800857890548</v>
      </c>
      <c r="BV53" s="55">
        <f>-BV51*Inputs!$M$94</f>
        <v>2340.5575771302497</v>
      </c>
      <c r="BW53" s="55">
        <f>-BW51*Inputs!$M$94</f>
        <v>2139.301915946945</v>
      </c>
      <c r="BX53" s="55">
        <f>-BX51*Inputs!$M$94</f>
        <v>1656.0609346040142</v>
      </c>
      <c r="BY53" s="55">
        <f>-BY51*Inputs!$M$94</f>
        <v>1276.2922111504922</v>
      </c>
      <c r="BZ53" s="55">
        <f>-BZ51*Inputs!$M$94</f>
        <v>1065.1802405830647</v>
      </c>
      <c r="CA53" s="55">
        <f>-CA51*Inputs!$M$94</f>
        <v>998.78362338474869</v>
      </c>
      <c r="CB53" s="55">
        <f>-CB51*Inputs!$M$94</f>
        <v>890.22722298298959</v>
      </c>
      <c r="CC53" s="55">
        <f>-CC51*Inputs!$M$94</f>
        <v>1076.6295355541308</v>
      </c>
      <c r="CD53" s="55">
        <f>-CD51*Inputs!$M$94</f>
        <v>1451.2206495313619</v>
      </c>
      <c r="CE53" s="55">
        <f>-CE51*Inputs!$M$94</f>
        <v>1854.4699367029791</v>
      </c>
      <c r="CF53" s="55">
        <f>-CF51*Inputs!$M$94</f>
        <v>2149.6480957358481</v>
      </c>
      <c r="CG53" s="55">
        <f>-CG51*Inputs!$M$94</f>
        <v>2369.2832249748326</v>
      </c>
      <c r="CH53" s="55">
        <f>-CH51*Inputs!$M$94</f>
        <v>2256.8295650742948</v>
      </c>
      <c r="CI53" s="55">
        <f>-CI51*Inputs!$M$94</f>
        <v>2050.3391474611026</v>
      </c>
      <c r="CJ53" s="55">
        <f>-CJ51*Inputs!$M$94</f>
        <v>1554.854712088362</v>
      </c>
      <c r="CK53" s="55">
        <f>-CK51*Inputs!$M$94</f>
        <v>1165.4124498723286</v>
      </c>
      <c r="CL53" s="55">
        <f>-CL51*Inputs!$M$94</f>
        <v>948.81668251669851</v>
      </c>
      <c r="CM53" s="55">
        <f>-CM51*Inputs!$M$94</f>
        <v>880.53105868620423</v>
      </c>
      <c r="CN53" s="55">
        <f>-CN51*Inputs!$M$94</f>
        <v>769.03658657727533</v>
      </c>
      <c r="CO53" s="55">
        <f>-CO51*Inputs!$M$94</f>
        <v>959.82914886187348</v>
      </c>
      <c r="CP53" s="55">
        <f>-CP51*Inputs!$M$94</f>
        <v>1343.4855934889381</v>
      </c>
      <c r="CQ53" s="55">
        <f>-CQ51*Inputs!$M$94</f>
        <v>1756.5109479061618</v>
      </c>
      <c r="CR53" s="55">
        <f>-CR51*Inputs!$M$94</f>
        <v>2058.7781793647378</v>
      </c>
      <c r="CS53" s="55">
        <f>-CS51*Inputs!$M$94</f>
        <v>2283.6237011275639</v>
      </c>
      <c r="CT53" s="55">
        <f>-CT51*Inputs!$M$94</f>
        <v>861.89507882238343</v>
      </c>
      <c r="CU53" s="55">
        <f>-CU51*Inputs!$M$94</f>
        <v>650.02293749873093</v>
      </c>
      <c r="CV53" s="55">
        <f>-CV51*Inputs!$M$94</f>
        <v>141.97381619268111</v>
      </c>
      <c r="CW53" s="55">
        <f>-CW51*Inputs!$M$94</f>
        <v>-257.39945335705028</v>
      </c>
      <c r="CX53" s="55">
        <f>-CX51*Inputs!$M$94</f>
        <v>-479.63247062395084</v>
      </c>
      <c r="CY53" s="55">
        <f>-CY51*Inputs!$M$94</f>
        <v>-549.87132389548833</v>
      </c>
      <c r="CZ53" s="55">
        <f>-CZ51*Inputs!$M$94</f>
        <v>-664.39426059336381</v>
      </c>
      <c r="DA53" s="55">
        <f>-DA51*Inputs!$M$94</f>
        <v>-469.11983408361721</v>
      </c>
      <c r="DB53" s="55">
        <f>-DB51*Inputs!$M$94</f>
        <v>-76.190370519054468</v>
      </c>
      <c r="DC53" s="55">
        <f>-DC51*Inputs!$M$94</f>
        <v>346.83629865563654</v>
      </c>
      <c r="DD53" s="55">
        <f>-DD51*Inputs!$M$94</f>
        <v>656.35097505190708</v>
      </c>
      <c r="DE53" s="55">
        <f>-DE51*Inputs!$M$94</f>
        <v>886.51847287453268</v>
      </c>
      <c r="DF53" s="55">
        <f>-DF51*Inputs!$M$94</f>
        <v>-538.35285189734782</v>
      </c>
      <c r="DG53" s="55">
        <f>-DG51*Inputs!$M$94</f>
        <v>-755.75855686455554</v>
      </c>
      <c r="DH53" s="55">
        <f>-DH51*Inputs!$M$94</f>
        <v>-1276.7028062554909</v>
      </c>
      <c r="DI53" s="55">
        <f>-DI51*Inputs!$M$94</f>
        <v>-1686.2721846005829</v>
      </c>
      <c r="DJ53" s="55">
        <f>-DJ51*Inputs!$M$94</f>
        <v>-1914.3009602113898</v>
      </c>
      <c r="DK53" s="55">
        <f>-DK51*Inputs!$M$94</f>
        <v>-1986.5601109140944</v>
      </c>
      <c r="DL53" s="55">
        <f>-DL51*Inputs!$M$94</f>
        <v>-2104.2054078775241</v>
      </c>
      <c r="DM53" s="55">
        <f>-DM51*Inputs!$M$94</f>
        <v>-1904.3564898718055</v>
      </c>
      <c r="DN53" s="55">
        <f>-DN51*Inputs!$M$94</f>
        <v>-1501.942429262142</v>
      </c>
      <c r="DO53" s="55">
        <f>-DO51*Inputs!$M$94</f>
        <v>-1068.6848790669981</v>
      </c>
      <c r="DP53" s="55">
        <f>-DP51*Inputs!$M$94</f>
        <v>-751.76173577245083</v>
      </c>
      <c r="DQ53" s="55">
        <f>-DQ51*Inputs!$M$94</f>
        <v>-516.15919911383003</v>
      </c>
      <c r="DR53" s="55">
        <f>-DR51*Inputs!$M$94</f>
        <v>-637.78647996026712</v>
      </c>
      <c r="DS53" s="55">
        <f>-DS51*Inputs!$M$94</f>
        <v>-860.88267047323541</v>
      </c>
      <c r="DT53" s="55">
        <f>-DT51*Inputs!$M$94</f>
        <v>-1395.0620179692282</v>
      </c>
      <c r="DU53" s="55">
        <f>-DU51*Inputs!$M$94</f>
        <v>-1815.1005184026842</v>
      </c>
      <c r="DV53" s="55">
        <f>-DV51*Inputs!$M$94</f>
        <v>-2049.0888315082875</v>
      </c>
      <c r="DW53" s="55">
        <f>-DW51*Inputs!$M$94</f>
        <v>-2123.4383538242769</v>
      </c>
      <c r="DX53" s="55">
        <f>-DX51*Inputs!$M$94</f>
        <v>-2244.3035874039278</v>
      </c>
      <c r="DY53" s="55">
        <f>-DY51*Inputs!$M$94</f>
        <v>-2039.7866040698691</v>
      </c>
      <c r="DZ53" s="55">
        <f>-DZ51*Inputs!$M$94</f>
        <v>-1627.6724737231473</v>
      </c>
      <c r="EA53" s="55">
        <f>-EA51*Inputs!$M$94</f>
        <v>-1183.9501426061495</v>
      </c>
      <c r="EB53" s="55">
        <f>-EB51*Inputs!$M$94</f>
        <v>-859.45488813823158</v>
      </c>
      <c r="EC53" s="55">
        <f>-EC51*Inputs!$M$94</f>
        <v>-618.30282738327787</v>
      </c>
      <c r="ED53" s="55">
        <f>-ED51*Inputs!$M$94</f>
        <v>-743.27190570439291</v>
      </c>
      <c r="EE53" s="55">
        <f>-EE51*Inputs!$M$94</f>
        <v>-972.22080653077978</v>
      </c>
      <c r="EF53" s="55">
        <f>-EF51*Inputs!$M$94</f>
        <v>-1519.9850819494313</v>
      </c>
      <c r="EG53" s="55">
        <f>-EG51*Inputs!$M$94</f>
        <v>-1950.7739219210096</v>
      </c>
      <c r="EH53" s="55">
        <f>-EH51*Inputs!$M$94</f>
        <v>-2190.891049642652</v>
      </c>
      <c r="EI53" s="55">
        <f>-EI51*Inputs!$M$94</f>
        <v>-2267.4041954862651</v>
      </c>
      <c r="EJ53" s="55">
        <f>-EJ51*Inputs!$M$94</f>
        <v>-2391.5908115728466</v>
      </c>
      <c r="EK53" s="55">
        <f>-EK51*Inputs!$M$94</f>
        <v>-2182.3113169638859</v>
      </c>
      <c r="EL53" s="55">
        <f>-EL51*Inputs!$M$94</f>
        <v>-1760.27775136427</v>
      </c>
      <c r="EM53" s="55">
        <f>-EM51*Inputs!$M$94</f>
        <v>-1305.8523972104058</v>
      </c>
      <c r="EN53" s="55">
        <f>-EN51*Inputs!$M$94</f>
        <v>-973.61879950888408</v>
      </c>
      <c r="EO53" s="55">
        <f>-EO51*Inputs!$M$94</f>
        <v>-726.80137183982731</v>
      </c>
      <c r="EP53" s="55">
        <f>-EP51*Inputs!$M$94</f>
        <v>-855.21773046446049</v>
      </c>
      <c r="EQ53" s="55">
        <f>-EQ51*Inputs!$M$94</f>
        <v>-1090.1871024623144</v>
      </c>
      <c r="ER53" s="55">
        <f>-ER51*Inputs!$M$94</f>
        <v>-1651.8963424751357</v>
      </c>
      <c r="ES53" s="55">
        <f>-ES51*Inputs!$M$94</f>
        <v>-2093.7252501003991</v>
      </c>
      <c r="ET53" s="55">
        <f>-ET51*Inputs!$M$94</f>
        <v>-2340.146207388701</v>
      </c>
      <c r="EU53" s="55">
        <f>-EU51*Inputs!$M$94</f>
        <v>-2418.8995892098037</v>
      </c>
      <c r="EV53" s="55">
        <f>-EV51*Inputs!$M$94</f>
        <v>-2546.5131038345157</v>
      </c>
      <c r="EW53" s="55">
        <f>-EW51*Inputs!$M$94</f>
        <v>-2332.375863269483</v>
      </c>
      <c r="EX53" s="55">
        <f>-EX51*Inputs!$M$94</f>
        <v>-1900.199613005007</v>
      </c>
      <c r="EY53" s="55">
        <f>-EY51*Inputs!$M$94</f>
        <v>-1434.8286498624443</v>
      </c>
      <c r="EZ53" s="55">
        <f>-EZ51*Inputs!$M$94</f>
        <v>-1094.68793167626</v>
      </c>
      <c r="FA53" s="55">
        <f>-FA51*Inputs!$M$94</f>
        <v>-842.0880105069532</v>
      </c>
      <c r="FB53" s="55">
        <f>-FB51*Inputs!$M$94</f>
        <v>-974.06136269373008</v>
      </c>
      <c r="FC53" s="55">
        <f>-FC51*Inputs!$M$94</f>
        <v>-1207.2000915114777</v>
      </c>
      <c r="FD53" s="55">
        <f>-FD51*Inputs!$M$94</f>
        <v>-1775.1534345439316</v>
      </c>
      <c r="FE53" s="55">
        <f>-FE51*Inputs!$M$94</f>
        <v>-2220.2024184280272</v>
      </c>
      <c r="FF53" s="55">
        <f>-FF51*Inputs!$M$94</f>
        <v>-2464.9423014053973</v>
      </c>
      <c r="FG53" s="55">
        <f>-FG51*Inputs!$M$94</f>
        <v>-2537.802542627127</v>
      </c>
      <c r="FH53" s="55">
        <f>-FH51*Inputs!$M$94</f>
        <v>-2660.6912983401667</v>
      </c>
      <c r="FI53" s="55">
        <f>-FI51*Inputs!$M$94</f>
        <v>-2433.290732860954</v>
      </c>
      <c r="FJ53" s="55">
        <f>-FJ51*Inputs!$M$94</f>
        <v>-1982.3865598734305</v>
      </c>
      <c r="FK53" s="55">
        <f>-FK51*Inputs!$M$94</f>
        <v>-1497.4161867258606</v>
      </c>
      <c r="FL53" s="55">
        <f>-FL51*Inputs!$M$94</f>
        <v>-1140.741159629338</v>
      </c>
      <c r="FM53" s="55">
        <f>-FM51*Inputs!$M$94</f>
        <v>-873.73517445185905</v>
      </c>
      <c r="FN53" s="55">
        <f>-FN51*Inputs!$M$94</f>
        <v>-1000.824827614526</v>
      </c>
      <c r="FO53" s="55">
        <f>-FO51*Inputs!$M$94</f>
        <v>-1239.7570538433947</v>
      </c>
      <c r="FP53" s="55">
        <f>-FP51*Inputs!$M$94</f>
        <v>-1821.824037450205</v>
      </c>
      <c r="FQ53" s="55">
        <f>-FQ51*Inputs!$M$94</f>
        <v>-2277.9324885838205</v>
      </c>
      <c r="FR53" s="55">
        <f>-FR51*Inputs!$M$94</f>
        <v>-2528.754157653178</v>
      </c>
      <c r="FS53" s="55">
        <f>-FS51*Inputs!$M$94</f>
        <v>-2603.4249758692677</v>
      </c>
      <c r="FT53" s="55">
        <f>-FT51*Inputs!$M$94</f>
        <v>-2729.3675171617765</v>
      </c>
      <c r="FU53" s="55">
        <f>-FU51*Inputs!$M$94</f>
        <v>-2496.3160476304051</v>
      </c>
      <c r="FV53" s="55">
        <f>-FV51*Inputs!$M$94</f>
        <v>-2034.2069059441421</v>
      </c>
      <c r="FW53" s="55">
        <f>-FW51*Inputs!$M$94</f>
        <v>-1537.1850190238549</v>
      </c>
      <c r="FX53" s="55">
        <f>-FX51*Inputs!$M$94</f>
        <v>-1171.6466175039841</v>
      </c>
      <c r="FY53" s="55">
        <f>-FY51*Inputs!$M$94</f>
        <v>-898.00553359484491</v>
      </c>
      <c r="FZ53" s="55">
        <f>-FZ51*Inputs!$M$94</f>
        <v>-1028.2667654505949</v>
      </c>
      <c r="GA53" s="55">
        <f>-GA51*Inputs!$M$94</f>
        <v>-1273.136457501251</v>
      </c>
      <c r="GB53" s="55">
        <f>-GB51*Inputs!$M$94</f>
        <v>-1869.6678056506908</v>
      </c>
      <c r="GC53" s="55">
        <f>-GC51*Inputs!$M$94</f>
        <v>-2337.1105517949768</v>
      </c>
      <c r="GD53" s="55">
        <f>-GD51*Inputs!$M$94</f>
        <v>-2594.1651393407074</v>
      </c>
      <c r="GE53" s="55">
        <f>-GE51*Inputs!$M$94</f>
        <v>-2670.6915273894674</v>
      </c>
      <c r="GF53" s="55">
        <f>-GF51*Inputs!$M$94</f>
        <v>-2799.7637408330947</v>
      </c>
      <c r="GG53" s="55">
        <f>-GG51*Inputs!$M$94</f>
        <v>-2560.9209422838694</v>
      </c>
      <c r="GH53" s="55">
        <f>-GH51*Inputs!$M$94</f>
        <v>-2087.3283884267021</v>
      </c>
      <c r="GI53" s="55">
        <f>-GI51*Inputs!$M$94</f>
        <v>-1577.9555076164461</v>
      </c>
      <c r="GJ53" s="55">
        <f>-GJ51*Inputs!$M$94</f>
        <v>-1203.3334768188058</v>
      </c>
      <c r="GK53" s="55">
        <f>-GK51*Inputs!$M$94</f>
        <v>-922.89241197452441</v>
      </c>
      <c r="GL53" s="55">
        <f>-GL51*Inputs!$M$94</f>
        <v>-1056.4043042701201</v>
      </c>
      <c r="GM53" s="55">
        <f>-GM51*Inputs!$M$94</f>
        <v>-1307.3590081682351</v>
      </c>
      <c r="GN53" s="55">
        <f>-GN51*Inputs!$M$94</f>
        <v>-1918.7141603191881</v>
      </c>
      <c r="GO53" s="55">
        <f>-GO51*Inputs!$M$94</f>
        <v>-2397.7728587051597</v>
      </c>
      <c r="GP53" s="55">
        <f>-GP51*Inputs!$M$94</f>
        <v>-2661.2152527514027</v>
      </c>
      <c r="GQ53" s="55">
        <f>-GQ51*Inputs!$M$94</f>
        <v>-2739.6433215431734</v>
      </c>
      <c r="GR53" s="55">
        <f>-GR51*Inputs!$M$94</f>
        <v>-2871.9229794908752</v>
      </c>
      <c r="GS53" s="55">
        <f>-GS51*Inputs!$M$94</f>
        <v>-2627.1449373977016</v>
      </c>
      <c r="GT53" s="55">
        <f>-GT51*Inputs!$M$94</f>
        <v>-2141.7836085771837</v>
      </c>
      <c r="GU53" s="55">
        <f>-GU51*Inputs!$M$94</f>
        <v>-1619.7528116787921</v>
      </c>
      <c r="GV53" s="55">
        <f>-GV51*Inputs!$M$94</f>
        <v>-1235.8214234158308</v>
      </c>
      <c r="GW53" s="55">
        <f>-GW51*Inputs!$M$94</f>
        <v>-948.41139811016922</v>
      </c>
      <c r="GX53" s="55">
        <f>-GX51*Inputs!$M$94</f>
        <v>-1085.2550031341057</v>
      </c>
      <c r="GY53" s="55">
        <f>-GY51*Inputs!$M$94</f>
        <v>-1342.4459314240887</v>
      </c>
      <c r="GZ53" s="55">
        <f>-GZ51*Inputs!$M$94</f>
        <v>-1968.9932591059933</v>
      </c>
      <c r="HA53" s="55">
        <f>-HA51*Inputs!$M$94</f>
        <v>-2459.9565661468559</v>
      </c>
      <c r="HB53" s="55">
        <f>-HB51*Inputs!$M$94</f>
        <v>-2729.9455036851473</v>
      </c>
      <c r="HC53" s="55">
        <f>-HC51*Inputs!$M$94</f>
        <v>-2810.3225099863944</v>
      </c>
      <c r="HD53" s="55">
        <f>-HD51*Inputs!$M$94</f>
        <v>-2945.8893174340969</v>
      </c>
      <c r="HE53" s="55">
        <f>-HE51*Inputs!$M$94</f>
        <v>-2695.0285409949074</v>
      </c>
      <c r="HF53" s="55">
        <f>-HF51*Inputs!$M$94</f>
        <v>-2197.6059831531998</v>
      </c>
      <c r="HG53" s="55">
        <f>-HG51*Inputs!$M$94</f>
        <v>-1662.6027209518836</v>
      </c>
      <c r="HH53" s="55">
        <f>-HH51*Inputs!$M$94</f>
        <v>-1269.1306376905875</v>
      </c>
      <c r="HI53" s="55">
        <f>-HI51*Inputs!$M$94</f>
        <v>-974.57847325607975</v>
      </c>
      <c r="HJ53" s="55">
        <f>-HJ51*Inputs!$M$94</f>
        <v>-1114.8368629137517</v>
      </c>
      <c r="HK53" s="55">
        <f>-HK51*Inputs!$M$94</f>
        <v>-1378.4189857717406</v>
      </c>
      <c r="HL53" s="55">
        <f>-HL51*Inputs!$M$94</f>
        <v>-2020.5360145465402</v>
      </c>
      <c r="HM53" s="55">
        <f>-HM51*Inputs!$M$94</f>
        <v>-2523.6997597673694</v>
      </c>
      <c r="HN53" s="55">
        <f>-HN51*Inputs!$M$94</f>
        <v>-2800.3979224034865</v>
      </c>
      <c r="HO53" s="55">
        <f>-HO51*Inputs!$M$94</f>
        <v>-2882.7722973113196</v>
      </c>
      <c r="HP53" s="55">
        <f>-HP51*Inputs!$M$94</f>
        <v>-3021.7079399240974</v>
      </c>
      <c r="HQ53" s="55">
        <f>-HQ51*Inputs!$M$94</f>
        <v>-2764.613273190394</v>
      </c>
      <c r="HR53" s="55">
        <f>-HR51*Inputs!$M$94</f>
        <v>-2254.8297647863205</v>
      </c>
      <c r="HS53" s="55">
        <f>-HS51*Inputs!$M$94</f>
        <v>-1706.5316715193014</v>
      </c>
      <c r="HT53" s="55">
        <f>-HT51*Inputs!$M$94</f>
        <v>-1303.281806988962</v>
      </c>
      <c r="HU53" s="55">
        <f>-HU51*Inputs!$M$94</f>
        <v>-1001.4100212682569</v>
      </c>
      <c r="HV53" s="55">
        <f>-HV51*Inputs!$M$94</f>
        <v>-1145.1683373787903</v>
      </c>
      <c r="HW53" s="55">
        <f>-HW51*Inputs!$M$94</f>
        <v>-1415.3004759898006</v>
      </c>
      <c r="HX53" s="55">
        <f>-HX51*Inputs!$M$94</f>
        <v>-2073.3741129296541</v>
      </c>
      <c r="HY53" s="55">
        <f>-HY51*Inputs!$M$94</f>
        <v>-2589.0414772192198</v>
      </c>
      <c r="HZ53" s="55">
        <f>-HZ51*Inputs!$M$94</f>
        <v>-2872.6155891968456</v>
      </c>
      <c r="IA53" s="55">
        <f>-IA51*Inputs!$M$94</f>
        <v>-2957.036967321138</v>
      </c>
      <c r="IB53" s="55">
        <f>-IB51*Inputs!$M$94</f>
        <v>-3099.4251606528428</v>
      </c>
      <c r="IC53" s="55">
        <f>-IC51*Inputs!$M$94</f>
        <v>-2835.9416914508074</v>
      </c>
      <c r="ID53" s="55">
        <f>-ID51*Inputs!$M$94</f>
        <v>-2313.490062862892</v>
      </c>
      <c r="IE53" s="55">
        <f>-IE51*Inputs!$M$94</f>
        <v>-1751.566761978188</v>
      </c>
      <c r="IF53" s="55">
        <f>-IF51*Inputs!$M$94</f>
        <v>-1338.2961383142697</v>
      </c>
      <c r="IG53" s="55">
        <f>-IG51*Inputs!$M$94</f>
        <v>-1028.9228387184053</v>
      </c>
      <c r="IH53" s="55">
        <f>-IH51*Inputs!$M$94</f>
        <v>-1176.2683445635514</v>
      </c>
      <c r="II53" s="55">
        <f>-II51*Inputs!$M$94</f>
        <v>-1453.1132668190453</v>
      </c>
      <c r="IJ53" s="55">
        <f>-IJ51*Inputs!$M$94</f>
        <v>-2127.5400336368543</v>
      </c>
      <c r="IK53" s="55">
        <f>-IK51*Inputs!$M$94</f>
        <v>-2656.0217319290159</v>
      </c>
      <c r="IL53" s="55">
        <f>-IL51*Inputs!$M$94</f>
        <v>-2946.6426605892857</v>
      </c>
      <c r="IM53" s="55">
        <f>-IM51*Inputs!$M$94</f>
        <v>-3033.1619099599661</v>
      </c>
      <c r="IN53" s="55">
        <f>-IN51*Inputs!$M$94</f>
        <v>-3179.0884498959645</v>
      </c>
      <c r="IO53" s="55">
        <f>-IO51*Inputs!$M$94</f>
        <v>-2909.0574164842583</v>
      </c>
      <c r="IP53" s="55">
        <f>-IP51*Inputs!$M$94</f>
        <v>-2373.6228649259333</v>
      </c>
      <c r="IQ53" s="55">
        <f>-IQ51*Inputs!$M$94</f>
        <v>-1797.7357700142441</v>
      </c>
      <c r="IR53" s="55">
        <f>-IR51*Inputs!$M$94</f>
        <v>-1374.1953713522778</v>
      </c>
      <c r="IS53" s="55">
        <f>-IS51*Inputs!$M$94</f>
        <v>-1057.1341452614556</v>
      </c>
      <c r="IT53" s="55">
        <f>-IT51*Inputs!$M$94</f>
        <v>-1208.1562784177054</v>
      </c>
      <c r="IU53" s="55">
        <f>-IU51*Inputs!$M$94</f>
        <v>-1491.8807969912484</v>
      </c>
      <c r="IV53" s="55">
        <f>-IV51*Inputs!$M$94</f>
        <v>-2183.0670689644799</v>
      </c>
      <c r="IW53" s="55">
        <f>-IW51*Inputs!$M$94</f>
        <v>-2724.681537459202</v>
      </c>
      <c r="IX53" s="55">
        <f>-IX51*Inputs!$M$94</f>
        <v>-3022.5243961966789</v>
      </c>
      <c r="IY53" s="55">
        <f>-IY51*Inputs!$M$94</f>
        <v>-3111.1936489142217</v>
      </c>
      <c r="IZ53" s="55">
        <f>-IZ51*Inputs!$M$94</f>
        <v>-3260.7464633676286</v>
      </c>
      <c r="JA53" s="55">
        <f>-JA51*Inputs!$M$94</f>
        <v>-2984.005158775642</v>
      </c>
      <c r="JB53" s="55">
        <f>-JB51*Inputs!$M$94</f>
        <v>-2435.2650586110922</v>
      </c>
      <c r="JC53" s="55">
        <f>-JC51*Inputs!$M$94</f>
        <v>-1845.0671693908475</v>
      </c>
      <c r="JD53" s="55">
        <f>-JD51*Inputs!$M$94</f>
        <v>-1411.0017918221308</v>
      </c>
      <c r="JE53" s="55">
        <f>-JE51*Inputs!$M$94</f>
        <v>-1086.0615942629524</v>
      </c>
      <c r="JF53" s="55">
        <f>-JF51*Inputs!$M$94</f>
        <v>-1240.8520207488029</v>
      </c>
      <c r="JG53" s="55">
        <f>-JG51*Inputs!$M$94</f>
        <v>-1531.6270936088983</v>
      </c>
      <c r="JH53" s="55">
        <f>-JH51*Inputs!$M$94</f>
        <v>-2239.9893444406644</v>
      </c>
      <c r="JI53" s="55">
        <f>-JI51*Inputs!$M$94</f>
        <v>-2795.0629324774804</v>
      </c>
      <c r="JJ53" s="55">
        <f>-JJ51*Inputs!$M$94</f>
        <v>-3100.3071862545839</v>
      </c>
      <c r="JK53" s="55">
        <f>-JK51*Inputs!$M$94</f>
        <v>-3191.1798699021579</v>
      </c>
      <c r="JL53" s="55">
        <f>-JL51*Inputs!$M$94</f>
        <v>-3344.4490717947319</v>
      </c>
      <c r="JM53" s="55">
        <f>-JM51*Inputs!$M$94</f>
        <v>-3060.8307457836349</v>
      </c>
      <c r="JN53" s="55">
        <f>-JN51*Inputs!$M$94</f>
        <v>-2498.4544541299956</v>
      </c>
      <c r="JO53" s="55">
        <f>-JO51*Inputs!$M$94</f>
        <v>-1893.5901473626277</v>
      </c>
      <c r="JP53" s="55">
        <f>-JP51*Inputs!$M$94</f>
        <v>-1448.7382451613287</v>
      </c>
      <c r="JQ53" s="55">
        <f>-JQ51*Inputs!$M$94</f>
        <v>-1115.7232836928049</v>
      </c>
      <c r="JR53" s="55">
        <f>-JR51*Inputs!$M$94</f>
        <v>-1274.37595346391</v>
      </c>
      <c r="JS53" s="55">
        <f>-JS51*Inputs!$M$94</f>
        <v>-1572.3767868845791</v>
      </c>
      <c r="JT53" s="55">
        <f>-JT51*Inputs!$M$94</f>
        <v>-2298.3418396495149</v>
      </c>
      <c r="JU53" s="55">
        <f>-JU51*Inputs!$M$94</f>
        <v>-2867.209006349045</v>
      </c>
      <c r="JV53" s="55">
        <f>-JV51*Inputs!$M$94</f>
        <v>-3180.0385798325105</v>
      </c>
      <c r="JW53" s="55">
        <f>-JW51*Inputs!$M$94</f>
        <v>-3273.169449668726</v>
      </c>
      <c r="JX53" s="55">
        <f>-JX51*Inputs!$M$94</f>
        <v>-3430.2473912283313</v>
      </c>
      <c r="JY53" s="55">
        <f>-JY51*Inputs!$M$94</f>
        <v>-3139.5811498158578</v>
      </c>
      <c r="JZ53" s="55">
        <f>-JZ51*Inputs!$M$94</f>
        <v>-2563.2298073146258</v>
      </c>
      <c r="KA53" s="55">
        <f>-KA51*Inputs!$M$94</f>
        <v>-1943.3346225240887</v>
      </c>
      <c r="KB53" s="55">
        <f>-KB51*Inputs!$M$94</f>
        <v>-1487.4281505530876</v>
      </c>
      <c r="KC53" s="55">
        <f>-KC51*Inputs!$M$94</f>
        <v>-1146.1377672920705</v>
      </c>
      <c r="KD53" s="55">
        <f>-KD51*Inputs!$M$94</f>
        <v>-1308.7489711178109</v>
      </c>
      <c r="KE53" s="55">
        <f>-KE51*Inputs!$M$94</f>
        <v>-1614.1551252489839</v>
      </c>
      <c r="KF53" s="55">
        <f>-KF51*Inputs!$M$94</f>
        <v>-2358.1604095751277</v>
      </c>
      <c r="KG53" s="55">
        <f>-KG51*Inputs!$M$94</f>
        <v>-2941.1639253671419</v>
      </c>
      <c r="KH53" s="55">
        <f>-KH51*Inputs!$M$94</f>
        <v>-3261.7673137516708</v>
      </c>
      <c r="KI53" s="55">
        <f>-KI51*Inputs!$M$94</f>
        <v>-3357.2124857033164</v>
      </c>
      <c r="KJ53" s="55">
        <f>-KJ51*Inputs!$M$94</f>
        <v>-3518.1938141106775</v>
      </c>
      <c r="KK53" s="55">
        <f>-KK51*Inputs!$M$94</f>
        <v>-3220.3045165991048</v>
      </c>
      <c r="KL53" s="55">
        <f>-KL51*Inputs!$M$94</f>
        <v>-2629.6308432367168</v>
      </c>
      <c r="KM53" s="55">
        <f>-KM51*Inputs!$M$94</f>
        <v>-1994.3312631041351</v>
      </c>
      <c r="KN53" s="55">
        <f>-KN51*Inputs!$M$94</f>
        <v>-1527.0955153046546</v>
      </c>
      <c r="KO53" s="55">
        <f>-KO51*Inputs!$M$94</f>
        <v>-1177.3240660196011</v>
      </c>
      <c r="KP53" s="55">
        <f>-KP51*Inputs!$M$94</f>
        <v>-1343.9924937754515</v>
      </c>
      <c r="KQ53" s="55">
        <f>-KQ51*Inputs!$M$94</f>
        <v>-1656.9879908367834</v>
      </c>
      <c r="KR53" s="55">
        <f>-KR51*Inputs!$M$94</f>
        <v>-2419.4818064784326</v>
      </c>
      <c r="KS53" s="55">
        <f>-KS51*Inputs!$M$94</f>
        <v>-3016.9729596378779</v>
      </c>
      <c r="KT53" s="55">
        <f>-KT51*Inputs!$M$94</f>
        <v>-3345.543342223762</v>
      </c>
      <c r="KU53" s="55">
        <f>-KU51*Inputs!$M$94</f>
        <v>-3443.3603266984064</v>
      </c>
      <c r="KV53" s="55">
        <f>-KV51*Inputs!$M$94</f>
        <v>-3608.3420411166908</v>
      </c>
      <c r="KW53" s="55">
        <f>-KW51*Inputs!$M$94</f>
        <v>-3303.0501945619544</v>
      </c>
      <c r="KX53" s="55">
        <f>-KX51*Inputs!$M$94</f>
        <v>-2697.6982804165123</v>
      </c>
      <c r="KY53" s="55">
        <f>-KY51*Inputs!$M$94</f>
        <v>-2046.6115057176353</v>
      </c>
      <c r="KZ53" s="55">
        <f>-KZ51*Inputs!$M$94</f>
        <v>-1567.7649495853377</v>
      </c>
      <c r="LA53" s="55">
        <f>-LA51*Inputs!$M$94</f>
        <v>-1209.3016797855507</v>
      </c>
      <c r="LB53" s="55">
        <f>-LB51*Inputs!$M$94</f>
        <v>-1380.1284801964744</v>
      </c>
      <c r="LC53" s="55">
        <f>-LC51*Inputs!$M$94</f>
        <v>-1700.9019153597808</v>
      </c>
      <c r="LD53" s="55">
        <f>-LD51*Inputs!$M$94</f>
        <v>-2482.343702320125</v>
      </c>
      <c r="LE53" s="55">
        <f>-LE51*Inputs!$M$94</f>
        <v>-3094.6825106355827</v>
      </c>
      <c r="LF53" s="55">
        <f>-LF51*Inputs!$M$94</f>
        <v>-3431.4178672287258</v>
      </c>
      <c r="LG53" s="55">
        <f>-LG51*Inputs!$M$94</f>
        <v>-3531.6656037675652</v>
      </c>
      <c r="LH53" s="55">
        <f>-LH51*Inputs!$M$94</f>
        <v>-3700.7471137891439</v>
      </c>
      <c r="LI53" s="55">
        <f>-LI51*Inputs!$M$94</f>
        <v>-3387.8687648475216</v>
      </c>
      <c r="LJ53" s="55">
        <f>-LJ51*Inputs!$M$94</f>
        <v>-2767.4738556355655</v>
      </c>
      <c r="LK53" s="55">
        <f>-LK51*Inputs!$M$94</f>
        <v>-2100.2075745854218</v>
      </c>
      <c r="LL53" s="55">
        <f>-LL51*Inputs!$M$94</f>
        <v>-1609.4616815332363</v>
      </c>
      <c r="LM53" s="55">
        <f>-LM51*Inputs!$M$94</f>
        <v>-1242.0905994789246</v>
      </c>
      <c r="LN53" s="55">
        <f>-LN51*Inputs!$M$94</f>
        <v>-1417.1794413499076</v>
      </c>
      <c r="LO53" s="55">
        <f>-LO51*Inputs!$M$94</f>
        <v>-1745.9240963770219</v>
      </c>
      <c r="LP53" s="55">
        <f>-LP51*Inputs!$M$94</f>
        <v>-2546.7847117433303</v>
      </c>
      <c r="LQ53" s="55">
        <f>-LQ51*Inputs!$M$94</f>
        <v>-3174.3401394454268</v>
      </c>
      <c r="LR53" s="55">
        <f>-LR51*Inputs!$M$94</f>
        <v>-3519.4433696499104</v>
      </c>
      <c r="LS53" s="55">
        <f>-LS51*Inputs!$M$94</f>
        <v>-3622.1822624417391</v>
      </c>
      <c r="LT53" s="55">
        <f>-LT51*Inputs!$M$94</f>
        <v>-3795.4654479873539</v>
      </c>
      <c r="LU53" s="55">
        <f>-LU51*Inputs!$M$94</f>
        <v>-3474.8120720745337</v>
      </c>
      <c r="LV53" s="55">
        <f>-LV51*Inputs!$M$94</f>
        <v>-2839.000349368659</v>
      </c>
      <c r="LW53" s="55">
        <f>-LW51*Inputs!$M$94</f>
        <v>-2155.1525012344205</v>
      </c>
      <c r="LX53" s="55">
        <f>-LX51*Inputs!$M$94</f>
        <v>-1652.2115727398882</v>
      </c>
      <c r="LY53" s="55">
        <f>-LY51*Inputs!$M$94</f>
        <v>-1275.7113192965264</v>
      </c>
      <c r="LZ53" s="130">
        <f>-LZ51*Inputs!$M$94</f>
        <v>-1408.8022172017888</v>
      </c>
      <c r="MA53" s="130">
        <f>-MA51*Inputs!$M$94</f>
        <v>-1735.9031489537676</v>
      </c>
      <c r="MB53" s="130">
        <f>-MB51*Inputs!$M$94</f>
        <v>-2532.7594612432445</v>
      </c>
      <c r="MC53" s="130">
        <f>-MC51*Inputs!$M$94</f>
        <v>-3157.1771118068309</v>
      </c>
      <c r="MD53" s="130">
        <f>-MD51*Inputs!$M$94</f>
        <v>-3500.5548258602912</v>
      </c>
      <c r="ME53" s="130">
        <f>-ME51*Inputs!$M$94</f>
        <v>-3602.780024188161</v>
      </c>
      <c r="MF53" s="130">
        <f>-MF51*Inputs!$M$94</f>
        <v>-3775.1967938060484</v>
      </c>
      <c r="MG53" s="130">
        <f>-MG51*Inputs!$M$94</f>
        <v>-3456.1466847727916</v>
      </c>
      <c r="MH53" s="130">
        <f>-MH51*Inputs!$M$94</f>
        <v>-2823.5140206804467</v>
      </c>
      <c r="MI53" s="130">
        <f>-MI51*Inputs!$M$94</f>
        <v>-2143.0854117868789</v>
      </c>
      <c r="MJ53" s="130">
        <f>-MJ51*Inputs!$M$94</f>
        <v>-1642.6591879348193</v>
      </c>
      <c r="MK53" s="130">
        <f>-MK51*Inputs!$M$94</f>
        <v>-1268.0414357586747</v>
      </c>
      <c r="ML53" s="130">
        <f>-ML51*Inputs!$M$94</f>
        <v>-1400.4668791744107</v>
      </c>
      <c r="MM53" s="130">
        <f>-MM51*Inputs!$M$94</f>
        <v>-1725.9323062676294</v>
      </c>
      <c r="MN53" s="130">
        <f>-MN51*Inputs!$M$94</f>
        <v>-2518.804336995659</v>
      </c>
      <c r="MO53" s="130">
        <f>-MO51*Inputs!$M$94</f>
        <v>-3140.0998993064272</v>
      </c>
      <c r="MP53" s="130">
        <f>-MP51*Inputs!$M$94</f>
        <v>-3481.7607247896208</v>
      </c>
      <c r="MQ53" s="130">
        <f>-MQ51*Inputs!$M$94</f>
        <v>-3583.4747971258516</v>
      </c>
      <c r="MR53" s="130">
        <f>-MR51*Inputs!$M$94</f>
        <v>-3755.0294828956485</v>
      </c>
      <c r="MS53" s="130">
        <f>-MS51*Inputs!$M$94</f>
        <v>-3437.574624407559</v>
      </c>
      <c r="MT53" s="130">
        <f>-MT51*Inputs!$M$94</f>
        <v>-2808.1051236356757</v>
      </c>
      <c r="MU53" s="130">
        <f>-MU51*Inputs!$M$94</f>
        <v>-2131.0786577865751</v>
      </c>
      <c r="MV53" s="130">
        <f>-MV51*Inputs!$M$94</f>
        <v>-1633.154565053776</v>
      </c>
      <c r="MW53" s="130">
        <f>-MW51*Inputs!$M$94</f>
        <v>-1260.4099016385123</v>
      </c>
      <c r="MX53" s="130">
        <f>-MX51*Inputs!$M$94</f>
        <v>-1392.1732178371692</v>
      </c>
      <c r="MY53" s="130">
        <f>-MY51*Inputs!$M$94</f>
        <v>-1716.0113177949218</v>
      </c>
      <c r="MZ53" s="130">
        <f>-MZ51*Inputs!$M$94</f>
        <v>-2504.9189883693111</v>
      </c>
      <c r="NA53" s="130">
        <f>-NA51*Inputs!$M$94</f>
        <v>-3123.1080728685256</v>
      </c>
      <c r="NB53" s="130">
        <f>-NB51*Inputs!$M$94</f>
        <v>-3463.0605942243028</v>
      </c>
      <c r="NC53" s="130">
        <f>-NC51*Inputs!$M$94</f>
        <v>-3564.2660961988522</v>
      </c>
      <c r="ND53" s="130">
        <f>-ND51*Inputs!$M$94</f>
        <v>-3734.9630085398012</v>
      </c>
      <c r="NE53" s="130">
        <f>-NE51*Inputs!$M$94</f>
        <v>-3419.0954243441515</v>
      </c>
      <c r="NF53" s="130">
        <f>-NF51*Inputs!$M$94</f>
        <v>-2792.7732710761279</v>
      </c>
      <c r="NG53" s="130">
        <f>-NG51*Inputs!$M$94</f>
        <v>-2119.1319375562725</v>
      </c>
      <c r="NH53" s="130">
        <f>-NH51*Inputs!$M$94</f>
        <v>-1623.6974652871377</v>
      </c>
      <c r="NI53" s="130">
        <f>-NI51*Inputs!$M$94</f>
        <v>-1252.8165251889502</v>
      </c>
      <c r="NJ53" s="130">
        <f>-NJ51*Inputs!$M$94</f>
        <v>-1383.9210248066142</v>
      </c>
      <c r="NK53" s="130">
        <f>-NK51*Inputs!$M$94</f>
        <v>-1706.1399342645782</v>
      </c>
      <c r="NL53" s="130">
        <f>-NL51*Inputs!$M$94</f>
        <v>-2491.1030664860959</v>
      </c>
      <c r="NM53" s="130">
        <f>-NM51*Inputs!$M$94</f>
        <v>-3106.2012055628143</v>
      </c>
      <c r="NN53" s="130">
        <f>-NN51*Inputs!$M$94</f>
        <v>-3444.4539643118128</v>
      </c>
      <c r="NO53" s="130">
        <f>-NO51*Inputs!$M$94</f>
        <v>-3545.1534387764891</v>
      </c>
      <c r="NP53" s="130">
        <f>-NP51*Inputs!$M$94</f>
        <v>-3714.996866555733</v>
      </c>
      <c r="NQ53" s="130">
        <f>-NQ51*Inputs!$M$94</f>
        <v>-3400.7086202810619</v>
      </c>
      <c r="NR53" s="130">
        <f>-NR51*Inputs!$M$94</f>
        <v>-2777.5180777793785</v>
      </c>
      <c r="NS53" s="130">
        <f>-NS51*Inputs!$M$94</f>
        <v>-2107.2449509271223</v>
      </c>
      <c r="NT53" s="130">
        <f>-NT51*Inputs!$M$94</f>
        <v>-1614.287651019333</v>
      </c>
      <c r="NU53" s="130">
        <f>-NU51*Inputs!$M$94</f>
        <v>-1245.2611156216362</v>
      </c>
      <c r="NV53" s="130">
        <f>-NV51*Inputs!$M$94</f>
        <v>-1375.7100927412118</v>
      </c>
      <c r="NW53" s="130">
        <f>-NW51*Inputs!$M$94</f>
        <v>-1696.3179076518863</v>
      </c>
      <c r="NX53" s="130">
        <f>-NX51*Inputs!$M$94</f>
        <v>-2477.3562242122962</v>
      </c>
      <c r="NY53" s="130">
        <f>-NY51*Inputs!$M$94</f>
        <v>-3089.3788725936315</v>
      </c>
      <c r="NZ53" s="130">
        <f>-NZ51*Inputs!$M$94</f>
        <v>-3425.9403675488848</v>
      </c>
      <c r="OA53" s="130">
        <f>-OA51*Inputs!$M$94</f>
        <v>-3526.1363446412383</v>
      </c>
      <c r="OB53" s="130">
        <f>-OB51*Inputs!$M$94</f>
        <v>-3695.1305552815857</v>
      </c>
      <c r="OC53" s="130">
        <f>-OC51*Inputs!$M$94</f>
        <v>-3382.4137502382869</v>
      </c>
      <c r="OD53" s="130">
        <f>-OD51*Inputs!$M$94</f>
        <v>-2762.3391604491126</v>
      </c>
      <c r="OE53" s="130">
        <f>-OE51*Inputs!$M$94</f>
        <v>-2095.4173992311175</v>
      </c>
      <c r="OF53" s="130">
        <f>-OF51*Inputs!$M$94</f>
        <v>-1604.9248858228671</v>
      </c>
      <c r="OG53" s="130">
        <f>-OG51*Inputs!$M$94</f>
        <v>-1237.743483102159</v>
      </c>
    </row>
    <row r="54" spans="2:397">
      <c r="E54" s="11" t="s">
        <v>336</v>
      </c>
      <c r="G54" s="55">
        <f>+SUM(AL54:AW54)</f>
        <v>6202.0539385670572</v>
      </c>
      <c r="H54" s="55">
        <f>+SUM(AX54:BI54)</f>
        <v>18194.931611607117</v>
      </c>
      <c r="I54" s="55">
        <f>+SUM(BJ54:BU54)</f>
        <v>9730.8310125828448</v>
      </c>
      <c r="J54" s="55">
        <f>+SUM(BV54:CG54)</f>
        <v>4533.5659219486242</v>
      </c>
      <c r="K54" s="55">
        <f>+SUM(CH54:CS54)</f>
        <v>4241.8935936530679</v>
      </c>
      <c r="L54" s="55">
        <f>+SUM(CT54:DE54)</f>
        <v>246.35055671137582</v>
      </c>
      <c r="M54" s="55">
        <f>+SUM(DF54:DQ54)</f>
        <v>-3765.8959086372261</v>
      </c>
      <c r="N54" s="55">
        <f>+SUM(DR54:EC54)</f>
        <v>-4107.0186812853135</v>
      </c>
      <c r="O54" s="55">
        <f>+SUM(ED54:EO54)</f>
        <v>-4467.0586846340357</v>
      </c>
      <c r="P54" s="55">
        <f>+SUM(EP54:FA54)</f>
        <v>-4847.2389162954069</v>
      </c>
      <c r="Q54" s="55">
        <f>+SUM(FB54:FM54)</f>
        <v>-5121.7937089626594</v>
      </c>
      <c r="R54" s="55">
        <f>+SUM(FN54:FY54)</f>
        <v>-5256.292983970211</v>
      </c>
      <c r="S54" s="55">
        <f>+SUM(FZ54:GK54)</f>
        <v>-5394.1724035485013</v>
      </c>
      <c r="T54" s="55">
        <f>+SUM(GL54:GW54)</f>
        <v>-5535.5167210418422</v>
      </c>
      <c r="U54" s="55">
        <f>+SUM(GX54:HI54)</f>
        <v>-5680.4128110501961</v>
      </c>
      <c r="V54" s="55">
        <f>+SUM(HJ54:HU54)</f>
        <v>-5828.949722445067</v>
      </c>
      <c r="W54" s="55">
        <f>+SUM(HV54:IG54)</f>
        <v>-5981.2187327089059</v>
      </c>
      <c r="X54" s="55">
        <f>+SUM(IH54:IS54)</f>
        <v>-6137.313403631023</v>
      </c>
      <c r="Y54" s="55">
        <f>+SUM(IT54:JE54)</f>
        <v>-6297.3296383938414</v>
      </c>
      <c r="Z54" s="55">
        <f>+SUM(JF54:JQ54)</f>
        <v>-6461.3657400841676</v>
      </c>
      <c r="AA54" s="55">
        <f>+SUM(JR54:KC54)</f>
        <v>-6629.5224716650218</v>
      </c>
      <c r="AB54" s="55">
        <f>+SUM(KD54:KO54)</f>
        <v>-6801.9031174444581</v>
      </c>
      <c r="AC54" s="55">
        <f>+SUM(KP54:LA54)</f>
        <v>-6978.6135460786809</v>
      </c>
      <c r="AD54" s="55">
        <f>+SUM(LB54:LM54)</f>
        <v>-7159.7622751477811</v>
      </c>
      <c r="AE54" s="55">
        <f>+SUM(LN54:LY54)</f>
        <v>-7345.4605373432269</v>
      </c>
      <c r="AF54" s="130">
        <f t="shared" si="382"/>
        <v>-7343.4894257789638</v>
      </c>
      <c r="AG54" s="130">
        <f t="shared" si="382"/>
        <v>-7341.1315557970229</v>
      </c>
      <c r="AH54" s="130">
        <f t="shared" si="382"/>
        <v>-7337.8314968558261</v>
      </c>
      <c r="AI54" s="130">
        <f t="shared" si="382"/>
        <v>-7333.7931374114505</v>
      </c>
      <c r="AJ54" s="130">
        <f t="shared" si="382"/>
        <v>-7329.348774166835</v>
      </c>
      <c r="AK54" s="50"/>
      <c r="AL54" s="55">
        <f>-AL51*Inputs!$M$95</f>
        <v>-3506.9489385954525</v>
      </c>
      <c r="AM54" s="55">
        <f>-AM51*Inputs!$M$95</f>
        <v>1013.1952061394951</v>
      </c>
      <c r="AN54" s="55">
        <f>-AN51*Inputs!$M$95</f>
        <v>907.70099597854175</v>
      </c>
      <c r="AO54" s="55">
        <f>-AO51*Inputs!$M$95</f>
        <v>824.82558107800321</v>
      </c>
      <c r="AP54" s="55">
        <f>-AP51*Inputs!$M$95</f>
        <v>778.81764039706729</v>
      </c>
      <c r="AQ54" s="55">
        <f>-AQ51*Inputs!$M$95</f>
        <v>764.44382976268196</v>
      </c>
      <c r="AR54" s="55">
        <f>-AR51*Inputs!$M$95</f>
        <v>740.85513063848134</v>
      </c>
      <c r="AS54" s="55">
        <f>-AS51*Inputs!$M$95</f>
        <v>781.74225670414603</v>
      </c>
      <c r="AT54" s="55">
        <f>-AT51*Inputs!$M$95</f>
        <v>863.76638511008093</v>
      </c>
      <c r="AU54" s="55">
        <f>-AU51*Inputs!$M$95</f>
        <v>952.0557316074345</v>
      </c>
      <c r="AV54" s="55">
        <f>-AV51*Inputs!$M$95</f>
        <v>1016.7226524515531</v>
      </c>
      <c r="AW54" s="55">
        <f>-AW51*Inputs!$M$95</f>
        <v>1064.8774672950246</v>
      </c>
      <c r="AX54" s="55">
        <f>-AX51*Inputs!$M$95</f>
        <v>1680.3471910617693</v>
      </c>
      <c r="AY54" s="55">
        <f>-AY51*Inputs!$M$95</f>
        <v>1635.3569459990051</v>
      </c>
      <c r="AZ54" s="55">
        <f>-AZ51*Inputs!$M$95</f>
        <v>1527.1963729190466</v>
      </c>
      <c r="BA54" s="55">
        <f>-BA51*Inputs!$M$95</f>
        <v>1442.2164106429109</v>
      </c>
      <c r="BB54" s="55">
        <f>-BB51*Inputs!$M$95</f>
        <v>1395.0198162763961</v>
      </c>
      <c r="BC54" s="55">
        <f>-BC51*Inputs!$M$95</f>
        <v>1380.2431955093239</v>
      </c>
      <c r="BD54" s="55">
        <f>-BD51*Inputs!$M$95</f>
        <v>1356.0224301513235</v>
      </c>
      <c r="BE54" s="55">
        <f>-BE51*Inputs!$M$95</f>
        <v>1397.8794465646367</v>
      </c>
      <c r="BF54" s="55">
        <f>-BF51*Inputs!$M$95</f>
        <v>1481.8954505904212</v>
      </c>
      <c r="BG54" s="55">
        <f>-BG51*Inputs!$M$95</f>
        <v>1572.332092570698</v>
      </c>
      <c r="BH54" s="55">
        <f>-BH51*Inputs!$M$95</f>
        <v>1638.5590192340555</v>
      </c>
      <c r="BI54" s="55">
        <f>-BI51*Inputs!$M$95</f>
        <v>1687.8632400875274</v>
      </c>
      <c r="BJ54" s="55">
        <f>-BJ51*Inputs!$M$95</f>
        <v>979.35147671415928</v>
      </c>
      <c r="BK54" s="55">
        <f>-BK51*Inputs!$M$95</f>
        <v>933.19543016859495</v>
      </c>
      <c r="BL54" s="55">
        <f>-BL51*Inputs!$M$95</f>
        <v>822.29899415689931</v>
      </c>
      <c r="BM54" s="55">
        <f>-BM51*Inputs!$M$95</f>
        <v>735.15892670347296</v>
      </c>
      <c r="BN54" s="55">
        <f>-BN51*Inputs!$M$95</f>
        <v>686.74086179238543</v>
      </c>
      <c r="BO54" s="55">
        <f>-BO51*Inputs!$M$95</f>
        <v>671.54812311950138</v>
      </c>
      <c r="BP54" s="55">
        <f>-BP51*Inputs!$M$95</f>
        <v>646.67626750247325</v>
      </c>
      <c r="BQ54" s="55">
        <f>-BQ51*Inputs!$M$95</f>
        <v>689.52393950904286</v>
      </c>
      <c r="BR54" s="55">
        <f>-BR51*Inputs!$M$95</f>
        <v>775.57796127121026</v>
      </c>
      <c r="BS54" s="55">
        <f>-BS51*Inputs!$M$95</f>
        <v>868.21188345791791</v>
      </c>
      <c r="BT54" s="55">
        <f>-BT51*Inputs!$M$95</f>
        <v>936.03418682505753</v>
      </c>
      <c r="BU54" s="55">
        <f>-BU51*Inputs!$M$95</f>
        <v>986.51296136213045</v>
      </c>
      <c r="BV54" s="55">
        <f>-BV51*Inputs!$M$95</f>
        <v>550.71942991299989</v>
      </c>
      <c r="BW54" s="55">
        <f>-BW51*Inputs!$M$95</f>
        <v>503.36515669339877</v>
      </c>
      <c r="BX54" s="55">
        <f>-BX51*Inputs!$M$95</f>
        <v>389.66139637741509</v>
      </c>
      <c r="BY54" s="55">
        <f>-BY51*Inputs!$M$95</f>
        <v>300.30404968246876</v>
      </c>
      <c r="BZ54" s="55">
        <f>-BZ51*Inputs!$M$95</f>
        <v>250.63064484307404</v>
      </c>
      <c r="CA54" s="55">
        <f>-CA51*Inputs!$M$95</f>
        <v>235.00791138464672</v>
      </c>
      <c r="CB54" s="55">
        <f>-CB51*Inputs!$M$95</f>
        <v>209.465228937174</v>
      </c>
      <c r="CC54" s="55">
        <f>-CC51*Inputs!$M$95</f>
        <v>253.32459660097197</v>
      </c>
      <c r="CD54" s="55">
        <f>-CD51*Inputs!$M$95</f>
        <v>341.46368224267337</v>
      </c>
      <c r="CE54" s="55">
        <f>-CE51*Inputs!$M$95</f>
        <v>436.34586745952447</v>
      </c>
      <c r="CF54" s="55">
        <f>-CF51*Inputs!$M$95</f>
        <v>505.79955193784656</v>
      </c>
      <c r="CG54" s="55">
        <f>-CG51*Inputs!$M$95</f>
        <v>557.47840587643122</v>
      </c>
      <c r="CH54" s="55">
        <f>-CH51*Inputs!$M$95</f>
        <v>531.01872119395171</v>
      </c>
      <c r="CI54" s="55">
        <f>-CI51*Inputs!$M$95</f>
        <v>482.43274057908292</v>
      </c>
      <c r="CJ54" s="55">
        <f>-CJ51*Inputs!$M$95</f>
        <v>365.84816755020279</v>
      </c>
      <c r="CK54" s="55">
        <f>-CK51*Inputs!$M$95</f>
        <v>274.21469408760669</v>
      </c>
      <c r="CL54" s="55">
        <f>-CL51*Inputs!$M$95</f>
        <v>223.25098412157612</v>
      </c>
      <c r="CM54" s="55">
        <f>-CM51*Inputs!$M$95</f>
        <v>207.18377851440098</v>
      </c>
      <c r="CN54" s="55">
        <f>-CN51*Inputs!$M$95</f>
        <v>180.94978507700594</v>
      </c>
      <c r="CO54" s="55">
        <f>-CO51*Inputs!$M$95</f>
        <v>225.84215267338197</v>
      </c>
      <c r="CP54" s="55">
        <f>-CP51*Inputs!$M$95</f>
        <v>316.11425729151483</v>
      </c>
      <c r="CQ54" s="55">
        <f>-CQ51*Inputs!$M$95</f>
        <v>413.29669362497924</v>
      </c>
      <c r="CR54" s="55">
        <f>-CR51*Inputs!$M$95</f>
        <v>484.41839514464408</v>
      </c>
      <c r="CS54" s="55">
        <f>-CS51*Inputs!$M$95</f>
        <v>537.32322379472089</v>
      </c>
      <c r="CT54" s="55">
        <f>-CT51*Inputs!$M$95</f>
        <v>202.79884207585494</v>
      </c>
      <c r="CU54" s="55">
        <f>-CU51*Inputs!$M$95</f>
        <v>152.94657352911315</v>
      </c>
      <c r="CV54" s="55">
        <f>-CV51*Inputs!$M$95</f>
        <v>33.405603810042614</v>
      </c>
      <c r="CW54" s="55">
        <f>-CW51*Inputs!$M$95</f>
        <v>-60.564577260482423</v>
      </c>
      <c r="CX54" s="55">
        <f>-CX51*Inputs!$M$95</f>
        <v>-112.85469897034136</v>
      </c>
      <c r="CY54" s="55">
        <f>-CY51*Inputs!$M$95</f>
        <v>-129.38148797540902</v>
      </c>
      <c r="CZ54" s="55">
        <f>-CZ51*Inputs!$M$95</f>
        <v>-156.32806131608558</v>
      </c>
      <c r="DA54" s="55">
        <f>-DA51*Inputs!$M$95</f>
        <v>-110.38113743143933</v>
      </c>
      <c r="DB54" s="55">
        <f>-DB51*Inputs!$M$95</f>
        <v>-17.927146004483401</v>
      </c>
      <c r="DC54" s="55">
        <f>-DC51*Inputs!$M$95</f>
        <v>81.608540860149773</v>
      </c>
      <c r="DD54" s="55">
        <f>-DD51*Inputs!$M$95</f>
        <v>154.4355235416252</v>
      </c>
      <c r="DE54" s="55">
        <f>-DE51*Inputs!$M$95</f>
        <v>208.59258185283122</v>
      </c>
      <c r="DF54" s="55">
        <f>-DF51*Inputs!$M$95</f>
        <v>-126.6712592699642</v>
      </c>
      <c r="DG54" s="55">
        <f>-DG51*Inputs!$M$95</f>
        <v>-177.82554279166013</v>
      </c>
      <c r="DH54" s="55">
        <f>-DH51*Inputs!$M$95</f>
        <v>-300.40066029540964</v>
      </c>
      <c r="DI54" s="55">
        <f>-DI51*Inputs!$M$95</f>
        <v>-396.7699257883724</v>
      </c>
      <c r="DJ54" s="55">
        <f>-DJ51*Inputs!$M$95</f>
        <v>-450.42375534385639</v>
      </c>
      <c r="DK54" s="55">
        <f>-DK51*Inputs!$M$95</f>
        <v>-467.42590845037512</v>
      </c>
      <c r="DL54" s="55">
        <f>-DL51*Inputs!$M$95</f>
        <v>-495.10715479471156</v>
      </c>
      <c r="DM54" s="55">
        <f>-DM51*Inputs!$M$95</f>
        <v>-448.08387996983657</v>
      </c>
      <c r="DN54" s="55">
        <f>-DN51*Inputs!$M$95</f>
        <v>-353.39821864991575</v>
      </c>
      <c r="DO54" s="55">
        <f>-DO51*Inputs!$M$95</f>
        <v>-251.45526566282305</v>
      </c>
      <c r="DP54" s="55">
        <f>-DP51*Inputs!$M$95</f>
        <v>-176.88511429940019</v>
      </c>
      <c r="DQ54" s="55">
        <f>-DQ51*Inputs!$M$95</f>
        <v>-121.44922332090118</v>
      </c>
      <c r="DR54" s="55">
        <f>-DR51*Inputs!$M$95</f>
        <v>-150.06740704947461</v>
      </c>
      <c r="DS54" s="55">
        <f>-DS51*Inputs!$M$95</f>
        <v>-202.56062834664363</v>
      </c>
      <c r="DT54" s="55">
        <f>-DT51*Inputs!$M$95</f>
        <v>-328.24988658099488</v>
      </c>
      <c r="DU54" s="55">
        <f>-DU51*Inputs!$M$95</f>
        <v>-427.08247491827859</v>
      </c>
      <c r="DV54" s="55">
        <f>-DV51*Inputs!$M$95</f>
        <v>-482.13854859018534</v>
      </c>
      <c r="DW54" s="55">
        <f>-DW51*Inputs!$M$95</f>
        <v>-499.63255384100631</v>
      </c>
      <c r="DX54" s="55">
        <f>-DX51*Inputs!$M$95</f>
        <v>-528.07143233033594</v>
      </c>
      <c r="DY54" s="55">
        <f>-DY51*Inputs!$M$95</f>
        <v>-479.94978919291032</v>
      </c>
      <c r="DZ54" s="55">
        <f>-DZ51*Inputs!$M$95</f>
        <v>-382.98175852309345</v>
      </c>
      <c r="EA54" s="55">
        <f>-EA51*Inputs!$M$95</f>
        <v>-278.57650414262338</v>
      </c>
      <c r="EB54" s="55">
        <f>-EB51*Inputs!$M$95</f>
        <v>-202.22467956193682</v>
      </c>
      <c r="EC54" s="55">
        <f>-EC51*Inputs!$M$95</f>
        <v>-145.48301820783007</v>
      </c>
      <c r="ED54" s="55">
        <f>-ED51*Inputs!$M$95</f>
        <v>-174.88750722456302</v>
      </c>
      <c r="EE54" s="55">
        <f>-EE51*Inputs!$M$95</f>
        <v>-228.75783683077171</v>
      </c>
      <c r="EF54" s="55">
        <f>-EF51*Inputs!$M$95</f>
        <v>-357.64354869398386</v>
      </c>
      <c r="EG54" s="55">
        <f>-EG51*Inputs!$M$95</f>
        <v>-459.00562868729634</v>
      </c>
      <c r="EH54" s="55">
        <f>-EH51*Inputs!$M$95</f>
        <v>-515.50377638650639</v>
      </c>
      <c r="EI54" s="55">
        <f>-EI51*Inputs!$M$95</f>
        <v>-533.50686952617991</v>
      </c>
      <c r="EJ54" s="55">
        <f>-EJ51*Inputs!$M$95</f>
        <v>-562.72724978184624</v>
      </c>
      <c r="EK54" s="55">
        <f>-EK51*Inputs!$M$95</f>
        <v>-513.48501575620844</v>
      </c>
      <c r="EL54" s="55">
        <f>-EL51*Inputs!$M$95</f>
        <v>-414.18300032100467</v>
      </c>
      <c r="EM54" s="55">
        <f>-EM51*Inputs!$M$95</f>
        <v>-307.25938757891896</v>
      </c>
      <c r="EN54" s="55">
        <f>-EN51*Inputs!$M$95</f>
        <v>-229.08677635503156</v>
      </c>
      <c r="EO54" s="55">
        <f>-EO51*Inputs!$M$95</f>
        <v>-171.01208749172406</v>
      </c>
      <c r="EP54" s="55">
        <f>-EP51*Inputs!$M$95</f>
        <v>-201.22770128575539</v>
      </c>
      <c r="EQ54" s="55">
        <f>-EQ51*Inputs!$M$95</f>
        <v>-256.51461234407395</v>
      </c>
      <c r="ER54" s="55">
        <f>-ER51*Inputs!$M$95</f>
        <v>-388.68149234709074</v>
      </c>
      <c r="ES54" s="55">
        <f>-ES51*Inputs!$M$95</f>
        <v>-492.64123531774095</v>
      </c>
      <c r="ET54" s="55">
        <f>-ET51*Inputs!$M$95</f>
        <v>-550.62263703263545</v>
      </c>
      <c r="EU54" s="55">
        <f>-EU51*Inputs!$M$95</f>
        <v>-569.15284451995376</v>
      </c>
      <c r="EV54" s="55">
        <f>-EV51*Inputs!$M$95</f>
        <v>-599.17955384341542</v>
      </c>
      <c r="EW54" s="55">
        <f>-EW51*Inputs!$M$95</f>
        <v>-548.79432076929015</v>
      </c>
      <c r="EX54" s="55">
        <f>-EX51*Inputs!$M$95</f>
        <v>-447.10579129529572</v>
      </c>
      <c r="EY54" s="55">
        <f>-EY51*Inputs!$M$95</f>
        <v>-337.60674114410455</v>
      </c>
      <c r="EZ54" s="55">
        <f>-EZ51*Inputs!$M$95</f>
        <v>-257.57363098264938</v>
      </c>
      <c r="FA54" s="55">
        <f>-FA51*Inputs!$M$95</f>
        <v>-198.13835541340075</v>
      </c>
      <c r="FB54" s="55">
        <f>-FB51*Inputs!$M$95</f>
        <v>-229.19090886911295</v>
      </c>
      <c r="FC54" s="55">
        <f>-FC51*Inputs!$M$95</f>
        <v>-284.04708035564181</v>
      </c>
      <c r="FD54" s="55">
        <f>-FD51*Inputs!$M$95</f>
        <v>-417.68316106916035</v>
      </c>
      <c r="FE54" s="55">
        <f>-FE51*Inputs!$M$95</f>
        <v>-522.40056904188873</v>
      </c>
      <c r="FF54" s="55">
        <f>-FF51*Inputs!$M$95</f>
        <v>-579.9864238600934</v>
      </c>
      <c r="FG54" s="55">
        <f>-FG51*Inputs!$M$95</f>
        <v>-597.13001002991211</v>
      </c>
      <c r="FH54" s="55">
        <f>-FH51*Inputs!$M$95</f>
        <v>-626.04501137415684</v>
      </c>
      <c r="FI54" s="55">
        <f>-FI51*Inputs!$M$95</f>
        <v>-572.53899596728331</v>
      </c>
      <c r="FJ54" s="55">
        <f>-FJ51*Inputs!$M$95</f>
        <v>-466.44389644080718</v>
      </c>
      <c r="FK54" s="55">
        <f>-FK51*Inputs!$M$95</f>
        <v>-352.33322040608482</v>
      </c>
      <c r="FL54" s="55">
        <f>-FL51*Inputs!$M$95</f>
        <v>-268.40968461866777</v>
      </c>
      <c r="FM54" s="55">
        <f>-FM51*Inputs!$M$95</f>
        <v>-205.58474692984919</v>
      </c>
      <c r="FN54" s="55">
        <f>-FN51*Inputs!$M$95</f>
        <v>-235.48819473282967</v>
      </c>
      <c r="FO54" s="55">
        <f>-FO51*Inputs!$M$95</f>
        <v>-291.70754208079876</v>
      </c>
      <c r="FP54" s="55">
        <f>-FP51*Inputs!$M$95</f>
        <v>-428.66447940004821</v>
      </c>
      <c r="FQ54" s="55">
        <f>-FQ51*Inputs!$M$95</f>
        <v>-535.98411496089898</v>
      </c>
      <c r="FR54" s="55">
        <f>-FR51*Inputs!$M$95</f>
        <v>-595.00097827133595</v>
      </c>
      <c r="FS54" s="55">
        <f>-FS51*Inputs!$M$95</f>
        <v>-612.57058255747472</v>
      </c>
      <c r="FT54" s="55">
        <f>-FT51*Inputs!$M$95</f>
        <v>-642.20412168512382</v>
      </c>
      <c r="FU54" s="55">
        <f>-FU51*Inputs!$M$95</f>
        <v>-587.36848179538947</v>
      </c>
      <c r="FV54" s="55">
        <f>-FV51*Inputs!$M$95</f>
        <v>-478.63691904568049</v>
      </c>
      <c r="FW54" s="55">
        <f>-FW51*Inputs!$M$95</f>
        <v>-361.6905927114953</v>
      </c>
      <c r="FX54" s="55">
        <f>-FX51*Inputs!$M$95</f>
        <v>-275.68155705976096</v>
      </c>
      <c r="FY54" s="55">
        <f>-FY51*Inputs!$M$95</f>
        <v>-211.29541966937526</v>
      </c>
      <c r="FZ54" s="55">
        <f>-FZ51*Inputs!$M$95</f>
        <v>-241.94512128249292</v>
      </c>
      <c r="GA54" s="55">
        <f>-GA51*Inputs!$M$95</f>
        <v>-299.56151941205906</v>
      </c>
      <c r="GB54" s="55">
        <f>-GB51*Inputs!$M$95</f>
        <v>-439.92183662369195</v>
      </c>
      <c r="GC54" s="55">
        <f>-GC51*Inputs!$M$95</f>
        <v>-549.90836512822978</v>
      </c>
      <c r="GD54" s="55">
        <f>-GD51*Inputs!$M$95</f>
        <v>-610.39179749193113</v>
      </c>
      <c r="GE54" s="55">
        <f>-GE51*Inputs!$M$95</f>
        <v>-628.39800644458057</v>
      </c>
      <c r="GF54" s="55">
        <f>-GF51*Inputs!$M$95</f>
        <v>-658.7679390195517</v>
      </c>
      <c r="GG54" s="55">
        <f>-GG51*Inputs!$M$95</f>
        <v>-602.56963347855742</v>
      </c>
      <c r="GH54" s="55">
        <f>-GH51*Inputs!$M$95</f>
        <v>-491.13609139451819</v>
      </c>
      <c r="GI54" s="55">
        <f>-GI51*Inputs!$M$95</f>
        <v>-371.28364885092844</v>
      </c>
      <c r="GJ54" s="55">
        <f>-GJ51*Inputs!$M$95</f>
        <v>-283.1372886632484</v>
      </c>
      <c r="GK54" s="55">
        <f>-GK51*Inputs!$M$95</f>
        <v>-217.15115575871161</v>
      </c>
      <c r="GL54" s="55">
        <f>-GL51*Inputs!$M$95</f>
        <v>-248.56571865179293</v>
      </c>
      <c r="GM54" s="55">
        <f>-GM51*Inputs!$M$95</f>
        <v>-307.61388427487879</v>
      </c>
      <c r="GN54" s="55">
        <f>-GN51*Inputs!$M$95</f>
        <v>-451.46215536922074</v>
      </c>
      <c r="GO54" s="55">
        <f>-GO51*Inputs!$M$95</f>
        <v>-564.18184910709635</v>
      </c>
      <c r="GP54" s="55">
        <f>-GP51*Inputs!$M$95</f>
        <v>-626.16829476503585</v>
      </c>
      <c r="GQ54" s="55">
        <f>-GQ51*Inputs!$M$95</f>
        <v>-644.62195801015844</v>
      </c>
      <c r="GR54" s="55">
        <f>-GR51*Inputs!$M$95</f>
        <v>-675.74658340961764</v>
      </c>
      <c r="GS54" s="55">
        <f>-GS51*Inputs!$M$95</f>
        <v>-618.15174997592976</v>
      </c>
      <c r="GT54" s="55">
        <f>-GT51*Inputs!$M$95</f>
        <v>-503.949084371102</v>
      </c>
      <c r="GU54" s="55">
        <f>-GU51*Inputs!$M$95</f>
        <v>-381.118308630304</v>
      </c>
      <c r="GV54" s="55">
        <f>-GV51*Inputs!$M$95</f>
        <v>-290.78151139196018</v>
      </c>
      <c r="GW54" s="55">
        <f>-GW51*Inputs!$M$95</f>
        <v>-223.15562308474568</v>
      </c>
      <c r="GX54" s="55">
        <f>-GX51*Inputs!$M$95</f>
        <v>-255.35411838449542</v>
      </c>
      <c r="GY54" s="55">
        <f>-GY51*Inputs!$M$95</f>
        <v>-315.86963092331496</v>
      </c>
      <c r="GZ54" s="55">
        <f>-GZ51*Inputs!$M$95</f>
        <v>-463.29253155435129</v>
      </c>
      <c r="HA54" s="55">
        <f>-HA51*Inputs!$M$95</f>
        <v>-578.81330968161319</v>
      </c>
      <c r="HB54" s="55">
        <f>-HB51*Inputs!$M$95</f>
        <v>-642.34011851415232</v>
      </c>
      <c r="HC54" s="55">
        <f>-HC51*Inputs!$M$95</f>
        <v>-661.25235529091628</v>
      </c>
      <c r="HD54" s="55">
        <f>-HD51*Inputs!$M$95</f>
        <v>-693.15042763155213</v>
      </c>
      <c r="HE54" s="55">
        <f>-HE51*Inputs!$M$95</f>
        <v>-634.12436258703701</v>
      </c>
      <c r="HF54" s="55">
        <f>-HF51*Inputs!$M$95</f>
        <v>-517.08376074192927</v>
      </c>
      <c r="HG54" s="55">
        <f>-HG51*Inputs!$M$95</f>
        <v>-391.20064022397258</v>
      </c>
      <c r="HH54" s="55">
        <f>-HH51*Inputs!$M$95</f>
        <v>-298.61897357425585</v>
      </c>
      <c r="HI54" s="55">
        <f>-HI51*Inputs!$M$95</f>
        <v>-229.31258194260701</v>
      </c>
      <c r="HJ54" s="55">
        <f>-HJ51*Inputs!$M$95</f>
        <v>-262.31455597970626</v>
      </c>
      <c r="HK54" s="55">
        <f>-HK51*Inputs!$M$95</f>
        <v>-324.33387900511542</v>
      </c>
      <c r="HL54" s="55">
        <f>-HL51*Inputs!$M$95</f>
        <v>-475.42023871683296</v>
      </c>
      <c r="HM54" s="55">
        <f>-HM51*Inputs!$M$95</f>
        <v>-593.8117081805575</v>
      </c>
      <c r="HN54" s="55">
        <f>-HN51*Inputs!$M$95</f>
        <v>-658.91715821258504</v>
      </c>
      <c r="HO54" s="55">
        <f>-HO51*Inputs!$M$95</f>
        <v>-678.2993640732517</v>
      </c>
      <c r="HP54" s="55">
        <f>-HP51*Inputs!$M$95</f>
        <v>-710.99010351155232</v>
      </c>
      <c r="HQ54" s="55">
        <f>-HQ51*Inputs!$M$95</f>
        <v>-650.49724075068093</v>
      </c>
      <c r="HR54" s="55">
        <f>-HR51*Inputs!$M$95</f>
        <v>-530.54817994972245</v>
      </c>
      <c r="HS54" s="55">
        <f>-HS51*Inputs!$M$95</f>
        <v>-401.53686388689442</v>
      </c>
      <c r="HT54" s="55">
        <f>-HT51*Inputs!$M$95</f>
        <v>-306.65454282093225</v>
      </c>
      <c r="HU54" s="55">
        <f>-HU51*Inputs!$M$95</f>
        <v>-235.62588735723691</v>
      </c>
      <c r="HV54" s="55">
        <f>-HV51*Inputs!$M$95</f>
        <v>-269.4513735008918</v>
      </c>
      <c r="HW54" s="55">
        <f>-HW51*Inputs!$M$95</f>
        <v>-333.01187670348247</v>
      </c>
      <c r="HX54" s="55">
        <f>-HX51*Inputs!$M$95</f>
        <v>-487.85273245403624</v>
      </c>
      <c r="HY54" s="55">
        <f>-HY51*Inputs!$M$95</f>
        <v>-609.1862299339341</v>
      </c>
      <c r="HZ54" s="55">
        <f>-HZ51*Inputs!$M$95</f>
        <v>-675.90955039925768</v>
      </c>
      <c r="IA54" s="55">
        <f>-IA51*Inputs!$M$95</f>
        <v>-695.77340407556187</v>
      </c>
      <c r="IB54" s="55">
        <f>-IB51*Inputs!$M$95</f>
        <v>-729.27650838890418</v>
      </c>
      <c r="IC54" s="55">
        <f>-IC51*Inputs!$M$95</f>
        <v>-667.28039798842531</v>
      </c>
      <c r="ID54" s="55">
        <f>-ID51*Inputs!$M$95</f>
        <v>-544.35060302656279</v>
      </c>
      <c r="IE54" s="55">
        <f>-IE51*Inputs!$M$95</f>
        <v>-412.13335575957359</v>
      </c>
      <c r="IF54" s="55">
        <f>-IF51*Inputs!$M$95</f>
        <v>-314.8932090151223</v>
      </c>
      <c r="IG54" s="55">
        <f>-IG51*Inputs!$M$95</f>
        <v>-242.09949146315415</v>
      </c>
      <c r="IH54" s="55">
        <f>-IH51*Inputs!$M$95</f>
        <v>-276.76902225024736</v>
      </c>
      <c r="II54" s="55">
        <f>-II51*Inputs!$M$95</f>
        <v>-341.90900395742239</v>
      </c>
      <c r="IJ54" s="55">
        <f>-IJ51*Inputs!$M$95</f>
        <v>-500.59765497337742</v>
      </c>
      <c r="IK54" s="55">
        <f>-IK51*Inputs!$M$95</f>
        <v>-624.94628986565078</v>
      </c>
      <c r="IL54" s="55">
        <f>-IL51*Inputs!$M$95</f>
        <v>-693.32768484453777</v>
      </c>
      <c r="IM54" s="55">
        <f>-IM51*Inputs!$M$95</f>
        <v>-713.68515528469788</v>
      </c>
      <c r="IN54" s="55">
        <f>-IN51*Inputs!$M$95</f>
        <v>-748.02081174022692</v>
      </c>
      <c r="IO54" s="55">
        <f>-IO51*Inputs!$M$95</f>
        <v>-684.4840979962961</v>
      </c>
      <c r="IP54" s="55">
        <f>-IP51*Inputs!$M$95</f>
        <v>-558.49949762963126</v>
      </c>
      <c r="IQ54" s="55">
        <f>-IQ51*Inputs!$M$95</f>
        <v>-422.9966517680574</v>
      </c>
      <c r="IR54" s="55">
        <f>-IR51*Inputs!$M$95</f>
        <v>-323.34008737700651</v>
      </c>
      <c r="IS54" s="55">
        <f>-IS51*Inputs!$M$95</f>
        <v>-248.7374459438719</v>
      </c>
      <c r="IT54" s="55">
        <f>-IT51*Inputs!$M$95</f>
        <v>-284.27206551004832</v>
      </c>
      <c r="IU54" s="55">
        <f>-IU51*Inputs!$M$95</f>
        <v>-351.03077576264667</v>
      </c>
      <c r="IV54" s="55">
        <f>-IV51*Inputs!$M$95</f>
        <v>-513.66283975634815</v>
      </c>
      <c r="IW54" s="55">
        <f>-IW51*Inputs!$M$95</f>
        <v>-641.10153822569453</v>
      </c>
      <c r="IX54" s="55">
        <f>-IX51*Inputs!$M$95</f>
        <v>-711.1822108698068</v>
      </c>
      <c r="IY54" s="55">
        <f>-IY51*Inputs!$M$95</f>
        <v>-732.0455644504051</v>
      </c>
      <c r="IZ54" s="55">
        <f>-IZ51*Inputs!$M$95</f>
        <v>-767.23446196885379</v>
      </c>
      <c r="JA54" s="55">
        <f>-JA51*Inputs!$M$95</f>
        <v>-702.11886088838628</v>
      </c>
      <c r="JB54" s="55">
        <f>-JB51*Inputs!$M$95</f>
        <v>-573.00354320260988</v>
      </c>
      <c r="JC54" s="55">
        <f>-JC51*Inputs!$M$95</f>
        <v>-434.13345162137585</v>
      </c>
      <c r="JD54" s="55">
        <f>-JD51*Inputs!$M$95</f>
        <v>-332.00042160520724</v>
      </c>
      <c r="JE54" s="55">
        <f>-JE51*Inputs!$M$95</f>
        <v>-255.54390453245938</v>
      </c>
      <c r="JF54" s="55">
        <f>-JF51*Inputs!$M$95</f>
        <v>-291.9651813526595</v>
      </c>
      <c r="JG54" s="55">
        <f>-JG51*Inputs!$M$95</f>
        <v>-360.38284555503486</v>
      </c>
      <c r="JH54" s="55">
        <f>-JH51*Inputs!$M$95</f>
        <v>-527.05631633897985</v>
      </c>
      <c r="JI54" s="55">
        <f>-JI51*Inputs!$M$95</f>
        <v>-657.66186646528956</v>
      </c>
      <c r="JJ54" s="55">
        <f>-JJ51*Inputs!$M$95</f>
        <v>-729.48404382460797</v>
      </c>
      <c r="JK54" s="55">
        <f>-JK51*Inputs!$M$95</f>
        <v>-750.8658517416842</v>
      </c>
      <c r="JL54" s="55">
        <f>-JL51*Inputs!$M$95</f>
        <v>-786.92919336346631</v>
      </c>
      <c r="JM54" s="55">
        <f>-JM51*Inputs!$M$95</f>
        <v>-720.19546959614934</v>
      </c>
      <c r="JN54" s="55">
        <f>-JN51*Inputs!$M$95</f>
        <v>-587.87163626588131</v>
      </c>
      <c r="JO54" s="55">
        <f>-JO51*Inputs!$M$95</f>
        <v>-445.55062290885354</v>
      </c>
      <c r="JP54" s="55">
        <f>-JP51*Inputs!$M$95</f>
        <v>-340.87958709678321</v>
      </c>
      <c r="JQ54" s="55">
        <f>-JQ51*Inputs!$M$95</f>
        <v>-262.52312557477757</v>
      </c>
      <c r="JR54" s="55">
        <f>-JR51*Inputs!$M$95</f>
        <v>-299.85316552092002</v>
      </c>
      <c r="JS54" s="55">
        <f>-JS51*Inputs!$M$95</f>
        <v>-369.97100867872444</v>
      </c>
      <c r="JT54" s="55">
        <f>-JT51*Inputs!$M$95</f>
        <v>-540.7863152116505</v>
      </c>
      <c r="JU54" s="55">
        <f>-JU51*Inputs!$M$95</f>
        <v>-674.63741325859883</v>
      </c>
      <c r="JV54" s="55">
        <f>-JV51*Inputs!$M$95</f>
        <v>-748.24437172529656</v>
      </c>
      <c r="JW54" s="55">
        <f>-JW51*Inputs!$M$95</f>
        <v>-770.15751756911197</v>
      </c>
      <c r="JX54" s="55">
        <f>-JX51*Inputs!$M$95</f>
        <v>-807.11703323019549</v>
      </c>
      <c r="JY54" s="55">
        <f>-JY51*Inputs!$M$95</f>
        <v>-738.72497642726057</v>
      </c>
      <c r="JZ54" s="55">
        <f>-JZ51*Inputs!$M$95</f>
        <v>-603.11289583873543</v>
      </c>
      <c r="KA54" s="55">
        <f>-KA51*Inputs!$M$95</f>
        <v>-457.25520529978553</v>
      </c>
      <c r="KB54" s="55">
        <f>-KB51*Inputs!$M$95</f>
        <v>-349.98309424778529</v>
      </c>
      <c r="KC54" s="55">
        <f>-KC51*Inputs!$M$95</f>
        <v>-269.67947465695778</v>
      </c>
      <c r="KD54" s="55">
        <f>-KD51*Inputs!$M$95</f>
        <v>-307.94093438066142</v>
      </c>
      <c r="KE54" s="55">
        <f>-KE51*Inputs!$M$95</f>
        <v>-379.80120594093739</v>
      </c>
      <c r="KF54" s="55">
        <f>-KF51*Inputs!$M$95</f>
        <v>-554.86127284120653</v>
      </c>
      <c r="KG54" s="55">
        <f>-KG51*Inputs!$M$95</f>
        <v>-692.03857067462161</v>
      </c>
      <c r="KH54" s="55">
        <f>-KH51*Inputs!$M$95</f>
        <v>-767.47466205921671</v>
      </c>
      <c r="KI54" s="55">
        <f>-KI51*Inputs!$M$95</f>
        <v>-789.93234957725087</v>
      </c>
      <c r="KJ54" s="55">
        <f>-KJ51*Inputs!$M$95</f>
        <v>-827.81030920251226</v>
      </c>
      <c r="KK54" s="55">
        <f>-KK51*Inputs!$M$95</f>
        <v>-757.71870978802463</v>
      </c>
      <c r="KL54" s="55">
        <f>-KL51*Inputs!$M$95</f>
        <v>-618.73666899687453</v>
      </c>
      <c r="KM54" s="55">
        <f>-KM51*Inputs!$M$95</f>
        <v>-469.25441484803173</v>
      </c>
      <c r="KN54" s="55">
        <f>-KN51*Inputs!$M$95</f>
        <v>-359.31659183638925</v>
      </c>
      <c r="KO54" s="55">
        <f>-KO51*Inputs!$M$95</f>
        <v>-277.01742729872961</v>
      </c>
      <c r="KP54" s="55">
        <f>-KP51*Inputs!$M$95</f>
        <v>-316.23352794716504</v>
      </c>
      <c r="KQ54" s="55">
        <f>-KQ51*Inputs!$M$95</f>
        <v>-389.8795272557137</v>
      </c>
      <c r="KR54" s="55">
        <f>-KR51*Inputs!$M$95</f>
        <v>-569.28983681845477</v>
      </c>
      <c r="KS54" s="55">
        <f>-KS51*Inputs!$M$95</f>
        <v>-709.87599050303004</v>
      </c>
      <c r="KT54" s="55">
        <f>-KT51*Inputs!$M$95</f>
        <v>-787.18666875853216</v>
      </c>
      <c r="KU54" s="55">
        <f>-KU51*Inputs!$M$95</f>
        <v>-810.20242981138972</v>
      </c>
      <c r="KV54" s="55">
        <f>-KV51*Inputs!$M$95</f>
        <v>-849.02165673333889</v>
      </c>
      <c r="KW54" s="55">
        <f>-KW51*Inputs!$M$95</f>
        <v>-777.18828107340107</v>
      </c>
      <c r="KX54" s="55">
        <f>-KX51*Inputs!$M$95</f>
        <v>-634.75253656859104</v>
      </c>
      <c r="KY54" s="55">
        <f>-KY51*Inputs!$M$95</f>
        <v>-481.55564840414945</v>
      </c>
      <c r="KZ54" s="55">
        <f>-KZ51*Inputs!$M$95</f>
        <v>-368.88587049066768</v>
      </c>
      <c r="LA54" s="55">
        <f>-LA51*Inputs!$M$95</f>
        <v>-284.54157171424725</v>
      </c>
      <c r="LB54" s="55">
        <f>-LB51*Inputs!$M$95</f>
        <v>-324.7361129874057</v>
      </c>
      <c r="LC54" s="55">
        <f>-LC51*Inputs!$M$95</f>
        <v>-400.21221537877193</v>
      </c>
      <c r="LD54" s="55">
        <f>-LD51*Inputs!$M$95</f>
        <v>-584.08087113414706</v>
      </c>
      <c r="LE54" s="55">
        <f>-LE51*Inputs!$M$95</f>
        <v>-728.1605907377841</v>
      </c>
      <c r="LF54" s="55">
        <f>-LF51*Inputs!$M$95</f>
        <v>-807.39243934793546</v>
      </c>
      <c r="LG54" s="55">
        <f>-LG51*Inputs!$M$95</f>
        <v>-830.98014206295647</v>
      </c>
      <c r="LH54" s="55">
        <f>-LH51*Inputs!$M$95</f>
        <v>-870.76402677391616</v>
      </c>
      <c r="LI54" s="55">
        <f>-LI51*Inputs!$M$95</f>
        <v>-797.14559172882855</v>
      </c>
      <c r="LJ54" s="55">
        <f>-LJ51*Inputs!$M$95</f>
        <v>-651.17031897307413</v>
      </c>
      <c r="LK54" s="55">
        <f>-LK51*Inputs!$M$95</f>
        <v>-494.16648813774628</v>
      </c>
      <c r="LL54" s="55">
        <f>-LL51*Inputs!$M$95</f>
        <v>-378.69686624311441</v>
      </c>
      <c r="LM54" s="55">
        <f>-LM51*Inputs!$M$95</f>
        <v>-292.25661164209987</v>
      </c>
      <c r="LN54" s="55">
        <f>-LN51*Inputs!$M$95</f>
        <v>-333.45398619997826</v>
      </c>
      <c r="LO54" s="55">
        <f>-LO51*Inputs!$M$95</f>
        <v>-410.80566973576987</v>
      </c>
      <c r="LP54" s="55">
        <f>-LP51*Inputs!$M$95</f>
        <v>-599.24346158666583</v>
      </c>
      <c r="LQ54" s="55">
        <f>-LQ51*Inputs!$M$95</f>
        <v>-746.90356222245339</v>
      </c>
      <c r="LR54" s="55">
        <f>-LR51*Inputs!$M$95</f>
        <v>-828.10432227056708</v>
      </c>
      <c r="LS54" s="55">
        <f>-LS51*Inputs!$M$95</f>
        <v>-852.2781793980563</v>
      </c>
      <c r="LT54" s="55">
        <f>-LT51*Inputs!$M$95</f>
        <v>-893.05069364408325</v>
      </c>
      <c r="LU54" s="55">
        <f>-LU51*Inputs!$M$95</f>
        <v>-817.60284048812548</v>
      </c>
      <c r="LV54" s="55">
        <f>-LV51*Inputs!$M$95</f>
        <v>-668.00008220439031</v>
      </c>
      <c r="LW54" s="55">
        <f>-LW51*Inputs!$M$95</f>
        <v>-507.09470617280476</v>
      </c>
      <c r="LX54" s="55">
        <f>-LX51*Inputs!$M$95</f>
        <v>-388.75566417409129</v>
      </c>
      <c r="LY54" s="55">
        <f>-LY51*Inputs!$M$95</f>
        <v>-300.16736924624149</v>
      </c>
      <c r="LZ54" s="130">
        <f>-LZ51*Inputs!$M$95</f>
        <v>-331.48287463571501</v>
      </c>
      <c r="MA54" s="130">
        <f>-MA51*Inputs!$M$95</f>
        <v>-408.44779975382767</v>
      </c>
      <c r="MB54" s="130">
        <f>-MB51*Inputs!$M$95</f>
        <v>-595.94340264546929</v>
      </c>
      <c r="MC54" s="130">
        <f>-MC51*Inputs!$M$95</f>
        <v>-742.86520277807779</v>
      </c>
      <c r="MD54" s="130">
        <f>-MD51*Inputs!$M$95</f>
        <v>-823.6599590259508</v>
      </c>
      <c r="ME54" s="130">
        <f>-ME51*Inputs!$M$95</f>
        <v>-847.71294686780254</v>
      </c>
      <c r="MF54" s="130">
        <f>-MF51*Inputs!$M$95</f>
        <v>-888.28159854259957</v>
      </c>
      <c r="MG54" s="130">
        <f>-MG51*Inputs!$M$95</f>
        <v>-813.21098465242153</v>
      </c>
      <c r="MH54" s="130">
        <f>-MH51*Inputs!$M$95</f>
        <v>-664.35624016010513</v>
      </c>
      <c r="MI54" s="130">
        <f>-MI51*Inputs!$M$95</f>
        <v>-504.25539100867735</v>
      </c>
      <c r="MJ54" s="130">
        <f>-MJ51*Inputs!$M$95</f>
        <v>-386.50804421995747</v>
      </c>
      <c r="MK54" s="130">
        <f>-MK51*Inputs!$M$95</f>
        <v>-298.36269076674699</v>
      </c>
      <c r="ML54" s="130">
        <f>-ML51*Inputs!$M$95</f>
        <v>-329.52161862927306</v>
      </c>
      <c r="MM54" s="130">
        <f>-MM51*Inputs!$M$95</f>
        <v>-406.1017191217951</v>
      </c>
      <c r="MN54" s="130">
        <f>-MN51*Inputs!$M$95</f>
        <v>-592.65984399897854</v>
      </c>
      <c r="MO54" s="130">
        <f>-MO51*Inputs!$M$95</f>
        <v>-738.84703513092404</v>
      </c>
      <c r="MP54" s="130">
        <f>-MP51*Inputs!$M$95</f>
        <v>-819.23781759755775</v>
      </c>
      <c r="MQ54" s="130">
        <f>-MQ51*Inputs!$M$95</f>
        <v>-843.17054050020033</v>
      </c>
      <c r="MR54" s="130">
        <f>-MR51*Inputs!$M$95</f>
        <v>-883.53634891662307</v>
      </c>
      <c r="MS54" s="130">
        <f>-MS51*Inputs!$M$95</f>
        <v>-808.84108809589611</v>
      </c>
      <c r="MT54" s="130">
        <f>-MT51*Inputs!$M$95</f>
        <v>-660.73061732604128</v>
      </c>
      <c r="MU54" s="130">
        <f>-MU51*Inputs!$M$95</f>
        <v>-501.43027242037061</v>
      </c>
      <c r="MV54" s="130">
        <f>-MV51*Inputs!$M$95</f>
        <v>-384.2716623655943</v>
      </c>
      <c r="MW54" s="130">
        <f>-MW51*Inputs!$M$95</f>
        <v>-296.5670356796499</v>
      </c>
      <c r="MX54" s="130">
        <f>-MX51*Inputs!$M$95</f>
        <v>-327.57016890286332</v>
      </c>
      <c r="MY54" s="130">
        <f>-MY51*Inputs!$M$95</f>
        <v>-403.76736889292278</v>
      </c>
      <c r="MZ54" s="130">
        <f>-MZ51*Inputs!$M$95</f>
        <v>-589.39270314572025</v>
      </c>
      <c r="NA54" s="130">
        <f>-NA51*Inputs!$M$95</f>
        <v>-734.84895832200596</v>
      </c>
      <c r="NB54" s="130">
        <f>-NB51*Inputs!$M$95</f>
        <v>-814.8377868763065</v>
      </c>
      <c r="NC54" s="130">
        <f>-NC51*Inputs!$M$95</f>
        <v>-838.65084616443585</v>
      </c>
      <c r="ND54" s="130">
        <f>-ND51*Inputs!$M$95</f>
        <v>-878.81482553877663</v>
      </c>
      <c r="NE54" s="130">
        <f>-NE51*Inputs!$M$95</f>
        <v>-804.49304102215319</v>
      </c>
      <c r="NF54" s="130">
        <f>-NF51*Inputs!$M$95</f>
        <v>-657.12312260614772</v>
      </c>
      <c r="NG54" s="130">
        <f>-NG51*Inputs!$M$95</f>
        <v>-498.61927942500529</v>
      </c>
      <c r="NH54" s="130">
        <f>-NH51*Inputs!$M$95</f>
        <v>-382.04646242050296</v>
      </c>
      <c r="NI54" s="130">
        <f>-NI51*Inputs!$M$95</f>
        <v>-294.78035886798824</v>
      </c>
      <c r="NJ54" s="130">
        <f>-NJ51*Inputs!$M$95</f>
        <v>-325.62847642508569</v>
      </c>
      <c r="NK54" s="130">
        <f>-NK51*Inputs!$M$95</f>
        <v>-401.44469041519488</v>
      </c>
      <c r="NL54" s="130">
        <f>-NL51*Inputs!$M$95</f>
        <v>-586.1418979967284</v>
      </c>
      <c r="NM54" s="130">
        <f>-NM51*Inputs!$M$95</f>
        <v>-730.87087189713282</v>
      </c>
      <c r="NN54" s="130">
        <f>-NN51*Inputs!$M$95</f>
        <v>-810.45975630866178</v>
      </c>
      <c r="NO54" s="130">
        <f>-NO51*Inputs!$M$95</f>
        <v>-834.15375030035034</v>
      </c>
      <c r="NP54" s="130">
        <f>-NP51*Inputs!$M$95</f>
        <v>-874.1169097778195</v>
      </c>
      <c r="NQ54" s="130">
        <f>-NQ51*Inputs!$M$95</f>
        <v>-800.16673418377923</v>
      </c>
      <c r="NR54" s="130">
        <f>-NR51*Inputs!$M$95</f>
        <v>-653.53366535985367</v>
      </c>
      <c r="NS54" s="130">
        <f>-NS51*Inputs!$M$95</f>
        <v>-495.82234139461707</v>
      </c>
      <c r="NT54" s="130">
        <f>-NT51*Inputs!$M$95</f>
        <v>-379.83238847513712</v>
      </c>
      <c r="NU54" s="130">
        <f>-NU51*Inputs!$M$95</f>
        <v>-293.002615440385</v>
      </c>
      <c r="NV54" s="130">
        <f>-NV51*Inputs!$M$95</f>
        <v>-323.69649240969687</v>
      </c>
      <c r="NW54" s="130">
        <f>-NW51*Inputs!$M$95</f>
        <v>-399.13362532985559</v>
      </c>
      <c r="NX54" s="130">
        <f>-NX51*Inputs!$M$95</f>
        <v>-582.9073468734814</v>
      </c>
      <c r="NY54" s="130">
        <f>-NY51*Inputs!$M$95</f>
        <v>-726.91267590438383</v>
      </c>
      <c r="NZ54" s="130">
        <f>-NZ51*Inputs!$M$95</f>
        <v>-806.10361589385514</v>
      </c>
      <c r="OA54" s="130">
        <f>-OA51*Inputs!$M$95</f>
        <v>-829.67913991558544</v>
      </c>
      <c r="OB54" s="130">
        <f>-OB51*Inputs!$M$95</f>
        <v>-869.44248359566711</v>
      </c>
      <c r="OC54" s="130">
        <f>-OC51*Inputs!$M$95</f>
        <v>-795.86205887959693</v>
      </c>
      <c r="OD54" s="130">
        <f>-OD51*Inputs!$M$95</f>
        <v>-649.96215539979119</v>
      </c>
      <c r="OE54" s="130">
        <f>-OE51*Inputs!$M$95</f>
        <v>-493.03938805438065</v>
      </c>
      <c r="OF54" s="130">
        <f>-OF51*Inputs!$M$95</f>
        <v>-377.62938489949812</v>
      </c>
      <c r="OG54" s="130">
        <f>-OG51*Inputs!$M$95</f>
        <v>-291.23376072991977</v>
      </c>
    </row>
    <row r="55" spans="2:397">
      <c r="B55" s="126"/>
      <c r="E55" s="11" t="s">
        <v>240</v>
      </c>
      <c r="G55" s="55">
        <f>+SUM(AL55:AW55)</f>
        <v>282544.2</v>
      </c>
      <c r="H55" s="55">
        <f>+SUM(AX55:BI55)</f>
        <v>0</v>
      </c>
      <c r="I55" s="55">
        <f>+SUM(BJ55:BU55)</f>
        <v>0</v>
      </c>
      <c r="J55" s="55">
        <f>+SUM(BV55:CG55)</f>
        <v>0</v>
      </c>
      <c r="K55" s="55">
        <f>+SUM(CH55:CS55)</f>
        <v>0</v>
      </c>
      <c r="L55" s="55">
        <f>+SUM(CT55:DE55)</f>
        <v>0</v>
      </c>
      <c r="M55" s="55">
        <f>+SUM(DF55:DQ55)</f>
        <v>0</v>
      </c>
      <c r="N55" s="55">
        <f>+SUM(DR55:EC55)</f>
        <v>0</v>
      </c>
      <c r="O55" s="55">
        <f>+SUM(ED55:EO55)</f>
        <v>0</v>
      </c>
      <c r="P55" s="55">
        <f>+SUM(EP55:FA55)</f>
        <v>0</v>
      </c>
      <c r="Q55" s="55">
        <f>+SUM(FB55:FM55)</f>
        <v>0</v>
      </c>
      <c r="R55" s="55">
        <f>+SUM(FN55:FY55)</f>
        <v>0</v>
      </c>
      <c r="S55" s="55">
        <f>+SUM(FZ55:GK55)</f>
        <v>0</v>
      </c>
      <c r="T55" s="55">
        <f>+SUM(GL55:GW55)</f>
        <v>0</v>
      </c>
      <c r="U55" s="55">
        <f>+SUM(GX55:HI55)</f>
        <v>0</v>
      </c>
      <c r="V55" s="55">
        <f>+SUM(HJ55:HU55)</f>
        <v>0</v>
      </c>
      <c r="W55" s="55">
        <f>+SUM(HV55:IG55)</f>
        <v>0</v>
      </c>
      <c r="X55" s="55">
        <f>+SUM(IH55:IS55)</f>
        <v>0</v>
      </c>
      <c r="Y55" s="55">
        <f>+SUM(IT55:JE55)</f>
        <v>0</v>
      </c>
      <c r="Z55" s="55">
        <f>+SUM(JF55:JQ55)</f>
        <v>0</v>
      </c>
      <c r="AA55" s="55">
        <f>+SUM(JR55:KC55)</f>
        <v>0</v>
      </c>
      <c r="AB55" s="55">
        <f>+SUM(KD55:KO55)</f>
        <v>0</v>
      </c>
      <c r="AC55" s="55">
        <f>+SUM(KP55:LA55)</f>
        <v>0</v>
      </c>
      <c r="AD55" s="55">
        <f>+SUM(LB55:LM55)</f>
        <v>0</v>
      </c>
      <c r="AE55" s="55">
        <f>+SUM(LN55:LY55)</f>
        <v>0</v>
      </c>
      <c r="AF55" s="130">
        <f t="shared" si="382"/>
        <v>1</v>
      </c>
      <c r="AG55" s="130">
        <f t="shared" si="382"/>
        <v>3</v>
      </c>
      <c r="AH55" s="130">
        <f t="shared" si="382"/>
        <v>6</v>
      </c>
      <c r="AI55" s="130">
        <f t="shared" si="382"/>
        <v>10</v>
      </c>
      <c r="AJ55" s="130">
        <f t="shared" si="382"/>
        <v>15</v>
      </c>
      <c r="AK55" s="50"/>
      <c r="AL55" s="55">
        <f>Inputs!$M$93</f>
        <v>282544.2</v>
      </c>
      <c r="AM55" s="55">
        <v>0</v>
      </c>
      <c r="AN55" s="55">
        <v>0</v>
      </c>
      <c r="AO55" s="55">
        <v>0</v>
      </c>
      <c r="AP55" s="55">
        <v>0</v>
      </c>
      <c r="AQ55" s="55">
        <v>0</v>
      </c>
      <c r="AR55" s="55">
        <v>0</v>
      </c>
      <c r="AS55" s="55">
        <v>0</v>
      </c>
      <c r="AT55" s="55">
        <v>0</v>
      </c>
      <c r="AU55" s="55">
        <v>0</v>
      </c>
      <c r="AV55" s="55">
        <v>0</v>
      </c>
      <c r="AW55" s="55">
        <v>0</v>
      </c>
      <c r="AX55" s="55">
        <v>0</v>
      </c>
      <c r="AY55" s="55">
        <v>0</v>
      </c>
      <c r="AZ55" s="55">
        <v>0</v>
      </c>
      <c r="BA55" s="55">
        <v>0</v>
      </c>
      <c r="BB55" s="55">
        <v>0</v>
      </c>
      <c r="BC55" s="55">
        <v>0</v>
      </c>
      <c r="BD55" s="55">
        <v>0</v>
      </c>
      <c r="BE55" s="55">
        <v>0</v>
      </c>
      <c r="BF55" s="55">
        <v>0</v>
      </c>
      <c r="BG55" s="55">
        <v>0</v>
      </c>
      <c r="BH55" s="55">
        <v>0</v>
      </c>
      <c r="BI55" s="55">
        <v>0</v>
      </c>
      <c r="BJ55" s="55">
        <v>0</v>
      </c>
      <c r="BK55" s="55">
        <v>0</v>
      </c>
      <c r="BL55" s="55">
        <v>0</v>
      </c>
      <c r="BM55" s="55">
        <v>0</v>
      </c>
      <c r="BN55" s="55">
        <v>0</v>
      </c>
      <c r="BO55" s="55">
        <v>0</v>
      </c>
      <c r="BP55" s="55">
        <v>0</v>
      </c>
      <c r="BQ55" s="55">
        <v>0</v>
      </c>
      <c r="BR55" s="55">
        <v>0</v>
      </c>
      <c r="BS55" s="55">
        <v>0</v>
      </c>
      <c r="BT55" s="55">
        <v>0</v>
      </c>
      <c r="BU55" s="55">
        <v>0</v>
      </c>
      <c r="BV55" s="55">
        <v>0</v>
      </c>
      <c r="BW55" s="55">
        <v>0</v>
      </c>
      <c r="BX55" s="55">
        <v>0</v>
      </c>
      <c r="BY55" s="55">
        <v>0</v>
      </c>
      <c r="BZ55" s="55">
        <v>0</v>
      </c>
      <c r="CA55" s="55">
        <v>0</v>
      </c>
      <c r="CB55" s="55">
        <v>0</v>
      </c>
      <c r="CC55" s="55">
        <v>0</v>
      </c>
      <c r="CD55" s="55">
        <v>0</v>
      </c>
      <c r="CE55" s="55">
        <v>0</v>
      </c>
      <c r="CF55" s="55">
        <v>0</v>
      </c>
      <c r="CG55" s="55">
        <v>0</v>
      </c>
      <c r="CH55" s="55">
        <v>0</v>
      </c>
      <c r="CI55" s="55">
        <v>0</v>
      </c>
      <c r="CJ55" s="55">
        <v>0</v>
      </c>
      <c r="CK55" s="55">
        <v>0</v>
      </c>
      <c r="CL55" s="55">
        <v>0</v>
      </c>
      <c r="CM55" s="55">
        <v>0</v>
      </c>
      <c r="CN55" s="55">
        <v>0</v>
      </c>
      <c r="CO55" s="55">
        <v>0</v>
      </c>
      <c r="CP55" s="55">
        <v>0</v>
      </c>
      <c r="CQ55" s="55">
        <v>0</v>
      </c>
      <c r="CR55" s="55">
        <v>0</v>
      </c>
      <c r="CS55" s="55">
        <v>0</v>
      </c>
      <c r="CT55" s="55">
        <v>0</v>
      </c>
      <c r="CU55" s="55">
        <v>0</v>
      </c>
      <c r="CV55" s="55">
        <v>0</v>
      </c>
      <c r="CW55" s="55">
        <v>0</v>
      </c>
      <c r="CX55" s="55">
        <v>0</v>
      </c>
      <c r="CY55" s="55">
        <v>0</v>
      </c>
      <c r="CZ55" s="55">
        <v>0</v>
      </c>
      <c r="DA55" s="55">
        <v>0</v>
      </c>
      <c r="DB55" s="55">
        <v>0</v>
      </c>
      <c r="DC55" s="55">
        <v>0</v>
      </c>
      <c r="DD55" s="55">
        <v>0</v>
      </c>
      <c r="DE55" s="55">
        <v>0</v>
      </c>
      <c r="DF55" s="55">
        <v>0</v>
      </c>
      <c r="DG55" s="55">
        <v>0</v>
      </c>
      <c r="DH55" s="55">
        <v>0</v>
      </c>
      <c r="DI55" s="55">
        <v>0</v>
      </c>
      <c r="DJ55" s="55">
        <v>0</v>
      </c>
      <c r="DK55" s="55">
        <v>0</v>
      </c>
      <c r="DL55" s="55">
        <v>0</v>
      </c>
      <c r="DM55" s="55">
        <v>0</v>
      </c>
      <c r="DN55" s="55">
        <v>0</v>
      </c>
      <c r="DO55" s="55">
        <v>0</v>
      </c>
      <c r="DP55" s="55">
        <v>0</v>
      </c>
      <c r="DQ55" s="55">
        <v>0</v>
      </c>
      <c r="DR55" s="55">
        <v>0</v>
      </c>
      <c r="DS55" s="55">
        <v>0</v>
      </c>
      <c r="DT55" s="55">
        <v>0</v>
      </c>
      <c r="DU55" s="55">
        <v>0</v>
      </c>
      <c r="DV55" s="55">
        <v>0</v>
      </c>
      <c r="DW55" s="55">
        <v>0</v>
      </c>
      <c r="DX55" s="55">
        <v>0</v>
      </c>
      <c r="DY55" s="55">
        <v>0</v>
      </c>
      <c r="DZ55" s="55">
        <v>0</v>
      </c>
      <c r="EA55" s="55">
        <v>0</v>
      </c>
      <c r="EB55" s="55">
        <v>0</v>
      </c>
      <c r="EC55" s="55">
        <v>0</v>
      </c>
      <c r="ED55" s="55">
        <v>0</v>
      </c>
      <c r="EE55" s="55">
        <v>0</v>
      </c>
      <c r="EF55" s="55">
        <v>0</v>
      </c>
      <c r="EG55" s="55">
        <v>0</v>
      </c>
      <c r="EH55" s="55">
        <v>0</v>
      </c>
      <c r="EI55" s="55">
        <v>0</v>
      </c>
      <c r="EJ55" s="55">
        <v>0</v>
      </c>
      <c r="EK55" s="55">
        <v>0</v>
      </c>
      <c r="EL55" s="55">
        <v>0</v>
      </c>
      <c r="EM55" s="55">
        <v>0</v>
      </c>
      <c r="EN55" s="55">
        <v>0</v>
      </c>
      <c r="EO55" s="55">
        <v>0</v>
      </c>
      <c r="EP55" s="55">
        <v>0</v>
      </c>
      <c r="EQ55" s="55">
        <v>0</v>
      </c>
      <c r="ER55" s="55">
        <v>0</v>
      </c>
      <c r="ES55" s="55">
        <v>0</v>
      </c>
      <c r="ET55" s="55">
        <v>0</v>
      </c>
      <c r="EU55" s="55">
        <v>0</v>
      </c>
      <c r="EV55" s="55">
        <v>0</v>
      </c>
      <c r="EW55" s="55">
        <v>0</v>
      </c>
      <c r="EX55" s="55">
        <v>0</v>
      </c>
      <c r="EY55" s="55">
        <v>0</v>
      </c>
      <c r="EZ55" s="55">
        <v>0</v>
      </c>
      <c r="FA55" s="55">
        <v>0</v>
      </c>
      <c r="FB55" s="55">
        <v>0</v>
      </c>
      <c r="FC55" s="55">
        <v>0</v>
      </c>
      <c r="FD55" s="55">
        <v>0</v>
      </c>
      <c r="FE55" s="55">
        <v>0</v>
      </c>
      <c r="FF55" s="55">
        <v>0</v>
      </c>
      <c r="FG55" s="55">
        <v>0</v>
      </c>
      <c r="FH55" s="55">
        <v>0</v>
      </c>
      <c r="FI55" s="55">
        <v>0</v>
      </c>
      <c r="FJ55" s="55">
        <v>0</v>
      </c>
      <c r="FK55" s="55">
        <v>0</v>
      </c>
      <c r="FL55" s="55">
        <v>0</v>
      </c>
      <c r="FM55" s="55">
        <v>0</v>
      </c>
      <c r="FN55" s="55">
        <v>0</v>
      </c>
      <c r="FO55" s="55">
        <v>0</v>
      </c>
      <c r="FP55" s="55">
        <v>0</v>
      </c>
      <c r="FQ55" s="55">
        <v>0</v>
      </c>
      <c r="FR55" s="55">
        <v>0</v>
      </c>
      <c r="FS55" s="55">
        <v>0</v>
      </c>
      <c r="FT55" s="55">
        <v>0</v>
      </c>
      <c r="FU55" s="55">
        <v>0</v>
      </c>
      <c r="FV55" s="55">
        <v>0</v>
      </c>
      <c r="FW55" s="55">
        <v>0</v>
      </c>
      <c r="FX55" s="55">
        <v>0</v>
      </c>
      <c r="FY55" s="55">
        <v>0</v>
      </c>
      <c r="FZ55" s="55">
        <v>0</v>
      </c>
      <c r="GA55" s="55">
        <v>0</v>
      </c>
      <c r="GB55" s="55">
        <v>0</v>
      </c>
      <c r="GC55" s="55">
        <v>0</v>
      </c>
      <c r="GD55" s="55">
        <v>0</v>
      </c>
      <c r="GE55" s="55">
        <v>0</v>
      </c>
      <c r="GF55" s="55">
        <v>0</v>
      </c>
      <c r="GG55" s="55">
        <v>0</v>
      </c>
      <c r="GH55" s="55">
        <v>0</v>
      </c>
      <c r="GI55" s="55">
        <v>0</v>
      </c>
      <c r="GJ55" s="55">
        <v>0</v>
      </c>
      <c r="GK55" s="55">
        <v>0</v>
      </c>
      <c r="GL55" s="55">
        <v>0</v>
      </c>
      <c r="GM55" s="55">
        <v>0</v>
      </c>
      <c r="GN55" s="55">
        <v>0</v>
      </c>
      <c r="GO55" s="55">
        <v>0</v>
      </c>
      <c r="GP55" s="55">
        <v>0</v>
      </c>
      <c r="GQ55" s="55">
        <v>0</v>
      </c>
      <c r="GR55" s="55">
        <v>0</v>
      </c>
      <c r="GS55" s="55">
        <v>0</v>
      </c>
      <c r="GT55" s="55">
        <v>0</v>
      </c>
      <c r="GU55" s="55">
        <v>0</v>
      </c>
      <c r="GV55" s="55">
        <v>0</v>
      </c>
      <c r="GW55" s="55">
        <v>0</v>
      </c>
      <c r="GX55" s="55">
        <v>0</v>
      </c>
      <c r="GY55" s="55">
        <v>0</v>
      </c>
      <c r="GZ55" s="55">
        <v>0</v>
      </c>
      <c r="HA55" s="55">
        <v>0</v>
      </c>
      <c r="HB55" s="55">
        <v>0</v>
      </c>
      <c r="HC55" s="55">
        <v>0</v>
      </c>
      <c r="HD55" s="55">
        <v>0</v>
      </c>
      <c r="HE55" s="55">
        <v>0</v>
      </c>
      <c r="HF55" s="55">
        <v>0</v>
      </c>
      <c r="HG55" s="55">
        <v>0</v>
      </c>
      <c r="HH55" s="55">
        <v>0</v>
      </c>
      <c r="HI55" s="55">
        <v>0</v>
      </c>
      <c r="HJ55" s="55">
        <v>0</v>
      </c>
      <c r="HK55" s="55">
        <v>0</v>
      </c>
      <c r="HL55" s="55">
        <v>0</v>
      </c>
      <c r="HM55" s="55">
        <v>0</v>
      </c>
      <c r="HN55" s="55">
        <v>0</v>
      </c>
      <c r="HO55" s="55">
        <v>0</v>
      </c>
      <c r="HP55" s="55">
        <v>0</v>
      </c>
      <c r="HQ55" s="55">
        <v>0</v>
      </c>
      <c r="HR55" s="55">
        <v>0</v>
      </c>
      <c r="HS55" s="55">
        <v>0</v>
      </c>
      <c r="HT55" s="55">
        <v>0</v>
      </c>
      <c r="HU55" s="55">
        <v>0</v>
      </c>
      <c r="HV55" s="55">
        <v>0</v>
      </c>
      <c r="HW55" s="55">
        <v>0</v>
      </c>
      <c r="HX55" s="55">
        <v>0</v>
      </c>
      <c r="HY55" s="55">
        <v>0</v>
      </c>
      <c r="HZ55" s="55">
        <v>0</v>
      </c>
      <c r="IA55" s="55">
        <v>0</v>
      </c>
      <c r="IB55" s="55">
        <v>0</v>
      </c>
      <c r="IC55" s="55">
        <v>0</v>
      </c>
      <c r="ID55" s="55">
        <v>0</v>
      </c>
      <c r="IE55" s="55">
        <v>0</v>
      </c>
      <c r="IF55" s="55">
        <v>0</v>
      </c>
      <c r="IG55" s="55">
        <v>0</v>
      </c>
      <c r="IH55" s="55">
        <v>0</v>
      </c>
      <c r="II55" s="55">
        <v>0</v>
      </c>
      <c r="IJ55" s="55">
        <v>0</v>
      </c>
      <c r="IK55" s="55">
        <v>0</v>
      </c>
      <c r="IL55" s="55">
        <v>0</v>
      </c>
      <c r="IM55" s="55">
        <v>0</v>
      </c>
      <c r="IN55" s="55">
        <v>0</v>
      </c>
      <c r="IO55" s="55">
        <v>0</v>
      </c>
      <c r="IP55" s="55">
        <v>0</v>
      </c>
      <c r="IQ55" s="55">
        <v>0</v>
      </c>
      <c r="IR55" s="55">
        <v>0</v>
      </c>
      <c r="IS55" s="55">
        <v>0</v>
      </c>
      <c r="IT55" s="55">
        <v>0</v>
      </c>
      <c r="IU55" s="55">
        <v>0</v>
      </c>
      <c r="IV55" s="55">
        <v>0</v>
      </c>
      <c r="IW55" s="55">
        <v>0</v>
      </c>
      <c r="IX55" s="55">
        <v>0</v>
      </c>
      <c r="IY55" s="55">
        <v>0</v>
      </c>
      <c r="IZ55" s="55">
        <v>0</v>
      </c>
      <c r="JA55" s="55">
        <v>0</v>
      </c>
      <c r="JB55" s="55">
        <v>0</v>
      </c>
      <c r="JC55" s="55">
        <v>0</v>
      </c>
      <c r="JD55" s="55">
        <v>0</v>
      </c>
      <c r="JE55" s="55">
        <v>0</v>
      </c>
      <c r="JF55" s="55">
        <v>0</v>
      </c>
      <c r="JG55" s="55">
        <v>0</v>
      </c>
      <c r="JH55" s="55">
        <v>0</v>
      </c>
      <c r="JI55" s="55">
        <v>0</v>
      </c>
      <c r="JJ55" s="55">
        <v>0</v>
      </c>
      <c r="JK55" s="55">
        <v>0</v>
      </c>
      <c r="JL55" s="55">
        <v>0</v>
      </c>
      <c r="JM55" s="55">
        <v>0</v>
      </c>
      <c r="JN55" s="55">
        <v>0</v>
      </c>
      <c r="JO55" s="55">
        <v>0</v>
      </c>
      <c r="JP55" s="55">
        <v>0</v>
      </c>
      <c r="JQ55" s="55">
        <v>0</v>
      </c>
      <c r="JR55" s="55">
        <v>0</v>
      </c>
      <c r="JS55" s="55">
        <v>0</v>
      </c>
      <c r="JT55" s="55">
        <v>0</v>
      </c>
      <c r="JU55" s="55">
        <v>0</v>
      </c>
      <c r="JV55" s="55">
        <v>0</v>
      </c>
      <c r="JW55" s="55">
        <v>0</v>
      </c>
      <c r="JX55" s="55">
        <v>0</v>
      </c>
      <c r="JY55" s="55">
        <v>0</v>
      </c>
      <c r="JZ55" s="55">
        <v>0</v>
      </c>
      <c r="KA55" s="55">
        <v>0</v>
      </c>
      <c r="KB55" s="55">
        <v>0</v>
      </c>
      <c r="KC55" s="55">
        <v>0</v>
      </c>
      <c r="KD55" s="55">
        <v>0</v>
      </c>
      <c r="KE55" s="55">
        <v>0</v>
      </c>
      <c r="KF55" s="55">
        <v>0</v>
      </c>
      <c r="KG55" s="55">
        <v>0</v>
      </c>
      <c r="KH55" s="55">
        <v>0</v>
      </c>
      <c r="KI55" s="55">
        <v>0</v>
      </c>
      <c r="KJ55" s="55">
        <v>0</v>
      </c>
      <c r="KK55" s="55">
        <v>0</v>
      </c>
      <c r="KL55" s="55">
        <v>0</v>
      </c>
      <c r="KM55" s="55">
        <v>0</v>
      </c>
      <c r="KN55" s="55">
        <v>0</v>
      </c>
      <c r="KO55" s="55">
        <v>0</v>
      </c>
      <c r="KP55" s="55">
        <v>0</v>
      </c>
      <c r="KQ55" s="55">
        <v>0</v>
      </c>
      <c r="KR55" s="55">
        <v>0</v>
      </c>
      <c r="KS55" s="55">
        <v>0</v>
      </c>
      <c r="KT55" s="55">
        <v>0</v>
      </c>
      <c r="KU55" s="55">
        <v>0</v>
      </c>
      <c r="KV55" s="55">
        <v>0</v>
      </c>
      <c r="KW55" s="55">
        <v>0</v>
      </c>
      <c r="KX55" s="55">
        <v>0</v>
      </c>
      <c r="KY55" s="55">
        <v>0</v>
      </c>
      <c r="KZ55" s="55">
        <v>0</v>
      </c>
      <c r="LA55" s="55">
        <v>0</v>
      </c>
      <c r="LB55" s="55">
        <v>0</v>
      </c>
      <c r="LC55" s="55">
        <v>0</v>
      </c>
      <c r="LD55" s="55">
        <v>0</v>
      </c>
      <c r="LE55" s="55">
        <v>0</v>
      </c>
      <c r="LF55" s="55">
        <v>0</v>
      </c>
      <c r="LG55" s="55">
        <v>0</v>
      </c>
      <c r="LH55" s="55">
        <v>0</v>
      </c>
      <c r="LI55" s="55">
        <v>0</v>
      </c>
      <c r="LJ55" s="55">
        <v>0</v>
      </c>
      <c r="LK55" s="55">
        <v>0</v>
      </c>
      <c r="LL55" s="55">
        <v>0</v>
      </c>
      <c r="LM55" s="55">
        <v>0</v>
      </c>
      <c r="LN55" s="55">
        <v>0</v>
      </c>
      <c r="LO55" s="55">
        <v>0</v>
      </c>
      <c r="LP55" s="55">
        <v>0</v>
      </c>
      <c r="LQ55" s="55">
        <v>0</v>
      </c>
      <c r="LR55" s="55">
        <v>0</v>
      </c>
      <c r="LS55" s="55">
        <v>0</v>
      </c>
      <c r="LT55" s="55">
        <v>0</v>
      </c>
      <c r="LU55" s="55">
        <v>0</v>
      </c>
      <c r="LV55" s="55">
        <v>0</v>
      </c>
      <c r="LW55" s="55">
        <v>0</v>
      </c>
      <c r="LX55" s="55">
        <v>0</v>
      </c>
      <c r="LY55" s="55">
        <v>0</v>
      </c>
      <c r="LZ55" s="130">
        <v>1</v>
      </c>
      <c r="MA55" s="130">
        <v>2</v>
      </c>
      <c r="MB55" s="130">
        <v>3</v>
      </c>
      <c r="MC55" s="130">
        <v>4</v>
      </c>
      <c r="MD55" s="130">
        <v>5</v>
      </c>
      <c r="ME55" s="130">
        <v>6</v>
      </c>
      <c r="MF55" s="130">
        <v>7</v>
      </c>
      <c r="MG55" s="130">
        <v>8</v>
      </c>
      <c r="MH55" s="130">
        <v>9</v>
      </c>
      <c r="MI55" s="130">
        <v>10</v>
      </c>
      <c r="MJ55" s="130">
        <v>11</v>
      </c>
      <c r="MK55" s="130">
        <v>12</v>
      </c>
      <c r="ML55" s="130">
        <v>13</v>
      </c>
      <c r="MM55" s="130">
        <v>14</v>
      </c>
      <c r="MN55" s="130">
        <v>15</v>
      </c>
      <c r="MO55" s="130">
        <v>16</v>
      </c>
      <c r="MP55" s="130">
        <v>17</v>
      </c>
      <c r="MQ55" s="130">
        <v>18</v>
      </c>
      <c r="MR55" s="130">
        <v>19</v>
      </c>
      <c r="MS55" s="130">
        <v>20</v>
      </c>
      <c r="MT55" s="130">
        <v>21</v>
      </c>
      <c r="MU55" s="130">
        <v>22</v>
      </c>
      <c r="MV55" s="130">
        <v>23</v>
      </c>
      <c r="MW55" s="130">
        <v>24</v>
      </c>
      <c r="MX55" s="130">
        <v>25</v>
      </c>
      <c r="MY55" s="130">
        <v>26</v>
      </c>
      <c r="MZ55" s="130">
        <v>27</v>
      </c>
      <c r="NA55" s="130">
        <v>28</v>
      </c>
      <c r="NB55" s="130">
        <v>29</v>
      </c>
      <c r="NC55" s="130">
        <v>30</v>
      </c>
      <c r="ND55" s="130">
        <v>31</v>
      </c>
      <c r="NE55" s="130">
        <v>32</v>
      </c>
      <c r="NF55" s="130">
        <v>33</v>
      </c>
      <c r="NG55" s="130">
        <v>34</v>
      </c>
      <c r="NH55" s="130">
        <v>35</v>
      </c>
      <c r="NI55" s="130">
        <v>36</v>
      </c>
      <c r="NJ55" s="130">
        <v>37</v>
      </c>
      <c r="NK55" s="130">
        <v>38</v>
      </c>
      <c r="NL55" s="130">
        <v>39</v>
      </c>
      <c r="NM55" s="130">
        <v>40</v>
      </c>
      <c r="NN55" s="130">
        <v>41</v>
      </c>
      <c r="NO55" s="130">
        <v>42</v>
      </c>
      <c r="NP55" s="130">
        <v>43</v>
      </c>
      <c r="NQ55" s="130">
        <v>44</v>
      </c>
      <c r="NR55" s="130">
        <v>45</v>
      </c>
      <c r="NS55" s="130">
        <v>46</v>
      </c>
      <c r="NT55" s="130">
        <v>47</v>
      </c>
      <c r="NU55" s="130">
        <v>48</v>
      </c>
      <c r="NV55" s="130">
        <v>49</v>
      </c>
      <c r="NW55" s="130">
        <v>50</v>
      </c>
      <c r="NX55" s="130">
        <v>51</v>
      </c>
      <c r="NY55" s="130">
        <v>52</v>
      </c>
      <c r="NZ55" s="130">
        <v>53</v>
      </c>
      <c r="OA55" s="130">
        <v>54</v>
      </c>
      <c r="OB55" s="130">
        <v>55</v>
      </c>
      <c r="OC55" s="130">
        <v>56</v>
      </c>
      <c r="OD55" s="130">
        <v>57</v>
      </c>
      <c r="OE55" s="130">
        <v>58</v>
      </c>
      <c r="OF55" s="130">
        <v>59</v>
      </c>
      <c r="OG55" s="130">
        <v>60</v>
      </c>
    </row>
    <row r="56" spans="2:397"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130"/>
      <c r="AG56" s="130"/>
      <c r="AH56" s="130"/>
      <c r="AI56" s="130"/>
      <c r="AJ56" s="130"/>
      <c r="AK56" s="50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130"/>
      <c r="MA56" s="130"/>
      <c r="MB56" s="130"/>
      <c r="MC56" s="130"/>
      <c r="MD56" s="130"/>
      <c r="ME56" s="130"/>
      <c r="MF56" s="130"/>
      <c r="MG56" s="130"/>
      <c r="MH56" s="130"/>
      <c r="MI56" s="130"/>
      <c r="MJ56" s="130"/>
      <c r="MK56" s="130"/>
      <c r="ML56" s="130"/>
      <c r="MM56" s="130"/>
      <c r="MN56" s="130"/>
      <c r="MO56" s="130"/>
      <c r="MP56" s="130"/>
      <c r="MQ56" s="130"/>
      <c r="MR56" s="130"/>
      <c r="MS56" s="130"/>
      <c r="MT56" s="130"/>
      <c r="MU56" s="130"/>
      <c r="MV56" s="130"/>
      <c r="MW56" s="130"/>
      <c r="MX56" s="130"/>
      <c r="MY56" s="130"/>
      <c r="MZ56" s="130"/>
      <c r="NA56" s="130"/>
      <c r="NB56" s="130"/>
      <c r="NC56" s="130"/>
      <c r="ND56" s="130"/>
      <c r="NE56" s="130"/>
      <c r="NF56" s="130"/>
      <c r="NG56" s="130"/>
      <c r="NH56" s="130"/>
      <c r="NI56" s="130"/>
      <c r="NJ56" s="130"/>
      <c r="NK56" s="130"/>
      <c r="NL56" s="130"/>
      <c r="NM56" s="130"/>
      <c r="NN56" s="130"/>
      <c r="NO56" s="130"/>
      <c r="NP56" s="130"/>
      <c r="NQ56" s="130"/>
      <c r="NR56" s="130"/>
      <c r="NS56" s="130"/>
      <c r="NT56" s="130"/>
      <c r="NU56" s="130"/>
      <c r="NV56" s="130"/>
      <c r="NW56" s="130"/>
      <c r="NX56" s="130"/>
      <c r="NY56" s="130"/>
      <c r="NZ56" s="130"/>
      <c r="OA56" s="130"/>
      <c r="OB56" s="130"/>
      <c r="OC56" s="130"/>
      <c r="OD56" s="130"/>
      <c r="OE56" s="130"/>
      <c r="OF56" s="130"/>
      <c r="OG56" s="130"/>
    </row>
    <row r="57" spans="2:397" ht="17" customHeight="1" thickBot="1">
      <c r="D57" s="11" t="s">
        <v>337</v>
      </c>
      <c r="G57" s="129">
        <f t="shared" ref="G57:AE57" si="383">SUM(G51:G55)</f>
        <v>237579.3089453888</v>
      </c>
      <c r="H57" s="129">
        <f t="shared" si="383"/>
        <v>-131913.25418415159</v>
      </c>
      <c r="I57" s="129">
        <f t="shared" si="383"/>
        <v>-70548.524841225619</v>
      </c>
      <c r="J57" s="129">
        <f t="shared" si="383"/>
        <v>-32868.352934127535</v>
      </c>
      <c r="K57" s="129">
        <f t="shared" si="383"/>
        <v>-30753.728553984743</v>
      </c>
      <c r="L57" s="129">
        <f t="shared" si="383"/>
        <v>-1786.0415361574769</v>
      </c>
      <c r="M57" s="129">
        <f t="shared" si="383"/>
        <v>27302.745337619883</v>
      </c>
      <c r="N57" s="129">
        <f t="shared" si="383"/>
        <v>29775.88543931851</v>
      </c>
      <c r="O57" s="129">
        <f t="shared" si="383"/>
        <v>32386.175463596745</v>
      </c>
      <c r="P57" s="129">
        <f t="shared" si="383"/>
        <v>35142.482143141679</v>
      </c>
      <c r="Q57" s="129">
        <f t="shared" si="383"/>
        <v>37133.004389979287</v>
      </c>
      <c r="R57" s="129">
        <f t="shared" si="383"/>
        <v>38108.124133784033</v>
      </c>
      <c r="S57" s="129">
        <f t="shared" si="383"/>
        <v>39107.749925726639</v>
      </c>
      <c r="T57" s="129">
        <f t="shared" si="383"/>
        <v>40132.496227553347</v>
      </c>
      <c r="U57" s="129">
        <f t="shared" si="383"/>
        <v>41182.99288011391</v>
      </c>
      <c r="V57" s="129">
        <f t="shared" si="383"/>
        <v>42259.885487726744</v>
      </c>
      <c r="W57" s="129">
        <f t="shared" si="383"/>
        <v>43363.835812139558</v>
      </c>
      <c r="X57" s="129">
        <f t="shared" si="383"/>
        <v>44495.522176324928</v>
      </c>
      <c r="Y57" s="129">
        <f t="shared" si="383"/>
        <v>45655.63987835533</v>
      </c>
      <c r="Z57" s="129">
        <f t="shared" si="383"/>
        <v>46844.901615610193</v>
      </c>
      <c r="AA57" s="129">
        <f t="shared" si="383"/>
        <v>48064.037919571412</v>
      </c>
      <c r="AB57" s="129">
        <f t="shared" si="383"/>
        <v>49313.797601472274</v>
      </c>
      <c r="AC57" s="129">
        <f t="shared" si="383"/>
        <v>50594.94820907044</v>
      </c>
      <c r="AD57" s="129">
        <f t="shared" si="383"/>
        <v>51908.276494821403</v>
      </c>
      <c r="AE57" s="129">
        <f t="shared" si="383"/>
        <v>53254.588895738401</v>
      </c>
      <c r="AF57" s="129">
        <f t="shared" ref="AF57:AI57" si="384">SUM(AF51:AF55)</f>
        <v>-47667.568483240459</v>
      </c>
      <c r="AG57" s="129">
        <f t="shared" si="384"/>
        <v>-47653.189665835263</v>
      </c>
      <c r="AH57" s="129">
        <f t="shared" si="384"/>
        <v>-47632.864356393984</v>
      </c>
      <c r="AI57" s="129">
        <f t="shared" si="384"/>
        <v>-47607.662969311008</v>
      </c>
      <c r="AJ57" s="129">
        <f>SUM(AJ51:AJ55)</f>
        <v>-47579.330062276771</v>
      </c>
      <c r="AK57" s="50"/>
      <c r="AL57" s="129">
        <f t="shared" ref="AL57:CW57" si="385">SUM(AL51:AL55)</f>
        <v>307969.57980481704</v>
      </c>
      <c r="AM57" s="129">
        <f t="shared" si="385"/>
        <v>-7345.6652445113396</v>
      </c>
      <c r="AN57" s="129">
        <f t="shared" si="385"/>
        <v>-6580.832220844427</v>
      </c>
      <c r="AO57" s="129">
        <f t="shared" si="385"/>
        <v>-5979.9854628155226</v>
      </c>
      <c r="AP57" s="129">
        <f t="shared" si="385"/>
        <v>-5646.427892878738</v>
      </c>
      <c r="AQ57" s="129">
        <f t="shared" si="385"/>
        <v>-5542.2177657794437</v>
      </c>
      <c r="AR57" s="129">
        <f t="shared" si="385"/>
        <v>-5371.19969712899</v>
      </c>
      <c r="AS57" s="129">
        <f t="shared" si="385"/>
        <v>-5667.6313611050582</v>
      </c>
      <c r="AT57" s="129">
        <f t="shared" si="385"/>
        <v>-6262.3062920480861</v>
      </c>
      <c r="AU57" s="129">
        <f t="shared" si="385"/>
        <v>-6902.4040541538989</v>
      </c>
      <c r="AV57" s="129">
        <f t="shared" si="385"/>
        <v>-7371.2392302737608</v>
      </c>
      <c r="AW57" s="129">
        <f t="shared" si="385"/>
        <v>-7720.3616378889265</v>
      </c>
      <c r="AX57" s="129">
        <f t="shared" si="385"/>
        <v>-12182.517135197826</v>
      </c>
      <c r="AY57" s="129">
        <f t="shared" si="385"/>
        <v>-11856.337858492787</v>
      </c>
      <c r="AZ57" s="129">
        <f t="shared" si="385"/>
        <v>-11072.173703663088</v>
      </c>
      <c r="BA57" s="129">
        <f t="shared" si="385"/>
        <v>-10456.068977161103</v>
      </c>
      <c r="BB57" s="129">
        <f t="shared" si="385"/>
        <v>-10113.893668003871</v>
      </c>
      <c r="BC57" s="129">
        <f t="shared" si="385"/>
        <v>-10006.763167442597</v>
      </c>
      <c r="BD57" s="129">
        <f t="shared" si="385"/>
        <v>-9831.1626185970963</v>
      </c>
      <c r="BE57" s="129">
        <f t="shared" si="385"/>
        <v>-10134.625987593614</v>
      </c>
      <c r="BF57" s="129">
        <f t="shared" si="385"/>
        <v>-10743.74201678055</v>
      </c>
      <c r="BG57" s="129">
        <f t="shared" si="385"/>
        <v>-11399.40767113756</v>
      </c>
      <c r="BH57" s="129">
        <f t="shared" si="385"/>
        <v>-11879.552889446904</v>
      </c>
      <c r="BI57" s="129">
        <f t="shared" si="385"/>
        <v>-12237.008490634575</v>
      </c>
      <c r="BJ57" s="129">
        <f t="shared" si="385"/>
        <v>-7100.2982061776538</v>
      </c>
      <c r="BK57" s="129">
        <f t="shared" si="385"/>
        <v>-6765.6668687223137</v>
      </c>
      <c r="BL57" s="129">
        <f t="shared" si="385"/>
        <v>-5961.6677076375199</v>
      </c>
      <c r="BM57" s="129">
        <f t="shared" si="385"/>
        <v>-5329.9022186001785</v>
      </c>
      <c r="BN57" s="129">
        <f t="shared" si="385"/>
        <v>-4978.8712479947935</v>
      </c>
      <c r="BO57" s="129">
        <f t="shared" si="385"/>
        <v>-4868.7238926163845</v>
      </c>
      <c r="BP57" s="129">
        <f t="shared" si="385"/>
        <v>-4688.4029393929304</v>
      </c>
      <c r="BQ57" s="129">
        <f t="shared" si="385"/>
        <v>-4999.0485614405607</v>
      </c>
      <c r="BR57" s="129">
        <f t="shared" si="385"/>
        <v>-5622.9402192162743</v>
      </c>
      <c r="BS57" s="129">
        <f t="shared" si="385"/>
        <v>-6294.5361550699045</v>
      </c>
      <c r="BT57" s="129">
        <f t="shared" si="385"/>
        <v>-6786.2478544816659</v>
      </c>
      <c r="BU57" s="129">
        <f t="shared" si="385"/>
        <v>-7152.2189698754455</v>
      </c>
      <c r="BV57" s="129">
        <f t="shared" si="385"/>
        <v>-3992.7158668692491</v>
      </c>
      <c r="BW57" s="129">
        <f t="shared" si="385"/>
        <v>-3649.3973860271408</v>
      </c>
      <c r="BX57" s="129">
        <f t="shared" si="385"/>
        <v>-2825.045123736259</v>
      </c>
      <c r="BY57" s="129">
        <f t="shared" si="385"/>
        <v>-2177.2043601978985</v>
      </c>
      <c r="BZ57" s="129">
        <f t="shared" si="385"/>
        <v>-1817.0721751122865</v>
      </c>
      <c r="CA57" s="129">
        <f t="shared" si="385"/>
        <v>-1703.8073575386884</v>
      </c>
      <c r="CB57" s="129">
        <f t="shared" si="385"/>
        <v>-1518.6229097945113</v>
      </c>
      <c r="CC57" s="129">
        <f t="shared" si="385"/>
        <v>-1836.6033253570465</v>
      </c>
      <c r="CD57" s="129">
        <f t="shared" si="385"/>
        <v>-2475.6116962593819</v>
      </c>
      <c r="CE57" s="129">
        <f t="shared" si="385"/>
        <v>-3163.5075390815523</v>
      </c>
      <c r="CF57" s="129">
        <f t="shared" si="385"/>
        <v>-3667.0467515493874</v>
      </c>
      <c r="CG57" s="129">
        <f t="shared" si="385"/>
        <v>-4041.7184426041263</v>
      </c>
      <c r="CH57" s="129">
        <f t="shared" si="385"/>
        <v>-3849.8857286561497</v>
      </c>
      <c r="CI57" s="129">
        <f t="shared" si="385"/>
        <v>-3497.6373691983508</v>
      </c>
      <c r="CJ57" s="129">
        <f t="shared" si="385"/>
        <v>-2652.3992147389699</v>
      </c>
      <c r="CK57" s="129">
        <f t="shared" si="385"/>
        <v>-1988.0565321351485</v>
      </c>
      <c r="CL57" s="129">
        <f t="shared" si="385"/>
        <v>-1618.5696348814267</v>
      </c>
      <c r="CM57" s="129">
        <f t="shared" si="385"/>
        <v>-1502.0823942294071</v>
      </c>
      <c r="CN57" s="129">
        <f t="shared" si="385"/>
        <v>-1311.885941808293</v>
      </c>
      <c r="CO57" s="129">
        <f t="shared" si="385"/>
        <v>-1637.3556068820194</v>
      </c>
      <c r="CP57" s="129">
        <f t="shared" si="385"/>
        <v>-2291.8283653634817</v>
      </c>
      <c r="CQ57" s="129">
        <f t="shared" si="385"/>
        <v>-2996.4010287810993</v>
      </c>
      <c r="CR57" s="129">
        <f t="shared" si="385"/>
        <v>-3512.0333647986695</v>
      </c>
      <c r="CS57" s="129">
        <f t="shared" si="385"/>
        <v>-3895.5933725117252</v>
      </c>
      <c r="CT57" s="129">
        <f t="shared" si="385"/>
        <v>-1470.2916050499482</v>
      </c>
      <c r="CU57" s="129">
        <f t="shared" si="385"/>
        <v>-1108.86265808607</v>
      </c>
      <c r="CV57" s="129">
        <f t="shared" si="385"/>
        <v>-242.19062762280893</v>
      </c>
      <c r="CW57" s="129">
        <f t="shared" si="385"/>
        <v>439.09318513849757</v>
      </c>
      <c r="CX57" s="129">
        <f t="shared" ref="CX57:FI57" si="386">SUM(CX51:CX55)</f>
        <v>818.19656753497475</v>
      </c>
      <c r="CY57" s="129">
        <f t="shared" si="386"/>
        <v>938.01578782171532</v>
      </c>
      <c r="CZ57" s="129">
        <f t="shared" si="386"/>
        <v>1133.3784445416204</v>
      </c>
      <c r="DA57" s="129">
        <f t="shared" si="386"/>
        <v>800.26324637793505</v>
      </c>
      <c r="DB57" s="129">
        <f t="shared" si="386"/>
        <v>129.97180853250467</v>
      </c>
      <c r="DC57" s="129">
        <f t="shared" si="386"/>
        <v>-591.66192123608585</v>
      </c>
      <c r="DD57" s="129">
        <f t="shared" si="386"/>
        <v>-1119.6575456767828</v>
      </c>
      <c r="DE57" s="129">
        <f t="shared" si="386"/>
        <v>-1512.2962184330263</v>
      </c>
      <c r="DF57" s="129">
        <f t="shared" si="386"/>
        <v>918.36662970724046</v>
      </c>
      <c r="DG57" s="129">
        <f t="shared" si="386"/>
        <v>1289.2351852395359</v>
      </c>
      <c r="DH57" s="129">
        <f t="shared" si="386"/>
        <v>2177.9047871417197</v>
      </c>
      <c r="DI57" s="129">
        <f t="shared" si="386"/>
        <v>2876.5819619657</v>
      </c>
      <c r="DJ57" s="129">
        <f t="shared" si="386"/>
        <v>3265.5722262429585</v>
      </c>
      <c r="DK57" s="129">
        <f t="shared" si="386"/>
        <v>3388.8378362652197</v>
      </c>
      <c r="DL57" s="129">
        <f t="shared" si="386"/>
        <v>3589.5268722616584</v>
      </c>
      <c r="DM57" s="129">
        <f t="shared" si="386"/>
        <v>3248.6081297813148</v>
      </c>
      <c r="DN57" s="129">
        <f t="shared" si="386"/>
        <v>2562.1370852118889</v>
      </c>
      <c r="DO57" s="129">
        <f t="shared" si="386"/>
        <v>1823.0506760554672</v>
      </c>
      <c r="DP57" s="129">
        <f t="shared" si="386"/>
        <v>1282.4170786706516</v>
      </c>
      <c r="DQ57" s="129">
        <f t="shared" si="386"/>
        <v>880.50686907653358</v>
      </c>
      <c r="DR57" s="129">
        <f t="shared" si="386"/>
        <v>1087.9887011086907</v>
      </c>
      <c r="DS57" s="129">
        <f t="shared" si="386"/>
        <v>1468.5645555131659</v>
      </c>
      <c r="DT57" s="129">
        <f t="shared" si="386"/>
        <v>2379.8116777122127</v>
      </c>
      <c r="DU57" s="129">
        <f t="shared" si="386"/>
        <v>3096.3479431575197</v>
      </c>
      <c r="DV57" s="129">
        <f t="shared" si="386"/>
        <v>3495.5044772788433</v>
      </c>
      <c r="DW57" s="129">
        <f t="shared" si="386"/>
        <v>3622.3360153472959</v>
      </c>
      <c r="DX57" s="129">
        <f t="shared" si="386"/>
        <v>3828.5178843949348</v>
      </c>
      <c r="DY57" s="129">
        <f t="shared" si="386"/>
        <v>3479.6359716485995</v>
      </c>
      <c r="DZ57" s="129">
        <f t="shared" si="386"/>
        <v>2776.6177492924276</v>
      </c>
      <c r="EA57" s="129">
        <f t="shared" si="386"/>
        <v>2019.6796550340191</v>
      </c>
      <c r="EB57" s="129">
        <f t="shared" si="386"/>
        <v>1466.1289268240419</v>
      </c>
      <c r="EC57" s="129">
        <f t="shared" si="386"/>
        <v>1054.7518820067678</v>
      </c>
      <c r="ED57" s="129">
        <f t="shared" si="386"/>
        <v>1267.9344273780819</v>
      </c>
      <c r="EE57" s="129">
        <f t="shared" si="386"/>
        <v>1658.4943170230947</v>
      </c>
      <c r="EF57" s="129">
        <f t="shared" si="386"/>
        <v>2592.9157280313825</v>
      </c>
      <c r="EG57" s="129">
        <f t="shared" si="386"/>
        <v>3327.7908079828981</v>
      </c>
      <c r="EH57" s="129">
        <f t="shared" si="386"/>
        <v>3737.4023788021705</v>
      </c>
      <c r="EI57" s="129">
        <f t="shared" si="386"/>
        <v>3867.9248040648044</v>
      </c>
      <c r="EJ57" s="129">
        <f t="shared" si="386"/>
        <v>4079.772560918384</v>
      </c>
      <c r="EK57" s="129">
        <f t="shared" si="386"/>
        <v>3722.7663642325115</v>
      </c>
      <c r="EL57" s="129">
        <f t="shared" si="386"/>
        <v>3002.8267523272834</v>
      </c>
      <c r="EM57" s="129">
        <f t="shared" si="386"/>
        <v>2227.6305599471625</v>
      </c>
      <c r="EN57" s="129">
        <f t="shared" si="386"/>
        <v>1660.8791285739787</v>
      </c>
      <c r="EO57" s="129">
        <f t="shared" si="386"/>
        <v>1239.8376343149991</v>
      </c>
      <c r="EP57" s="129">
        <f t="shared" si="386"/>
        <v>1458.9008343217265</v>
      </c>
      <c r="EQ57" s="129">
        <f t="shared" si="386"/>
        <v>1859.7309394945364</v>
      </c>
      <c r="ER57" s="129">
        <f t="shared" si="386"/>
        <v>2817.9408195164083</v>
      </c>
      <c r="ES57" s="129">
        <f t="shared" si="386"/>
        <v>3571.6489560536215</v>
      </c>
      <c r="ET57" s="129">
        <f t="shared" si="386"/>
        <v>3992.0141184866075</v>
      </c>
      <c r="EU57" s="129">
        <f t="shared" si="386"/>
        <v>4126.358122769665</v>
      </c>
      <c r="EV57" s="129">
        <f t="shared" si="386"/>
        <v>4344.0517653647612</v>
      </c>
      <c r="EW57" s="129">
        <f t="shared" si="386"/>
        <v>3978.758825577353</v>
      </c>
      <c r="EX57" s="129">
        <f t="shared" si="386"/>
        <v>3241.5169868908938</v>
      </c>
      <c r="EY57" s="129">
        <f t="shared" si="386"/>
        <v>2447.6488732947578</v>
      </c>
      <c r="EZ57" s="129">
        <f t="shared" si="386"/>
        <v>1867.4088246242077</v>
      </c>
      <c r="FA57" s="129">
        <f t="shared" si="386"/>
        <v>1436.5030767471553</v>
      </c>
      <c r="FB57" s="129">
        <f t="shared" si="386"/>
        <v>1661.6340893010686</v>
      </c>
      <c r="FC57" s="129">
        <f t="shared" si="386"/>
        <v>2059.3413325784031</v>
      </c>
      <c r="FD57" s="129">
        <f t="shared" si="386"/>
        <v>3028.2029177514128</v>
      </c>
      <c r="FE57" s="129">
        <f t="shared" si="386"/>
        <v>3787.4041255536931</v>
      </c>
      <c r="FF57" s="129">
        <f t="shared" si="386"/>
        <v>4204.9015729856774</v>
      </c>
      <c r="FG57" s="129">
        <f t="shared" si="386"/>
        <v>4329.1925727168627</v>
      </c>
      <c r="FH57" s="129">
        <f t="shared" si="386"/>
        <v>4538.8263324626369</v>
      </c>
      <c r="FI57" s="129">
        <f t="shared" si="386"/>
        <v>4150.9077207628034</v>
      </c>
      <c r="FJ57" s="129">
        <f t="shared" ref="FJ57:HU57" si="387">SUM(FJ51:FJ55)</f>
        <v>3381.7182491958515</v>
      </c>
      <c r="FK57" s="129">
        <f t="shared" si="387"/>
        <v>2554.4158479441144</v>
      </c>
      <c r="FL57" s="129">
        <f t="shared" si="387"/>
        <v>1945.9702134853412</v>
      </c>
      <c r="FM57" s="129">
        <f t="shared" si="387"/>
        <v>1490.4894152414063</v>
      </c>
      <c r="FN57" s="129">
        <f t="shared" si="387"/>
        <v>1707.289411813015</v>
      </c>
      <c r="FO57" s="129">
        <f t="shared" si="387"/>
        <v>2114.8796800857908</v>
      </c>
      <c r="FP57" s="129">
        <f t="shared" si="387"/>
        <v>3107.8174756503499</v>
      </c>
      <c r="FQ57" s="129">
        <f t="shared" si="387"/>
        <v>3885.8848334665172</v>
      </c>
      <c r="FR57" s="129">
        <f t="shared" si="387"/>
        <v>4313.7570924671845</v>
      </c>
      <c r="FS57" s="129">
        <f t="shared" si="387"/>
        <v>4441.136723541691</v>
      </c>
      <c r="FT57" s="129">
        <f t="shared" si="387"/>
        <v>4655.9798822171479</v>
      </c>
      <c r="FU57" s="129">
        <f t="shared" si="387"/>
        <v>4258.4214930165745</v>
      </c>
      <c r="FV57" s="129">
        <f t="shared" si="387"/>
        <v>3470.1176630811838</v>
      </c>
      <c r="FW57" s="129">
        <f t="shared" si="387"/>
        <v>2622.2567971583408</v>
      </c>
      <c r="FX57" s="129">
        <f t="shared" si="387"/>
        <v>1998.691288683267</v>
      </c>
      <c r="FY57" s="129">
        <f t="shared" si="387"/>
        <v>1531.8917926029706</v>
      </c>
      <c r="FZ57" s="129">
        <f t="shared" si="387"/>
        <v>1754.1021292980736</v>
      </c>
      <c r="GA57" s="129">
        <f t="shared" si="387"/>
        <v>2171.8210157374278</v>
      </c>
      <c r="GB57" s="129">
        <f t="shared" si="387"/>
        <v>3189.4333155217664</v>
      </c>
      <c r="GC57" s="129">
        <f t="shared" si="387"/>
        <v>3986.835647179666</v>
      </c>
      <c r="GD57" s="129">
        <f t="shared" si="387"/>
        <v>4425.3405318164996</v>
      </c>
      <c r="GE57" s="129">
        <f t="shared" si="387"/>
        <v>4555.8855467232088</v>
      </c>
      <c r="GF57" s="129">
        <f t="shared" si="387"/>
        <v>4776.0675578917499</v>
      </c>
      <c r="GG57" s="129">
        <f t="shared" si="387"/>
        <v>4368.6298427195416</v>
      </c>
      <c r="GH57" s="129">
        <f t="shared" si="387"/>
        <v>3560.7366626102566</v>
      </c>
      <c r="GI57" s="129">
        <f t="shared" si="387"/>
        <v>2691.8064541692311</v>
      </c>
      <c r="GJ57" s="129">
        <f t="shared" si="387"/>
        <v>2052.7453428085505</v>
      </c>
      <c r="GK57" s="129">
        <f t="shared" si="387"/>
        <v>1574.3458792506592</v>
      </c>
      <c r="GL57" s="129">
        <f t="shared" si="387"/>
        <v>1802.1014602254986</v>
      </c>
      <c r="GM57" s="129">
        <f t="shared" si="387"/>
        <v>2230.2006609928712</v>
      </c>
      <c r="GN57" s="129">
        <f t="shared" si="387"/>
        <v>3273.1006264268499</v>
      </c>
      <c r="GO57" s="129">
        <f t="shared" si="387"/>
        <v>4090.3184060264484</v>
      </c>
      <c r="GP57" s="129">
        <f t="shared" si="387"/>
        <v>4539.7201370465091</v>
      </c>
      <c r="GQ57" s="129">
        <f t="shared" si="387"/>
        <v>4673.509195573648</v>
      </c>
      <c r="GR57" s="129">
        <f t="shared" si="387"/>
        <v>4899.1627297197274</v>
      </c>
      <c r="GS57" s="129">
        <f t="shared" si="387"/>
        <v>4481.60018732549</v>
      </c>
      <c r="GT57" s="129">
        <f t="shared" si="387"/>
        <v>3653.6308616904889</v>
      </c>
      <c r="GU57" s="129">
        <f t="shared" si="387"/>
        <v>2763.1077375697041</v>
      </c>
      <c r="GV57" s="129">
        <f t="shared" si="387"/>
        <v>2108.165957591711</v>
      </c>
      <c r="GW57" s="129">
        <f t="shared" si="387"/>
        <v>1617.8782673644062</v>
      </c>
      <c r="GX57" s="129">
        <f t="shared" si="387"/>
        <v>1851.3173582875916</v>
      </c>
      <c r="GY57" s="129">
        <f t="shared" si="387"/>
        <v>2290.0548241940328</v>
      </c>
      <c r="GZ57" s="129">
        <f t="shared" si="387"/>
        <v>3358.8708537690468</v>
      </c>
      <c r="HA57" s="129">
        <f t="shared" si="387"/>
        <v>4196.3964951916951</v>
      </c>
      <c r="HB57" s="129">
        <f t="shared" si="387"/>
        <v>4656.9658592276046</v>
      </c>
      <c r="HC57" s="129">
        <f t="shared" si="387"/>
        <v>4794.0795758591439</v>
      </c>
      <c r="HD57" s="129">
        <f t="shared" si="387"/>
        <v>5025.3406003287528</v>
      </c>
      <c r="HE57" s="129">
        <f t="shared" si="387"/>
        <v>4597.4016287560189</v>
      </c>
      <c r="HF57" s="129">
        <f t="shared" si="387"/>
        <v>3748.8572653789865</v>
      </c>
      <c r="HG57" s="129">
        <f t="shared" si="387"/>
        <v>2836.2046416238013</v>
      </c>
      <c r="HH57" s="129">
        <f t="shared" si="387"/>
        <v>2164.9875584133547</v>
      </c>
      <c r="HI57" s="129">
        <f t="shared" si="387"/>
        <v>1662.5162190839008</v>
      </c>
      <c r="HJ57" s="129">
        <f t="shared" si="387"/>
        <v>1901.78053085287</v>
      </c>
      <c r="HK57" s="129">
        <f t="shared" si="387"/>
        <v>2351.4206227870868</v>
      </c>
      <c r="HL57" s="129">
        <f t="shared" si="387"/>
        <v>3446.796730697039</v>
      </c>
      <c r="HM57" s="129">
        <f t="shared" si="387"/>
        <v>4305.1348843090418</v>
      </c>
      <c r="HN57" s="129">
        <f t="shared" si="387"/>
        <v>4777.1493970412412</v>
      </c>
      <c r="HO57" s="129">
        <f t="shared" si="387"/>
        <v>4917.6703895310739</v>
      </c>
      <c r="HP57" s="129">
        <f t="shared" si="387"/>
        <v>5154.6782504587536</v>
      </c>
      <c r="HQ57" s="129">
        <f t="shared" si="387"/>
        <v>4716.1049954424361</v>
      </c>
      <c r="HR57" s="129">
        <f t="shared" si="387"/>
        <v>3846.4743046354874</v>
      </c>
      <c r="HS57" s="129">
        <f t="shared" si="387"/>
        <v>2911.1422631799846</v>
      </c>
      <c r="HT57" s="129">
        <f t="shared" si="387"/>
        <v>2223.2454354517581</v>
      </c>
      <c r="HU57" s="129">
        <f t="shared" si="387"/>
        <v>1708.2876833399673</v>
      </c>
      <c r="HV57" s="129">
        <f t="shared" ref="HV57:KG57" si="388">SUM(HV51:HV55)</f>
        <v>1953.5224578814655</v>
      </c>
      <c r="HW57" s="129">
        <f t="shared" si="388"/>
        <v>2414.3361061002483</v>
      </c>
      <c r="HX57" s="129">
        <f t="shared" si="388"/>
        <v>3536.9323102917624</v>
      </c>
      <c r="HY57" s="129">
        <f t="shared" si="388"/>
        <v>4416.6001670210226</v>
      </c>
      <c r="HZ57" s="129">
        <f t="shared" si="388"/>
        <v>4900.3442403946183</v>
      </c>
      <c r="IA57" s="129">
        <f t="shared" si="388"/>
        <v>5044.3571795478229</v>
      </c>
      <c r="IB57" s="129">
        <f t="shared" si="388"/>
        <v>5287.2546858195547</v>
      </c>
      <c r="IC57" s="129">
        <f t="shared" si="388"/>
        <v>4837.7828854160825</v>
      </c>
      <c r="ID57" s="129">
        <f t="shared" si="388"/>
        <v>3946.5418719425807</v>
      </c>
      <c r="IE57" s="129">
        <f t="shared" si="388"/>
        <v>2987.9668292569086</v>
      </c>
      <c r="IF57" s="129">
        <f t="shared" si="388"/>
        <v>2282.9757653596362</v>
      </c>
      <c r="IG57" s="129">
        <f t="shared" si="388"/>
        <v>1755.2213131078674</v>
      </c>
      <c r="IH57" s="129">
        <f t="shared" si="388"/>
        <v>2006.5754113142934</v>
      </c>
      <c r="II57" s="129">
        <f t="shared" si="388"/>
        <v>2478.8402786913121</v>
      </c>
      <c r="IJ57" s="129">
        <f t="shared" si="388"/>
        <v>3629.3329985569867</v>
      </c>
      <c r="IK57" s="129">
        <f t="shared" si="388"/>
        <v>4530.8606015259675</v>
      </c>
      <c r="IL57" s="129">
        <f t="shared" si="388"/>
        <v>5026.6257151228983</v>
      </c>
      <c r="IM57" s="129">
        <f t="shared" si="388"/>
        <v>5174.217375814058</v>
      </c>
      <c r="IN57" s="129">
        <f t="shared" si="388"/>
        <v>5423.1508851166454</v>
      </c>
      <c r="IO57" s="129">
        <f t="shared" si="388"/>
        <v>4962.5097104731458</v>
      </c>
      <c r="IP57" s="129">
        <f t="shared" si="388"/>
        <v>4049.1213578148272</v>
      </c>
      <c r="IQ57" s="129">
        <f t="shared" si="388"/>
        <v>3066.7257253184166</v>
      </c>
      <c r="IR57" s="129">
        <f t="shared" si="388"/>
        <v>2344.2156334832966</v>
      </c>
      <c r="IS57" s="129">
        <f t="shared" si="388"/>
        <v>1803.3464830930711</v>
      </c>
      <c r="IT57" s="129">
        <f t="shared" si="388"/>
        <v>2060.9724749478501</v>
      </c>
      <c r="IU57" s="129">
        <f t="shared" si="388"/>
        <v>2544.9731242791881</v>
      </c>
      <c r="IV57" s="129">
        <f t="shared" si="388"/>
        <v>3724.0555882335238</v>
      </c>
      <c r="IW57" s="129">
        <f t="shared" si="388"/>
        <v>4647.9861521362845</v>
      </c>
      <c r="IX57" s="129">
        <f t="shared" si="388"/>
        <v>5156.0710288060982</v>
      </c>
      <c r="IY57" s="129">
        <f t="shared" si="388"/>
        <v>5307.3303422654362</v>
      </c>
      <c r="IZ57" s="129">
        <f t="shared" si="388"/>
        <v>5562.4498492741895</v>
      </c>
      <c r="JA57" s="129">
        <f t="shared" si="388"/>
        <v>5090.3617414408</v>
      </c>
      <c r="JB57" s="129">
        <f t="shared" si="388"/>
        <v>4154.2756882189215</v>
      </c>
      <c r="JC57" s="129">
        <f t="shared" si="388"/>
        <v>3147.4675242549747</v>
      </c>
      <c r="JD57" s="129">
        <f t="shared" si="388"/>
        <v>2407.0030566377523</v>
      </c>
      <c r="JE57" s="129">
        <f t="shared" si="388"/>
        <v>1852.6933078603304</v>
      </c>
      <c r="JF57" s="129">
        <f t="shared" si="388"/>
        <v>2116.7475648067816</v>
      </c>
      <c r="JG57" s="129">
        <f t="shared" si="388"/>
        <v>2612.7756302740027</v>
      </c>
      <c r="JH57" s="129">
        <f t="shared" si="388"/>
        <v>3821.1582934576036</v>
      </c>
      <c r="JI57" s="129">
        <f t="shared" si="388"/>
        <v>4768.048531873349</v>
      </c>
      <c r="JJ57" s="129">
        <f t="shared" si="388"/>
        <v>5288.759317728407</v>
      </c>
      <c r="JK57" s="129">
        <f t="shared" si="388"/>
        <v>5443.7774251272094</v>
      </c>
      <c r="JL57" s="129">
        <f t="shared" si="388"/>
        <v>5705.2366518851304</v>
      </c>
      <c r="JM57" s="129">
        <f t="shared" si="388"/>
        <v>5221.4171545720828</v>
      </c>
      <c r="JN57" s="129">
        <f t="shared" si="388"/>
        <v>4262.0693629276384</v>
      </c>
      <c r="JO57" s="129">
        <f t="shared" si="388"/>
        <v>3230.2420160891879</v>
      </c>
      <c r="JP57" s="129">
        <f t="shared" si="388"/>
        <v>2471.3770064516784</v>
      </c>
      <c r="JQ57" s="129">
        <f t="shared" si="388"/>
        <v>1903.2926604171371</v>
      </c>
      <c r="JR57" s="129">
        <f t="shared" si="388"/>
        <v>2173.93545002667</v>
      </c>
      <c r="JS57" s="129">
        <f t="shared" si="388"/>
        <v>2682.2898129207524</v>
      </c>
      <c r="JT57" s="129">
        <f t="shared" si="388"/>
        <v>3920.7007852844663</v>
      </c>
      <c r="JU57" s="129">
        <f t="shared" si="388"/>
        <v>4891.1212461248415</v>
      </c>
      <c r="JV57" s="129">
        <f t="shared" si="388"/>
        <v>5424.7716950083995</v>
      </c>
      <c r="JW57" s="129">
        <f t="shared" si="388"/>
        <v>5583.6420023760611</v>
      </c>
      <c r="JX57" s="129">
        <f t="shared" si="388"/>
        <v>5851.5984909189174</v>
      </c>
      <c r="JY57" s="129">
        <f t="shared" si="388"/>
        <v>5355.7560790976386</v>
      </c>
      <c r="JZ57" s="129">
        <f t="shared" si="388"/>
        <v>4372.5684948308317</v>
      </c>
      <c r="KA57" s="129">
        <f t="shared" si="388"/>
        <v>3315.1002384234453</v>
      </c>
      <c r="KB57" s="129">
        <f t="shared" si="388"/>
        <v>2537.3774332964431</v>
      </c>
      <c r="KC57" s="129">
        <f t="shared" si="388"/>
        <v>1955.1761912629433</v>
      </c>
      <c r="KD57" s="129">
        <f t="shared" si="388"/>
        <v>2232.5717742597949</v>
      </c>
      <c r="KE57" s="129">
        <f t="shared" si="388"/>
        <v>2753.5587430717956</v>
      </c>
      <c r="KF57" s="129">
        <f t="shared" si="388"/>
        <v>4022.744228098747</v>
      </c>
      <c r="KG57" s="129">
        <f t="shared" si="388"/>
        <v>5017.279637391006</v>
      </c>
      <c r="KH57" s="129">
        <f t="shared" ref="KH57:LY57" si="389">SUM(KH51:KH55)</f>
        <v>5564.1912999293208</v>
      </c>
      <c r="KI57" s="129">
        <f t="shared" si="389"/>
        <v>5727.0095344350693</v>
      </c>
      <c r="KJ57" s="129">
        <f t="shared" si="389"/>
        <v>6001.624741718214</v>
      </c>
      <c r="KK57" s="129">
        <f t="shared" si="389"/>
        <v>5493.4606459631777</v>
      </c>
      <c r="KL57" s="129">
        <f t="shared" si="389"/>
        <v>4485.8408502273396</v>
      </c>
      <c r="KM57" s="129">
        <f t="shared" si="389"/>
        <v>3402.0945076482294</v>
      </c>
      <c r="KN57" s="129">
        <f t="shared" si="389"/>
        <v>2605.0452908138222</v>
      </c>
      <c r="KO57" s="129">
        <f t="shared" si="389"/>
        <v>2008.3763479157897</v>
      </c>
      <c r="KP57" s="129">
        <f t="shared" si="389"/>
        <v>2292.6930776169461</v>
      </c>
      <c r="KQ57" s="129">
        <f t="shared" si="389"/>
        <v>2826.6265726039242</v>
      </c>
      <c r="KR57" s="129">
        <f t="shared" si="389"/>
        <v>4127.3513169337957</v>
      </c>
      <c r="KS57" s="129">
        <f t="shared" si="389"/>
        <v>5146.600931146967</v>
      </c>
      <c r="KT57" s="129">
        <f t="shared" si="389"/>
        <v>5707.1033484993577</v>
      </c>
      <c r="KU57" s="129">
        <f t="shared" si="389"/>
        <v>5873.9676161325751</v>
      </c>
      <c r="KV57" s="129">
        <f t="shared" si="389"/>
        <v>6155.4070113167063</v>
      </c>
      <c r="KW57" s="129">
        <f t="shared" si="389"/>
        <v>5634.6150377821568</v>
      </c>
      <c r="KX57" s="129">
        <f t="shared" si="389"/>
        <v>4601.9558901222845</v>
      </c>
      <c r="KY57" s="129">
        <f t="shared" si="389"/>
        <v>3491.2784509300836</v>
      </c>
      <c r="KZ57" s="129">
        <f t="shared" si="389"/>
        <v>2674.4225610573403</v>
      </c>
      <c r="LA57" s="129">
        <f t="shared" si="389"/>
        <v>2062.9263949282922</v>
      </c>
      <c r="LB57" s="129">
        <f t="shared" si="389"/>
        <v>2354.3368191586915</v>
      </c>
      <c r="LC57" s="129">
        <f t="shared" si="389"/>
        <v>2901.5385614960965</v>
      </c>
      <c r="LD57" s="129">
        <f t="shared" si="389"/>
        <v>4234.5863157225658</v>
      </c>
      <c r="LE57" s="129">
        <f t="shared" si="389"/>
        <v>5279.1642828489339</v>
      </c>
      <c r="LF57" s="129">
        <f t="shared" si="389"/>
        <v>5853.595185272532</v>
      </c>
      <c r="LG57" s="129">
        <f t="shared" si="389"/>
        <v>6024.6060299564333</v>
      </c>
      <c r="LH57" s="129">
        <f t="shared" si="389"/>
        <v>6313.039194110891</v>
      </c>
      <c r="LI57" s="129">
        <f t="shared" si="389"/>
        <v>5779.3055400340072</v>
      </c>
      <c r="LJ57" s="129">
        <f t="shared" si="389"/>
        <v>4720.9848125547869</v>
      </c>
      <c r="LK57" s="129">
        <f t="shared" si="389"/>
        <v>3582.7070389986602</v>
      </c>
      <c r="LL57" s="129">
        <f t="shared" si="389"/>
        <v>2745.5522802625792</v>
      </c>
      <c r="LM57" s="129">
        <f t="shared" si="389"/>
        <v>2118.8604344052242</v>
      </c>
      <c r="LN57" s="129">
        <f t="shared" si="389"/>
        <v>2417.5413999498423</v>
      </c>
      <c r="LO57" s="129">
        <f t="shared" si="389"/>
        <v>2978.3411055843317</v>
      </c>
      <c r="LP57" s="129">
        <f t="shared" si="389"/>
        <v>4344.5150965033272</v>
      </c>
      <c r="LQ57" s="129">
        <f t="shared" si="389"/>
        <v>5415.0508261127861</v>
      </c>
      <c r="LR57" s="129">
        <f t="shared" si="389"/>
        <v>6003.7563364616108</v>
      </c>
      <c r="LS57" s="129">
        <f t="shared" si="389"/>
        <v>6179.0168006359072</v>
      </c>
      <c r="LT57" s="129">
        <f t="shared" si="389"/>
        <v>6474.6175289196035</v>
      </c>
      <c r="LU57" s="129">
        <f t="shared" si="389"/>
        <v>5927.6205935389098</v>
      </c>
      <c r="LV57" s="129">
        <f t="shared" si="389"/>
        <v>4843.00059598183</v>
      </c>
      <c r="LW57" s="129">
        <f t="shared" si="389"/>
        <v>3676.4366197528334</v>
      </c>
      <c r="LX57" s="129">
        <f t="shared" si="389"/>
        <v>2818.4785652621617</v>
      </c>
      <c r="LY57" s="129">
        <f t="shared" si="389"/>
        <v>2176.2134270352512</v>
      </c>
      <c r="LZ57" s="129">
        <f t="shared" ref="LZ57:OG57" si="390">SUM(LZ51:LZ55)</f>
        <v>2404.2508411089329</v>
      </c>
      <c r="MA57" s="129">
        <f t="shared" si="390"/>
        <v>2963.2465482152502</v>
      </c>
      <c r="MB57" s="129">
        <f t="shared" si="390"/>
        <v>4323.5896691796515</v>
      </c>
      <c r="MC57" s="129">
        <f t="shared" si="390"/>
        <v>5389.7727201410635</v>
      </c>
      <c r="MD57" s="129">
        <f t="shared" si="390"/>
        <v>5976.5347029381428</v>
      </c>
      <c r="ME57" s="129">
        <f t="shared" si="390"/>
        <v>6151.918864791568</v>
      </c>
      <c r="MF57" s="129">
        <f t="shared" si="390"/>
        <v>6447.0415894338466</v>
      </c>
      <c r="MG57" s="129">
        <f t="shared" si="390"/>
        <v>5903.779638730055</v>
      </c>
      <c r="MH57" s="129">
        <f t="shared" si="390"/>
        <v>4825.5827411607625</v>
      </c>
      <c r="MI57" s="129">
        <f t="shared" si="390"/>
        <v>3665.85158481291</v>
      </c>
      <c r="MJ57" s="129">
        <f t="shared" si="390"/>
        <v>2813.1833205946914</v>
      </c>
      <c r="MK57" s="129">
        <f t="shared" si="390"/>
        <v>2175.1295080589152</v>
      </c>
      <c r="ML57" s="129">
        <f t="shared" si="390"/>
        <v>2402.0317350622295</v>
      </c>
      <c r="MM57" s="129">
        <f t="shared" si="390"/>
        <v>2958.2374636330142</v>
      </c>
      <c r="MN57" s="129">
        <f t="shared" si="390"/>
        <v>4311.7838689925948</v>
      </c>
      <c r="MO57" s="129">
        <f t="shared" si="390"/>
        <v>5372.6410046991987</v>
      </c>
      <c r="MP57" s="129">
        <f t="shared" si="390"/>
        <v>5956.4741775822931</v>
      </c>
      <c r="MQ57" s="129">
        <f t="shared" si="390"/>
        <v>6130.9864186264522</v>
      </c>
      <c r="MR57" s="129">
        <f t="shared" si="390"/>
        <v>6424.6385296455173</v>
      </c>
      <c r="MS57" s="129">
        <f t="shared" si="390"/>
        <v>5884.0978886952462</v>
      </c>
      <c r="MT57" s="129">
        <f t="shared" si="390"/>
        <v>4811.2969756137982</v>
      </c>
      <c r="MU57" s="129">
        <f t="shared" si="390"/>
        <v>3657.369475047687</v>
      </c>
      <c r="MV57" s="129">
        <f t="shared" si="390"/>
        <v>2808.9695521505587</v>
      </c>
      <c r="MW57" s="129">
        <f t="shared" si="390"/>
        <v>2174.1110086774615</v>
      </c>
      <c r="MX57" s="129">
        <f t="shared" si="390"/>
        <v>2399.8837245457585</v>
      </c>
      <c r="MY57" s="129">
        <f t="shared" si="390"/>
        <v>2953.3134244736902</v>
      </c>
      <c r="MZ57" s="129">
        <f t="shared" si="390"/>
        <v>4300.0970978064706</v>
      </c>
      <c r="NA57" s="129">
        <f t="shared" si="390"/>
        <v>5355.6549478345423</v>
      </c>
      <c r="NB57" s="129">
        <f t="shared" si="390"/>
        <v>5936.5739548532219</v>
      </c>
      <c r="NC57" s="129">
        <f t="shared" si="390"/>
        <v>6110.218634692159</v>
      </c>
      <c r="ND57" s="129">
        <f t="shared" si="390"/>
        <v>6402.40748515613</v>
      </c>
      <c r="NE57" s="129">
        <f t="shared" si="390"/>
        <v>5864.5745474106097</v>
      </c>
      <c r="NF57" s="129">
        <f t="shared" si="390"/>
        <v>4797.1426388945692</v>
      </c>
      <c r="NG57" s="129">
        <f t="shared" si="390"/>
        <v>3648.9897758312882</v>
      </c>
      <c r="NH57" s="129">
        <f t="shared" si="390"/>
        <v>2804.8368525486462</v>
      </c>
      <c r="NI57" s="129">
        <f t="shared" si="390"/>
        <v>2173.1576017929146</v>
      </c>
      <c r="NJ57" s="129">
        <f t="shared" si="390"/>
        <v>2397.8064540818709</v>
      </c>
      <c r="NK57" s="129">
        <f t="shared" si="390"/>
        <v>2948.4740055101624</v>
      </c>
      <c r="NL57" s="129">
        <f t="shared" si="390"/>
        <v>4288.5287604762807</v>
      </c>
      <c r="NM57" s="129">
        <f t="shared" si="390"/>
        <v>5338.8138212542117</v>
      </c>
      <c r="NN57" s="129">
        <f t="shared" si="390"/>
        <v>5916.8332332377968</v>
      </c>
      <c r="NO57" s="129">
        <f t="shared" si="390"/>
        <v>6089.6146896775399</v>
      </c>
      <c r="NP57" s="129">
        <f t="shared" si="390"/>
        <v>6380.3475958891913</v>
      </c>
      <c r="NQ57" s="129">
        <f t="shared" si="390"/>
        <v>5845.2088228323983</v>
      </c>
      <c r="NR57" s="129">
        <f t="shared" si="390"/>
        <v>4783.1190738589394</v>
      </c>
      <c r="NS57" s="129">
        <f t="shared" si="390"/>
        <v>3640.7119751109735</v>
      </c>
      <c r="NT57" s="129">
        <f t="shared" si="390"/>
        <v>2800.7848164447441</v>
      </c>
      <c r="NU57" s="129">
        <f t="shared" si="390"/>
        <v>2172.2689619427911</v>
      </c>
      <c r="NV57" s="129">
        <f t="shared" si="390"/>
        <v>2395.7995699703019</v>
      </c>
      <c r="NW57" s="129">
        <f t="shared" si="390"/>
        <v>2943.7187836414528</v>
      </c>
      <c r="NX57" s="129">
        <f t="shared" si="390"/>
        <v>4277.0782648327395</v>
      </c>
      <c r="NY57" s="129">
        <f t="shared" si="390"/>
        <v>5322.1169003067816</v>
      </c>
      <c r="NZ57" s="129">
        <f t="shared" si="390"/>
        <v>5897.2512152304498</v>
      </c>
      <c r="OA57" s="129">
        <f t="shared" si="390"/>
        <v>6069.1737643879942</v>
      </c>
      <c r="OB57" s="129">
        <f t="shared" si="390"/>
        <v>6358.4580060685867</v>
      </c>
      <c r="OC57" s="129">
        <f t="shared" si="390"/>
        <v>5825.9999268770771</v>
      </c>
      <c r="OD57" s="129">
        <f t="shared" si="390"/>
        <v>4769.2256266484856</v>
      </c>
      <c r="OE57" s="129">
        <f t="shared" si="390"/>
        <v>3632.5355633942595</v>
      </c>
      <c r="OF57" s="129">
        <f t="shared" si="390"/>
        <v>2796.813040521361</v>
      </c>
      <c r="OG57" s="129">
        <f t="shared" si="390"/>
        <v>2171.444765291918</v>
      </c>
    </row>
    <row r="58" spans="2:397" ht="17" customHeight="1" thickTop="1"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0"/>
      <c r="AG58" s="131"/>
      <c r="AH58" s="131"/>
      <c r="AI58" s="131"/>
      <c r="AJ58" s="131"/>
      <c r="AK58" s="50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  <c r="IT58" s="55"/>
      <c r="IU58" s="55"/>
      <c r="IV58" s="55"/>
      <c r="IW58" s="55"/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55"/>
      <c r="KJ58" s="55"/>
      <c r="KK58" s="55"/>
      <c r="KL58" s="55"/>
      <c r="KM58" s="55"/>
      <c r="KN58" s="55"/>
      <c r="KO58" s="55"/>
      <c r="KP58" s="55"/>
      <c r="KQ58" s="55"/>
      <c r="KR58" s="55"/>
      <c r="KS58" s="55"/>
      <c r="KT58" s="55"/>
      <c r="KU58" s="55"/>
      <c r="KV58" s="55"/>
      <c r="KW58" s="55"/>
      <c r="KX58" s="55"/>
      <c r="KY58" s="55"/>
      <c r="KZ58" s="55"/>
      <c r="LA58" s="55"/>
      <c r="LB58" s="55"/>
      <c r="LC58" s="55"/>
      <c r="LD58" s="55"/>
      <c r="LE58" s="55"/>
      <c r="LF58" s="55"/>
      <c r="LG58" s="55"/>
      <c r="LH58" s="55"/>
      <c r="LI58" s="55"/>
      <c r="LJ58" s="55"/>
      <c r="LK58" s="55"/>
      <c r="LL58" s="55"/>
      <c r="LM58" s="55"/>
      <c r="LN58" s="55"/>
      <c r="LO58" s="55"/>
      <c r="LP58" s="55"/>
      <c r="LQ58" s="55"/>
      <c r="LR58" s="55"/>
      <c r="LS58" s="55"/>
      <c r="LT58" s="55"/>
      <c r="LU58" s="55"/>
      <c r="LV58" s="55"/>
      <c r="LW58" s="55"/>
      <c r="LX58" s="55"/>
      <c r="LY58" s="55"/>
      <c r="LZ58" s="130"/>
      <c r="MA58" s="130"/>
      <c r="MB58" s="130"/>
      <c r="MC58" s="130"/>
      <c r="MD58" s="130"/>
      <c r="ME58" s="130"/>
      <c r="MF58" s="130"/>
      <c r="MG58" s="130"/>
      <c r="MH58" s="130"/>
      <c r="MI58" s="130"/>
      <c r="MJ58" s="130"/>
      <c r="MK58" s="130"/>
      <c r="ML58" s="130"/>
      <c r="MM58" s="130"/>
      <c r="MN58" s="130"/>
      <c r="MO58" s="130"/>
      <c r="MP58" s="130"/>
      <c r="MQ58" s="130"/>
      <c r="MR58" s="130"/>
      <c r="MS58" s="130"/>
      <c r="MT58" s="130"/>
      <c r="MU58" s="130"/>
      <c r="MV58" s="130"/>
      <c r="MW58" s="130"/>
      <c r="MX58" s="130"/>
      <c r="MY58" s="130"/>
      <c r="MZ58" s="130"/>
      <c r="NA58" s="130"/>
      <c r="NB58" s="130"/>
      <c r="NC58" s="130"/>
      <c r="ND58" s="130"/>
      <c r="NE58" s="130"/>
      <c r="NF58" s="130"/>
      <c r="NG58" s="130"/>
      <c r="NH58" s="130"/>
      <c r="NI58" s="130"/>
      <c r="NJ58" s="130"/>
      <c r="NK58" s="130"/>
      <c r="NL58" s="130"/>
      <c r="NM58" s="130"/>
      <c r="NN58" s="130"/>
      <c r="NO58" s="130"/>
      <c r="NP58" s="130"/>
      <c r="NQ58" s="130"/>
      <c r="NR58" s="130"/>
      <c r="NS58" s="130"/>
      <c r="NT58" s="130"/>
      <c r="NU58" s="130"/>
      <c r="NV58" s="130"/>
      <c r="NW58" s="130"/>
      <c r="NX58" s="130"/>
      <c r="NY58" s="130"/>
      <c r="NZ58" s="130"/>
      <c r="OA58" s="130"/>
      <c r="OB58" s="130"/>
      <c r="OC58" s="130"/>
      <c r="OD58" s="130"/>
      <c r="OE58" s="130"/>
      <c r="OF58" s="130"/>
      <c r="OG58" s="130"/>
    </row>
    <row r="59" spans="2:397"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0"/>
      <c r="AG59" s="131"/>
      <c r="AH59" s="131"/>
      <c r="AI59" s="131"/>
      <c r="AJ59" s="131"/>
      <c r="AK59" s="50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/>
      <c r="LG59" s="55"/>
      <c r="LH59" s="55"/>
      <c r="LI59" s="55"/>
      <c r="LJ59" s="55"/>
      <c r="LK59" s="55"/>
      <c r="LL59" s="55"/>
      <c r="LM59" s="55"/>
      <c r="LN59" s="55"/>
      <c r="LO59" s="55"/>
      <c r="LP59" s="55"/>
      <c r="LQ59" s="55"/>
      <c r="LR59" s="55"/>
      <c r="LS59" s="55"/>
      <c r="LT59" s="55"/>
      <c r="LU59" s="55"/>
      <c r="LV59" s="55"/>
      <c r="LW59" s="55"/>
      <c r="LX59" s="55"/>
      <c r="LY59" s="55"/>
      <c r="LZ59" s="130"/>
      <c r="MA59" s="130"/>
      <c r="MB59" s="130"/>
      <c r="MC59" s="130"/>
      <c r="MD59" s="130"/>
      <c r="ME59" s="130"/>
      <c r="MF59" s="130"/>
      <c r="MG59" s="130"/>
      <c r="MH59" s="130"/>
      <c r="MI59" s="130"/>
      <c r="MJ59" s="130"/>
      <c r="MK59" s="130"/>
      <c r="ML59" s="130"/>
      <c r="MM59" s="130"/>
      <c r="MN59" s="130"/>
      <c r="MO59" s="130"/>
      <c r="MP59" s="130"/>
      <c r="MQ59" s="130"/>
      <c r="MR59" s="130"/>
      <c r="MS59" s="130"/>
      <c r="MT59" s="130"/>
      <c r="MU59" s="130"/>
      <c r="MV59" s="130"/>
      <c r="MW59" s="130"/>
      <c r="MX59" s="130"/>
      <c r="MY59" s="130"/>
      <c r="MZ59" s="130"/>
      <c r="NA59" s="130"/>
      <c r="NB59" s="130"/>
      <c r="NC59" s="130"/>
      <c r="ND59" s="130"/>
      <c r="NE59" s="130"/>
      <c r="NF59" s="130"/>
      <c r="NG59" s="130"/>
      <c r="NH59" s="130"/>
      <c r="NI59" s="130"/>
      <c r="NJ59" s="130"/>
      <c r="NK59" s="130"/>
      <c r="NL59" s="130"/>
      <c r="NM59" s="130"/>
      <c r="NN59" s="130"/>
      <c r="NO59" s="130"/>
      <c r="NP59" s="130"/>
      <c r="NQ59" s="130"/>
      <c r="NR59" s="130"/>
      <c r="NS59" s="130"/>
      <c r="NT59" s="130"/>
      <c r="NU59" s="130"/>
      <c r="NV59" s="130"/>
      <c r="NW59" s="130"/>
      <c r="NX59" s="130"/>
      <c r="NY59" s="130"/>
      <c r="NZ59" s="130"/>
      <c r="OA59" s="130"/>
      <c r="OB59" s="130"/>
      <c r="OC59" s="130"/>
      <c r="OD59" s="130"/>
      <c r="OE59" s="130"/>
      <c r="OF59" s="130"/>
      <c r="OG59" s="130"/>
    </row>
    <row r="60" spans="2:397"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0"/>
      <c r="AG60" s="131"/>
      <c r="AH60" s="131"/>
      <c r="AI60" s="131"/>
      <c r="AJ60" s="131"/>
      <c r="AK60" s="50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  <c r="IT60" s="55"/>
      <c r="IU60" s="55"/>
      <c r="IV60" s="55"/>
      <c r="IW60" s="55"/>
      <c r="IX60" s="55"/>
      <c r="IY60" s="55"/>
      <c r="IZ60" s="55"/>
      <c r="JA60" s="55"/>
      <c r="JB60" s="55"/>
      <c r="JC60" s="55"/>
      <c r="JD60" s="55"/>
      <c r="JE60" s="55"/>
      <c r="JF60" s="55"/>
      <c r="JG60" s="55"/>
      <c r="JH60" s="55"/>
      <c r="JI60" s="55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  <c r="KD60" s="55"/>
      <c r="KE60" s="55"/>
      <c r="KF60" s="55"/>
      <c r="KG60" s="55"/>
      <c r="KH60" s="55"/>
      <c r="KI60" s="55"/>
      <c r="KJ60" s="55"/>
      <c r="KK60" s="55"/>
      <c r="KL60" s="55"/>
      <c r="KM60" s="55"/>
      <c r="KN60" s="55"/>
      <c r="KO60" s="55"/>
      <c r="KP60" s="55"/>
      <c r="KQ60" s="55"/>
      <c r="KR60" s="55"/>
      <c r="KS60" s="55"/>
      <c r="KT60" s="55"/>
      <c r="KU60" s="55"/>
      <c r="KV60" s="55"/>
      <c r="KW60" s="55"/>
      <c r="KX60" s="55"/>
      <c r="KY60" s="55"/>
      <c r="KZ60" s="55"/>
      <c r="LA60" s="55"/>
      <c r="LB60" s="55"/>
      <c r="LC60" s="55"/>
      <c r="LD60" s="55"/>
      <c r="LE60" s="55"/>
      <c r="LF60" s="55"/>
      <c r="LG60" s="55"/>
      <c r="LH60" s="55"/>
      <c r="LI60" s="55"/>
      <c r="LJ60" s="55"/>
      <c r="LK60" s="55"/>
      <c r="LL60" s="55"/>
      <c r="LM60" s="55"/>
      <c r="LN60" s="55"/>
      <c r="LO60" s="55"/>
      <c r="LP60" s="55"/>
      <c r="LQ60" s="55"/>
      <c r="LR60" s="55"/>
      <c r="LS60" s="55"/>
      <c r="LT60" s="55"/>
      <c r="LU60" s="55"/>
      <c r="LV60" s="55"/>
      <c r="LW60" s="55"/>
      <c r="LX60" s="55"/>
      <c r="LY60" s="55"/>
      <c r="LZ60" s="130"/>
      <c r="MA60" s="130"/>
      <c r="MB60" s="130"/>
      <c r="MC60" s="130"/>
      <c r="MD60" s="130"/>
      <c r="ME60" s="130"/>
      <c r="MF60" s="130"/>
      <c r="MG60" s="130"/>
      <c r="MH60" s="130"/>
      <c r="MI60" s="130"/>
      <c r="MJ60" s="130"/>
      <c r="MK60" s="130"/>
      <c r="ML60" s="130"/>
      <c r="MM60" s="130"/>
      <c r="MN60" s="130"/>
      <c r="MO60" s="130"/>
      <c r="MP60" s="130"/>
      <c r="MQ60" s="130"/>
      <c r="MR60" s="130"/>
      <c r="MS60" s="130"/>
      <c r="MT60" s="130"/>
      <c r="MU60" s="130"/>
      <c r="MV60" s="130"/>
      <c r="MW60" s="130"/>
      <c r="MX60" s="130"/>
      <c r="MY60" s="130"/>
      <c r="MZ60" s="130"/>
      <c r="NA60" s="130"/>
      <c r="NB60" s="130"/>
      <c r="NC60" s="130"/>
      <c r="ND60" s="130"/>
      <c r="NE60" s="130"/>
      <c r="NF60" s="130"/>
      <c r="NG60" s="130"/>
      <c r="NH60" s="130"/>
      <c r="NI60" s="130"/>
      <c r="NJ60" s="130"/>
      <c r="NK60" s="130"/>
      <c r="NL60" s="130"/>
      <c r="NM60" s="130"/>
      <c r="NN60" s="130"/>
      <c r="NO60" s="130"/>
      <c r="NP60" s="130"/>
      <c r="NQ60" s="130"/>
      <c r="NR60" s="130"/>
      <c r="NS60" s="130"/>
      <c r="NT60" s="130"/>
      <c r="NU60" s="130"/>
      <c r="NV60" s="130"/>
      <c r="NW60" s="130"/>
      <c r="NX60" s="130"/>
      <c r="NY60" s="130"/>
      <c r="NZ60" s="130"/>
      <c r="OA60" s="130"/>
      <c r="OB60" s="130"/>
      <c r="OC60" s="130"/>
      <c r="OD60" s="130"/>
      <c r="OE60" s="130"/>
      <c r="OF60" s="130"/>
      <c r="OG60" s="130"/>
    </row>
    <row r="61" spans="2:397">
      <c r="C61" s="3" t="s">
        <v>338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</row>
    <row r="62" spans="2:397"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130"/>
      <c r="AG62" s="130"/>
      <c r="AH62" s="130"/>
      <c r="AI62" s="130"/>
      <c r="AJ62" s="130"/>
      <c r="AK62" s="50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130"/>
      <c r="MA62" s="130"/>
      <c r="MB62" s="130"/>
      <c r="MC62" s="130"/>
      <c r="MD62" s="130"/>
      <c r="ME62" s="130"/>
      <c r="MF62" s="130"/>
      <c r="MG62" s="130"/>
      <c r="MH62" s="130"/>
      <c r="MI62" s="130"/>
      <c r="MJ62" s="130"/>
      <c r="MK62" s="130"/>
      <c r="ML62" s="130"/>
      <c r="MM62" s="130"/>
      <c r="MN62" s="130"/>
      <c r="MO62" s="130"/>
      <c r="MP62" s="130"/>
      <c r="MQ62" s="130"/>
      <c r="MR62" s="130"/>
      <c r="MS62" s="130"/>
      <c r="MT62" s="130"/>
      <c r="MU62" s="130"/>
      <c r="MV62" s="130"/>
      <c r="MW62" s="130"/>
      <c r="MX62" s="130"/>
      <c r="MY62" s="130"/>
      <c r="MZ62" s="130"/>
      <c r="NA62" s="130"/>
      <c r="NB62" s="130"/>
      <c r="NC62" s="130"/>
      <c r="ND62" s="130"/>
      <c r="NE62" s="130"/>
      <c r="NF62" s="130"/>
      <c r="NG62" s="130"/>
      <c r="NH62" s="130"/>
      <c r="NI62" s="130"/>
      <c r="NJ62" s="130"/>
      <c r="NK62" s="130"/>
      <c r="NL62" s="130"/>
      <c r="NM62" s="130"/>
      <c r="NN62" s="130"/>
      <c r="NO62" s="130"/>
      <c r="NP62" s="130"/>
      <c r="NQ62" s="130"/>
      <c r="NR62" s="130"/>
      <c r="NS62" s="130"/>
      <c r="NT62" s="130"/>
      <c r="NU62" s="130"/>
      <c r="NV62" s="130"/>
      <c r="NW62" s="130"/>
      <c r="NX62" s="130"/>
      <c r="NY62" s="130"/>
      <c r="NZ62" s="130"/>
      <c r="OA62" s="130"/>
      <c r="OB62" s="130"/>
      <c r="OC62" s="130"/>
      <c r="OD62" s="130"/>
      <c r="OE62" s="130"/>
      <c r="OF62" s="130"/>
      <c r="OG62" s="130"/>
    </row>
    <row r="63" spans="2:397">
      <c r="D63" s="11" t="s">
        <v>329</v>
      </c>
      <c r="G63" s="130">
        <f t="shared" ref="G63:AE63" si="391">G44</f>
        <v>106185.297454</v>
      </c>
      <c r="H63" s="130">
        <f t="shared" si="391"/>
        <v>50535.719999999994</v>
      </c>
      <c r="I63" s="130">
        <f t="shared" si="391"/>
        <v>51933.594860000005</v>
      </c>
      <c r="J63" s="130">
        <f t="shared" si="391"/>
        <v>53343.960724310986</v>
      </c>
      <c r="K63" s="130">
        <f t="shared" si="391"/>
        <v>54766.117651950131</v>
      </c>
      <c r="L63" s="130">
        <f t="shared" si="391"/>
        <v>56214.690134505094</v>
      </c>
      <c r="M63" s="130">
        <f t="shared" si="391"/>
        <v>57699.679626929625</v>
      </c>
      <c r="N63" s="130">
        <f t="shared" si="391"/>
        <v>59221.999491592549</v>
      </c>
      <c r="O63" s="130">
        <f t="shared" si="391"/>
        <v>60782.585955911025</v>
      </c>
      <c r="P63" s="130">
        <f t="shared" si="391"/>
        <v>62382.398683906846</v>
      </c>
      <c r="Q63" s="130">
        <f t="shared" si="391"/>
        <v>64022.421362033245</v>
      </c>
      <c r="R63" s="130">
        <f t="shared" si="391"/>
        <v>65703.662299627642</v>
      </c>
      <c r="S63" s="130">
        <f t="shared" si="391"/>
        <v>67427.155044356274</v>
      </c>
      <c r="T63" s="130">
        <f t="shared" si="391"/>
        <v>69193.959013023021</v>
      </c>
      <c r="U63" s="130">
        <f t="shared" si="391"/>
        <v>71005.160138127452</v>
      </c>
      <c r="V63" s="130">
        <f t="shared" si="391"/>
        <v>72861.871530563352</v>
      </c>
      <c r="W63" s="130">
        <f t="shared" si="391"/>
        <v>74765.23415886132</v>
      </c>
      <c r="X63" s="130">
        <f t="shared" si="391"/>
        <v>76716.417545387798</v>
      </c>
      <c r="Y63" s="130">
        <f t="shared" si="391"/>
        <v>78716.620479923004</v>
      </c>
      <c r="Z63" s="130">
        <f t="shared" si="391"/>
        <v>80767.071751052077</v>
      </c>
      <c r="AA63" s="130">
        <f t="shared" si="391"/>
        <v>82869.030895812786</v>
      </c>
      <c r="AB63" s="130">
        <f t="shared" si="391"/>
        <v>85023.788968055684</v>
      </c>
      <c r="AC63" s="130">
        <f t="shared" si="391"/>
        <v>87232.669325983516</v>
      </c>
      <c r="AD63" s="130">
        <f t="shared" si="391"/>
        <v>89497.028439347254</v>
      </c>
      <c r="AE63" s="130">
        <f t="shared" si="391"/>
        <v>91818.256716790347</v>
      </c>
      <c r="AF63" s="130">
        <f t="shared" ref="AF63:AJ63" si="392">AF44</f>
        <v>-9115.2489979008969</v>
      </c>
      <c r="AG63" s="130">
        <f t="shared" si="392"/>
        <v>-9115.2489979008969</v>
      </c>
      <c r="AH63" s="130">
        <f t="shared" si="392"/>
        <v>-9115.2489979008969</v>
      </c>
      <c r="AI63" s="130">
        <f t="shared" si="392"/>
        <v>-9115.2489979008969</v>
      </c>
      <c r="AJ63" s="130">
        <f t="shared" si="392"/>
        <v>-9115.2489979008969</v>
      </c>
      <c r="AK63" s="131"/>
      <c r="AL63" s="130">
        <f t="shared" ref="AL63:CW63" si="393">AL44</f>
        <v>59211.975282443149</v>
      </c>
      <c r="AM63" s="130">
        <f t="shared" si="393"/>
        <v>2698.4292388538743</v>
      </c>
      <c r="AN63" s="130">
        <f t="shared" si="393"/>
        <v>4005.2941234293421</v>
      </c>
      <c r="AO63" s="130">
        <f t="shared" si="393"/>
        <v>5029.3551595854105</v>
      </c>
      <c r="AP63" s="130">
        <f t="shared" si="393"/>
        <v>5592.5034583708575</v>
      </c>
      <c r="AQ63" s="130">
        <f t="shared" si="393"/>
        <v>5760.155417642688</v>
      </c>
      <c r="AR63" s="130">
        <f t="shared" si="393"/>
        <v>6042.9233624408707</v>
      </c>
      <c r="AS63" s="130">
        <f t="shared" si="393"/>
        <v>5519.6729627325876</v>
      </c>
      <c r="AT63" s="130">
        <f t="shared" si="393"/>
        <v>4482.139092714915</v>
      </c>
      <c r="AU63" s="130">
        <f t="shared" si="393"/>
        <v>3366.2186416756745</v>
      </c>
      <c r="AV63" s="130">
        <f t="shared" si="393"/>
        <v>2545.5067401862357</v>
      </c>
      <c r="AW63" s="130">
        <f t="shared" si="393"/>
        <v>1931.1239739244197</v>
      </c>
      <c r="AX63" s="130">
        <f t="shared" si="393"/>
        <v>2230.6512352341679</v>
      </c>
      <c r="AY63" s="130">
        <f t="shared" si="393"/>
        <v>2780.4360724617354</v>
      </c>
      <c r="AZ63" s="130">
        <f t="shared" si="393"/>
        <v>4119.7765494189016</v>
      </c>
      <c r="BA63" s="130">
        <f t="shared" si="393"/>
        <v>5169.2855023234497</v>
      </c>
      <c r="BB63" s="130">
        <f t="shared" si="393"/>
        <v>5746.4280363337148</v>
      </c>
      <c r="BC63" s="130">
        <f t="shared" si="393"/>
        <v>5918.24614679345</v>
      </c>
      <c r="BD63" s="130">
        <f t="shared" si="393"/>
        <v>6208.0408750198676</v>
      </c>
      <c r="BE63" s="130">
        <f t="shared" si="393"/>
        <v>5671.7877028788334</v>
      </c>
      <c r="BF63" s="130">
        <f t="shared" si="393"/>
        <v>4608.4711161912219</v>
      </c>
      <c r="BG63" s="130">
        <f t="shared" si="393"/>
        <v>3464.8200419436566</v>
      </c>
      <c r="BH63" s="130">
        <f t="shared" si="393"/>
        <v>2623.7134497022053</v>
      </c>
      <c r="BI63" s="130">
        <f t="shared" si="393"/>
        <v>1994.0632716987834</v>
      </c>
      <c r="BJ63" s="130">
        <f t="shared" si="393"/>
        <v>2297.9214365964044</v>
      </c>
      <c r="BK63" s="130">
        <f t="shared" si="393"/>
        <v>2861.368427029076</v>
      </c>
      <c r="BL63" s="130">
        <f t="shared" si="393"/>
        <v>4233.9915148386299</v>
      </c>
      <c r="BM63" s="130">
        <f t="shared" si="393"/>
        <v>5309.580765222855</v>
      </c>
      <c r="BN63" s="130">
        <f t="shared" si="393"/>
        <v>5901.0652912032756</v>
      </c>
      <c r="BO63" s="130">
        <f t="shared" si="393"/>
        <v>6077.1530817079356</v>
      </c>
      <c r="BP63" s="130">
        <f t="shared" si="393"/>
        <v>6374.1492089307794</v>
      </c>
      <c r="BQ63" s="130">
        <f t="shared" si="393"/>
        <v>5824.5701454620412</v>
      </c>
      <c r="BR63" s="130">
        <f t="shared" si="393"/>
        <v>4734.8301415952419</v>
      </c>
      <c r="BS63" s="130">
        <f t="shared" si="393"/>
        <v>3562.759338152624</v>
      </c>
      <c r="BT63" s="130">
        <f t="shared" si="393"/>
        <v>2700.7512470939719</v>
      </c>
      <c r="BU63" s="130">
        <f t="shared" si="393"/>
        <v>2055.4542621671653</v>
      </c>
      <c r="BV63" s="130">
        <f t="shared" si="393"/>
        <v>2365.0094536324914</v>
      </c>
      <c r="BW63" s="130">
        <f t="shared" si="393"/>
        <v>2942.4581017774153</v>
      </c>
      <c r="BX63" s="130">
        <f t="shared" si="393"/>
        <v>4349.1908733190367</v>
      </c>
      <c r="BY63" s="130">
        <f t="shared" si="393"/>
        <v>5451.5085165753098</v>
      </c>
      <c r="BZ63" s="130">
        <f t="shared" si="393"/>
        <v>6057.6914330263435</v>
      </c>
      <c r="CA63" s="130">
        <f t="shared" si="393"/>
        <v>6238.1550051250433</v>
      </c>
      <c r="CB63" s="130">
        <f t="shared" si="393"/>
        <v>6542.5314861093757</v>
      </c>
      <c r="CC63" s="130">
        <f t="shared" si="393"/>
        <v>5979.2953829134385</v>
      </c>
      <c r="CD63" s="130">
        <f t="shared" si="393"/>
        <v>4862.4753399505507</v>
      </c>
      <c r="CE63" s="130">
        <f t="shared" si="393"/>
        <v>3661.2785770423825</v>
      </c>
      <c r="CF63" s="130">
        <f t="shared" si="393"/>
        <v>2777.8495849209239</v>
      </c>
      <c r="CG63" s="130">
        <f t="shared" si="393"/>
        <v>2116.5169699186858</v>
      </c>
      <c r="CH63" s="130">
        <f t="shared" si="393"/>
        <v>2431.8265638585922</v>
      </c>
      <c r="CI63" s="130">
        <f t="shared" si="393"/>
        <v>3023.6248109099174</v>
      </c>
      <c r="CJ63" s="130">
        <f t="shared" si="393"/>
        <v>4465.3148918243478</v>
      </c>
      <c r="CK63" s="130">
        <f t="shared" si="393"/>
        <v>5595.02512851554</v>
      </c>
      <c r="CL63" s="130">
        <f t="shared" si="393"/>
        <v>6216.2716904403815</v>
      </c>
      <c r="CM63" s="130">
        <f t="shared" si="393"/>
        <v>6401.219782305735</v>
      </c>
      <c r="CN63" s="130">
        <f t="shared" si="393"/>
        <v>6713.1600188425282</v>
      </c>
      <c r="CO63" s="130">
        <f t="shared" si="393"/>
        <v>6135.9274984821714</v>
      </c>
      <c r="CP63" s="130">
        <f t="shared" si="393"/>
        <v>4991.3544774516549</v>
      </c>
      <c r="CQ63" s="130">
        <f t="shared" si="393"/>
        <v>3760.3079749852204</v>
      </c>
      <c r="CR63" s="130">
        <f t="shared" si="393"/>
        <v>2854.9257724095423</v>
      </c>
      <c r="CS63" s="130">
        <f t="shared" si="393"/>
        <v>2177.1590419244985</v>
      </c>
      <c r="CT63" s="130">
        <f t="shared" si="393"/>
        <v>2499.5603255458113</v>
      </c>
      <c r="CU63" s="130">
        <f t="shared" si="393"/>
        <v>3106.0647590363624</v>
      </c>
      <c r="CV63" s="130">
        <f t="shared" si="393"/>
        <v>4583.5808384615175</v>
      </c>
      <c r="CW63" s="130">
        <f t="shared" si="393"/>
        <v>5741.3643745344853</v>
      </c>
      <c r="CX63" s="130">
        <f t="shared" ref="CX63:FI63" si="394">CX44</f>
        <v>6378.0489135231601</v>
      </c>
      <c r="CY63" s="130">
        <f t="shared" si="394"/>
        <v>6567.5929654713673</v>
      </c>
      <c r="CZ63" s="130">
        <f t="shared" si="394"/>
        <v>6887.2849168860976</v>
      </c>
      <c r="DA63" s="130">
        <f t="shared" si="394"/>
        <v>6295.7081683947872</v>
      </c>
      <c r="DB63" s="130">
        <f t="shared" si="394"/>
        <v>5122.6925077916621</v>
      </c>
      <c r="DC63" s="130">
        <f t="shared" si="394"/>
        <v>3861.0544997389356</v>
      </c>
      <c r="DD63" s="130">
        <f t="shared" si="394"/>
        <v>2933.1735494292529</v>
      </c>
      <c r="DE63" s="130">
        <f t="shared" si="394"/>
        <v>2238.5643156916558</v>
      </c>
      <c r="DF63" s="130">
        <f t="shared" si="394"/>
        <v>2569.0122698507989</v>
      </c>
      <c r="DG63" s="130">
        <f t="shared" si="394"/>
        <v>3190.5883385135899</v>
      </c>
      <c r="DH63" s="130">
        <f t="shared" si="394"/>
        <v>4704.8206925124596</v>
      </c>
      <c r="DI63" s="130">
        <f t="shared" si="394"/>
        <v>5891.3751494568405</v>
      </c>
      <c r="DJ63" s="130">
        <f t="shared" si="394"/>
        <v>6543.8812992393832</v>
      </c>
      <c r="DK63" s="130">
        <f t="shared" si="394"/>
        <v>6738.1355208785044</v>
      </c>
      <c r="DL63" s="130">
        <f t="shared" si="394"/>
        <v>7065.7718172858913</v>
      </c>
      <c r="DM63" s="130">
        <f t="shared" si="394"/>
        <v>6459.4943865945716</v>
      </c>
      <c r="DN63" s="130">
        <f t="shared" si="394"/>
        <v>5257.3292868254593</v>
      </c>
      <c r="DO63" s="130">
        <f t="shared" si="394"/>
        <v>3964.3395742726229</v>
      </c>
      <c r="DP63" s="130">
        <f t="shared" si="394"/>
        <v>3013.4007823477436</v>
      </c>
      <c r="DQ63" s="130">
        <f t="shared" si="394"/>
        <v>2301.5305091517671</v>
      </c>
      <c r="DR63" s="130">
        <f t="shared" si="394"/>
        <v>2640.2257935844013</v>
      </c>
      <c r="DS63" s="130">
        <f t="shared" si="394"/>
        <v>3277.2480275534626</v>
      </c>
      <c r="DT63" s="130">
        <f t="shared" si="394"/>
        <v>4829.1090555492028</v>
      </c>
      <c r="DU63" s="130">
        <f t="shared" si="394"/>
        <v>6045.1493907486529</v>
      </c>
      <c r="DV63" s="130">
        <f t="shared" si="394"/>
        <v>6713.8703183532925</v>
      </c>
      <c r="DW63" s="130">
        <f t="shared" si="394"/>
        <v>6912.9517574001457</v>
      </c>
      <c r="DX63" s="130">
        <f t="shared" si="394"/>
        <v>7248.7298157732566</v>
      </c>
      <c r="DY63" s="130">
        <f t="shared" si="394"/>
        <v>6627.3863909292577</v>
      </c>
      <c r="DZ63" s="130">
        <f t="shared" si="394"/>
        <v>5395.3474884308816</v>
      </c>
      <c r="EA63" s="130">
        <f t="shared" si="394"/>
        <v>4070.2269815211071</v>
      </c>
      <c r="EB63" s="130">
        <f t="shared" si="394"/>
        <v>3095.6573606168954</v>
      </c>
      <c r="EC63" s="130">
        <f t="shared" si="394"/>
        <v>2366.0971111319986</v>
      </c>
      <c r="ED63" s="130">
        <f t="shared" si="394"/>
        <v>2713.2453859676734</v>
      </c>
      <c r="EE63" s="130">
        <f t="shared" si="394"/>
        <v>3366.0976224508659</v>
      </c>
      <c r="EF63" s="130">
        <f t="shared" si="394"/>
        <v>4956.5223969923009</v>
      </c>
      <c r="EG63" s="130">
        <f t="shared" si="394"/>
        <v>6202.7813345214563</v>
      </c>
      <c r="EH63" s="130">
        <f t="shared" si="394"/>
        <v>6888.1199771770716</v>
      </c>
      <c r="EI63" s="130">
        <f t="shared" si="394"/>
        <v>7092.1485899842382</v>
      </c>
      <c r="EJ63" s="130">
        <f t="shared" si="394"/>
        <v>7436.2707331079209</v>
      </c>
      <c r="EK63" s="130">
        <f t="shared" si="394"/>
        <v>6799.4869241565493</v>
      </c>
      <c r="EL63" s="130">
        <f t="shared" si="394"/>
        <v>5536.8318549310889</v>
      </c>
      <c r="EM63" s="130">
        <f t="shared" si="394"/>
        <v>4178.7821034246062</v>
      </c>
      <c r="EN63" s="130">
        <f t="shared" si="394"/>
        <v>3179.9944274409245</v>
      </c>
      <c r="EO63" s="130">
        <f t="shared" si="394"/>
        <v>2432.3046057563288</v>
      </c>
      <c r="EP63" s="130">
        <f t="shared" si="394"/>
        <v>2788.1166560582578</v>
      </c>
      <c r="EQ63" s="130">
        <f t="shared" si="394"/>
        <v>3457.1922706180576</v>
      </c>
      <c r="ER63" s="130">
        <f t="shared" si="394"/>
        <v>5087.1391008068476</v>
      </c>
      <c r="ES63" s="130">
        <f t="shared" si="394"/>
        <v>6364.3675729336028</v>
      </c>
      <c r="ET63" s="130">
        <f t="shared" si="394"/>
        <v>7066.7368808592091</v>
      </c>
      <c r="EU63" s="130">
        <f t="shared" si="394"/>
        <v>7275.8356046946346</v>
      </c>
      <c r="EV63" s="130">
        <f t="shared" si="394"/>
        <v>7628.5091830749407</v>
      </c>
      <c r="EW63" s="130">
        <f t="shared" si="394"/>
        <v>6975.9012964711264</v>
      </c>
      <c r="EX63" s="130">
        <f t="shared" si="394"/>
        <v>5681.8692487754133</v>
      </c>
      <c r="EY63" s="130">
        <f t="shared" si="394"/>
        <v>4290.0719609439957</v>
      </c>
      <c r="EZ63" s="130">
        <f t="shared" si="394"/>
        <v>3266.4644112121186</v>
      </c>
      <c r="FA63" s="130">
        <f t="shared" si="394"/>
        <v>2500.1944974586604</v>
      </c>
      <c r="FB63" s="130">
        <f t="shared" si="394"/>
        <v>2864.8863608639117</v>
      </c>
      <c r="FC63" s="130">
        <f t="shared" si="394"/>
        <v>3550.5885044455226</v>
      </c>
      <c r="FD63" s="130">
        <f t="shared" si="394"/>
        <v>5221.0395133645043</v>
      </c>
      <c r="FE63" s="130">
        <f t="shared" si="394"/>
        <v>6530.0071130236092</v>
      </c>
      <c r="FF63" s="130">
        <f t="shared" si="394"/>
        <v>7249.8302982511677</v>
      </c>
      <c r="FG63" s="130">
        <f t="shared" si="394"/>
        <v>7464.1251253739019</v>
      </c>
      <c r="FH63" s="130">
        <f t="shared" si="394"/>
        <v>7825.5626421769603</v>
      </c>
      <c r="FI63" s="130">
        <f t="shared" si="394"/>
        <v>7156.7374495910408</v>
      </c>
      <c r="FJ63" s="130">
        <f t="shared" ref="FJ63:HU63" si="395">FJ44</f>
        <v>5830.5487055100893</v>
      </c>
      <c r="FK63" s="130">
        <f t="shared" si="395"/>
        <v>4404.16525507606</v>
      </c>
      <c r="FL63" s="130">
        <f t="shared" si="395"/>
        <v>3355.1210577333468</v>
      </c>
      <c r="FM63" s="130">
        <f t="shared" si="395"/>
        <v>2569.8093366231146</v>
      </c>
      <c r="FN63" s="130">
        <f t="shared" si="395"/>
        <v>2943.6024341603706</v>
      </c>
      <c r="FO63" s="130">
        <f t="shared" si="395"/>
        <v>3646.3442760099842</v>
      </c>
      <c r="FP63" s="130">
        <f t="shared" si="395"/>
        <v>5358.3059925006028</v>
      </c>
      <c r="FQ63" s="130">
        <f t="shared" si="395"/>
        <v>6699.8014370112369</v>
      </c>
      <c r="FR63" s="130">
        <f t="shared" si="395"/>
        <v>7437.512228391699</v>
      </c>
      <c r="FS63" s="130">
        <f t="shared" si="395"/>
        <v>7657.1322819684337</v>
      </c>
      <c r="FT63" s="130">
        <f t="shared" si="395"/>
        <v>8027.5515210640478</v>
      </c>
      <c r="FU63" s="130">
        <f t="shared" si="395"/>
        <v>7342.1060224423682</v>
      </c>
      <c r="FV63" s="130">
        <f t="shared" si="395"/>
        <v>5982.961488071006</v>
      </c>
      <c r="FW63" s="130">
        <f t="shared" si="395"/>
        <v>4521.1324088936908</v>
      </c>
      <c r="FX63" s="130">
        <f t="shared" si="395"/>
        <v>3446.019463247012</v>
      </c>
      <c r="FY63" s="130">
        <f t="shared" si="395"/>
        <v>2641.1927458671908</v>
      </c>
      <c r="FZ63" s="130">
        <f t="shared" si="395"/>
        <v>3024.3140160311614</v>
      </c>
      <c r="GA63" s="130">
        <f t="shared" si="395"/>
        <v>3744.5189926507383</v>
      </c>
      <c r="GB63" s="130">
        <f t="shared" si="395"/>
        <v>5499.0229577961491</v>
      </c>
      <c r="GC63" s="130">
        <f t="shared" si="395"/>
        <v>6873.8545641028722</v>
      </c>
      <c r="GD63" s="130">
        <f t="shared" si="395"/>
        <v>7629.8974686491383</v>
      </c>
      <c r="GE63" s="130">
        <f t="shared" si="395"/>
        <v>7854.9750805572567</v>
      </c>
      <c r="GF63" s="130">
        <f t="shared" si="395"/>
        <v>8234.5992377443963</v>
      </c>
      <c r="GG63" s="130">
        <f t="shared" si="395"/>
        <v>7532.120418481968</v>
      </c>
      <c r="GH63" s="130">
        <f t="shared" si="395"/>
        <v>6139.2011424314769</v>
      </c>
      <c r="GI63" s="130">
        <f t="shared" si="395"/>
        <v>4641.0456106366055</v>
      </c>
      <c r="GJ63" s="130">
        <f t="shared" si="395"/>
        <v>3539.216108290605</v>
      </c>
      <c r="GK63" s="130">
        <f t="shared" si="395"/>
        <v>2714.3894469838951</v>
      </c>
      <c r="GL63" s="130">
        <f t="shared" si="395"/>
        <v>3107.0714831474115</v>
      </c>
      <c r="GM63" s="130">
        <f t="shared" si="395"/>
        <v>3845.173553435985</v>
      </c>
      <c r="GN63" s="130">
        <f t="shared" si="395"/>
        <v>5643.2769421152589</v>
      </c>
      <c r="GO63" s="130">
        <f t="shared" si="395"/>
        <v>7052.2731138387044</v>
      </c>
      <c r="GP63" s="130">
        <f t="shared" si="395"/>
        <v>7827.1036845629478</v>
      </c>
      <c r="GQ63" s="130">
        <f t="shared" si="395"/>
        <v>8057.7744751269802</v>
      </c>
      <c r="GR63" s="130">
        <f t="shared" si="395"/>
        <v>8446.83229262022</v>
      </c>
      <c r="GS63" s="130">
        <f t="shared" si="395"/>
        <v>7726.8968746991213</v>
      </c>
      <c r="GT63" s="130">
        <f t="shared" si="395"/>
        <v>6299.363554638775</v>
      </c>
      <c r="GU63" s="130">
        <f t="shared" si="395"/>
        <v>4763.9788578788002</v>
      </c>
      <c r="GV63" s="130">
        <f t="shared" si="395"/>
        <v>3634.768892399502</v>
      </c>
      <c r="GW63" s="130">
        <f t="shared" si="395"/>
        <v>2789.4452885593209</v>
      </c>
      <c r="GX63" s="130">
        <f t="shared" si="395"/>
        <v>3191.9264798061927</v>
      </c>
      <c r="GY63" s="130">
        <f t="shared" si="395"/>
        <v>3948.3703865414368</v>
      </c>
      <c r="GZ63" s="130">
        <f t="shared" si="395"/>
        <v>5791.1566444293912</v>
      </c>
      <c r="HA63" s="130">
        <f t="shared" si="395"/>
        <v>7235.1663710201647</v>
      </c>
      <c r="HB63" s="130">
        <f t="shared" si="395"/>
        <v>8029.2514814269034</v>
      </c>
      <c r="HC63" s="130">
        <f t="shared" si="395"/>
        <v>8265.6544411364539</v>
      </c>
      <c r="HD63" s="130">
        <f t="shared" si="395"/>
        <v>8664.380345394402</v>
      </c>
      <c r="HE63" s="130">
        <f t="shared" si="395"/>
        <v>7926.5545323379629</v>
      </c>
      <c r="HF63" s="130">
        <f t="shared" si="395"/>
        <v>6463.5470092741161</v>
      </c>
      <c r="HG63" s="130">
        <f t="shared" si="395"/>
        <v>4890.0080027996573</v>
      </c>
      <c r="HH63" s="130">
        <f t="shared" si="395"/>
        <v>3732.7371696781979</v>
      </c>
      <c r="HI63" s="130">
        <f t="shared" si="395"/>
        <v>2866.4072742825874</v>
      </c>
      <c r="HJ63" s="130">
        <f t="shared" si="395"/>
        <v>3278.931949746328</v>
      </c>
      <c r="HK63" s="130">
        <f t="shared" si="395"/>
        <v>4054.1734875639427</v>
      </c>
      <c r="HL63" s="130">
        <f t="shared" si="395"/>
        <v>5942.7529839604122</v>
      </c>
      <c r="HM63" s="130">
        <f t="shared" si="395"/>
        <v>7422.6463522569684</v>
      </c>
      <c r="HN63" s="130">
        <f t="shared" si="395"/>
        <v>8236.4644776573132</v>
      </c>
      <c r="HO63" s="130">
        <f t="shared" si="395"/>
        <v>8478.7420509156455</v>
      </c>
      <c r="HP63" s="130">
        <f t="shared" si="395"/>
        <v>8887.3762938944037</v>
      </c>
      <c r="HQ63" s="130">
        <f t="shared" si="395"/>
        <v>8131.2155093835117</v>
      </c>
      <c r="HR63" s="130">
        <f t="shared" si="395"/>
        <v>6631.85224937153</v>
      </c>
      <c r="HS63" s="130">
        <f t="shared" si="395"/>
        <v>5019.2107985861803</v>
      </c>
      <c r="HT63" s="130">
        <f t="shared" si="395"/>
        <v>3833.1817852616527</v>
      </c>
      <c r="HU63" s="130">
        <f t="shared" si="395"/>
        <v>2945.3235919654612</v>
      </c>
      <c r="HV63" s="130">
        <f t="shared" ref="HV63:KG63" si="396">HV44</f>
        <v>3368.1421687611478</v>
      </c>
      <c r="HW63" s="130">
        <f t="shared" si="396"/>
        <v>4162.6484587935311</v>
      </c>
      <c r="HX63" s="130">
        <f t="shared" si="396"/>
        <v>6098.1591556754529</v>
      </c>
      <c r="HY63" s="130">
        <f t="shared" si="396"/>
        <v>7614.827874174176</v>
      </c>
      <c r="HZ63" s="130">
        <f t="shared" si="396"/>
        <v>8448.8693799907214</v>
      </c>
      <c r="IA63" s="130">
        <f t="shared" si="396"/>
        <v>8697.1675509445231</v>
      </c>
      <c r="IB63" s="130">
        <f t="shared" si="396"/>
        <v>9115.9563548613023</v>
      </c>
      <c r="IC63" s="130">
        <f t="shared" si="396"/>
        <v>8341.0049748553156</v>
      </c>
      <c r="ID63" s="130">
        <f t="shared" si="396"/>
        <v>6804.3825378320353</v>
      </c>
      <c r="IE63" s="130">
        <f t="shared" si="396"/>
        <v>5151.6669469946701</v>
      </c>
      <c r="IF63" s="130">
        <f t="shared" si="396"/>
        <v>3936.1651126890283</v>
      </c>
      <c r="IG63" s="130">
        <f t="shared" si="396"/>
        <v>3026.2436432894269</v>
      </c>
      <c r="IH63" s="130">
        <f t="shared" si="396"/>
        <v>3459.612778128092</v>
      </c>
      <c r="II63" s="130">
        <f t="shared" si="396"/>
        <v>4273.8625494677799</v>
      </c>
      <c r="IJ63" s="130">
        <f t="shared" si="396"/>
        <v>6257.4706871672179</v>
      </c>
      <c r="IK63" s="130">
        <f t="shared" si="396"/>
        <v>7811.8286233206345</v>
      </c>
      <c r="IL63" s="130">
        <f t="shared" si="396"/>
        <v>8666.5960605567216</v>
      </c>
      <c r="IM63" s="130">
        <f t="shared" si="396"/>
        <v>8921.0644410587229</v>
      </c>
      <c r="IN63" s="130">
        <f t="shared" si="396"/>
        <v>9350.2601467528366</v>
      </c>
      <c r="IO63" s="130">
        <f t="shared" si="396"/>
        <v>8556.0512249537005</v>
      </c>
      <c r="IP63" s="130">
        <f t="shared" si="396"/>
        <v>6981.2437203703912</v>
      </c>
      <c r="IQ63" s="130">
        <f t="shared" si="396"/>
        <v>5287.4581471007177</v>
      </c>
      <c r="IR63" s="130">
        <f t="shared" si="396"/>
        <v>4041.7510922125812</v>
      </c>
      <c r="IS63" s="130">
        <f t="shared" si="396"/>
        <v>3109.2180742983987</v>
      </c>
      <c r="IT63" s="130">
        <f t="shared" si="396"/>
        <v>3553.4008188756038</v>
      </c>
      <c r="IU63" s="130">
        <f t="shared" si="396"/>
        <v>4387.8846970330833</v>
      </c>
      <c r="IV63" s="130">
        <f t="shared" si="396"/>
        <v>6420.7854969543514</v>
      </c>
      <c r="IW63" s="130">
        <f t="shared" si="396"/>
        <v>8013.7692278211816</v>
      </c>
      <c r="IX63" s="130">
        <f t="shared" si="396"/>
        <v>8889.7776358725841</v>
      </c>
      <c r="IY63" s="130">
        <f t="shared" si="396"/>
        <v>9150.5695556300634</v>
      </c>
      <c r="IZ63" s="130">
        <f t="shared" si="396"/>
        <v>9590.4307746106715</v>
      </c>
      <c r="JA63" s="130">
        <f t="shared" si="396"/>
        <v>8776.4857611048283</v>
      </c>
      <c r="JB63" s="130">
        <f t="shared" si="396"/>
        <v>7162.5442900326234</v>
      </c>
      <c r="JC63" s="130">
        <f t="shared" si="396"/>
        <v>5426.6681452671983</v>
      </c>
      <c r="JD63" s="130">
        <f t="shared" si="396"/>
        <v>4150.0052700650904</v>
      </c>
      <c r="JE63" s="130">
        <f t="shared" si="396"/>
        <v>3194.2988066557423</v>
      </c>
      <c r="JF63" s="130">
        <f t="shared" si="396"/>
        <v>3649.5647669082437</v>
      </c>
      <c r="JG63" s="130">
        <f t="shared" si="396"/>
        <v>4504.7855694379359</v>
      </c>
      <c r="JH63" s="130">
        <f t="shared" si="396"/>
        <v>6588.2039542372477</v>
      </c>
      <c r="JI63" s="130">
        <f t="shared" si="396"/>
        <v>8220.7733308161187</v>
      </c>
      <c r="JJ63" s="130">
        <f t="shared" si="396"/>
        <v>9118.5505478075993</v>
      </c>
      <c r="JK63" s="130">
        <f t="shared" si="396"/>
        <v>9385.8231467710521</v>
      </c>
      <c r="JL63" s="130">
        <f t="shared" si="396"/>
        <v>9836.6149170433291</v>
      </c>
      <c r="JM63" s="130">
        <f t="shared" si="396"/>
        <v>9002.4433699518668</v>
      </c>
      <c r="JN63" s="130">
        <f t="shared" si="396"/>
        <v>7348.3954533235155</v>
      </c>
      <c r="JO63" s="130">
        <f t="shared" si="396"/>
        <v>5569.3827863606693</v>
      </c>
      <c r="JP63" s="130">
        <f t="shared" si="396"/>
        <v>4260.9948387097902</v>
      </c>
      <c r="JQ63" s="130">
        <f t="shared" si="396"/>
        <v>3281.5390696847198</v>
      </c>
      <c r="JR63" s="130">
        <f t="shared" si="396"/>
        <v>3748.1645690115001</v>
      </c>
      <c r="JS63" s="130">
        <f t="shared" si="396"/>
        <v>4624.6376084840558</v>
      </c>
      <c r="JT63" s="130">
        <f t="shared" si="396"/>
        <v>6759.8289401456313</v>
      </c>
      <c r="JU63" s="130">
        <f t="shared" si="396"/>
        <v>8432.9676657324853</v>
      </c>
      <c r="JV63" s="130">
        <f t="shared" si="396"/>
        <v>9353.0546465662064</v>
      </c>
      <c r="JW63" s="130">
        <f t="shared" si="396"/>
        <v>9626.9689696138994</v>
      </c>
      <c r="JX63" s="130">
        <f t="shared" si="396"/>
        <v>10088.962915377444</v>
      </c>
      <c r="JY63" s="130">
        <f t="shared" si="396"/>
        <v>9234.0622053407569</v>
      </c>
      <c r="JZ63" s="130">
        <f t="shared" si="396"/>
        <v>7538.9111979841928</v>
      </c>
      <c r="KA63" s="130">
        <f t="shared" si="396"/>
        <v>5715.690066247319</v>
      </c>
      <c r="KB63" s="130">
        <f t="shared" si="396"/>
        <v>4374.7886780973158</v>
      </c>
      <c r="KC63" s="130">
        <f t="shared" si="396"/>
        <v>3370.9934332119719</v>
      </c>
      <c r="KD63" s="130">
        <f t="shared" si="396"/>
        <v>3849.2616797582673</v>
      </c>
      <c r="KE63" s="130">
        <f t="shared" si="396"/>
        <v>4747.515074261717</v>
      </c>
      <c r="KF63" s="130">
        <f t="shared" si="396"/>
        <v>6935.7659105150815</v>
      </c>
      <c r="KG63" s="130">
        <f t="shared" si="396"/>
        <v>8650.4821334327698</v>
      </c>
      <c r="KH63" s="130">
        <f t="shared" ref="KH63:LY63" si="397">KH44</f>
        <v>9593.433275740208</v>
      </c>
      <c r="KI63" s="130">
        <f t="shared" si="397"/>
        <v>9874.1543697156358</v>
      </c>
      <c r="KJ63" s="130">
        <f t="shared" si="397"/>
        <v>10347.628865031404</v>
      </c>
      <c r="KK63" s="130">
        <f t="shared" si="397"/>
        <v>9471.4838723503071</v>
      </c>
      <c r="KL63" s="130">
        <f t="shared" si="397"/>
        <v>7734.2083624609313</v>
      </c>
      <c r="KM63" s="130">
        <f t="shared" si="397"/>
        <v>5865.6801856003967</v>
      </c>
      <c r="KN63" s="130">
        <f t="shared" si="397"/>
        <v>4491.4573979548659</v>
      </c>
      <c r="KO63" s="130">
        <f t="shared" si="397"/>
        <v>3462.7178412341204</v>
      </c>
      <c r="KP63" s="130">
        <f t="shared" si="397"/>
        <v>3952.9190993395628</v>
      </c>
      <c r="KQ63" s="130">
        <f t="shared" si="397"/>
        <v>4873.4940906964212</v>
      </c>
      <c r="KR63" s="130">
        <f t="shared" si="397"/>
        <v>7116.1229602306839</v>
      </c>
      <c r="KS63" s="130">
        <f t="shared" si="397"/>
        <v>8873.4498812878755</v>
      </c>
      <c r="KT63" s="130">
        <f t="shared" si="397"/>
        <v>9839.8333594816522</v>
      </c>
      <c r="KU63" s="130">
        <f t="shared" si="397"/>
        <v>10127.530372642372</v>
      </c>
      <c r="KV63" s="130">
        <f t="shared" si="397"/>
        <v>10612.770709166736</v>
      </c>
      <c r="KW63" s="130">
        <f t="shared" si="397"/>
        <v>9714.8535134175127</v>
      </c>
      <c r="KX63" s="130">
        <f t="shared" si="397"/>
        <v>7934.4067071073878</v>
      </c>
      <c r="KY63" s="130">
        <f t="shared" si="397"/>
        <v>6019.4456050518684</v>
      </c>
      <c r="KZ63" s="130">
        <f t="shared" si="397"/>
        <v>4611.0733811333457</v>
      </c>
      <c r="LA63" s="130">
        <f t="shared" si="397"/>
        <v>3556.7696464280903</v>
      </c>
      <c r="LB63" s="130">
        <f t="shared" si="397"/>
        <v>4059.2014123425715</v>
      </c>
      <c r="LC63" s="130">
        <f t="shared" si="397"/>
        <v>5002.6526922346493</v>
      </c>
      <c r="LD63" s="130">
        <f t="shared" si="397"/>
        <v>7301.0108891768377</v>
      </c>
      <c r="LE63" s="130">
        <f t="shared" si="397"/>
        <v>9102.007384222301</v>
      </c>
      <c r="LF63" s="130">
        <f t="shared" si="397"/>
        <v>10092.405491849193</v>
      </c>
      <c r="LG63" s="130">
        <f t="shared" si="397"/>
        <v>10387.251775786955</v>
      </c>
      <c r="LH63" s="130">
        <f t="shared" si="397"/>
        <v>10884.550334673952</v>
      </c>
      <c r="LI63" s="130">
        <f t="shared" si="397"/>
        <v>9964.3198966103573</v>
      </c>
      <c r="LJ63" s="130">
        <f t="shared" si="397"/>
        <v>8139.6289871634272</v>
      </c>
      <c r="LK63" s="130">
        <f t="shared" si="397"/>
        <v>6177.0811017218284</v>
      </c>
      <c r="LL63" s="130">
        <f t="shared" si="397"/>
        <v>4733.7108280389302</v>
      </c>
      <c r="LM63" s="130">
        <f t="shared" si="397"/>
        <v>3653.2076455262486</v>
      </c>
      <c r="LN63" s="130">
        <f t="shared" si="397"/>
        <v>4168.1748274997281</v>
      </c>
      <c r="LO63" s="130">
        <f t="shared" si="397"/>
        <v>5135.070871697123</v>
      </c>
      <c r="LP63" s="130">
        <f t="shared" si="397"/>
        <v>7490.5432698333234</v>
      </c>
      <c r="LQ63" s="130">
        <f t="shared" si="397"/>
        <v>9336.2945277806666</v>
      </c>
      <c r="LR63" s="130">
        <f t="shared" si="397"/>
        <v>10351.304028382088</v>
      </c>
      <c r="LS63" s="130">
        <f t="shared" si="397"/>
        <v>10653.477242475703</v>
      </c>
      <c r="LT63" s="130">
        <f t="shared" si="397"/>
        <v>11163.13367055104</v>
      </c>
      <c r="LU63" s="130">
        <f t="shared" si="397"/>
        <v>10220.035506101569</v>
      </c>
      <c r="LV63" s="130">
        <f t="shared" si="397"/>
        <v>8350.0010275548793</v>
      </c>
      <c r="LW63" s="130">
        <f t="shared" si="397"/>
        <v>6338.6838271600591</v>
      </c>
      <c r="LX63" s="130">
        <f t="shared" si="397"/>
        <v>4859.4458021761411</v>
      </c>
      <c r="LY63" s="130">
        <f t="shared" si="397"/>
        <v>3752.0921155780188</v>
      </c>
      <c r="LZ63" s="130">
        <f t="shared" ref="LZ63:OG63" si="398">LZ44</f>
        <v>4143.5359329464372</v>
      </c>
      <c r="MA63" s="130">
        <f t="shared" si="398"/>
        <v>5105.5974969228455</v>
      </c>
      <c r="MB63" s="130">
        <f t="shared" si="398"/>
        <v>7449.2925330683656</v>
      </c>
      <c r="MC63" s="130">
        <f t="shared" si="398"/>
        <v>9285.8150347259725</v>
      </c>
      <c r="MD63" s="130">
        <f t="shared" si="398"/>
        <v>10295.749487824385</v>
      </c>
      <c r="ME63" s="130">
        <f t="shared" si="398"/>
        <v>10596.411835847532</v>
      </c>
      <c r="MF63" s="130">
        <f t="shared" si="398"/>
        <v>11103.519981782494</v>
      </c>
      <c r="MG63" s="130">
        <f t="shared" si="398"/>
        <v>10165.137308155268</v>
      </c>
      <c r="MH63" s="130">
        <f t="shared" si="398"/>
        <v>8304.4530020013135</v>
      </c>
      <c r="MI63" s="130">
        <f t="shared" si="398"/>
        <v>6303.1923876084666</v>
      </c>
      <c r="MJ63" s="130">
        <f t="shared" si="398"/>
        <v>4831.3505527494681</v>
      </c>
      <c r="MK63" s="130">
        <f t="shared" si="398"/>
        <v>3729.5336345843371</v>
      </c>
      <c r="ML63" s="130">
        <f t="shared" si="398"/>
        <v>4119.0202328659134</v>
      </c>
      <c r="MM63" s="130">
        <f t="shared" si="398"/>
        <v>5076.2714890224388</v>
      </c>
      <c r="MN63" s="130">
        <f t="shared" si="398"/>
        <v>7408.2480499872318</v>
      </c>
      <c r="MO63" s="130">
        <f t="shared" si="398"/>
        <v>9235.5879391365506</v>
      </c>
      <c r="MP63" s="130">
        <f t="shared" si="398"/>
        <v>10240.472719969472</v>
      </c>
      <c r="MQ63" s="130">
        <f t="shared" si="398"/>
        <v>10539.631756252504</v>
      </c>
      <c r="MR63" s="130">
        <f t="shared" si="398"/>
        <v>11044.204361457789</v>
      </c>
      <c r="MS63" s="130">
        <f t="shared" si="398"/>
        <v>10110.513601198702</v>
      </c>
      <c r="MT63" s="130">
        <f t="shared" si="398"/>
        <v>8259.1327165755156</v>
      </c>
      <c r="MU63" s="130">
        <f t="shared" si="398"/>
        <v>6267.8784052546325</v>
      </c>
      <c r="MV63" s="130">
        <f t="shared" si="398"/>
        <v>4803.3957795699289</v>
      </c>
      <c r="MW63" s="130">
        <f t="shared" si="398"/>
        <v>3707.0879459956241</v>
      </c>
      <c r="MX63" s="130">
        <f t="shared" si="398"/>
        <v>4094.6271112857912</v>
      </c>
      <c r="MY63" s="130">
        <f t="shared" si="398"/>
        <v>5047.0921111615344</v>
      </c>
      <c r="MZ63" s="130">
        <f t="shared" si="398"/>
        <v>7367.4087893215028</v>
      </c>
      <c r="NA63" s="130">
        <f t="shared" si="398"/>
        <v>9185.6119790250741</v>
      </c>
      <c r="NB63" s="130">
        <f t="shared" si="398"/>
        <v>10185.472335953831</v>
      </c>
      <c r="NC63" s="130">
        <f t="shared" si="398"/>
        <v>10483.135577055447</v>
      </c>
      <c r="ND63" s="130">
        <f t="shared" si="398"/>
        <v>10985.185319234708</v>
      </c>
      <c r="NE63" s="130">
        <f t="shared" si="398"/>
        <v>10056.163012776915</v>
      </c>
      <c r="NF63" s="130">
        <f t="shared" si="398"/>
        <v>8214.0390325768458</v>
      </c>
      <c r="NG63" s="130">
        <f t="shared" si="398"/>
        <v>6232.7409928125662</v>
      </c>
      <c r="NH63" s="130">
        <f t="shared" si="398"/>
        <v>4775.5807802562867</v>
      </c>
      <c r="NI63" s="130">
        <f t="shared" si="398"/>
        <v>3684.7544858498532</v>
      </c>
      <c r="NJ63" s="130">
        <f t="shared" si="398"/>
        <v>4070.355955313571</v>
      </c>
      <c r="NK63" s="130">
        <f t="shared" si="398"/>
        <v>5018.0586301899357</v>
      </c>
      <c r="NL63" s="130">
        <f t="shared" si="398"/>
        <v>7326.7737249591046</v>
      </c>
      <c r="NM63" s="130">
        <f t="shared" si="398"/>
        <v>9135.8858987141593</v>
      </c>
      <c r="NN63" s="130">
        <f t="shared" si="398"/>
        <v>10130.746953858272</v>
      </c>
      <c r="NO63" s="130">
        <f t="shared" si="398"/>
        <v>10426.92187875438</v>
      </c>
      <c r="NP63" s="130">
        <f t="shared" si="398"/>
        <v>10926.461372222744</v>
      </c>
      <c r="NQ63" s="130">
        <f t="shared" si="398"/>
        <v>10002.08417729724</v>
      </c>
      <c r="NR63" s="130">
        <f t="shared" si="398"/>
        <v>8169.1708169981712</v>
      </c>
      <c r="NS63" s="130">
        <f t="shared" si="398"/>
        <v>6197.7792674327129</v>
      </c>
      <c r="NT63" s="130">
        <f t="shared" si="398"/>
        <v>4747.904855939214</v>
      </c>
      <c r="NU63" s="130">
        <f t="shared" si="398"/>
        <v>3662.5326930048122</v>
      </c>
      <c r="NV63" s="130">
        <f t="shared" si="398"/>
        <v>4046.2061551212109</v>
      </c>
      <c r="NW63" s="130">
        <f t="shared" si="398"/>
        <v>4989.1703166231946</v>
      </c>
      <c r="NX63" s="130">
        <f t="shared" si="398"/>
        <v>7286.3418359185171</v>
      </c>
      <c r="NY63" s="130">
        <f t="shared" si="398"/>
        <v>9086.4084488047974</v>
      </c>
      <c r="NZ63" s="130">
        <f t="shared" si="398"/>
        <v>10076.29519867319</v>
      </c>
      <c r="OA63" s="130">
        <f t="shared" si="398"/>
        <v>10370.989248944818</v>
      </c>
      <c r="OB63" s="130">
        <f t="shared" si="398"/>
        <v>10868.031044945839</v>
      </c>
      <c r="OC63" s="130">
        <f t="shared" si="398"/>
        <v>9948.275735994961</v>
      </c>
      <c r="OD63" s="130">
        <f t="shared" si="398"/>
        <v>8124.5269424973894</v>
      </c>
      <c r="OE63" s="130">
        <f t="shared" si="398"/>
        <v>6162.9923506797577</v>
      </c>
      <c r="OF63" s="130">
        <f t="shared" si="398"/>
        <v>4720.3673112437264</v>
      </c>
      <c r="OG63" s="130">
        <f t="shared" si="398"/>
        <v>3640.4220091239968</v>
      </c>
    </row>
    <row r="64" spans="2:397"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130"/>
      <c r="AG64" s="130"/>
      <c r="AH64" s="130"/>
      <c r="AI64" s="130"/>
      <c r="AJ64" s="130"/>
      <c r="AK64" s="50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  <c r="IT64" s="55"/>
      <c r="IU64" s="55"/>
      <c r="IV64" s="55"/>
      <c r="IW64" s="55"/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  <c r="KD64" s="55"/>
      <c r="KE64" s="55"/>
      <c r="KF64" s="55"/>
      <c r="KG64" s="55"/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  <c r="LA64" s="55"/>
      <c r="LB64" s="55"/>
      <c r="LC64" s="55"/>
      <c r="LD64" s="55"/>
      <c r="LE64" s="55"/>
      <c r="LF64" s="55"/>
      <c r="LG64" s="55"/>
      <c r="LH64" s="55"/>
      <c r="LI64" s="55"/>
      <c r="LJ64" s="55"/>
      <c r="LK64" s="55"/>
      <c r="LL64" s="55"/>
      <c r="LM64" s="55"/>
      <c r="LN64" s="55"/>
      <c r="LO64" s="55"/>
      <c r="LP64" s="55"/>
      <c r="LQ64" s="55"/>
      <c r="LR64" s="55"/>
      <c r="LS64" s="55"/>
      <c r="LT64" s="55"/>
      <c r="LU64" s="55"/>
      <c r="LV64" s="55"/>
      <c r="LW64" s="55"/>
      <c r="LX64" s="55"/>
      <c r="LY64" s="55"/>
      <c r="LZ64" s="130"/>
      <c r="MA64" s="130"/>
      <c r="MB64" s="130"/>
      <c r="MC64" s="130"/>
      <c r="MD64" s="130"/>
      <c r="ME64" s="130"/>
      <c r="MF64" s="130"/>
      <c r="MG64" s="130"/>
      <c r="MH64" s="130"/>
      <c r="MI64" s="130"/>
      <c r="MJ64" s="130"/>
      <c r="MK64" s="130"/>
      <c r="ML64" s="130"/>
      <c r="MM64" s="130"/>
      <c r="MN64" s="130"/>
      <c r="MO64" s="130"/>
      <c r="MP64" s="130"/>
      <c r="MQ64" s="130"/>
      <c r="MR64" s="130"/>
      <c r="MS64" s="130"/>
      <c r="MT64" s="130"/>
      <c r="MU64" s="130"/>
      <c r="MV64" s="130"/>
      <c r="MW64" s="130"/>
      <c r="MX64" s="130"/>
      <c r="MY64" s="130"/>
      <c r="MZ64" s="130"/>
      <c r="NA64" s="130"/>
      <c r="NB64" s="130"/>
      <c r="NC64" s="130"/>
      <c r="ND64" s="130"/>
      <c r="NE64" s="130"/>
      <c r="NF64" s="130"/>
      <c r="NG64" s="130"/>
      <c r="NH64" s="130"/>
      <c r="NI64" s="130"/>
      <c r="NJ64" s="130"/>
      <c r="NK64" s="130"/>
      <c r="NL64" s="130"/>
      <c r="NM64" s="130"/>
      <c r="NN64" s="130"/>
      <c r="NO64" s="130"/>
      <c r="NP64" s="130"/>
      <c r="NQ64" s="130"/>
      <c r="NR64" s="130"/>
      <c r="NS64" s="130"/>
      <c r="NT64" s="130"/>
      <c r="NU64" s="130"/>
      <c r="NV64" s="130"/>
      <c r="NW64" s="130"/>
      <c r="NX64" s="130"/>
      <c r="NY64" s="130"/>
      <c r="NZ64" s="130"/>
      <c r="OA64" s="130"/>
      <c r="OB64" s="130"/>
      <c r="OC64" s="130"/>
      <c r="OD64" s="130"/>
      <c r="OE64" s="130"/>
      <c r="OF64" s="130"/>
      <c r="OG64" s="130"/>
    </row>
    <row r="65" spans="4:397">
      <c r="D65" s="11" t="s">
        <v>339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130"/>
      <c r="AG65" s="130"/>
      <c r="AH65" s="130"/>
      <c r="AI65" s="130"/>
      <c r="AJ65" s="130"/>
      <c r="AK65" s="50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  <c r="IT65" s="55"/>
      <c r="IU65" s="55"/>
      <c r="IV65" s="55"/>
      <c r="IW65" s="55"/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  <c r="KD65" s="55"/>
      <c r="KE65" s="55"/>
      <c r="KF65" s="55"/>
      <c r="KG65" s="55"/>
      <c r="KH65" s="55"/>
      <c r="KI65" s="55"/>
      <c r="KJ65" s="55"/>
      <c r="KK65" s="55"/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  <c r="LA65" s="55"/>
      <c r="LB65" s="55"/>
      <c r="LC65" s="55"/>
      <c r="LD65" s="55"/>
      <c r="LE65" s="55"/>
      <c r="LF65" s="55"/>
      <c r="LG65" s="55"/>
      <c r="LH65" s="55"/>
      <c r="LI65" s="55"/>
      <c r="LJ65" s="55"/>
      <c r="LK65" s="55"/>
      <c r="LL65" s="55"/>
      <c r="LM65" s="55"/>
      <c r="LN65" s="55"/>
      <c r="LO65" s="55"/>
      <c r="LP65" s="55"/>
      <c r="LQ65" s="55"/>
      <c r="LR65" s="55"/>
      <c r="LS65" s="55"/>
      <c r="LT65" s="55"/>
      <c r="LU65" s="55"/>
      <c r="LV65" s="55"/>
      <c r="LW65" s="55"/>
      <c r="LX65" s="55"/>
      <c r="LY65" s="55"/>
      <c r="LZ65" s="130"/>
      <c r="MA65" s="130"/>
      <c r="MB65" s="130"/>
      <c r="MC65" s="130"/>
      <c r="MD65" s="130"/>
      <c r="ME65" s="130"/>
      <c r="MF65" s="130"/>
      <c r="MG65" s="130"/>
      <c r="MH65" s="130"/>
      <c r="MI65" s="130"/>
      <c r="MJ65" s="130"/>
      <c r="MK65" s="130"/>
      <c r="ML65" s="130"/>
      <c r="MM65" s="130"/>
      <c r="MN65" s="130"/>
      <c r="MO65" s="130"/>
      <c r="MP65" s="130"/>
      <c r="MQ65" s="130"/>
      <c r="MR65" s="130"/>
      <c r="MS65" s="130"/>
      <c r="MT65" s="130"/>
      <c r="MU65" s="130"/>
      <c r="MV65" s="130"/>
      <c r="MW65" s="130"/>
      <c r="MX65" s="130"/>
      <c r="MY65" s="130"/>
      <c r="MZ65" s="130"/>
      <c r="NA65" s="130"/>
      <c r="NB65" s="130"/>
      <c r="NC65" s="130"/>
      <c r="ND65" s="130"/>
      <c r="NE65" s="130"/>
      <c r="NF65" s="130"/>
      <c r="NG65" s="130"/>
      <c r="NH65" s="130"/>
      <c r="NI65" s="130"/>
      <c r="NJ65" s="130"/>
      <c r="NK65" s="130"/>
      <c r="NL65" s="130"/>
      <c r="NM65" s="130"/>
      <c r="NN65" s="130"/>
      <c r="NO65" s="130"/>
      <c r="NP65" s="130"/>
      <c r="NQ65" s="130"/>
      <c r="NR65" s="130"/>
      <c r="NS65" s="130"/>
      <c r="NT65" s="130"/>
      <c r="NU65" s="130"/>
      <c r="NV65" s="130"/>
      <c r="NW65" s="130"/>
      <c r="NX65" s="130"/>
      <c r="NY65" s="130"/>
      <c r="NZ65" s="130"/>
      <c r="OA65" s="130"/>
      <c r="OB65" s="130"/>
      <c r="OC65" s="130"/>
      <c r="OD65" s="130"/>
      <c r="OE65" s="130"/>
      <c r="OF65" s="130"/>
      <c r="OG65" s="130"/>
    </row>
    <row r="66" spans="4:397">
      <c r="E66" s="11" t="s">
        <v>340</v>
      </c>
      <c r="G66" s="55">
        <f>+SUM(AL66:AW66)</f>
        <v>-825791.08121166669</v>
      </c>
      <c r="H66" s="55">
        <f>+SUM(AX66:BI66)</f>
        <v>-21627.104946097821</v>
      </c>
      <c r="I66" s="55">
        <f>+SUM(BJ66:BU66)</f>
        <v>-21603.516279431151</v>
      </c>
      <c r="J66" s="55">
        <f>+SUM(BV66:CG66)</f>
        <v>-21560.802946097814</v>
      </c>
      <c r="K66" s="55">
        <f>+SUM(CH66:CS66)</f>
        <v>-21497.647746097809</v>
      </c>
      <c r="L66" s="55">
        <f>+SUM(CT66:DE66)</f>
        <v>-21425.485602097819</v>
      </c>
      <c r="M66" s="55">
        <f>+SUM(DF66:DQ66)</f>
        <v>-21351.880215217814</v>
      </c>
      <c r="N66" s="55">
        <f>+SUM(DR66:EC66)</f>
        <v>-21276.802720600219</v>
      </c>
      <c r="O66" s="55">
        <f>+SUM(ED66:EO66)</f>
        <v>-21200.223676090271</v>
      </c>
      <c r="P66" s="55">
        <f>+SUM(EP66:FA66)</f>
        <v>-21122.113050690114</v>
      </c>
      <c r="Q66" s="55">
        <f>+SUM(FB66:FM66)</f>
        <v>0</v>
      </c>
      <c r="R66" s="55">
        <f>+SUM(FN66:FY66)</f>
        <v>0</v>
      </c>
      <c r="S66" s="55">
        <f>+SUM(FZ66:GK66)</f>
        <v>0</v>
      </c>
      <c r="T66" s="55">
        <f>+SUM(GL66:GW66)</f>
        <v>0</v>
      </c>
      <c r="U66" s="55">
        <f>+SUM(GX66:HI66)</f>
        <v>0</v>
      </c>
      <c r="V66" s="55">
        <f>+SUM(HJ66:HU66)</f>
        <v>0</v>
      </c>
      <c r="W66" s="55">
        <f>+SUM(HV66:IG66)</f>
        <v>0</v>
      </c>
      <c r="X66" s="55">
        <f>+SUM(IH66:IS66)</f>
        <v>0</v>
      </c>
      <c r="Y66" s="55">
        <f>+SUM(IT66:JE66)</f>
        <v>0</v>
      </c>
      <c r="Z66" s="55">
        <f>+SUM(JF66:JQ66)</f>
        <v>0</v>
      </c>
      <c r="AA66" s="55">
        <f>+SUM(JR66:KC66)</f>
        <v>0</v>
      </c>
      <c r="AB66" s="55">
        <f>+SUM(KD66:KO66)</f>
        <v>0</v>
      </c>
      <c r="AC66" s="55">
        <f>+SUM(KP66:LA66)</f>
        <v>0</v>
      </c>
      <c r="AD66" s="55">
        <f>+SUM(LB66:LM66)</f>
        <v>0</v>
      </c>
      <c r="AE66" s="55">
        <f>+SUM(LN66:LY66)</f>
        <v>0</v>
      </c>
      <c r="AF66" s="130">
        <f t="shared" ref="AF66:AJ70" si="399">+SUM(LO66:LZ66)</f>
        <v>0</v>
      </c>
      <c r="AG66" s="130">
        <f t="shared" si="399"/>
        <v>0</v>
      </c>
      <c r="AH66" s="130">
        <f t="shared" si="399"/>
        <v>0</v>
      </c>
      <c r="AI66" s="130">
        <f t="shared" si="399"/>
        <v>0</v>
      </c>
      <c r="AJ66" s="130">
        <f t="shared" si="399"/>
        <v>0</v>
      </c>
      <c r="AK66" s="50"/>
      <c r="AL66" s="55">
        <f>-IF(Inputs!$M$63="Yes",'Debt Schedule'!$AC20,0)</f>
        <v>-786646.64606870257</v>
      </c>
      <c r="AM66" s="55">
        <f>-IF(Inputs!$M$63="Yes",'Debt Schedule'!$AC21,0)</f>
        <v>-2248.6910323782286</v>
      </c>
      <c r="AN66" s="55">
        <f>-IF(Inputs!$M$63="Yes",'Debt Schedule'!$AC22,0)</f>
        <v>-3337.7451028577852</v>
      </c>
      <c r="AO66" s="55">
        <f>-IF(Inputs!$M$63="Yes",'Debt Schedule'!$AC23,0)</f>
        <v>-4191.1292996545089</v>
      </c>
      <c r="AP66" s="55">
        <f>-IF(Inputs!$M$63="Yes",'Debt Schedule'!$AC24,0)</f>
        <v>-4660.4195486423814</v>
      </c>
      <c r="AQ66" s="55">
        <f>-IF(Inputs!$M$63="Yes",'Debt Schedule'!$AC25,0)</f>
        <v>-4800.1295147022402</v>
      </c>
      <c r="AR66" s="55">
        <f>-IF(Inputs!$M$63="Yes",'Debt Schedule'!$AC26,0)</f>
        <v>-5035.7694687007261</v>
      </c>
      <c r="AS66" s="55">
        <f>-IF(Inputs!$M$63="Yes",'Debt Schedule'!$AC27,0)</f>
        <v>-4599.7274689438236</v>
      </c>
      <c r="AT66" s="55">
        <f>-IF(Inputs!$M$63="Yes",'Debt Schedule'!$AC28,0)</f>
        <v>-3735.1159105957627</v>
      </c>
      <c r="AU66" s="55">
        <f>-IF(Inputs!$M$63="Yes",'Debt Schedule'!$AC29,0)</f>
        <v>-2805.1822013963956</v>
      </c>
      <c r="AV66" s="55">
        <f>-IF(Inputs!$M$63="Yes",'Debt Schedule'!$AC30,0)</f>
        <v>-2121.255616821863</v>
      </c>
      <c r="AW66" s="55">
        <f>-IF(Inputs!$M$63="Yes",'Debt Schedule'!$AC31,0)</f>
        <v>-1609.2699782703498</v>
      </c>
      <c r="AX66" s="55">
        <f>-IF(Inputs!$M$63="Yes",'Debt Schedule'!$AC32,0)</f>
        <v>-1802.2587455081514</v>
      </c>
      <c r="AY66" s="55">
        <f>-IF(Inputs!$M$63="Yes",'Debt Schedule'!$AC33,0)</f>
        <v>-1802.2587455081514</v>
      </c>
      <c r="AZ66" s="55">
        <f>-IF(Inputs!$M$63="Yes",'Debt Schedule'!$AC34,0)</f>
        <v>-1802.2587455081514</v>
      </c>
      <c r="BA66" s="55">
        <f>-IF(Inputs!$M$63="Yes",'Debt Schedule'!$AC35,0)</f>
        <v>-1802.2587455081514</v>
      </c>
      <c r="BB66" s="55">
        <f>-IF(Inputs!$M$63="Yes",'Debt Schedule'!$AC36,0)</f>
        <v>-1802.2587455081514</v>
      </c>
      <c r="BC66" s="55">
        <f>-IF(Inputs!$M$63="Yes",'Debt Schedule'!$AC37,0)</f>
        <v>-1802.2587455081514</v>
      </c>
      <c r="BD66" s="55">
        <f>-IF(Inputs!$M$63="Yes",'Debt Schedule'!$AC38,0)</f>
        <v>-1802.2587455081514</v>
      </c>
      <c r="BE66" s="55">
        <f>-IF(Inputs!$M$63="Yes",'Debt Schedule'!$AC39,0)</f>
        <v>-1802.2587455081514</v>
      </c>
      <c r="BF66" s="55">
        <f>-IF(Inputs!$M$63="Yes",'Debt Schedule'!$AC40,0)</f>
        <v>-1802.2587455081514</v>
      </c>
      <c r="BG66" s="55">
        <f>-IF(Inputs!$M$63="Yes",'Debt Schedule'!$AC41,0)</f>
        <v>-1802.2587455081514</v>
      </c>
      <c r="BH66" s="55">
        <f>-IF(Inputs!$M$63="Yes",'Debt Schedule'!$AC42,0)</f>
        <v>-1802.2587455081514</v>
      </c>
      <c r="BI66" s="55">
        <f>-IF(Inputs!$M$63="Yes",'Debt Schedule'!$AC43,0)</f>
        <v>-1802.2587455081514</v>
      </c>
      <c r="BJ66" s="55">
        <f>-IF(Inputs!$M$63="Yes",'Debt Schedule'!$AC44,0)</f>
        <v>-1800.2930232859294</v>
      </c>
      <c r="BK66" s="55">
        <f>-IF(Inputs!$M$63="Yes",'Debt Schedule'!$AC45,0)</f>
        <v>-1800.2930232859294</v>
      </c>
      <c r="BL66" s="55">
        <f>-IF(Inputs!$M$63="Yes",'Debt Schedule'!$AC46,0)</f>
        <v>-1800.2930232859294</v>
      </c>
      <c r="BM66" s="55">
        <f>-IF(Inputs!$M$63="Yes",'Debt Schedule'!$AC47,0)</f>
        <v>-1800.2930232859294</v>
      </c>
      <c r="BN66" s="55">
        <f>-IF(Inputs!$M$63="Yes",'Debt Schedule'!$AC48,0)</f>
        <v>-1800.2930232859294</v>
      </c>
      <c r="BO66" s="55">
        <f>-IF(Inputs!$M$63="Yes",'Debt Schedule'!$AC49,0)</f>
        <v>-1800.2930232859294</v>
      </c>
      <c r="BP66" s="55">
        <f>-IF(Inputs!$M$63="Yes",'Debt Schedule'!$AC50,0)</f>
        <v>-1800.2930232859294</v>
      </c>
      <c r="BQ66" s="55">
        <f>-IF(Inputs!$M$63="Yes",'Debt Schedule'!$AC51,0)</f>
        <v>-1800.2930232859294</v>
      </c>
      <c r="BR66" s="55">
        <f>-IF(Inputs!$M$63="Yes",'Debt Schedule'!$AC52,0)</f>
        <v>-1800.2930232859294</v>
      </c>
      <c r="BS66" s="55">
        <f>-IF(Inputs!$M$63="Yes",'Debt Schedule'!$AC53,0)</f>
        <v>-1800.2930232859294</v>
      </c>
      <c r="BT66" s="55">
        <f>-IF(Inputs!$M$63="Yes",'Debt Schedule'!$AC54,0)</f>
        <v>-1800.2930232859294</v>
      </c>
      <c r="BU66" s="55">
        <f>-IF(Inputs!$M$63="Yes",'Debt Schedule'!$AC55,0)</f>
        <v>-1800.2930232859294</v>
      </c>
      <c r="BV66" s="55">
        <f>-IF(Inputs!$M$63="Yes",'Debt Schedule'!$AC56,0)</f>
        <v>-1796.7335788414846</v>
      </c>
      <c r="BW66" s="55">
        <f>-IF(Inputs!$M$63="Yes",'Debt Schedule'!$AC57,0)</f>
        <v>-1796.7335788414846</v>
      </c>
      <c r="BX66" s="55">
        <f>-IF(Inputs!$M$63="Yes",'Debt Schedule'!$AC58,0)</f>
        <v>-1796.7335788414846</v>
      </c>
      <c r="BY66" s="55">
        <f>-IF(Inputs!$M$63="Yes",'Debt Schedule'!$AC59,0)</f>
        <v>-1796.7335788414846</v>
      </c>
      <c r="BZ66" s="55">
        <f>-IF(Inputs!$M$63="Yes",'Debt Schedule'!$AC60,0)</f>
        <v>-1796.7335788414846</v>
      </c>
      <c r="CA66" s="55">
        <f>-IF(Inputs!$M$63="Yes",'Debt Schedule'!$AC61,0)</f>
        <v>-1796.7335788414846</v>
      </c>
      <c r="CB66" s="55">
        <f>-IF(Inputs!$M$63="Yes",'Debt Schedule'!$AC62,0)</f>
        <v>-1796.7335788414846</v>
      </c>
      <c r="CC66" s="55">
        <f>-IF(Inputs!$M$63="Yes",'Debt Schedule'!$AC63,0)</f>
        <v>-1796.7335788414846</v>
      </c>
      <c r="CD66" s="55">
        <f>-IF(Inputs!$M$63="Yes",'Debt Schedule'!$AC64,0)</f>
        <v>-1796.7335788414846</v>
      </c>
      <c r="CE66" s="55">
        <f>-IF(Inputs!$M$63="Yes",'Debt Schedule'!$AC65,0)</f>
        <v>-1796.7335788414846</v>
      </c>
      <c r="CF66" s="55">
        <f>-IF(Inputs!$M$63="Yes",'Debt Schedule'!$AC66,0)</f>
        <v>-1796.7335788414846</v>
      </c>
      <c r="CG66" s="55">
        <f>-IF(Inputs!$M$63="Yes",'Debt Schedule'!$AC67,0)</f>
        <v>-1796.7335788414846</v>
      </c>
      <c r="CH66" s="55">
        <f>-IF(Inputs!$M$63="Yes",'Debt Schedule'!$AC68,0)</f>
        <v>-1791.4706455081512</v>
      </c>
      <c r="CI66" s="55">
        <f>-IF(Inputs!$M$63="Yes",'Debt Schedule'!$AC69,0)</f>
        <v>-1791.4706455081512</v>
      </c>
      <c r="CJ66" s="55">
        <f>-IF(Inputs!$M$63="Yes",'Debt Schedule'!$AC70,0)</f>
        <v>-1791.4706455081512</v>
      </c>
      <c r="CK66" s="55">
        <f>-IF(Inputs!$M$63="Yes",'Debt Schedule'!$AC71,0)</f>
        <v>-1791.4706455081512</v>
      </c>
      <c r="CL66" s="55">
        <f>-IF(Inputs!$M$63="Yes",'Debt Schedule'!$AC72,0)</f>
        <v>-1791.4706455081512</v>
      </c>
      <c r="CM66" s="55">
        <f>-IF(Inputs!$M$63="Yes",'Debt Schedule'!$AC73,0)</f>
        <v>-1791.4706455081512</v>
      </c>
      <c r="CN66" s="55">
        <f>-IF(Inputs!$M$63="Yes",'Debt Schedule'!$AC74,0)</f>
        <v>-1791.4706455081512</v>
      </c>
      <c r="CO66" s="55">
        <f>-IF(Inputs!$M$63="Yes",'Debt Schedule'!$AC75,0)</f>
        <v>-1791.4706455081512</v>
      </c>
      <c r="CP66" s="55">
        <f>-IF(Inputs!$M$63="Yes",'Debt Schedule'!$AC76,0)</f>
        <v>-1791.4706455081512</v>
      </c>
      <c r="CQ66" s="55">
        <f>-IF(Inputs!$M$63="Yes",'Debt Schedule'!$AC77,0)</f>
        <v>-1791.4706455081512</v>
      </c>
      <c r="CR66" s="55">
        <f>-IF(Inputs!$M$63="Yes",'Debt Schedule'!$AC78,0)</f>
        <v>-1791.4706455081512</v>
      </c>
      <c r="CS66" s="55">
        <f>-IF(Inputs!$M$63="Yes",'Debt Schedule'!$AC79,0)</f>
        <v>-1791.4706455081512</v>
      </c>
      <c r="CT66" s="55">
        <f>-IF(Inputs!$M$63="Yes",'Debt Schedule'!$AC80,0)</f>
        <v>-1785.4571335081514</v>
      </c>
      <c r="CU66" s="55">
        <f>-IF(Inputs!$M$63="Yes",'Debt Schedule'!$AC81,0)</f>
        <v>-1785.4571335081514</v>
      </c>
      <c r="CV66" s="55">
        <f>-IF(Inputs!$M$63="Yes",'Debt Schedule'!$AC82,0)</f>
        <v>-1785.4571335081514</v>
      </c>
      <c r="CW66" s="55">
        <f>-IF(Inputs!$M$63="Yes",'Debt Schedule'!$AC83,0)</f>
        <v>-1785.4571335081514</v>
      </c>
      <c r="CX66" s="55">
        <f>-IF(Inputs!$M$63="Yes",'Debt Schedule'!$AC84,0)</f>
        <v>-1785.4571335081514</v>
      </c>
      <c r="CY66" s="55">
        <f>-IF(Inputs!$M$63="Yes",'Debt Schedule'!$AC85,0)</f>
        <v>-1785.4571335081514</v>
      </c>
      <c r="CZ66" s="55">
        <f>-IF(Inputs!$M$63="Yes",'Debt Schedule'!$AC86,0)</f>
        <v>-1785.4571335081514</v>
      </c>
      <c r="DA66" s="55">
        <f>-IF(Inputs!$M$63="Yes",'Debt Schedule'!$AC87,0)</f>
        <v>-1785.4571335081514</v>
      </c>
      <c r="DB66" s="55">
        <f>-IF(Inputs!$M$63="Yes",'Debt Schedule'!$AC88,0)</f>
        <v>-1785.4571335081514</v>
      </c>
      <c r="DC66" s="55">
        <f>-IF(Inputs!$M$63="Yes",'Debt Schedule'!$AC89,0)</f>
        <v>-1785.4571335081514</v>
      </c>
      <c r="DD66" s="55">
        <f>-IF(Inputs!$M$63="Yes",'Debt Schedule'!$AC90,0)</f>
        <v>-1785.4571335081514</v>
      </c>
      <c r="DE66" s="55">
        <f>-IF(Inputs!$M$63="Yes",'Debt Schedule'!$AC91,0)</f>
        <v>-1785.4571335081514</v>
      </c>
      <c r="DF66" s="55">
        <f>-IF(Inputs!$M$63="Yes",'Debt Schedule'!$AC92,0)</f>
        <v>-1779.3233512681513</v>
      </c>
      <c r="DG66" s="55">
        <f>-IF(Inputs!$M$63="Yes",'Debt Schedule'!$AC93,0)</f>
        <v>-1779.3233512681513</v>
      </c>
      <c r="DH66" s="55">
        <f>-IF(Inputs!$M$63="Yes",'Debt Schedule'!$AC94,0)</f>
        <v>-1779.3233512681513</v>
      </c>
      <c r="DI66" s="55">
        <f>-IF(Inputs!$M$63="Yes",'Debt Schedule'!$AC95,0)</f>
        <v>-1779.3233512681513</v>
      </c>
      <c r="DJ66" s="55">
        <f>-IF(Inputs!$M$63="Yes",'Debt Schedule'!$AC96,0)</f>
        <v>-1779.3233512681513</v>
      </c>
      <c r="DK66" s="55">
        <f>-IF(Inputs!$M$63="Yes",'Debt Schedule'!$AC97,0)</f>
        <v>-1779.3233512681513</v>
      </c>
      <c r="DL66" s="55">
        <f>-IF(Inputs!$M$63="Yes",'Debt Schedule'!$AC98,0)</f>
        <v>-1779.3233512681513</v>
      </c>
      <c r="DM66" s="55">
        <f>-IF(Inputs!$M$63="Yes",'Debt Schedule'!$AC99,0)</f>
        <v>-1779.3233512681513</v>
      </c>
      <c r="DN66" s="55">
        <f>-IF(Inputs!$M$63="Yes",'Debt Schedule'!$AC100,0)</f>
        <v>-1779.3233512681513</v>
      </c>
      <c r="DO66" s="55">
        <f>-IF(Inputs!$M$63="Yes",'Debt Schedule'!$AC101,0)</f>
        <v>-1779.3233512681513</v>
      </c>
      <c r="DP66" s="55">
        <f>-IF(Inputs!$M$63="Yes",'Debt Schedule'!$AC102,0)</f>
        <v>-1779.3233512681513</v>
      </c>
      <c r="DQ66" s="55">
        <f>-IF(Inputs!$M$63="Yes",'Debt Schedule'!$AC103,0)</f>
        <v>-1779.3233512681513</v>
      </c>
      <c r="DR66" s="55">
        <f>-IF(Inputs!$M$63="Yes",'Debt Schedule'!$AC104,0)</f>
        <v>-1773.0668933833515</v>
      </c>
      <c r="DS66" s="55">
        <f>-IF(Inputs!$M$63="Yes",'Debt Schedule'!$AC105,0)</f>
        <v>-1773.0668933833515</v>
      </c>
      <c r="DT66" s="55">
        <f>-IF(Inputs!$M$63="Yes",'Debt Schedule'!$AC106,0)</f>
        <v>-1773.0668933833515</v>
      </c>
      <c r="DU66" s="55">
        <f>-IF(Inputs!$M$63="Yes",'Debt Schedule'!$AC107,0)</f>
        <v>-1773.0668933833515</v>
      </c>
      <c r="DV66" s="55">
        <f>-IF(Inputs!$M$63="Yes",'Debt Schedule'!$AC108,0)</f>
        <v>-1773.0668933833515</v>
      </c>
      <c r="DW66" s="55">
        <f>-IF(Inputs!$M$63="Yes",'Debt Schedule'!$AC109,0)</f>
        <v>-1773.0668933833515</v>
      </c>
      <c r="DX66" s="55">
        <f>-IF(Inputs!$M$63="Yes",'Debt Schedule'!$AC110,0)</f>
        <v>-1773.0668933833515</v>
      </c>
      <c r="DY66" s="55">
        <f>-IF(Inputs!$M$63="Yes",'Debt Schedule'!$AC111,0)</f>
        <v>-1773.0668933833515</v>
      </c>
      <c r="DZ66" s="55">
        <f>-IF(Inputs!$M$63="Yes",'Debt Schedule'!$AC112,0)</f>
        <v>-1773.0668933833515</v>
      </c>
      <c r="EA66" s="55">
        <f>-IF(Inputs!$M$63="Yes",'Debt Schedule'!$AC113,0)</f>
        <v>-1773.0668933833515</v>
      </c>
      <c r="EB66" s="55">
        <f>-IF(Inputs!$M$63="Yes",'Debt Schedule'!$AC114,0)</f>
        <v>-1773.0668933833515</v>
      </c>
      <c r="EC66" s="55">
        <f>-IF(Inputs!$M$63="Yes",'Debt Schedule'!$AC115,0)</f>
        <v>-1773.0668933833515</v>
      </c>
      <c r="ED66" s="55">
        <f>-IF(Inputs!$M$63="Yes",'Debt Schedule'!$AC116,0)</f>
        <v>-1766.6853063408553</v>
      </c>
      <c r="EE66" s="55">
        <f>-IF(Inputs!$M$63="Yes",'Debt Schedule'!$AC117,0)</f>
        <v>-1766.6853063408553</v>
      </c>
      <c r="EF66" s="55">
        <f>-IF(Inputs!$M$63="Yes",'Debt Schedule'!$AC118,0)</f>
        <v>-1766.6853063408553</v>
      </c>
      <c r="EG66" s="55">
        <f>-IF(Inputs!$M$63="Yes",'Debt Schedule'!$AC119,0)</f>
        <v>-1766.6853063408553</v>
      </c>
      <c r="EH66" s="55">
        <f>-IF(Inputs!$M$63="Yes",'Debt Schedule'!$AC120,0)</f>
        <v>-1766.6853063408553</v>
      </c>
      <c r="EI66" s="55">
        <f>-IF(Inputs!$M$63="Yes",'Debt Schedule'!$AC121,0)</f>
        <v>-1766.6853063408553</v>
      </c>
      <c r="EJ66" s="55">
        <f>-IF(Inputs!$M$63="Yes",'Debt Schedule'!$AC122,0)</f>
        <v>-1766.6853063408553</v>
      </c>
      <c r="EK66" s="55">
        <f>-IF(Inputs!$M$63="Yes",'Debt Schedule'!$AC123,0)</f>
        <v>-1766.6853063408553</v>
      </c>
      <c r="EL66" s="55">
        <f>-IF(Inputs!$M$63="Yes",'Debt Schedule'!$AC124,0)</f>
        <v>-1766.6853063408553</v>
      </c>
      <c r="EM66" s="55">
        <f>-IF(Inputs!$M$63="Yes",'Debt Schedule'!$AC125,0)</f>
        <v>-1766.6853063408553</v>
      </c>
      <c r="EN66" s="55">
        <f>-IF(Inputs!$M$63="Yes",'Debt Schedule'!$AC126,0)</f>
        <v>-1766.6853063408553</v>
      </c>
      <c r="EO66" s="55">
        <f>-IF(Inputs!$M$63="Yes",'Debt Schedule'!$AC127,0)</f>
        <v>-1766.6853063408553</v>
      </c>
      <c r="EP66" s="55">
        <f>-IF(Inputs!$M$63="Yes",'Debt Schedule'!$AC128,0)</f>
        <v>-1760.1760875575096</v>
      </c>
      <c r="EQ66" s="55">
        <f>-IF(Inputs!$M$63="Yes",'Debt Schedule'!$AC129,0)</f>
        <v>-1760.1760875575096</v>
      </c>
      <c r="ER66" s="55">
        <f>-IF(Inputs!$M$63="Yes",'Debt Schedule'!$AC130,0)</f>
        <v>-1760.1760875575096</v>
      </c>
      <c r="ES66" s="55">
        <f>-IF(Inputs!$M$63="Yes",'Debt Schedule'!$AC131,0)</f>
        <v>-1760.1760875575096</v>
      </c>
      <c r="ET66" s="55">
        <f>-IF(Inputs!$M$63="Yes",'Debt Schedule'!$AC132,0)</f>
        <v>-1760.1760875575096</v>
      </c>
      <c r="EU66" s="55">
        <f>-IF(Inputs!$M$63="Yes",'Debt Schedule'!$AC133,0)</f>
        <v>-1760.1760875575096</v>
      </c>
      <c r="EV66" s="55">
        <f>-IF(Inputs!$M$63="Yes",'Debt Schedule'!$AC134,0)</f>
        <v>-1760.1760875575096</v>
      </c>
      <c r="EW66" s="55">
        <f>-IF(Inputs!$M$63="Yes",'Debt Schedule'!$AC135,0)</f>
        <v>-1760.1760875575096</v>
      </c>
      <c r="EX66" s="55">
        <f>-IF(Inputs!$M$63="Yes",'Debt Schedule'!$AC136,0)</f>
        <v>-1760.1760875575096</v>
      </c>
      <c r="EY66" s="55">
        <f>-IF(Inputs!$M$63="Yes",'Debt Schedule'!$AC137,0)</f>
        <v>-1760.1760875575096</v>
      </c>
      <c r="EZ66" s="55">
        <f>-IF(Inputs!$M$63="Yes",'Debt Schedule'!$AC138,0)</f>
        <v>-1760.1760875575096</v>
      </c>
      <c r="FA66" s="55">
        <f>-IF(Inputs!$M$63="Yes",'Debt Schedule'!$AC139,0)</f>
        <v>-1760.1760875575096</v>
      </c>
      <c r="FB66" s="55">
        <f>-IF(Inputs!$M$63="Yes",'Debt Schedule'!$AC140,0)</f>
        <v>0</v>
      </c>
      <c r="FC66" s="55">
        <f>-IF(Inputs!$M$63="Yes",'Debt Schedule'!$AC141,0)</f>
        <v>0</v>
      </c>
      <c r="FD66" s="55">
        <f>-IF(Inputs!$M$63="Yes",'Debt Schedule'!$AC142,0)</f>
        <v>0</v>
      </c>
      <c r="FE66" s="55">
        <f>-IF(Inputs!$M$63="Yes",'Debt Schedule'!$AC143,0)</f>
        <v>0</v>
      </c>
      <c r="FF66" s="55">
        <f>-IF(Inputs!$M$63="Yes",'Debt Schedule'!$AC144,0)</f>
        <v>0</v>
      </c>
      <c r="FG66" s="55">
        <f>-IF(Inputs!$M$63="Yes",'Debt Schedule'!$AC145,0)</f>
        <v>0</v>
      </c>
      <c r="FH66" s="55">
        <f>-IF(Inputs!$M$63="Yes",'Debt Schedule'!$AC146,0)</f>
        <v>0</v>
      </c>
      <c r="FI66" s="55">
        <f>-IF(Inputs!$M$63="Yes",'Debt Schedule'!$AC147,0)</f>
        <v>0</v>
      </c>
      <c r="FJ66" s="55">
        <f>-IF(Inputs!$M$63="Yes",'Debt Schedule'!$AC148,0)</f>
        <v>0</v>
      </c>
      <c r="FK66" s="55">
        <f>-IF(Inputs!$M$63="Yes",'Debt Schedule'!$AC149,0)</f>
        <v>0</v>
      </c>
      <c r="FL66" s="55">
        <f>-IF(Inputs!$M$63="Yes",'Debt Schedule'!$AC150,0)</f>
        <v>0</v>
      </c>
      <c r="FM66" s="55">
        <f>-IF(Inputs!$M$63="Yes",'Debt Schedule'!$AC151,0)</f>
        <v>0</v>
      </c>
      <c r="FN66" s="55">
        <f>-IF(Inputs!$M$63="Yes",'Debt Schedule'!$AC152,0)</f>
        <v>0</v>
      </c>
      <c r="FO66" s="55">
        <f>-IF(Inputs!$M$63="Yes",'Debt Schedule'!$AC153,0)</f>
        <v>0</v>
      </c>
      <c r="FP66" s="55">
        <f>-IF(Inputs!$M$63="Yes",'Debt Schedule'!$AC154,0)</f>
        <v>0</v>
      </c>
      <c r="FQ66" s="55">
        <f>-IF(Inputs!$M$63="Yes",'Debt Schedule'!$AC155,0)</f>
        <v>0</v>
      </c>
      <c r="FR66" s="55">
        <f>-IF(Inputs!$M$63="Yes",'Debt Schedule'!$AC156,0)</f>
        <v>0</v>
      </c>
      <c r="FS66" s="55">
        <f>-IF(Inputs!$M$63="Yes",'Debt Schedule'!$AC157,0)</f>
        <v>0</v>
      </c>
      <c r="FT66" s="55">
        <f>-IF(Inputs!$M$63="Yes",'Debt Schedule'!$AC158,0)</f>
        <v>0</v>
      </c>
      <c r="FU66" s="55">
        <f>-IF(Inputs!$M$63="Yes",'Debt Schedule'!$AC159,0)</f>
        <v>0</v>
      </c>
      <c r="FV66" s="55">
        <f>-IF(Inputs!$M$63="Yes",'Debt Schedule'!$AC160,0)</f>
        <v>0</v>
      </c>
      <c r="FW66" s="55">
        <f>-IF(Inputs!$M$63="Yes",'Debt Schedule'!$AC161,0)</f>
        <v>0</v>
      </c>
      <c r="FX66" s="55">
        <f>-IF(Inputs!$M$63="Yes",'Debt Schedule'!$AC162,0)</f>
        <v>0</v>
      </c>
      <c r="FY66" s="55">
        <f>-IF(Inputs!$M$63="Yes",'Debt Schedule'!$AC163,0)</f>
        <v>0</v>
      </c>
      <c r="FZ66" s="55">
        <f>-IF(Inputs!$M$63="Yes",'Debt Schedule'!$AC164,0)</f>
        <v>0</v>
      </c>
      <c r="GA66" s="55">
        <f>-IF(Inputs!$M$63="Yes",'Debt Schedule'!$AC165,0)</f>
        <v>0</v>
      </c>
      <c r="GB66" s="55">
        <f>-IF(Inputs!$M$63="Yes",'Debt Schedule'!$AC166,0)</f>
        <v>0</v>
      </c>
      <c r="GC66" s="55">
        <f>-IF(Inputs!$M$63="Yes",'Debt Schedule'!$AC167,0)</f>
        <v>0</v>
      </c>
      <c r="GD66" s="55">
        <f>-IF(Inputs!$M$63="Yes",'Debt Schedule'!$AC168,0)</f>
        <v>0</v>
      </c>
      <c r="GE66" s="55">
        <f>-IF(Inputs!$M$63="Yes",'Debt Schedule'!$AC169,0)</f>
        <v>0</v>
      </c>
      <c r="GF66" s="55">
        <f>-IF(Inputs!$M$63="Yes",'Debt Schedule'!$AC170,0)</f>
        <v>0</v>
      </c>
      <c r="GG66" s="55">
        <f>-IF(Inputs!$M$63="Yes",'Debt Schedule'!$AC171,0)</f>
        <v>0</v>
      </c>
      <c r="GH66" s="55">
        <f>-IF(Inputs!$M$63="Yes",'Debt Schedule'!$AC172,0)</f>
        <v>0</v>
      </c>
      <c r="GI66" s="55">
        <f>-IF(Inputs!$M$63="Yes",'Debt Schedule'!$AC173,0)</f>
        <v>0</v>
      </c>
      <c r="GJ66" s="55">
        <f>-IF(Inputs!$M$63="Yes",'Debt Schedule'!$AC174,0)</f>
        <v>0</v>
      </c>
      <c r="GK66" s="55">
        <f>-IF(Inputs!$M$63="Yes",'Debt Schedule'!$AC175,0)</f>
        <v>0</v>
      </c>
      <c r="GL66" s="55">
        <f>-IF(Inputs!$M$63="Yes",'Debt Schedule'!$AC176,0)</f>
        <v>0</v>
      </c>
      <c r="GM66" s="55">
        <f>-IF(Inputs!$M$63="Yes",'Debt Schedule'!$AC177,0)</f>
        <v>0</v>
      </c>
      <c r="GN66" s="55">
        <f>-IF(Inputs!$M$63="Yes",'Debt Schedule'!$AC178,0)</f>
        <v>0</v>
      </c>
      <c r="GO66" s="55">
        <f>-IF(Inputs!$M$63="Yes",'Debt Schedule'!$AC179,0)</f>
        <v>0</v>
      </c>
      <c r="GP66" s="55">
        <f>-IF(Inputs!$M$63="Yes",'Debt Schedule'!$AC180,0)</f>
        <v>0</v>
      </c>
      <c r="GQ66" s="55">
        <f>-IF(Inputs!$M$63="Yes",'Debt Schedule'!$AC181,0)</f>
        <v>0</v>
      </c>
      <c r="GR66" s="55">
        <f>-IF(Inputs!$M$63="Yes",'Debt Schedule'!$AC182,0)</f>
        <v>0</v>
      </c>
      <c r="GS66" s="55">
        <f>-IF(Inputs!$M$63="Yes",'Debt Schedule'!$AC183,0)</f>
        <v>0</v>
      </c>
      <c r="GT66" s="55">
        <f>-IF(Inputs!$M$63="Yes",'Debt Schedule'!$AC184,0)</f>
        <v>0</v>
      </c>
      <c r="GU66" s="55">
        <f>-IF(Inputs!$M$63="Yes",'Debt Schedule'!$AC185,0)</f>
        <v>0</v>
      </c>
      <c r="GV66" s="55">
        <f>-IF(Inputs!$M$63="Yes",'Debt Schedule'!$AC186,0)</f>
        <v>0</v>
      </c>
      <c r="GW66" s="55">
        <f>-IF(Inputs!$M$63="Yes",'Debt Schedule'!$AC187,0)</f>
        <v>0</v>
      </c>
      <c r="GX66" s="55">
        <f>-IF(Inputs!$M$63="Yes",'Debt Schedule'!$AC188,0)</f>
        <v>0</v>
      </c>
      <c r="GY66" s="55">
        <f>-IF(Inputs!$M$63="Yes",'Debt Schedule'!$AC189,0)</f>
        <v>0</v>
      </c>
      <c r="GZ66" s="55">
        <f>-IF(Inputs!$M$63="Yes",'Debt Schedule'!$AC190,0)</f>
        <v>0</v>
      </c>
      <c r="HA66" s="55">
        <f>-IF(Inputs!$M$63="Yes",'Debt Schedule'!$AC191,0)</f>
        <v>0</v>
      </c>
      <c r="HB66" s="55">
        <f>-IF(Inputs!$M$63="Yes",'Debt Schedule'!$AC192,0)</f>
        <v>0</v>
      </c>
      <c r="HC66" s="55">
        <f>-IF(Inputs!$M$63="Yes",'Debt Schedule'!$AC193,0)</f>
        <v>0</v>
      </c>
      <c r="HD66" s="55">
        <f>-IF(Inputs!$M$63="Yes",'Debt Schedule'!$AC194,0)</f>
        <v>0</v>
      </c>
      <c r="HE66" s="55">
        <f>-IF(Inputs!$M$63="Yes",'Debt Schedule'!$AC195,0)</f>
        <v>0</v>
      </c>
      <c r="HF66" s="55">
        <f>-IF(Inputs!$M$63="Yes",'Debt Schedule'!$AC196,0)</f>
        <v>0</v>
      </c>
      <c r="HG66" s="55">
        <f>-IF(Inputs!$M$63="Yes",'Debt Schedule'!$AC197,0)</f>
        <v>0</v>
      </c>
      <c r="HH66" s="55">
        <f>-IF(Inputs!$M$63="Yes",'Debt Schedule'!$AC198,0)</f>
        <v>0</v>
      </c>
      <c r="HI66" s="55">
        <f>-IF(Inputs!$M$63="Yes",'Debt Schedule'!$AC199,0)</f>
        <v>0</v>
      </c>
      <c r="HJ66" s="55">
        <f>-IF(Inputs!$M$63="Yes",'Debt Schedule'!$AC200,0)</f>
        <v>0</v>
      </c>
      <c r="HK66" s="55">
        <f>-IF(Inputs!$M$63="Yes",'Debt Schedule'!$AC201,0)</f>
        <v>0</v>
      </c>
      <c r="HL66" s="55">
        <f>-IF(Inputs!$M$63="Yes",'Debt Schedule'!$AC202,0)</f>
        <v>0</v>
      </c>
      <c r="HM66" s="55">
        <f>-IF(Inputs!$M$63="Yes",'Debt Schedule'!$AC203,0)</f>
        <v>0</v>
      </c>
      <c r="HN66" s="55">
        <f>-IF(Inputs!$M$63="Yes",'Debt Schedule'!$AC204,0)</f>
        <v>0</v>
      </c>
      <c r="HO66" s="55">
        <f>-IF(Inputs!$M$63="Yes",'Debt Schedule'!$AC205,0)</f>
        <v>0</v>
      </c>
      <c r="HP66" s="55">
        <f>-IF(Inputs!$M$63="Yes",'Debt Schedule'!$AC206,0)</f>
        <v>0</v>
      </c>
      <c r="HQ66" s="55">
        <f>-IF(Inputs!$M$63="Yes",'Debt Schedule'!$AC207,0)</f>
        <v>0</v>
      </c>
      <c r="HR66" s="55">
        <f>-IF(Inputs!$M$63="Yes",'Debt Schedule'!$AC208,0)</f>
        <v>0</v>
      </c>
      <c r="HS66" s="55">
        <f>-IF(Inputs!$M$63="Yes",'Debt Schedule'!$AC209,0)</f>
        <v>0</v>
      </c>
      <c r="HT66" s="55">
        <f>-IF(Inputs!$M$63="Yes",'Debt Schedule'!$AC210,0)</f>
        <v>0</v>
      </c>
      <c r="HU66" s="55">
        <f>-IF(Inputs!$M$63="Yes",'Debt Schedule'!$AC211,0)</f>
        <v>0</v>
      </c>
      <c r="HV66" s="55">
        <f>-IF(Inputs!$M$63="Yes",'Debt Schedule'!$AC212,0)</f>
        <v>0</v>
      </c>
      <c r="HW66" s="55">
        <f>-IF(Inputs!$M$63="Yes",'Debt Schedule'!$AC213,0)</f>
        <v>0</v>
      </c>
      <c r="HX66" s="55">
        <f>-IF(Inputs!$M$63="Yes",'Debt Schedule'!$AC214,0)</f>
        <v>0</v>
      </c>
      <c r="HY66" s="55">
        <f>-IF(Inputs!$M$63="Yes",'Debt Schedule'!$AC215,0)</f>
        <v>0</v>
      </c>
      <c r="HZ66" s="55">
        <f>-IF(Inputs!$M$63="Yes",'Debt Schedule'!$AC216,0)</f>
        <v>0</v>
      </c>
      <c r="IA66" s="55">
        <f>-IF(Inputs!$M$63="Yes",'Debt Schedule'!$AC217,0)</f>
        <v>0</v>
      </c>
      <c r="IB66" s="55">
        <f>-IF(Inputs!$M$63="Yes",'Debt Schedule'!$AC218,0)</f>
        <v>0</v>
      </c>
      <c r="IC66" s="55">
        <f>-IF(Inputs!$M$63="Yes",'Debt Schedule'!$AC219,0)</f>
        <v>0</v>
      </c>
      <c r="ID66" s="55">
        <f>-IF(Inputs!$M$63="Yes",'Debt Schedule'!$AC220,0)</f>
        <v>0</v>
      </c>
      <c r="IE66" s="55">
        <f>-IF(Inputs!$M$63="Yes",'Debt Schedule'!$AC221,0)</f>
        <v>0</v>
      </c>
      <c r="IF66" s="55">
        <f>-IF(Inputs!$M$63="Yes",'Debt Schedule'!$AC222,0)</f>
        <v>0</v>
      </c>
      <c r="IG66" s="55">
        <f>-IF(Inputs!$M$63="Yes",'Debt Schedule'!$AC223,0)</f>
        <v>0</v>
      </c>
      <c r="IH66" s="55">
        <f>-IF(Inputs!$M$63="Yes",'Debt Schedule'!$AC224,0)</f>
        <v>0</v>
      </c>
      <c r="II66" s="55">
        <f>-IF(Inputs!$M$63="Yes",'Debt Schedule'!$AC225,0)</f>
        <v>0</v>
      </c>
      <c r="IJ66" s="55">
        <f>-IF(Inputs!$M$63="Yes",'Debt Schedule'!$AC226,0)</f>
        <v>0</v>
      </c>
      <c r="IK66" s="55">
        <f>-IF(Inputs!$M$63="Yes",'Debt Schedule'!$AC227,0)</f>
        <v>0</v>
      </c>
      <c r="IL66" s="55">
        <f>-IF(Inputs!$M$63="Yes",'Debt Schedule'!$AC228,0)</f>
        <v>0</v>
      </c>
      <c r="IM66" s="55">
        <f>-IF(Inputs!$M$63="Yes",'Debt Schedule'!$AC229,0)</f>
        <v>0</v>
      </c>
      <c r="IN66" s="55">
        <f>-IF(Inputs!$M$63="Yes",'Debt Schedule'!$AC230,0)</f>
        <v>0</v>
      </c>
      <c r="IO66" s="55">
        <f>-IF(Inputs!$M$63="Yes",'Debt Schedule'!$AC231,0)</f>
        <v>0</v>
      </c>
      <c r="IP66" s="55">
        <f>-IF(Inputs!$M$63="Yes",'Debt Schedule'!$AC232,0)</f>
        <v>0</v>
      </c>
      <c r="IQ66" s="55">
        <f>-IF(Inputs!$M$63="Yes",'Debt Schedule'!$AC233,0)</f>
        <v>0</v>
      </c>
      <c r="IR66" s="55">
        <f>-IF(Inputs!$M$63="Yes",'Debt Schedule'!$AC234,0)</f>
        <v>0</v>
      </c>
      <c r="IS66" s="55">
        <f>-IF(Inputs!$M$63="Yes",'Debt Schedule'!$AC235,0)</f>
        <v>0</v>
      </c>
      <c r="IT66" s="55">
        <f>-IF(Inputs!$M$63="Yes",'Debt Schedule'!$AC236,0)</f>
        <v>0</v>
      </c>
      <c r="IU66" s="55">
        <f>-IF(Inputs!$M$63="Yes",'Debt Schedule'!$AC237,0)</f>
        <v>0</v>
      </c>
      <c r="IV66" s="55">
        <f>-IF(Inputs!$M$63="Yes",'Debt Schedule'!$AC238,0)</f>
        <v>0</v>
      </c>
      <c r="IW66" s="55">
        <f>-IF(Inputs!$M$63="Yes",'Debt Schedule'!$AC239,0)</f>
        <v>0</v>
      </c>
      <c r="IX66" s="55">
        <f>-IF(Inputs!$M$63="Yes",'Debt Schedule'!$AC240,0)</f>
        <v>0</v>
      </c>
      <c r="IY66" s="55">
        <f>-IF(Inputs!$M$63="Yes",'Debt Schedule'!$AC241,0)</f>
        <v>0</v>
      </c>
      <c r="IZ66" s="55">
        <f>-IF(Inputs!$M$63="Yes",'Debt Schedule'!$AC242,0)</f>
        <v>0</v>
      </c>
      <c r="JA66" s="55">
        <f>-IF(Inputs!$M$63="Yes",'Debt Schedule'!$AC243,0)</f>
        <v>0</v>
      </c>
      <c r="JB66" s="55">
        <f>-IF(Inputs!$M$63="Yes",'Debt Schedule'!$AC244,0)</f>
        <v>0</v>
      </c>
      <c r="JC66" s="55">
        <f>-IF(Inputs!$M$63="Yes",'Debt Schedule'!$AC245,0)</f>
        <v>0</v>
      </c>
      <c r="JD66" s="55">
        <f>-IF(Inputs!$M$63="Yes",'Debt Schedule'!$AC246,0)</f>
        <v>0</v>
      </c>
      <c r="JE66" s="55">
        <f>-IF(Inputs!$M$63="Yes",'Debt Schedule'!$AC247,0)</f>
        <v>0</v>
      </c>
      <c r="JF66" s="55">
        <f>-IF(Inputs!$M$63="Yes",'Debt Schedule'!$AC248,0)</f>
        <v>0</v>
      </c>
      <c r="JG66" s="55">
        <f>-IF(Inputs!$M$63="Yes",'Debt Schedule'!$AC249,0)</f>
        <v>0</v>
      </c>
      <c r="JH66" s="55">
        <f>-IF(Inputs!$M$63="Yes",'Debt Schedule'!$AC250,0)</f>
        <v>0</v>
      </c>
      <c r="JI66" s="55">
        <f>-IF(Inputs!$M$63="Yes",'Debt Schedule'!$AC251,0)</f>
        <v>0</v>
      </c>
      <c r="JJ66" s="55">
        <f>-IF(Inputs!$M$63="Yes",'Debt Schedule'!$AC252,0)</f>
        <v>0</v>
      </c>
      <c r="JK66" s="55">
        <f>-IF(Inputs!$M$63="Yes",'Debt Schedule'!$AC253,0)</f>
        <v>0</v>
      </c>
      <c r="JL66" s="55">
        <f>-IF(Inputs!$M$63="Yes",'Debt Schedule'!$AC254,0)</f>
        <v>0</v>
      </c>
      <c r="JM66" s="55">
        <f>-IF(Inputs!$M$63="Yes",'Debt Schedule'!$AC255,0)</f>
        <v>0</v>
      </c>
      <c r="JN66" s="55">
        <f>-IF(Inputs!$M$63="Yes",'Debt Schedule'!$AC256,0)</f>
        <v>0</v>
      </c>
      <c r="JO66" s="55">
        <f>-IF(Inputs!$M$63="Yes",'Debt Schedule'!$AC257,0)</f>
        <v>0</v>
      </c>
      <c r="JP66" s="55">
        <f>-IF(Inputs!$M$63="Yes",'Debt Schedule'!$AC258,0)</f>
        <v>0</v>
      </c>
      <c r="JQ66" s="55">
        <f>-IF(Inputs!$M$63="Yes",'Debt Schedule'!$AC259,0)</f>
        <v>0</v>
      </c>
      <c r="JR66" s="55">
        <f>-IF(Inputs!$M$63="Yes",'Debt Schedule'!$AC260,0)</f>
        <v>0</v>
      </c>
      <c r="JS66" s="55">
        <f>-IF(Inputs!$M$63="Yes",'Debt Schedule'!$AC261,0)</f>
        <v>0</v>
      </c>
      <c r="JT66" s="55">
        <f>-IF(Inputs!$M$63="Yes",'Debt Schedule'!$AC262,0)</f>
        <v>0</v>
      </c>
      <c r="JU66" s="55">
        <f>-IF(Inputs!$M$63="Yes",'Debt Schedule'!$AC263,0)</f>
        <v>0</v>
      </c>
      <c r="JV66" s="55">
        <f>-IF(Inputs!$M$63="Yes",'Debt Schedule'!$AC264,0)</f>
        <v>0</v>
      </c>
      <c r="JW66" s="55">
        <f>-IF(Inputs!$M$63="Yes",'Debt Schedule'!$AC265,0)</f>
        <v>0</v>
      </c>
      <c r="JX66" s="55">
        <f>-IF(Inputs!$M$63="Yes",'Debt Schedule'!$AC266,0)</f>
        <v>0</v>
      </c>
      <c r="JY66" s="55">
        <f>-IF(Inputs!$M$63="Yes",'Debt Schedule'!$AC267,0)</f>
        <v>0</v>
      </c>
      <c r="JZ66" s="55">
        <f>-IF(Inputs!$M$63="Yes",'Debt Schedule'!$AC268,0)</f>
        <v>0</v>
      </c>
      <c r="KA66" s="55">
        <f>-IF(Inputs!$M$63="Yes",'Debt Schedule'!$AC269,0)</f>
        <v>0</v>
      </c>
      <c r="KB66" s="55">
        <f>-IF(Inputs!$M$63="Yes",'Debt Schedule'!$AC270,0)</f>
        <v>0</v>
      </c>
      <c r="KC66" s="55">
        <f>-IF(Inputs!$M$63="Yes",'Debt Schedule'!$AC271,0)</f>
        <v>0</v>
      </c>
      <c r="KD66" s="55">
        <f>-IF(Inputs!$M$63="Yes",'Debt Schedule'!$AC272,0)</f>
        <v>0</v>
      </c>
      <c r="KE66" s="55">
        <f>-IF(Inputs!$M$63="Yes",'Debt Schedule'!$AC273,0)</f>
        <v>0</v>
      </c>
      <c r="KF66" s="55">
        <f>-IF(Inputs!$M$63="Yes",'Debt Schedule'!$AC274,0)</f>
        <v>0</v>
      </c>
      <c r="KG66" s="55">
        <f>-IF(Inputs!$M$63="Yes",'Debt Schedule'!$AC275,0)</f>
        <v>0</v>
      </c>
      <c r="KH66" s="55">
        <f>-IF(Inputs!$M$63="Yes",'Debt Schedule'!$AC276,0)</f>
        <v>0</v>
      </c>
      <c r="KI66" s="55">
        <f>-IF(Inputs!$M$63="Yes",'Debt Schedule'!$AC277,0)</f>
        <v>0</v>
      </c>
      <c r="KJ66" s="55">
        <f>-IF(Inputs!$M$63="Yes",'Debt Schedule'!$AC278,0)</f>
        <v>0</v>
      </c>
      <c r="KK66" s="55">
        <f>-IF(Inputs!$M$63="Yes",'Debt Schedule'!$AC279,0)</f>
        <v>0</v>
      </c>
      <c r="KL66" s="55">
        <f>-IF(Inputs!$M$63="Yes",'Debt Schedule'!$AC280,0)</f>
        <v>0</v>
      </c>
      <c r="KM66" s="55">
        <f>-IF(Inputs!$M$63="Yes",'Debt Schedule'!$AC281,0)</f>
        <v>0</v>
      </c>
      <c r="KN66" s="55">
        <f>-IF(Inputs!$M$63="Yes",'Debt Schedule'!$AC282,0)</f>
        <v>0</v>
      </c>
      <c r="KO66" s="55">
        <f>-IF(Inputs!$M$63="Yes",'Debt Schedule'!$AC283,0)</f>
        <v>0</v>
      </c>
      <c r="KP66" s="55">
        <f>-IF(Inputs!$M$63="Yes",'Debt Schedule'!$AC284,0)</f>
        <v>0</v>
      </c>
      <c r="KQ66" s="55">
        <f>-IF(Inputs!$M$63="Yes",'Debt Schedule'!$AC285,0)</f>
        <v>0</v>
      </c>
      <c r="KR66" s="55">
        <f>-IF(Inputs!$M$63="Yes",'Debt Schedule'!$AC286,0)</f>
        <v>0</v>
      </c>
      <c r="KS66" s="55">
        <f>-IF(Inputs!$M$63="Yes",'Debt Schedule'!$AC287,0)</f>
        <v>0</v>
      </c>
      <c r="KT66" s="55">
        <f>-IF(Inputs!$M$63="Yes",'Debt Schedule'!$AC288,0)</f>
        <v>0</v>
      </c>
      <c r="KU66" s="55">
        <f>-IF(Inputs!$M$63="Yes",'Debt Schedule'!$AC289,0)</f>
        <v>0</v>
      </c>
      <c r="KV66" s="55">
        <f>-IF(Inputs!$M$63="Yes",'Debt Schedule'!$AC290,0)</f>
        <v>0</v>
      </c>
      <c r="KW66" s="55">
        <f>-IF(Inputs!$M$63="Yes",'Debt Schedule'!$AC291,0)</f>
        <v>0</v>
      </c>
      <c r="KX66" s="55">
        <f>-IF(Inputs!$M$63="Yes",'Debt Schedule'!$AC292,0)</f>
        <v>0</v>
      </c>
      <c r="KY66" s="55">
        <f>-IF(Inputs!$M$63="Yes",'Debt Schedule'!$AC293,0)</f>
        <v>0</v>
      </c>
      <c r="KZ66" s="55">
        <f>-IF(Inputs!$M$63="Yes",'Debt Schedule'!$AC294,0)</f>
        <v>0</v>
      </c>
      <c r="LA66" s="55">
        <f>-IF(Inputs!$M$63="Yes",'Debt Schedule'!$AC295,0)</f>
        <v>0</v>
      </c>
      <c r="LB66" s="55">
        <f>-IF(Inputs!$M$63="Yes",'Debt Schedule'!$AC296,0)</f>
        <v>0</v>
      </c>
      <c r="LC66" s="55">
        <f>-IF(Inputs!$M$63="Yes",'Debt Schedule'!$AC297,0)</f>
        <v>0</v>
      </c>
      <c r="LD66" s="55">
        <f>-IF(Inputs!$M$63="Yes",'Debt Schedule'!$AC298,0)</f>
        <v>0</v>
      </c>
      <c r="LE66" s="55">
        <f>-IF(Inputs!$M$63="Yes",'Debt Schedule'!$AC299,0)</f>
        <v>0</v>
      </c>
      <c r="LF66" s="55">
        <f>-IF(Inputs!$M$63="Yes",'Debt Schedule'!$AC300,0)</f>
        <v>0</v>
      </c>
      <c r="LG66" s="55">
        <f>-IF(Inputs!$M$63="Yes",'Debt Schedule'!$AC301,0)</f>
        <v>0</v>
      </c>
      <c r="LH66" s="55">
        <f>-IF(Inputs!$M$63="Yes",'Debt Schedule'!$AC302,0)</f>
        <v>0</v>
      </c>
      <c r="LI66" s="55">
        <f>-IF(Inputs!$M$63="Yes",'Debt Schedule'!$AC303,0)</f>
        <v>0</v>
      </c>
      <c r="LJ66" s="55">
        <f>-IF(Inputs!$M$63="Yes",'Debt Schedule'!$AC304,0)</f>
        <v>0</v>
      </c>
      <c r="LK66" s="55">
        <f>-IF(Inputs!$M$63="Yes",'Debt Schedule'!$AC305,0)</f>
        <v>0</v>
      </c>
      <c r="LL66" s="55">
        <f>-IF(Inputs!$M$63="Yes",'Debt Schedule'!$AC306,0)</f>
        <v>0</v>
      </c>
      <c r="LM66" s="55">
        <f>-IF(Inputs!$M$63="Yes",'Debt Schedule'!$AC307,0)</f>
        <v>0</v>
      </c>
      <c r="LN66" s="55">
        <f>-IF(Inputs!$M$63="Yes",'Debt Schedule'!$AC308,0)</f>
        <v>0</v>
      </c>
      <c r="LO66" s="55">
        <f>-IF(Inputs!$M$63="Yes",'Debt Schedule'!$AC309,0)</f>
        <v>0</v>
      </c>
      <c r="LP66" s="55">
        <f>-IF(Inputs!$M$63="Yes",'Debt Schedule'!$AC310,0)</f>
        <v>0</v>
      </c>
      <c r="LQ66" s="55">
        <f>-IF(Inputs!$M$63="Yes",'Debt Schedule'!$AC311,0)</f>
        <v>0</v>
      </c>
      <c r="LR66" s="55">
        <f>-IF(Inputs!$M$63="Yes",'Debt Schedule'!$AC312,0)</f>
        <v>0</v>
      </c>
      <c r="LS66" s="55">
        <f>-IF(Inputs!$M$63="Yes",'Debt Schedule'!$AC313,0)</f>
        <v>0</v>
      </c>
      <c r="LT66" s="55">
        <f>-IF(Inputs!$M$63="Yes",'Debt Schedule'!$AC314,0)</f>
        <v>0</v>
      </c>
      <c r="LU66" s="55">
        <f>-IF(Inputs!$M$63="Yes",'Debt Schedule'!$AC315,0)</f>
        <v>0</v>
      </c>
      <c r="LV66" s="55">
        <f>-IF(Inputs!$M$63="Yes",'Debt Schedule'!$AC316,0)</f>
        <v>0</v>
      </c>
      <c r="LW66" s="55">
        <f>-IF(Inputs!$M$63="Yes",'Debt Schedule'!$AC317,0)</f>
        <v>0</v>
      </c>
      <c r="LX66" s="55">
        <f>-IF(Inputs!$M$63="Yes",'Debt Schedule'!$AC318,0)</f>
        <v>0</v>
      </c>
      <c r="LY66" s="55">
        <f>-IF(Inputs!$M$63="Yes",'Debt Schedule'!$AC319,0)</f>
        <v>0</v>
      </c>
      <c r="LZ66" s="130">
        <f>-IF(Inputs!$M$63="Yes",'Debt Schedule'!$AC319,0)</f>
        <v>0</v>
      </c>
      <c r="MA66" s="130">
        <f>-IF(Inputs!$M$63="Yes",'Debt Schedule'!$AC319,0)</f>
        <v>0</v>
      </c>
      <c r="MB66" s="130">
        <f>-IF(Inputs!$M$63="Yes",'Debt Schedule'!$AC319,0)</f>
        <v>0</v>
      </c>
      <c r="MC66" s="130">
        <f>-IF(Inputs!$M$63="Yes",'Debt Schedule'!$AC319,0)</f>
        <v>0</v>
      </c>
      <c r="MD66" s="130">
        <f>-IF(Inputs!$M$63="Yes",'Debt Schedule'!$AC319,0)</f>
        <v>0</v>
      </c>
      <c r="ME66" s="130">
        <f>-IF(Inputs!$M$63="Yes",'Debt Schedule'!$AC319,0)</f>
        <v>0</v>
      </c>
      <c r="MF66" s="130">
        <f>-IF(Inputs!$M$63="Yes",'Debt Schedule'!$AC319,0)</f>
        <v>0</v>
      </c>
      <c r="MG66" s="130">
        <f>-IF(Inputs!$M$63="Yes",'Debt Schedule'!$AC319,0)</f>
        <v>0</v>
      </c>
      <c r="MH66" s="130">
        <f>-IF(Inputs!$M$63="Yes",'Debt Schedule'!$AC319,0)</f>
        <v>0</v>
      </c>
      <c r="MI66" s="130">
        <f>-IF(Inputs!$M$63="Yes",'Debt Schedule'!$AC319,0)</f>
        <v>0</v>
      </c>
      <c r="MJ66" s="130">
        <f>-IF(Inputs!$M$63="Yes",'Debt Schedule'!$AC319,0)</f>
        <v>0</v>
      </c>
      <c r="MK66" s="130">
        <f>-IF(Inputs!$M$63="Yes",'Debt Schedule'!$AC319,0)</f>
        <v>0</v>
      </c>
      <c r="ML66" s="130">
        <f>-IF(Inputs!$M$63="Yes",'Debt Schedule'!$AC319,0)</f>
        <v>0</v>
      </c>
      <c r="MM66" s="130">
        <f>-IF(Inputs!$M$63="Yes",'Debt Schedule'!$AC319,0)</f>
        <v>0</v>
      </c>
      <c r="MN66" s="130">
        <f>-IF(Inputs!$M$63="Yes",'Debt Schedule'!$AC319,0)</f>
        <v>0</v>
      </c>
      <c r="MO66" s="130">
        <f>-IF(Inputs!$M$63="Yes",'Debt Schedule'!$AC319,0)</f>
        <v>0</v>
      </c>
      <c r="MP66" s="130">
        <f>-IF(Inputs!$M$63="Yes",'Debt Schedule'!$AC319,0)</f>
        <v>0</v>
      </c>
      <c r="MQ66" s="130">
        <f>-IF(Inputs!$M$63="Yes",'Debt Schedule'!$AC319,0)</f>
        <v>0</v>
      </c>
      <c r="MR66" s="130">
        <f>-IF(Inputs!$M$63="Yes",'Debt Schedule'!$AC319,0)</f>
        <v>0</v>
      </c>
      <c r="MS66" s="130">
        <f>-IF(Inputs!$M$63="Yes",'Debt Schedule'!$AC319,0)</f>
        <v>0</v>
      </c>
      <c r="MT66" s="130">
        <f>-IF(Inputs!$M$63="Yes",'Debt Schedule'!$AC319,0)</f>
        <v>0</v>
      </c>
      <c r="MU66" s="130">
        <f>-IF(Inputs!$M$63="Yes",'Debt Schedule'!$AC319,0)</f>
        <v>0</v>
      </c>
      <c r="MV66" s="130">
        <f>-IF(Inputs!$M$63="Yes",'Debt Schedule'!$AC319,0)</f>
        <v>0</v>
      </c>
      <c r="MW66" s="130">
        <f>-IF(Inputs!$M$63="Yes",'Debt Schedule'!$AC319,0)</f>
        <v>0</v>
      </c>
      <c r="MX66" s="130">
        <f>-IF(Inputs!$M$63="Yes",'Debt Schedule'!$AC319,0)</f>
        <v>0</v>
      </c>
      <c r="MY66" s="130">
        <f>-IF(Inputs!$M$63="Yes",'Debt Schedule'!$AC319,0)</f>
        <v>0</v>
      </c>
      <c r="MZ66" s="130">
        <f>-IF(Inputs!$M$63="Yes",'Debt Schedule'!$AC319,0)</f>
        <v>0</v>
      </c>
      <c r="NA66" s="130">
        <f>-IF(Inputs!$M$63="Yes",'Debt Schedule'!$AC319,0)</f>
        <v>0</v>
      </c>
      <c r="NB66" s="130">
        <f>-IF(Inputs!$M$63="Yes",'Debt Schedule'!$AC319,0)</f>
        <v>0</v>
      </c>
      <c r="NC66" s="130">
        <f>-IF(Inputs!$M$63="Yes",'Debt Schedule'!$AC319,0)</f>
        <v>0</v>
      </c>
      <c r="ND66" s="130">
        <f>-IF(Inputs!$M$63="Yes",'Debt Schedule'!$AC319,0)</f>
        <v>0</v>
      </c>
      <c r="NE66" s="130">
        <f>-IF(Inputs!$M$63="Yes",'Debt Schedule'!$AC319,0)</f>
        <v>0</v>
      </c>
      <c r="NF66" s="130">
        <f>-IF(Inputs!$M$63="Yes",'Debt Schedule'!$AC319,0)</f>
        <v>0</v>
      </c>
      <c r="NG66" s="130">
        <f>-IF(Inputs!$M$63="Yes",'Debt Schedule'!$AC319,0)</f>
        <v>0</v>
      </c>
      <c r="NH66" s="130">
        <f>-IF(Inputs!$M$63="Yes",'Debt Schedule'!$AC319,0)</f>
        <v>0</v>
      </c>
      <c r="NI66" s="130">
        <f>-IF(Inputs!$M$63="Yes",'Debt Schedule'!$AC319,0)</f>
        <v>0</v>
      </c>
      <c r="NJ66" s="130">
        <f>-IF(Inputs!$M$63="Yes",'Debt Schedule'!$AC319,0)</f>
        <v>0</v>
      </c>
      <c r="NK66" s="130">
        <f>-IF(Inputs!$M$63="Yes",'Debt Schedule'!$AC319,0)</f>
        <v>0</v>
      </c>
      <c r="NL66" s="130">
        <f>-IF(Inputs!$M$63="Yes",'Debt Schedule'!$AC319,0)</f>
        <v>0</v>
      </c>
      <c r="NM66" s="130">
        <f>-IF(Inputs!$M$63="Yes",'Debt Schedule'!$AC319,0)</f>
        <v>0</v>
      </c>
      <c r="NN66" s="130">
        <f>-IF(Inputs!$M$63="Yes",'Debt Schedule'!$AC319,0)</f>
        <v>0</v>
      </c>
      <c r="NO66" s="130">
        <f>-IF(Inputs!$M$63="Yes",'Debt Schedule'!$AC319,0)</f>
        <v>0</v>
      </c>
      <c r="NP66" s="130">
        <f>-IF(Inputs!$M$63="Yes",'Debt Schedule'!$AC319,0)</f>
        <v>0</v>
      </c>
      <c r="NQ66" s="130">
        <f>-IF(Inputs!$M$63="Yes",'Debt Schedule'!$AC319,0)</f>
        <v>0</v>
      </c>
      <c r="NR66" s="130">
        <f>-IF(Inputs!$M$63="Yes",'Debt Schedule'!$AC319,0)</f>
        <v>0</v>
      </c>
      <c r="NS66" s="130">
        <f>-IF(Inputs!$M$63="Yes",'Debt Schedule'!$AC319,0)</f>
        <v>0</v>
      </c>
      <c r="NT66" s="130">
        <f>-IF(Inputs!$M$63="Yes",'Debt Schedule'!$AC319,0)</f>
        <v>0</v>
      </c>
      <c r="NU66" s="130">
        <f>-IF(Inputs!$M$63="Yes",'Debt Schedule'!$AC319,0)</f>
        <v>0</v>
      </c>
      <c r="NV66" s="130">
        <f>-IF(Inputs!$M$63="Yes",'Debt Schedule'!$AC319,0)</f>
        <v>0</v>
      </c>
      <c r="NW66" s="130">
        <f>-IF(Inputs!$M$63="Yes",'Debt Schedule'!$AC319,0)</f>
        <v>0</v>
      </c>
      <c r="NX66" s="130">
        <f>-IF(Inputs!$M$63="Yes",'Debt Schedule'!$AC319,0)</f>
        <v>0</v>
      </c>
      <c r="NY66" s="130">
        <f>-IF(Inputs!$M$63="Yes",'Debt Schedule'!$AC319,0)</f>
        <v>0</v>
      </c>
      <c r="NZ66" s="130">
        <f>-IF(Inputs!$M$63="Yes",'Debt Schedule'!$AC319,0)</f>
        <v>0</v>
      </c>
      <c r="OA66" s="130">
        <f>-IF(Inputs!$M$63="Yes",'Debt Schedule'!$AC319,0)</f>
        <v>0</v>
      </c>
      <c r="OB66" s="130">
        <f>-IF(Inputs!$M$63="Yes",'Debt Schedule'!$AC319,0)</f>
        <v>0</v>
      </c>
      <c r="OC66" s="130">
        <f>-IF(Inputs!$M$63="Yes",'Debt Schedule'!$AC319,0)</f>
        <v>0</v>
      </c>
      <c r="OD66" s="130">
        <f>-IF(Inputs!$M$63="Yes",'Debt Schedule'!$AC319,0)</f>
        <v>0</v>
      </c>
      <c r="OE66" s="130">
        <f>-IF(Inputs!$M$63="Yes",'Debt Schedule'!$AC319,0)</f>
        <v>0</v>
      </c>
      <c r="OF66" s="130">
        <f>-IF(Inputs!$M$63="Yes",'Debt Schedule'!$AC319,0)</f>
        <v>0</v>
      </c>
      <c r="OG66" s="130">
        <f>-IF(Inputs!$M$63="Yes",'Debt Schedule'!$AC319,0)</f>
        <v>0</v>
      </c>
    </row>
    <row r="67" spans="4:397">
      <c r="E67" s="11" t="s">
        <v>341</v>
      </c>
      <c r="G67" s="55">
        <f>+SUM(AL67:AW67)</f>
        <v>-24949.95882749504</v>
      </c>
      <c r="H67" s="55">
        <f>+SUM(AX67:BI67)</f>
        <v>-26753.59336849441</v>
      </c>
      <c r="I67" s="55">
        <f>+SUM(BJ67:BU67)</f>
        <v>-28687.612796297726</v>
      </c>
      <c r="J67" s="55">
        <f>+SUM(BV67:CG67)</f>
        <v>-30761.442644914474</v>
      </c>
      <c r="K67" s="55">
        <f>+SUM(CH67:CS67)</f>
        <v>-32985.189820969797</v>
      </c>
      <c r="L67" s="55">
        <f>+SUM(CT67:DE67)</f>
        <v>-35369.691860185994</v>
      </c>
      <c r="M67" s="55">
        <f>+SUM(DF67:DQ67)</f>
        <v>-37926.569744618973</v>
      </c>
      <c r="N67" s="55">
        <f>+SUM(DR67:EC67)</f>
        <v>-40668.284538057145</v>
      </c>
      <c r="O67" s="55">
        <f>+SUM(ED67:EO67)</f>
        <v>-43608.198115597697</v>
      </c>
      <c r="P67" s="55">
        <f>+SUM(EP67:FA67)</f>
        <v>-46760.638283369</v>
      </c>
      <c r="Q67" s="55">
        <f>+SUM(FB67:FM67)</f>
        <v>0</v>
      </c>
      <c r="R67" s="55">
        <f>+SUM(FN67:FY67)</f>
        <v>0</v>
      </c>
      <c r="S67" s="55">
        <f>+SUM(FZ67:GK67)</f>
        <v>0</v>
      </c>
      <c r="T67" s="55">
        <f>+SUM(GL67:GW67)</f>
        <v>0</v>
      </c>
      <c r="U67" s="55">
        <f>+SUM(GX67:HI67)</f>
        <v>0</v>
      </c>
      <c r="V67" s="55">
        <f>+SUM(HJ67:HU67)</f>
        <v>0</v>
      </c>
      <c r="W67" s="55">
        <f>+SUM(HV67:IG67)</f>
        <v>0</v>
      </c>
      <c r="X67" s="55">
        <f>+SUM(IH67:IS67)</f>
        <v>0</v>
      </c>
      <c r="Y67" s="55">
        <f>+SUM(IT67:JE67)</f>
        <v>0</v>
      </c>
      <c r="Z67" s="55">
        <f>+SUM(JF67:JQ67)</f>
        <v>0</v>
      </c>
      <c r="AA67" s="55">
        <f>+SUM(JR67:KC67)</f>
        <v>0</v>
      </c>
      <c r="AB67" s="55">
        <f>+SUM(KD67:KO67)</f>
        <v>0</v>
      </c>
      <c r="AC67" s="55">
        <f>+SUM(KP67:LA67)</f>
        <v>0</v>
      </c>
      <c r="AD67" s="55">
        <f>+SUM(LB67:LM67)</f>
        <v>0</v>
      </c>
      <c r="AE67" s="55">
        <f>+SUM(LN67:LY67)</f>
        <v>0</v>
      </c>
      <c r="AF67" s="130">
        <f t="shared" si="399"/>
        <v>0</v>
      </c>
      <c r="AG67" s="130">
        <f t="shared" si="399"/>
        <v>0</v>
      </c>
      <c r="AH67" s="130">
        <f t="shared" si="399"/>
        <v>0</v>
      </c>
      <c r="AI67" s="130">
        <f t="shared" si="399"/>
        <v>0</v>
      </c>
      <c r="AJ67" s="130">
        <f t="shared" si="399"/>
        <v>0</v>
      </c>
      <c r="AK67" s="50"/>
      <c r="AL67" s="55">
        <f>-'Debt Schedule'!AH23</f>
        <v>-2013.2973261319405</v>
      </c>
      <c r="AM67" s="55">
        <f>-'Debt Schedule'!AI23</f>
        <v>-2025.0415605343769</v>
      </c>
      <c r="AN67" s="55">
        <f>-'Debt Schedule'!AJ23</f>
        <v>-2036.8543029708276</v>
      </c>
      <c r="AO67" s="55">
        <f>-'Debt Schedule'!AK23</f>
        <v>-2048.7359530714903</v>
      </c>
      <c r="AP67" s="55">
        <f>-'Debt Schedule'!AL23</f>
        <v>-2060.6869127977407</v>
      </c>
      <c r="AQ67" s="55">
        <f>-'Debt Schedule'!AM23</f>
        <v>-2072.7075864557278</v>
      </c>
      <c r="AR67" s="55">
        <f>-'Debt Schedule'!AN23</f>
        <v>-2084.7983807100527</v>
      </c>
      <c r="AS67" s="55">
        <f>-'Debt Schedule'!AO23</f>
        <v>-2096.9597045975283</v>
      </c>
      <c r="AT67" s="55">
        <f>-'Debt Schedule'!AP23</f>
        <v>-2109.1919695410143</v>
      </c>
      <c r="AU67" s="55">
        <f>-'Debt Schedule'!AQ23</f>
        <v>-2121.4955893633369</v>
      </c>
      <c r="AV67" s="55">
        <f>-'Debt Schedule'!AR23</f>
        <v>-2133.8709803012894</v>
      </c>
      <c r="AW67" s="55">
        <f>-'Debt Schedule'!AS23</f>
        <v>-2146.3185610197133</v>
      </c>
      <c r="AX67" s="55">
        <f>-'Debt Schedule'!AT23</f>
        <v>-2158.838752625662</v>
      </c>
      <c r="AY67" s="55">
        <f>-'Debt Schedule'!AU23</f>
        <v>-2171.4319786826454</v>
      </c>
      <c r="AZ67" s="55">
        <f>-'Debt Schedule'!AV23</f>
        <v>-2184.0986652249603</v>
      </c>
      <c r="BA67" s="55">
        <f>-'Debt Schedule'!AW23</f>
        <v>-2196.8392407721062</v>
      </c>
      <c r="BB67" s="55">
        <f>-'Debt Schedule'!AX23</f>
        <v>-2209.6541363432771</v>
      </c>
      <c r="BC67" s="55">
        <f>-'Debt Schedule'!AY23</f>
        <v>-2222.5437854719457</v>
      </c>
      <c r="BD67" s="55">
        <f>-'Debt Schedule'!AZ23</f>
        <v>-2235.5086242205325</v>
      </c>
      <c r="BE67" s="55">
        <f>-'Debt Schedule'!BA23</f>
        <v>-2248.549091195152</v>
      </c>
      <c r="BF67" s="55">
        <f>-'Debt Schedule'!BB23</f>
        <v>-2261.6656275604573</v>
      </c>
      <c r="BG67" s="55">
        <f>-'Debt Schedule'!BC23</f>
        <v>-2274.8586770545598</v>
      </c>
      <c r="BH67" s="55">
        <f>-'Debt Schedule'!BD23</f>
        <v>-2288.128686004045</v>
      </c>
      <c r="BI67" s="55">
        <f>-'Debt Schedule'!BE23</f>
        <v>-2301.4761033390687</v>
      </c>
      <c r="BJ67" s="55">
        <f>-'Debt Schedule'!BF23</f>
        <v>-2314.9013806085463</v>
      </c>
      <c r="BK67" s="55">
        <f>-'Debt Schedule'!BG23</f>
        <v>-2328.4049719954296</v>
      </c>
      <c r="BL67" s="55">
        <f>-'Debt Schedule'!BH23</f>
        <v>-2341.9873343320696</v>
      </c>
      <c r="BM67" s="55">
        <f>-'Debt Schedule'!BI23</f>
        <v>-2355.6489271156734</v>
      </c>
      <c r="BN67" s="55">
        <f>-'Debt Schedule'!BJ23</f>
        <v>-2369.3902125238483</v>
      </c>
      <c r="BO67" s="55">
        <f>-'Debt Schedule'!BK23</f>
        <v>-2383.2116554302374</v>
      </c>
      <c r="BP67" s="55">
        <f>-'Debt Schedule'!BL23</f>
        <v>-2397.1137234202474</v>
      </c>
      <c r="BQ67" s="55">
        <f>-'Debt Schedule'!BM23</f>
        <v>-2411.0968868068658</v>
      </c>
      <c r="BR67" s="55">
        <f>-'Debt Schedule'!BN23</f>
        <v>-2425.1616186465726</v>
      </c>
      <c r="BS67" s="55">
        <f>-'Debt Schedule'!BO23</f>
        <v>-2439.3083947553441</v>
      </c>
      <c r="BT67" s="55">
        <f>-'Debt Schedule'!BP23</f>
        <v>-2453.5376937247502</v>
      </c>
      <c r="BU67" s="55">
        <f>-'Debt Schedule'!BQ23</f>
        <v>-2467.8499969381446</v>
      </c>
      <c r="BV67" s="55">
        <f>-'Debt Schedule'!BR23</f>
        <v>-2482.2457885869503</v>
      </c>
      <c r="BW67" s="55">
        <f>-'Debt Schedule'!BS23</f>
        <v>-2496.7255556870409</v>
      </c>
      <c r="BX67" s="55">
        <f>-'Debt Schedule'!BT23</f>
        <v>-2511.2897880952155</v>
      </c>
      <c r="BY67" s="55">
        <f>-'Debt Schedule'!BU23</f>
        <v>-2525.9389785257708</v>
      </c>
      <c r="BZ67" s="55">
        <f>-'Debt Schedule'!BV23</f>
        <v>-2540.6736225671712</v>
      </c>
      <c r="CA67" s="55">
        <f>-'Debt Schedule'!BW23</f>
        <v>-2555.4942186988128</v>
      </c>
      <c r="CB67" s="55">
        <f>-'Debt Schedule'!BX23</f>
        <v>-2570.4012683078895</v>
      </c>
      <c r="CC67" s="55">
        <f>-'Debt Schedule'!BY23</f>
        <v>-2585.3952757063521</v>
      </c>
      <c r="CD67" s="55">
        <f>-'Debt Schedule'!BZ23</f>
        <v>-2600.4767481479726</v>
      </c>
      <c r="CE67" s="55">
        <f>-'Debt Schedule'!CA23</f>
        <v>-2615.6461958455025</v>
      </c>
      <c r="CF67" s="55">
        <f>-'Debt Schedule'!CB23</f>
        <v>-2630.9041319879343</v>
      </c>
      <c r="CG67" s="55">
        <f>-'Debt Schedule'!CC23</f>
        <v>-2646.2510727578642</v>
      </c>
      <c r="CH67" s="55">
        <f>-'Debt Schedule'!CD23</f>
        <v>-2661.687537348952</v>
      </c>
      <c r="CI67" s="55">
        <f>-'Debt Schedule'!CE23</f>
        <v>-2677.214047983487</v>
      </c>
      <c r="CJ67" s="55">
        <f>-'Debt Schedule'!CF23</f>
        <v>-2692.8311299300576</v>
      </c>
      <c r="CK67" s="55">
        <f>-'Debt Schedule'!CG23</f>
        <v>-2708.5393115213164</v>
      </c>
      <c r="CL67" s="55">
        <f>-'Debt Schedule'!CH23</f>
        <v>-2724.3391241718573</v>
      </c>
      <c r="CM67" s="55">
        <f>-'Debt Schedule'!CI23</f>
        <v>-2740.2311023961929</v>
      </c>
      <c r="CN67" s="55">
        <f>-'Debt Schedule'!CJ23</f>
        <v>-2756.2157838268377</v>
      </c>
      <c r="CO67" s="55">
        <f>-'Debt Schedule'!CK23</f>
        <v>-2772.2937092324942</v>
      </c>
      <c r="CP67" s="55">
        <f>-'Debt Schedule'!CL23</f>
        <v>-2788.4654225363502</v>
      </c>
      <c r="CQ67" s="55">
        <f>-'Debt Schedule'!CM23</f>
        <v>-2804.7314708344793</v>
      </c>
      <c r="CR67" s="55">
        <f>-'Debt Schedule'!CN23</f>
        <v>-2821.0924044143467</v>
      </c>
      <c r="CS67" s="55">
        <f>-'Debt Schedule'!CO23</f>
        <v>-2837.5487767734307</v>
      </c>
      <c r="CT67" s="55">
        <f>-'Debt Schedule'!CP23</f>
        <v>-2854.1011446379425</v>
      </c>
      <c r="CU67" s="55">
        <f>-'Debt Schedule'!CQ23</f>
        <v>-2870.750067981664</v>
      </c>
      <c r="CV67" s="55">
        <f>-'Debt Schedule'!CR23</f>
        <v>-2887.49611004489</v>
      </c>
      <c r="CW67" s="55">
        <f>-'Debt Schedule'!CS23</f>
        <v>-2904.3398373534856</v>
      </c>
      <c r="CX67" s="55">
        <f>-'Debt Schedule'!CT23</f>
        <v>-2921.2818197380475</v>
      </c>
      <c r="CY67" s="55">
        <f>-'Debt Schedule'!CU23</f>
        <v>-2938.3226303531856</v>
      </c>
      <c r="CZ67" s="55">
        <f>-'Debt Schedule'!CV23</f>
        <v>-2955.4628456969126</v>
      </c>
      <c r="DA67" s="55">
        <f>-'Debt Schedule'!CW23</f>
        <v>-2972.7030456301445</v>
      </c>
      <c r="DB67" s="55">
        <f>-'Debt Schedule'!CX23</f>
        <v>-2990.0438133963207</v>
      </c>
      <c r="DC67" s="55">
        <f>-'Debt Schedule'!CY23</f>
        <v>-3007.4857356411326</v>
      </c>
      <c r="DD67" s="55">
        <f>-'Debt Schedule'!CZ23</f>
        <v>-3025.0294024323725</v>
      </c>
      <c r="DE67" s="55">
        <f>-'Debt Schedule'!DA23</f>
        <v>-3042.6754072798949</v>
      </c>
      <c r="DF67" s="55">
        <f>-'Debt Schedule'!DB23</f>
        <v>-3060.4243471556938</v>
      </c>
      <c r="DG67" s="55">
        <f>-'Debt Schedule'!DC23</f>
        <v>-3078.2768225141022</v>
      </c>
      <c r="DH67" s="55">
        <f>-'Debt Schedule'!DD23</f>
        <v>-3096.2334373121012</v>
      </c>
      <c r="DI67" s="55">
        <f>-'Debt Schedule'!DE23</f>
        <v>-3114.2947990297553</v>
      </c>
      <c r="DJ67" s="55">
        <f>-'Debt Schedule'!DF23</f>
        <v>-3132.4615186907622</v>
      </c>
      <c r="DK67" s="55">
        <f>-'Debt Schedule'!DG23</f>
        <v>-3150.7342108831249</v>
      </c>
      <c r="DL67" s="55">
        <f>-'Debt Schedule'!DH23</f>
        <v>-3169.1134937799434</v>
      </c>
      <c r="DM67" s="55">
        <f>-'Debt Schedule'!DI23</f>
        <v>-3187.599989160326</v>
      </c>
      <c r="DN67" s="55">
        <f>-'Debt Schedule'!DJ23</f>
        <v>-3206.1943224304277</v>
      </c>
      <c r="DO67" s="55">
        <f>-'Debt Schedule'!DK23</f>
        <v>-3224.8971226446056</v>
      </c>
      <c r="DP67" s="55">
        <f>-'Debt Schedule'!DL23</f>
        <v>-3243.7090225266993</v>
      </c>
      <c r="DQ67" s="55">
        <f>-'Debt Schedule'!DM23</f>
        <v>-3262.6306584914382</v>
      </c>
      <c r="DR67" s="55">
        <f>-'Debt Schedule'!DN23</f>
        <v>-3281.6626706659717</v>
      </c>
      <c r="DS67" s="55">
        <f>-'Debt Schedule'!DO23</f>
        <v>-3300.805702911523</v>
      </c>
      <c r="DT67" s="55">
        <f>-'Debt Schedule'!DP23</f>
        <v>-3320.0604028451735</v>
      </c>
      <c r="DU67" s="55">
        <f>-'Debt Schedule'!DQ23</f>
        <v>-3339.4274218617707</v>
      </c>
      <c r="DV67" s="55">
        <f>-'Debt Schedule'!DR23</f>
        <v>-3358.9074151559644</v>
      </c>
      <c r="DW67" s="55">
        <f>-'Debt Schedule'!DS23</f>
        <v>-3378.5010417443741</v>
      </c>
      <c r="DX67" s="55">
        <f>-'Debt Schedule'!DT23</f>
        <v>-3398.2089644878829</v>
      </c>
      <c r="DY67" s="55">
        <f>-'Debt Schedule'!DU23</f>
        <v>-3418.0318501140623</v>
      </c>
      <c r="DZ67" s="55">
        <f>-'Debt Schedule'!DV23</f>
        <v>-3437.9703692397275</v>
      </c>
      <c r="EA67" s="55">
        <f>-'Debt Schedule'!DW23</f>
        <v>-3458.0251963936262</v>
      </c>
      <c r="EB67" s="55">
        <f>-'Debt Schedule'!DX23</f>
        <v>-3478.1970100392555</v>
      </c>
      <c r="EC67" s="55">
        <f>-'Debt Schedule'!DY23</f>
        <v>-3498.4864925978177</v>
      </c>
      <c r="ED67" s="55">
        <f>-'Debt Schedule'!DZ23</f>
        <v>-3518.8943304713048</v>
      </c>
      <c r="EE67" s="55">
        <f>-'Debt Schedule'!EA23</f>
        <v>-3539.421214065721</v>
      </c>
      <c r="EF67" s="55">
        <f>-'Debt Schedule'!EB23</f>
        <v>-3560.0678378144376</v>
      </c>
      <c r="EG67" s="55">
        <f>-'Debt Schedule'!EC23</f>
        <v>-3580.8349002016885</v>
      </c>
      <c r="EH67" s="55">
        <f>-'Debt Schedule'!ED23</f>
        <v>-3601.7231037861984</v>
      </c>
      <c r="EI67" s="55">
        <f>-'Debt Schedule'!EE23</f>
        <v>-3622.7331552249511</v>
      </c>
      <c r="EJ67" s="55">
        <f>-'Debt Schedule'!EF23</f>
        <v>-3643.8657652970969</v>
      </c>
      <c r="EK67" s="55">
        <f>-'Debt Schedule'!EG23</f>
        <v>-3665.1216489279964</v>
      </c>
      <c r="EL67" s="55">
        <f>-'Debt Schedule'!EH23</f>
        <v>-3686.5015252134099</v>
      </c>
      <c r="EM67" s="55">
        <f>-'Debt Schedule'!EI23</f>
        <v>-3708.0061174438215</v>
      </c>
      <c r="EN67" s="55">
        <f>-'Debt Schedule'!EJ23</f>
        <v>-3729.6361531289103</v>
      </c>
      <c r="EO67" s="55">
        <f>-'Debt Schedule'!EK23</f>
        <v>-3751.3923640221624</v>
      </c>
      <c r="EP67" s="55">
        <f>-'Debt Schedule'!EL23</f>
        <v>-3773.2754861456251</v>
      </c>
      <c r="EQ67" s="55">
        <f>-'Debt Schedule'!EM23</f>
        <v>-3795.2862598148076</v>
      </c>
      <c r="ER67" s="55">
        <f>-'Debt Schedule'!EN23</f>
        <v>-3817.4254296637273</v>
      </c>
      <c r="ES67" s="55">
        <f>-'Debt Schedule'!EO23</f>
        <v>-3839.693744670099</v>
      </c>
      <c r="ET67" s="55">
        <f>-'Debt Schedule'!EP23</f>
        <v>-3862.0919581806747</v>
      </c>
      <c r="EU67" s="55">
        <f>-'Debt Schedule'!EQ23</f>
        <v>-3884.6208279367288</v>
      </c>
      <c r="EV67" s="55">
        <f>-'Debt Schedule'!ER23</f>
        <v>-3907.281116099693</v>
      </c>
      <c r="EW67" s="55">
        <f>-'Debt Schedule'!ES23</f>
        <v>-3930.0735892769412</v>
      </c>
      <c r="EX67" s="55">
        <f>-'Debt Schedule'!ET23</f>
        <v>-3952.9990185477232</v>
      </c>
      <c r="EY67" s="55">
        <f>-'Debt Schedule'!EU23</f>
        <v>-3976.0581794892519</v>
      </c>
      <c r="EZ67" s="55">
        <f>-'Debt Schedule'!EV23</f>
        <v>-3999.2518522029391</v>
      </c>
      <c r="FA67" s="55">
        <f>-'Debt Schedule'!EW23</f>
        <v>-4022.5808213407895</v>
      </c>
      <c r="FB67" s="55">
        <f>-'Debt Schedule'!EX23</f>
        <v>0</v>
      </c>
      <c r="FC67" s="55">
        <f>-'Debt Schedule'!EY23</f>
        <v>0</v>
      </c>
      <c r="FD67" s="55">
        <f>-'Debt Schedule'!EZ23</f>
        <v>0</v>
      </c>
      <c r="FE67" s="55">
        <f>-'Debt Schedule'!FA23</f>
        <v>0</v>
      </c>
      <c r="FF67" s="55">
        <f>-'Debt Schedule'!FB23</f>
        <v>0</v>
      </c>
      <c r="FG67" s="55">
        <f>-'Debt Schedule'!FC23</f>
        <v>0</v>
      </c>
      <c r="FH67" s="55">
        <f>-'Debt Schedule'!FD23</f>
        <v>0</v>
      </c>
      <c r="FI67" s="55">
        <f>-'Debt Schedule'!FE23</f>
        <v>0</v>
      </c>
      <c r="FJ67" s="55">
        <f>-'Debt Schedule'!FF23</f>
        <v>0</v>
      </c>
      <c r="FK67" s="55">
        <f>-'Debt Schedule'!FG23</f>
        <v>0</v>
      </c>
      <c r="FL67" s="55">
        <f>-'Debt Schedule'!FH23</f>
        <v>0</v>
      </c>
      <c r="FM67" s="55">
        <f>-'Debt Schedule'!FI23</f>
        <v>0</v>
      </c>
      <c r="FN67" s="55">
        <f>-'Debt Schedule'!FJ23</f>
        <v>0</v>
      </c>
      <c r="FO67" s="55">
        <f>-'Debt Schedule'!FK23</f>
        <v>0</v>
      </c>
      <c r="FP67" s="55">
        <f>-'Debt Schedule'!FL23</f>
        <v>0</v>
      </c>
      <c r="FQ67" s="55">
        <f>-'Debt Schedule'!FM23</f>
        <v>0</v>
      </c>
      <c r="FR67" s="55">
        <f>-'Debt Schedule'!FN23</f>
        <v>0</v>
      </c>
      <c r="FS67" s="55">
        <f>-'Debt Schedule'!FO23</f>
        <v>0</v>
      </c>
      <c r="FT67" s="55">
        <f>-'Debt Schedule'!FP23</f>
        <v>0</v>
      </c>
      <c r="FU67" s="55">
        <f>-'Debt Schedule'!FQ23</f>
        <v>0</v>
      </c>
      <c r="FV67" s="55">
        <f>-'Debt Schedule'!FR23</f>
        <v>0</v>
      </c>
      <c r="FW67" s="55">
        <f>-'Debt Schedule'!FS23</f>
        <v>0</v>
      </c>
      <c r="FX67" s="55">
        <f>-'Debt Schedule'!FT23</f>
        <v>0</v>
      </c>
      <c r="FY67" s="55">
        <f>-'Debt Schedule'!FU23</f>
        <v>0</v>
      </c>
      <c r="FZ67" s="55">
        <f>-'Debt Schedule'!FV23</f>
        <v>0</v>
      </c>
      <c r="GA67" s="55">
        <f>-'Debt Schedule'!FW23</f>
        <v>0</v>
      </c>
      <c r="GB67" s="55">
        <f>-'Debt Schedule'!FX23</f>
        <v>0</v>
      </c>
      <c r="GC67" s="55">
        <f>-'Debt Schedule'!FY23</f>
        <v>0</v>
      </c>
      <c r="GD67" s="55">
        <f>-'Debt Schedule'!FZ23</f>
        <v>0</v>
      </c>
      <c r="GE67" s="55">
        <f>-'Debt Schedule'!GA23</f>
        <v>0</v>
      </c>
      <c r="GF67" s="55">
        <f>-'Debt Schedule'!GB23</f>
        <v>0</v>
      </c>
      <c r="GG67" s="55">
        <f>-'Debt Schedule'!GC23</f>
        <v>0</v>
      </c>
      <c r="GH67" s="55">
        <f>-'Debt Schedule'!GD23</f>
        <v>0</v>
      </c>
      <c r="GI67" s="55">
        <f>-'Debt Schedule'!GE23</f>
        <v>0</v>
      </c>
      <c r="GJ67" s="55">
        <f>-'Debt Schedule'!GF23</f>
        <v>0</v>
      </c>
      <c r="GK67" s="55">
        <f>-'Debt Schedule'!GG23</f>
        <v>0</v>
      </c>
      <c r="GL67" s="55">
        <f>-'Debt Schedule'!GH23</f>
        <v>0</v>
      </c>
      <c r="GM67" s="55">
        <f>-'Debt Schedule'!GI23</f>
        <v>0</v>
      </c>
      <c r="GN67" s="55">
        <f>-'Debt Schedule'!GJ23</f>
        <v>0</v>
      </c>
      <c r="GO67" s="55">
        <f>-'Debt Schedule'!GK23</f>
        <v>0</v>
      </c>
      <c r="GP67" s="55">
        <f>-'Debt Schedule'!GL23</f>
        <v>0</v>
      </c>
      <c r="GQ67" s="55">
        <f>-'Debt Schedule'!GM23</f>
        <v>0</v>
      </c>
      <c r="GR67" s="55">
        <f>-'Debt Schedule'!GN23</f>
        <v>0</v>
      </c>
      <c r="GS67" s="55">
        <f>-'Debt Schedule'!GO23</f>
        <v>0</v>
      </c>
      <c r="GT67" s="55">
        <f>-'Debt Schedule'!GP23</f>
        <v>0</v>
      </c>
      <c r="GU67" s="55">
        <f>-'Debt Schedule'!GQ23</f>
        <v>0</v>
      </c>
      <c r="GV67" s="55">
        <f>-'Debt Schedule'!GR23</f>
        <v>0</v>
      </c>
      <c r="GW67" s="55">
        <f>-'Debt Schedule'!GS23</f>
        <v>0</v>
      </c>
      <c r="GX67" s="55">
        <f>-'Debt Schedule'!GT23</f>
        <v>0</v>
      </c>
      <c r="GY67" s="55">
        <f>-'Debt Schedule'!GU23</f>
        <v>0</v>
      </c>
      <c r="GZ67" s="55">
        <f>-'Debt Schedule'!GV23</f>
        <v>0</v>
      </c>
      <c r="HA67" s="55">
        <f>-'Debt Schedule'!GW23</f>
        <v>0</v>
      </c>
      <c r="HB67" s="55">
        <f>-'Debt Schedule'!GX23</f>
        <v>0</v>
      </c>
      <c r="HC67" s="55">
        <f>-'Debt Schedule'!GY23</f>
        <v>0</v>
      </c>
      <c r="HD67" s="55">
        <f>-'Debt Schedule'!GZ23</f>
        <v>0</v>
      </c>
      <c r="HE67" s="55">
        <f>-'Debt Schedule'!HA23</f>
        <v>0</v>
      </c>
      <c r="HF67" s="55">
        <f>-'Debt Schedule'!HB23</f>
        <v>0</v>
      </c>
      <c r="HG67" s="55">
        <f>-'Debt Schedule'!HC23</f>
        <v>0</v>
      </c>
      <c r="HH67" s="55">
        <f>-'Debt Schedule'!HD23</f>
        <v>0</v>
      </c>
      <c r="HI67" s="55">
        <f>-'Debt Schedule'!HE23</f>
        <v>0</v>
      </c>
      <c r="HJ67" s="55">
        <f>-'Debt Schedule'!HF23</f>
        <v>0</v>
      </c>
      <c r="HK67" s="55">
        <f>-'Debt Schedule'!HG23</f>
        <v>0</v>
      </c>
      <c r="HL67" s="55">
        <f>-'Debt Schedule'!HH23</f>
        <v>0</v>
      </c>
      <c r="HM67" s="55">
        <f>-'Debt Schedule'!HI23</f>
        <v>0</v>
      </c>
      <c r="HN67" s="55">
        <f>-'Debt Schedule'!HJ23</f>
        <v>0</v>
      </c>
      <c r="HO67" s="55">
        <f>-'Debt Schedule'!HK23</f>
        <v>0</v>
      </c>
      <c r="HP67" s="55">
        <f>-'Debt Schedule'!HL23</f>
        <v>0</v>
      </c>
      <c r="HQ67" s="55">
        <f>-'Debt Schedule'!HM23</f>
        <v>0</v>
      </c>
      <c r="HR67" s="55">
        <f>-'Debt Schedule'!HN23</f>
        <v>0</v>
      </c>
      <c r="HS67" s="55">
        <f>-'Debt Schedule'!HO23</f>
        <v>0</v>
      </c>
      <c r="HT67" s="55">
        <f>-'Debt Schedule'!HP23</f>
        <v>0</v>
      </c>
      <c r="HU67" s="55">
        <f>-'Debt Schedule'!HQ23</f>
        <v>0</v>
      </c>
      <c r="HV67" s="55">
        <f>-'Debt Schedule'!HR23</f>
        <v>0</v>
      </c>
      <c r="HW67" s="55">
        <f>-'Debt Schedule'!HS23</f>
        <v>0</v>
      </c>
      <c r="HX67" s="55">
        <f>-'Debt Schedule'!HT23</f>
        <v>0</v>
      </c>
      <c r="HY67" s="55">
        <f>-'Debt Schedule'!HU23</f>
        <v>0</v>
      </c>
      <c r="HZ67" s="55">
        <f>-'Debt Schedule'!HV23</f>
        <v>0</v>
      </c>
      <c r="IA67" s="55">
        <f>-'Debt Schedule'!HW23</f>
        <v>0</v>
      </c>
      <c r="IB67" s="55">
        <f>-'Debt Schedule'!HX23</f>
        <v>0</v>
      </c>
      <c r="IC67" s="55">
        <f>-'Debt Schedule'!HY23</f>
        <v>0</v>
      </c>
      <c r="ID67" s="55">
        <f>-'Debt Schedule'!HZ23</f>
        <v>0</v>
      </c>
      <c r="IE67" s="55">
        <f>-'Debt Schedule'!IA23</f>
        <v>0</v>
      </c>
      <c r="IF67" s="55">
        <f>-'Debt Schedule'!IB23</f>
        <v>0</v>
      </c>
      <c r="IG67" s="55">
        <f>-'Debt Schedule'!IC23</f>
        <v>0</v>
      </c>
      <c r="IH67" s="55">
        <f>-'Debt Schedule'!ID23</f>
        <v>0</v>
      </c>
      <c r="II67" s="55">
        <f>-'Debt Schedule'!IE23</f>
        <v>0</v>
      </c>
      <c r="IJ67" s="55">
        <f>-'Debt Schedule'!IF23</f>
        <v>0</v>
      </c>
      <c r="IK67" s="55">
        <f>-'Debt Schedule'!IG23</f>
        <v>0</v>
      </c>
      <c r="IL67" s="55">
        <f>-'Debt Schedule'!IH23</f>
        <v>0</v>
      </c>
      <c r="IM67" s="55">
        <f>-'Debt Schedule'!II23</f>
        <v>0</v>
      </c>
      <c r="IN67" s="55">
        <f>-'Debt Schedule'!IJ23</f>
        <v>0</v>
      </c>
      <c r="IO67" s="55">
        <f>-'Debt Schedule'!IK23</f>
        <v>0</v>
      </c>
      <c r="IP67" s="55">
        <f>-'Debt Schedule'!IL23</f>
        <v>0</v>
      </c>
      <c r="IQ67" s="55">
        <f>-'Debt Schedule'!IM23</f>
        <v>0</v>
      </c>
      <c r="IR67" s="55">
        <f>-'Debt Schedule'!IN23</f>
        <v>0</v>
      </c>
      <c r="IS67" s="55">
        <f>-'Debt Schedule'!IO23</f>
        <v>0</v>
      </c>
      <c r="IT67" s="55">
        <f>-'Debt Schedule'!IP23</f>
        <v>0</v>
      </c>
      <c r="IU67" s="55">
        <f>-'Debt Schedule'!IQ23</f>
        <v>0</v>
      </c>
      <c r="IV67" s="55">
        <f>-'Debt Schedule'!IR23</f>
        <v>0</v>
      </c>
      <c r="IW67" s="55">
        <f>-'Debt Schedule'!IS23</f>
        <v>0</v>
      </c>
      <c r="IX67" s="55">
        <f>-'Debt Schedule'!IT23</f>
        <v>0</v>
      </c>
      <c r="IY67" s="55">
        <f>-'Debt Schedule'!IU23</f>
        <v>0</v>
      </c>
      <c r="IZ67" s="55">
        <f>-'Debt Schedule'!IV23</f>
        <v>0</v>
      </c>
      <c r="JA67" s="55">
        <f>-'Debt Schedule'!IW23</f>
        <v>0</v>
      </c>
      <c r="JB67" s="55">
        <f>-'Debt Schedule'!IX23</f>
        <v>0</v>
      </c>
      <c r="JC67" s="55">
        <f>-'Debt Schedule'!IY23</f>
        <v>0</v>
      </c>
      <c r="JD67" s="55">
        <f>-'Debt Schedule'!IZ23</f>
        <v>0</v>
      </c>
      <c r="JE67" s="55">
        <f>-'Debt Schedule'!JA23</f>
        <v>0</v>
      </c>
      <c r="JF67" s="55">
        <f>-'Debt Schedule'!JB23</f>
        <v>0</v>
      </c>
      <c r="JG67" s="55">
        <f>-'Debt Schedule'!JC23</f>
        <v>0</v>
      </c>
      <c r="JH67" s="55">
        <f>-'Debt Schedule'!JD23</f>
        <v>0</v>
      </c>
      <c r="JI67" s="55">
        <f>-'Debt Schedule'!JE23</f>
        <v>0</v>
      </c>
      <c r="JJ67" s="55">
        <f>-'Debt Schedule'!JF23</f>
        <v>0</v>
      </c>
      <c r="JK67" s="55">
        <f>-'Debt Schedule'!JG23</f>
        <v>0</v>
      </c>
      <c r="JL67" s="55">
        <f>-'Debt Schedule'!JH23</f>
        <v>0</v>
      </c>
      <c r="JM67" s="55">
        <f>-'Debt Schedule'!JI23</f>
        <v>0</v>
      </c>
      <c r="JN67" s="55">
        <f>-'Debt Schedule'!JJ23</f>
        <v>0</v>
      </c>
      <c r="JO67" s="55">
        <f>-'Debt Schedule'!JK23</f>
        <v>0</v>
      </c>
      <c r="JP67" s="55">
        <f>-'Debt Schedule'!JL23</f>
        <v>0</v>
      </c>
      <c r="JQ67" s="55">
        <f>-'Debt Schedule'!JM23</f>
        <v>0</v>
      </c>
      <c r="JR67" s="55">
        <f>-'Debt Schedule'!JN23</f>
        <v>0</v>
      </c>
      <c r="JS67" s="55">
        <f>-'Debt Schedule'!JO23</f>
        <v>0</v>
      </c>
      <c r="JT67" s="55">
        <f>-'Debt Schedule'!JP23</f>
        <v>0</v>
      </c>
      <c r="JU67" s="55">
        <f>-'Debt Schedule'!JQ23</f>
        <v>0</v>
      </c>
      <c r="JV67" s="55">
        <f>-'Debt Schedule'!JR23</f>
        <v>0</v>
      </c>
      <c r="JW67" s="55">
        <f>-'Debt Schedule'!JS23</f>
        <v>0</v>
      </c>
      <c r="JX67" s="55">
        <f>-'Debt Schedule'!JT23</f>
        <v>0</v>
      </c>
      <c r="JY67" s="55">
        <f>-'Debt Schedule'!JU23</f>
        <v>0</v>
      </c>
      <c r="JZ67" s="55">
        <f>-'Debt Schedule'!JV23</f>
        <v>0</v>
      </c>
      <c r="KA67" s="55">
        <f>-'Debt Schedule'!JW23</f>
        <v>0</v>
      </c>
      <c r="KB67" s="55">
        <f>-'Debt Schedule'!JX23</f>
        <v>0</v>
      </c>
      <c r="KC67" s="55">
        <f>-'Debt Schedule'!JY23</f>
        <v>0</v>
      </c>
      <c r="KD67" s="55">
        <f>-'Debt Schedule'!JZ23</f>
        <v>0</v>
      </c>
      <c r="KE67" s="55">
        <f>-'Debt Schedule'!KA23</f>
        <v>0</v>
      </c>
      <c r="KF67" s="55">
        <f>-'Debt Schedule'!KB23</f>
        <v>0</v>
      </c>
      <c r="KG67" s="55">
        <f>-'Debt Schedule'!KC23</f>
        <v>0</v>
      </c>
      <c r="KH67" s="55">
        <f>-'Debt Schedule'!KD23</f>
        <v>0</v>
      </c>
      <c r="KI67" s="55">
        <f>-'Debt Schedule'!KE23</f>
        <v>0</v>
      </c>
      <c r="KJ67" s="55">
        <f>-'Debt Schedule'!KF23</f>
        <v>0</v>
      </c>
      <c r="KK67" s="55">
        <f>-'Debt Schedule'!KG23</f>
        <v>0</v>
      </c>
      <c r="KL67" s="55">
        <f>-'Debt Schedule'!KH23</f>
        <v>0</v>
      </c>
      <c r="KM67" s="55">
        <f>-'Debt Schedule'!KI23</f>
        <v>0</v>
      </c>
      <c r="KN67" s="55">
        <f>-'Debt Schedule'!KJ23</f>
        <v>0</v>
      </c>
      <c r="KO67" s="55">
        <f>-'Debt Schedule'!KK23</f>
        <v>0</v>
      </c>
      <c r="KP67" s="55">
        <f>-'Debt Schedule'!KL23</f>
        <v>0</v>
      </c>
      <c r="KQ67" s="55">
        <f>-'Debt Schedule'!KM23</f>
        <v>0</v>
      </c>
      <c r="KR67" s="55">
        <f>-'Debt Schedule'!KN23</f>
        <v>0</v>
      </c>
      <c r="KS67" s="55">
        <f>-'Debt Schedule'!KO23</f>
        <v>0</v>
      </c>
      <c r="KT67" s="55">
        <f>-'Debt Schedule'!KP23</f>
        <v>0</v>
      </c>
      <c r="KU67" s="55">
        <f>-'Debt Schedule'!KQ23</f>
        <v>0</v>
      </c>
      <c r="KV67" s="55">
        <f>-'Debt Schedule'!KR23</f>
        <v>0</v>
      </c>
      <c r="KW67" s="55">
        <f>-'Debt Schedule'!KS23</f>
        <v>0</v>
      </c>
      <c r="KX67" s="55">
        <f>-'Debt Schedule'!KT23</f>
        <v>0</v>
      </c>
      <c r="KY67" s="55">
        <f>-'Debt Schedule'!KU23</f>
        <v>0</v>
      </c>
      <c r="KZ67" s="55">
        <f>-'Debt Schedule'!KV23</f>
        <v>0</v>
      </c>
      <c r="LA67" s="55">
        <f>-'Debt Schedule'!KW23</f>
        <v>0</v>
      </c>
      <c r="LB67" s="55">
        <f>-'Debt Schedule'!KX23</f>
        <v>0</v>
      </c>
      <c r="LC67" s="55">
        <f>-'Debt Schedule'!KY23</f>
        <v>0</v>
      </c>
      <c r="LD67" s="55">
        <f>-'Debt Schedule'!KZ23</f>
        <v>0</v>
      </c>
      <c r="LE67" s="55">
        <f>-'Debt Schedule'!LA23</f>
        <v>0</v>
      </c>
      <c r="LF67" s="55">
        <f>-'Debt Schedule'!LB23</f>
        <v>0</v>
      </c>
      <c r="LG67" s="55">
        <f>-'Debt Schedule'!LC23</f>
        <v>0</v>
      </c>
      <c r="LH67" s="55">
        <f>-'Debt Schedule'!LD23</f>
        <v>0</v>
      </c>
      <c r="LI67" s="55">
        <f>-'Debt Schedule'!LE23</f>
        <v>0</v>
      </c>
      <c r="LJ67" s="55">
        <f>-'Debt Schedule'!LF23</f>
        <v>0</v>
      </c>
      <c r="LK67" s="55">
        <f>-'Debt Schedule'!LG23</f>
        <v>0</v>
      </c>
      <c r="LL67" s="55">
        <f>-'Debt Schedule'!LH23</f>
        <v>0</v>
      </c>
      <c r="LM67" s="55">
        <f>-'Debt Schedule'!LI23</f>
        <v>0</v>
      </c>
      <c r="LN67" s="55">
        <f>-'Debt Schedule'!LJ23</f>
        <v>0</v>
      </c>
      <c r="LO67" s="55">
        <f>-'Debt Schedule'!LK23</f>
        <v>0</v>
      </c>
      <c r="LP67" s="55">
        <f>-'Debt Schedule'!LL23</f>
        <v>0</v>
      </c>
      <c r="LQ67" s="55">
        <f>-'Debt Schedule'!LM23</f>
        <v>0</v>
      </c>
      <c r="LR67" s="55">
        <f>-'Debt Schedule'!LN23</f>
        <v>0</v>
      </c>
      <c r="LS67" s="55">
        <f>-'Debt Schedule'!LO23</f>
        <v>0</v>
      </c>
      <c r="LT67" s="55">
        <f>-'Debt Schedule'!LP23</f>
        <v>0</v>
      </c>
      <c r="LU67" s="55">
        <f>-'Debt Schedule'!LQ23</f>
        <v>0</v>
      </c>
      <c r="LV67" s="55">
        <f>-'Debt Schedule'!LR23</f>
        <v>0</v>
      </c>
      <c r="LW67" s="55">
        <f>-'Debt Schedule'!LS23</f>
        <v>0</v>
      </c>
      <c r="LX67" s="55">
        <f>-'Debt Schedule'!LT23</f>
        <v>0</v>
      </c>
      <c r="LY67" s="55">
        <f>-'Debt Schedule'!LU23</f>
        <v>0</v>
      </c>
      <c r="LZ67" s="130">
        <f>-'Debt Schedule'!LV23</f>
        <v>0</v>
      </c>
      <c r="MA67" s="130">
        <f>-'Debt Schedule'!LW23</f>
        <v>0</v>
      </c>
      <c r="MB67" s="130">
        <f>-'Debt Schedule'!LX23</f>
        <v>0</v>
      </c>
      <c r="MC67" s="130">
        <f>-'Debt Schedule'!LY23</f>
        <v>0</v>
      </c>
      <c r="MD67" s="130">
        <f>-'Debt Schedule'!LZ23</f>
        <v>0</v>
      </c>
      <c r="ME67" s="130">
        <f>-'Debt Schedule'!MA23</f>
        <v>0</v>
      </c>
      <c r="MF67" s="130">
        <f>-'Debt Schedule'!MB23</f>
        <v>0</v>
      </c>
      <c r="MG67" s="130">
        <f>-'Debt Schedule'!MC23</f>
        <v>0</v>
      </c>
      <c r="MH67" s="130">
        <f>-'Debt Schedule'!MD23</f>
        <v>0</v>
      </c>
      <c r="MI67" s="130">
        <f>-'Debt Schedule'!ME23</f>
        <v>0</v>
      </c>
      <c r="MJ67" s="130">
        <f>-'Debt Schedule'!MF23</f>
        <v>0</v>
      </c>
      <c r="MK67" s="130">
        <f>-'Debt Schedule'!MG23</f>
        <v>0</v>
      </c>
      <c r="ML67" s="130">
        <f>-'Debt Schedule'!MH23</f>
        <v>0</v>
      </c>
      <c r="MM67" s="130">
        <f>-'Debt Schedule'!MI23</f>
        <v>0</v>
      </c>
      <c r="MN67" s="130">
        <f>-'Debt Schedule'!MJ23</f>
        <v>0</v>
      </c>
      <c r="MO67" s="130">
        <f>-'Debt Schedule'!MK23</f>
        <v>0</v>
      </c>
      <c r="MP67" s="130">
        <f>-'Debt Schedule'!ML23</f>
        <v>0</v>
      </c>
      <c r="MQ67" s="130">
        <f>-'Debt Schedule'!MM23</f>
        <v>0</v>
      </c>
      <c r="MR67" s="130">
        <f>-'Debt Schedule'!MN23</f>
        <v>0</v>
      </c>
      <c r="MS67" s="130">
        <f>-'Debt Schedule'!MO23</f>
        <v>0</v>
      </c>
      <c r="MT67" s="130">
        <f>-'Debt Schedule'!MP23</f>
        <v>0</v>
      </c>
      <c r="MU67" s="130">
        <f>-'Debt Schedule'!MQ23</f>
        <v>0</v>
      </c>
      <c r="MV67" s="130">
        <f>-'Debt Schedule'!MR23</f>
        <v>0</v>
      </c>
      <c r="MW67" s="130">
        <f>-'Debt Schedule'!MS23</f>
        <v>0</v>
      </c>
      <c r="MX67" s="130">
        <f>-'Debt Schedule'!MT23</f>
        <v>0</v>
      </c>
      <c r="MY67" s="130">
        <f>-'Debt Schedule'!MU23</f>
        <v>0</v>
      </c>
      <c r="MZ67" s="130">
        <f>-'Debt Schedule'!MV23</f>
        <v>0</v>
      </c>
      <c r="NA67" s="130">
        <f>-'Debt Schedule'!MW23</f>
        <v>0</v>
      </c>
      <c r="NB67" s="130">
        <f>-'Debt Schedule'!MX23</f>
        <v>0</v>
      </c>
      <c r="NC67" s="130">
        <f>-'Debt Schedule'!MY23</f>
        <v>0</v>
      </c>
      <c r="ND67" s="130">
        <f>-'Debt Schedule'!MZ23</f>
        <v>0</v>
      </c>
      <c r="NE67" s="130">
        <f>-'Debt Schedule'!NA23</f>
        <v>0</v>
      </c>
      <c r="NF67" s="130">
        <f>-'Debt Schedule'!NB23</f>
        <v>0</v>
      </c>
      <c r="NG67" s="130">
        <f>-'Debt Schedule'!NC23</f>
        <v>0</v>
      </c>
      <c r="NH67" s="130">
        <f>-'Debt Schedule'!ND23</f>
        <v>0</v>
      </c>
      <c r="NI67" s="130">
        <f>-'Debt Schedule'!NE23</f>
        <v>0</v>
      </c>
      <c r="NJ67" s="130">
        <f>-'Debt Schedule'!NF23</f>
        <v>0</v>
      </c>
      <c r="NK67" s="130">
        <f>-'Debt Schedule'!NG23</f>
        <v>0</v>
      </c>
      <c r="NL67" s="130">
        <f>-'Debt Schedule'!NH23</f>
        <v>0</v>
      </c>
      <c r="NM67" s="130">
        <f>-'Debt Schedule'!NI23</f>
        <v>0</v>
      </c>
      <c r="NN67" s="130">
        <f>-'Debt Schedule'!NJ23</f>
        <v>0</v>
      </c>
      <c r="NO67" s="130">
        <f>-'Debt Schedule'!NK23</f>
        <v>0</v>
      </c>
      <c r="NP67" s="130">
        <f>-'Debt Schedule'!NL23</f>
        <v>0</v>
      </c>
      <c r="NQ67" s="130">
        <f>-'Debt Schedule'!NM23</f>
        <v>0</v>
      </c>
      <c r="NR67" s="130">
        <f>-'Debt Schedule'!NN23</f>
        <v>0</v>
      </c>
      <c r="NS67" s="130">
        <f>-'Debt Schedule'!NO23</f>
        <v>0</v>
      </c>
      <c r="NT67" s="130">
        <f>-'Debt Schedule'!NP23</f>
        <v>0</v>
      </c>
      <c r="NU67" s="130">
        <f>-'Debt Schedule'!NQ23</f>
        <v>0</v>
      </c>
      <c r="NV67" s="130">
        <f>-'Debt Schedule'!NR23</f>
        <v>0</v>
      </c>
      <c r="NW67" s="130">
        <f>-'Debt Schedule'!NS23</f>
        <v>0</v>
      </c>
      <c r="NX67" s="130">
        <f>-'Debt Schedule'!NT23</f>
        <v>0</v>
      </c>
      <c r="NY67" s="130">
        <f>-'Debt Schedule'!NU23</f>
        <v>0</v>
      </c>
      <c r="NZ67" s="130">
        <f>-'Debt Schedule'!NV23</f>
        <v>0</v>
      </c>
      <c r="OA67" s="130">
        <f>-'Debt Schedule'!NW23</f>
        <v>0</v>
      </c>
      <c r="OB67" s="130">
        <f>-'Debt Schedule'!NX23</f>
        <v>0</v>
      </c>
      <c r="OC67" s="130">
        <f>-'Debt Schedule'!NY23</f>
        <v>0</v>
      </c>
      <c r="OD67" s="130">
        <f>-'Debt Schedule'!NZ23</f>
        <v>0</v>
      </c>
      <c r="OE67" s="130">
        <f>-'Debt Schedule'!OA23</f>
        <v>0</v>
      </c>
      <c r="OF67" s="130">
        <f>-'Debt Schedule'!OB23</f>
        <v>0</v>
      </c>
      <c r="OG67" s="130">
        <f>-'Debt Schedule'!OC23</f>
        <v>0</v>
      </c>
    </row>
    <row r="68" spans="4:397">
      <c r="E68" s="11" t="s">
        <v>331</v>
      </c>
      <c r="G68" s="55">
        <f>+SUM(AL68:AW68)</f>
        <v>-23602.59168608825</v>
      </c>
      <c r="H68" s="55">
        <f>+SUM(AX68:BI68)</f>
        <v>-21798.957145088872</v>
      </c>
      <c r="I68" s="55">
        <f>+SUM(BJ68:BU68)</f>
        <v>-19864.937717285553</v>
      </c>
      <c r="J68" s="55">
        <f>+SUM(BV68:CG68)</f>
        <v>-17791.107868668809</v>
      </c>
      <c r="K68" s="55">
        <f>+SUM(CH68:CS68)</f>
        <v>-15567.360692613485</v>
      </c>
      <c r="L68" s="55">
        <f>+SUM(CT68:DE68)</f>
        <v>-13182.858653397294</v>
      </c>
      <c r="M68" s="55">
        <f>+SUM(DF68:DQ68)</f>
        <v>-10625.980768964306</v>
      </c>
      <c r="N68" s="55">
        <f>+SUM(DR68:EC68)</f>
        <v>-7884.2659755261375</v>
      </c>
      <c r="O68" s="55">
        <f>+SUM(ED68:EO68)</f>
        <v>-4944.3523979855881</v>
      </c>
      <c r="P68" s="55">
        <f>+SUM(EP68:FA68)</f>
        <v>-1791.9122302142866</v>
      </c>
      <c r="Q68" s="55">
        <f>+SUM(FB68:FM68)</f>
        <v>0</v>
      </c>
      <c r="R68" s="55">
        <f>+SUM(FN68:FY68)</f>
        <v>0</v>
      </c>
      <c r="S68" s="55">
        <f>+SUM(FZ68:GK68)</f>
        <v>0</v>
      </c>
      <c r="T68" s="55">
        <f>+SUM(GL68:GW68)</f>
        <v>0</v>
      </c>
      <c r="U68" s="55">
        <f>+SUM(GX68:HI68)</f>
        <v>0</v>
      </c>
      <c r="V68" s="55">
        <f>+SUM(HJ68:HU68)</f>
        <v>0</v>
      </c>
      <c r="W68" s="55">
        <f>+SUM(HV68:IG68)</f>
        <v>0</v>
      </c>
      <c r="X68" s="55">
        <f>+SUM(IH68:IS68)</f>
        <v>0</v>
      </c>
      <c r="Y68" s="55">
        <f>+SUM(IT68:JE68)</f>
        <v>0</v>
      </c>
      <c r="Z68" s="55">
        <f>+SUM(JF68:JQ68)</f>
        <v>0</v>
      </c>
      <c r="AA68" s="55">
        <f>+SUM(JR68:KC68)</f>
        <v>0</v>
      </c>
      <c r="AB68" s="55">
        <f>+SUM(KD68:KO68)</f>
        <v>0</v>
      </c>
      <c r="AC68" s="55">
        <f>+SUM(KP68:LA68)</f>
        <v>0</v>
      </c>
      <c r="AD68" s="55">
        <f>+SUM(LB68:LM68)</f>
        <v>0</v>
      </c>
      <c r="AE68" s="55">
        <f>+SUM(LN68:LY68)</f>
        <v>0</v>
      </c>
      <c r="AF68" s="130">
        <f t="shared" si="399"/>
        <v>0</v>
      </c>
      <c r="AG68" s="130">
        <f t="shared" si="399"/>
        <v>0</v>
      </c>
      <c r="AH68" s="130">
        <f t="shared" si="399"/>
        <v>0</v>
      </c>
      <c r="AI68" s="130">
        <f t="shared" si="399"/>
        <v>0</v>
      </c>
      <c r="AJ68" s="130">
        <f t="shared" si="399"/>
        <v>0</v>
      </c>
      <c r="AK68" s="50"/>
      <c r="AL68" s="55">
        <f>-'Debt Schedule'!AH22</f>
        <v>-2032.74855</v>
      </c>
      <c r="AM68" s="55">
        <f>-'Debt Schedule'!AI22</f>
        <v>-2021.0043155975636</v>
      </c>
      <c r="AN68" s="55">
        <f>-'Debt Schedule'!AJ22</f>
        <v>-2009.191573161113</v>
      </c>
      <c r="AO68" s="55">
        <f>-'Debt Schedule'!AK22</f>
        <v>-1997.30992306045</v>
      </c>
      <c r="AP68" s="55">
        <f>-'Debt Schedule'!AL22</f>
        <v>-1985.3589633341996</v>
      </c>
      <c r="AQ68" s="55">
        <f>-'Debt Schedule'!AM22</f>
        <v>-1973.3382896762128</v>
      </c>
      <c r="AR68" s="55">
        <f>-'Debt Schedule'!AN22</f>
        <v>-1961.2474954218876</v>
      </c>
      <c r="AS68" s="55">
        <f>-'Debt Schedule'!AO22</f>
        <v>-1949.0861715344122</v>
      </c>
      <c r="AT68" s="55">
        <f>-'Debt Schedule'!AP22</f>
        <v>-1936.8539065909265</v>
      </c>
      <c r="AU68" s="55">
        <f>-'Debt Schedule'!AQ22</f>
        <v>-1924.5502867686039</v>
      </c>
      <c r="AV68" s="55">
        <f>-'Debt Schedule'!AR22</f>
        <v>-1912.1748958306512</v>
      </c>
      <c r="AW68" s="55">
        <f>-'Debt Schedule'!AS22</f>
        <v>-1899.727315112227</v>
      </c>
      <c r="AX68" s="55">
        <f>-'Debt Schedule'!AT22</f>
        <v>-1887.2071235062785</v>
      </c>
      <c r="AY68" s="55">
        <f>-'Debt Schedule'!AU22</f>
        <v>-1874.6138974492953</v>
      </c>
      <c r="AZ68" s="55">
        <f>-'Debt Schedule'!AV22</f>
        <v>-1861.94721090698</v>
      </c>
      <c r="BA68" s="55">
        <f>-'Debt Schedule'!AW22</f>
        <v>-1849.2066353598343</v>
      </c>
      <c r="BB68" s="55">
        <f>-'Debt Schedule'!AX22</f>
        <v>-1836.3917397886637</v>
      </c>
      <c r="BC68" s="55">
        <f>-'Debt Schedule'!AY22</f>
        <v>-1823.5020906599946</v>
      </c>
      <c r="BD68" s="55">
        <f>-'Debt Schedule'!AZ22</f>
        <v>-1810.5372519114082</v>
      </c>
      <c r="BE68" s="55">
        <f>-'Debt Schedule'!BA22</f>
        <v>-1797.4967849367883</v>
      </c>
      <c r="BF68" s="55">
        <f>-'Debt Schedule'!BB22</f>
        <v>-1784.3802485714832</v>
      </c>
      <c r="BG68" s="55">
        <f>-'Debt Schedule'!BC22</f>
        <v>-1771.1871990773805</v>
      </c>
      <c r="BH68" s="55">
        <f>-'Debt Schedule'!BD22</f>
        <v>-1757.9171901278955</v>
      </c>
      <c r="BI68" s="55">
        <f>-'Debt Schedule'!BE22</f>
        <v>-1744.5697727928718</v>
      </c>
      <c r="BJ68" s="55">
        <f>-'Debt Schedule'!BF22</f>
        <v>-1731.1444955233942</v>
      </c>
      <c r="BK68" s="55">
        <f>-'Debt Schedule'!BG22</f>
        <v>-1717.6409041365109</v>
      </c>
      <c r="BL68" s="55">
        <f>-'Debt Schedule'!BH22</f>
        <v>-1704.0585417998707</v>
      </c>
      <c r="BM68" s="55">
        <f>-'Debt Schedule'!BI22</f>
        <v>-1690.3969490162669</v>
      </c>
      <c r="BN68" s="55">
        <f>-'Debt Schedule'!BJ22</f>
        <v>-1676.6556636080923</v>
      </c>
      <c r="BO68" s="55">
        <f>-'Debt Schedule'!BK22</f>
        <v>-1662.8342207017031</v>
      </c>
      <c r="BP68" s="55">
        <f>-'Debt Schedule'!BL22</f>
        <v>-1648.9321527116931</v>
      </c>
      <c r="BQ68" s="55">
        <f>-'Debt Schedule'!BM22</f>
        <v>-1634.948989325075</v>
      </c>
      <c r="BR68" s="55">
        <f>-'Debt Schedule'!BN22</f>
        <v>-1620.8842574853682</v>
      </c>
      <c r="BS68" s="55">
        <f>-'Debt Schedule'!BO22</f>
        <v>-1606.7374813765964</v>
      </c>
      <c r="BT68" s="55">
        <f>-'Debt Schedule'!BP22</f>
        <v>-1592.5081824071904</v>
      </c>
      <c r="BU68" s="55">
        <f>-'Debt Schedule'!BQ22</f>
        <v>-1578.1958791937959</v>
      </c>
      <c r="BV68" s="55">
        <f>-'Debt Schedule'!BR22</f>
        <v>-1563.8000875449902</v>
      </c>
      <c r="BW68" s="55">
        <f>-'Debt Schedule'!BS22</f>
        <v>-1549.3203204448996</v>
      </c>
      <c r="BX68" s="55">
        <f>-'Debt Schedule'!BT22</f>
        <v>-1534.756088036725</v>
      </c>
      <c r="BY68" s="55">
        <f>-'Debt Schedule'!BU22</f>
        <v>-1520.1068976061697</v>
      </c>
      <c r="BZ68" s="55">
        <f>-'Debt Schedule'!BV22</f>
        <v>-1505.3722535647694</v>
      </c>
      <c r="CA68" s="55">
        <f>-'Debt Schedule'!BW22</f>
        <v>-1490.5516574331275</v>
      </c>
      <c r="CB68" s="55">
        <f>-'Debt Schedule'!BX22</f>
        <v>-1475.644607824051</v>
      </c>
      <c r="CC68" s="55">
        <f>-'Debt Schedule'!BY22</f>
        <v>-1460.6506004255884</v>
      </c>
      <c r="CD68" s="55">
        <f>-'Debt Schedule'!BZ22</f>
        <v>-1445.569127983968</v>
      </c>
      <c r="CE68" s="55">
        <f>-'Debt Schedule'!CA22</f>
        <v>-1430.3996802864381</v>
      </c>
      <c r="CF68" s="55">
        <f>-'Debt Schedule'!CB22</f>
        <v>-1415.141744144006</v>
      </c>
      <c r="CG68" s="55">
        <f>-'Debt Schedule'!CC22</f>
        <v>-1399.7948033740763</v>
      </c>
      <c r="CH68" s="55">
        <f>-'Debt Schedule'!CD22</f>
        <v>-1384.3583387829888</v>
      </c>
      <c r="CI68" s="55">
        <f>-'Debt Schedule'!CE22</f>
        <v>-1368.8318281484533</v>
      </c>
      <c r="CJ68" s="55">
        <f>-'Debt Schedule'!CF22</f>
        <v>-1353.2147462018829</v>
      </c>
      <c r="CK68" s="55">
        <f>-'Debt Schedule'!CG22</f>
        <v>-1337.5065646106241</v>
      </c>
      <c r="CL68" s="55">
        <f>-'Debt Schedule'!CH22</f>
        <v>-1321.7067519600832</v>
      </c>
      <c r="CM68" s="55">
        <f>-'Debt Schedule'!CI22</f>
        <v>-1305.8147737357474</v>
      </c>
      <c r="CN68" s="55">
        <f>-'Debt Schedule'!CJ22</f>
        <v>-1289.8300923051029</v>
      </c>
      <c r="CO68" s="55">
        <f>-'Debt Schedule'!CK22</f>
        <v>-1273.7521668994464</v>
      </c>
      <c r="CP68" s="55">
        <f>-'Debt Schedule'!CL22</f>
        <v>-1257.5804535955901</v>
      </c>
      <c r="CQ68" s="55">
        <f>-'Debt Schedule'!CM22</f>
        <v>-1241.3144052974615</v>
      </c>
      <c r="CR68" s="55">
        <f>-'Debt Schedule'!CN22</f>
        <v>-1224.9534717175936</v>
      </c>
      <c r="CS68" s="55">
        <f>-'Debt Schedule'!CO22</f>
        <v>-1208.4970993585098</v>
      </c>
      <c r="CT68" s="55">
        <f>-'Debt Schedule'!CP22</f>
        <v>-1191.944731493998</v>
      </c>
      <c r="CU68" s="55">
        <f>-'Debt Schedule'!CQ22</f>
        <v>-1175.2958081502768</v>
      </c>
      <c r="CV68" s="55">
        <f>-'Debt Schedule'!CR22</f>
        <v>-1158.5497660870503</v>
      </c>
      <c r="CW68" s="55">
        <f>-'Debt Schedule'!CS22</f>
        <v>-1141.7060387784552</v>
      </c>
      <c r="CX68" s="55">
        <f>-'Debt Schedule'!CT22</f>
        <v>-1124.7640563938933</v>
      </c>
      <c r="CY68" s="55">
        <f>-'Debt Schedule'!CU22</f>
        <v>-1107.7232457787547</v>
      </c>
      <c r="CZ68" s="55">
        <f>-'Debt Schedule'!CV22</f>
        <v>-1090.5830304350279</v>
      </c>
      <c r="DA68" s="55">
        <f>-'Debt Schedule'!CW22</f>
        <v>-1073.3428305017958</v>
      </c>
      <c r="DB68" s="55">
        <f>-'Debt Schedule'!CX22</f>
        <v>-1056.0020627356198</v>
      </c>
      <c r="DC68" s="55">
        <f>-'Debt Schedule'!CY22</f>
        <v>-1038.560140490808</v>
      </c>
      <c r="DD68" s="55">
        <f>-'Debt Schedule'!CZ22</f>
        <v>-1021.0164736995681</v>
      </c>
      <c r="DE68" s="55">
        <f>-'Debt Schedule'!DA22</f>
        <v>-1003.3704688520459</v>
      </c>
      <c r="DF68" s="55">
        <f>-'Debt Schedule'!DB22</f>
        <v>-985.62152897624651</v>
      </c>
      <c r="DG68" s="55">
        <f>-'Debt Schedule'!DC22</f>
        <v>-967.76905361783827</v>
      </c>
      <c r="DH68" s="55">
        <f>-'Debt Schedule'!DD22</f>
        <v>-949.81243881983926</v>
      </c>
      <c r="DI68" s="55">
        <f>-'Debt Schedule'!DE22</f>
        <v>-931.75107710218538</v>
      </c>
      <c r="DJ68" s="55">
        <f>-'Debt Schedule'!DF22</f>
        <v>-913.58435744117833</v>
      </c>
      <c r="DK68" s="55">
        <f>-'Debt Schedule'!DG22</f>
        <v>-895.31166524881553</v>
      </c>
      <c r="DL68" s="55">
        <f>-'Debt Schedule'!DH22</f>
        <v>-876.93238235199726</v>
      </c>
      <c r="DM68" s="55">
        <f>-'Debt Schedule'!DI22</f>
        <v>-858.4458869716143</v>
      </c>
      <c r="DN68" s="55">
        <f>-'Debt Schedule'!DJ22</f>
        <v>-839.85155370151256</v>
      </c>
      <c r="DO68" s="55">
        <f>-'Debt Schedule'!DK22</f>
        <v>-821.14875348733494</v>
      </c>
      <c r="DP68" s="55">
        <f>-'Debt Schedule'!DL22</f>
        <v>-802.33685360524134</v>
      </c>
      <c r="DQ68" s="55">
        <f>-'Debt Schedule'!DM22</f>
        <v>-783.41521764050231</v>
      </c>
      <c r="DR68" s="55">
        <f>-'Debt Schedule'!DN22</f>
        <v>-764.3832054659689</v>
      </c>
      <c r="DS68" s="55">
        <f>-'Debt Schedule'!DO22</f>
        <v>-745.24017322041743</v>
      </c>
      <c r="DT68" s="55">
        <f>-'Debt Schedule'!DP22</f>
        <v>-725.98547328676682</v>
      </c>
      <c r="DU68" s="55">
        <f>-'Debt Schedule'!DQ22</f>
        <v>-706.61845427016999</v>
      </c>
      <c r="DV68" s="55">
        <f>-'Debt Schedule'!DR22</f>
        <v>-687.13846097597627</v>
      </c>
      <c r="DW68" s="55">
        <f>-'Debt Schedule'!DS22</f>
        <v>-667.54483438756654</v>
      </c>
      <c r="DX68" s="55">
        <f>-'Debt Schedule'!DT22</f>
        <v>-647.83691164405775</v>
      </c>
      <c r="DY68" s="55">
        <f>-'Debt Schedule'!DU22</f>
        <v>-628.01402601787834</v>
      </c>
      <c r="DZ68" s="55">
        <f>-'Debt Schedule'!DV22</f>
        <v>-608.07550689221307</v>
      </c>
      <c r="EA68" s="55">
        <f>-'Debt Schedule'!DW22</f>
        <v>-588.02067973831458</v>
      </c>
      <c r="EB68" s="55">
        <f>-'Debt Schedule'!DX22</f>
        <v>-567.84886609268506</v>
      </c>
      <c r="EC68" s="55">
        <f>-'Debt Schedule'!DY22</f>
        <v>-547.55938353412284</v>
      </c>
      <c r="ED68" s="55">
        <f>-'Debt Schedule'!DZ22</f>
        <v>-527.15154566063552</v>
      </c>
      <c r="EE68" s="55">
        <f>-'Debt Schedule'!EA22</f>
        <v>-506.62466206621957</v>
      </c>
      <c r="EF68" s="55">
        <f>-'Debt Schedule'!EB22</f>
        <v>-485.97803831750292</v>
      </c>
      <c r="EG68" s="55">
        <f>-'Debt Schedule'!EC22</f>
        <v>-465.210975930252</v>
      </c>
      <c r="EH68" s="55">
        <f>-'Debt Schedule'!ED22</f>
        <v>-444.32277234574218</v>
      </c>
      <c r="EI68" s="55">
        <f>-'Debt Schedule'!EE22</f>
        <v>-423.31272090698934</v>
      </c>
      <c r="EJ68" s="55">
        <f>-'Debt Schedule'!EF22</f>
        <v>-402.18011083484379</v>
      </c>
      <c r="EK68" s="55">
        <f>-'Debt Schedule'!EG22</f>
        <v>-380.9242272039441</v>
      </c>
      <c r="EL68" s="55">
        <f>-'Debt Schedule'!EH22</f>
        <v>-359.54435091853077</v>
      </c>
      <c r="EM68" s="55">
        <f>-'Debt Schedule'!EI22</f>
        <v>-338.03975868811921</v>
      </c>
      <c r="EN68" s="55">
        <f>-'Debt Schedule'!EJ22</f>
        <v>-316.40972300303025</v>
      </c>
      <c r="EO68" s="55">
        <f>-'Debt Schedule'!EK22</f>
        <v>-294.65351210977826</v>
      </c>
      <c r="EP68" s="55">
        <f>-'Debt Schedule'!EL22</f>
        <v>-272.77038998631565</v>
      </c>
      <c r="EQ68" s="55">
        <f>-'Debt Schedule'!EM22</f>
        <v>-250.75961631713284</v>
      </c>
      <c r="ER68" s="55">
        <f>-'Debt Schedule'!EN22</f>
        <v>-228.62044646821315</v>
      </c>
      <c r="ES68" s="55">
        <f>-'Debt Schedule'!EO22</f>
        <v>-206.35213146184137</v>
      </c>
      <c r="ET68" s="55">
        <f>-'Debt Schedule'!EP22</f>
        <v>-183.95391795126579</v>
      </c>
      <c r="EU68" s="55">
        <f>-'Debt Schedule'!EQ22</f>
        <v>-161.42504819521187</v>
      </c>
      <c r="EV68" s="55">
        <f>-'Debt Schedule'!ER22</f>
        <v>-138.76476003224764</v>
      </c>
      <c r="EW68" s="55">
        <f>-'Debt Schedule'!ES22</f>
        <v>-115.97228685499941</v>
      </c>
      <c r="EX68" s="55">
        <f>-'Debt Schedule'!ET22</f>
        <v>-93.046857584217264</v>
      </c>
      <c r="EY68" s="55">
        <f>-'Debt Schedule'!EU22</f>
        <v>-69.987696642688874</v>
      </c>
      <c r="EZ68" s="55">
        <f>-'Debt Schedule'!EV22</f>
        <v>-46.794023929001568</v>
      </c>
      <c r="FA68" s="55">
        <f>-'Debt Schedule'!EW22</f>
        <v>-23.46505479115109</v>
      </c>
      <c r="FB68" s="55">
        <f>-'Debt Schedule'!EX22</f>
        <v>0</v>
      </c>
      <c r="FC68" s="55">
        <f>-'Debt Schedule'!EY22</f>
        <v>0</v>
      </c>
      <c r="FD68" s="55">
        <f>-'Debt Schedule'!EZ22</f>
        <v>0</v>
      </c>
      <c r="FE68" s="55">
        <f>-'Debt Schedule'!FA22</f>
        <v>0</v>
      </c>
      <c r="FF68" s="55">
        <f>-'Debt Schedule'!FB22</f>
        <v>0</v>
      </c>
      <c r="FG68" s="55">
        <f>-'Debt Schedule'!FC22</f>
        <v>0</v>
      </c>
      <c r="FH68" s="55">
        <f>-'Debt Schedule'!FD22</f>
        <v>0</v>
      </c>
      <c r="FI68" s="55">
        <f>-'Debt Schedule'!FE22</f>
        <v>0</v>
      </c>
      <c r="FJ68" s="55">
        <f>-'Debt Schedule'!FF22</f>
        <v>0</v>
      </c>
      <c r="FK68" s="55">
        <f>-'Debt Schedule'!FG22</f>
        <v>0</v>
      </c>
      <c r="FL68" s="55">
        <f>-'Debt Schedule'!FH22</f>
        <v>0</v>
      </c>
      <c r="FM68" s="55">
        <f>-'Debt Schedule'!FI22</f>
        <v>0</v>
      </c>
      <c r="FN68" s="55">
        <f>-'Debt Schedule'!FJ22</f>
        <v>0</v>
      </c>
      <c r="FO68" s="55">
        <f>-'Debt Schedule'!FK22</f>
        <v>0</v>
      </c>
      <c r="FP68" s="55">
        <f>-'Debt Schedule'!FL22</f>
        <v>0</v>
      </c>
      <c r="FQ68" s="55">
        <f>-'Debt Schedule'!FM22</f>
        <v>0</v>
      </c>
      <c r="FR68" s="55">
        <f>-'Debt Schedule'!FN22</f>
        <v>0</v>
      </c>
      <c r="FS68" s="55">
        <f>-'Debt Schedule'!FO22</f>
        <v>0</v>
      </c>
      <c r="FT68" s="55">
        <f>-'Debt Schedule'!FP22</f>
        <v>0</v>
      </c>
      <c r="FU68" s="55">
        <f>-'Debt Schedule'!FQ22</f>
        <v>0</v>
      </c>
      <c r="FV68" s="55">
        <f>-'Debt Schedule'!FR22</f>
        <v>0</v>
      </c>
      <c r="FW68" s="55">
        <f>-'Debt Schedule'!FS22</f>
        <v>0</v>
      </c>
      <c r="FX68" s="55">
        <f>-'Debt Schedule'!FT22</f>
        <v>0</v>
      </c>
      <c r="FY68" s="55">
        <f>-'Debt Schedule'!FU22</f>
        <v>0</v>
      </c>
      <c r="FZ68" s="55">
        <f>-'Debt Schedule'!FV22</f>
        <v>0</v>
      </c>
      <c r="GA68" s="55">
        <f>-'Debt Schedule'!FW22</f>
        <v>0</v>
      </c>
      <c r="GB68" s="55">
        <f>-'Debt Schedule'!FX22</f>
        <v>0</v>
      </c>
      <c r="GC68" s="55">
        <f>-'Debt Schedule'!FY22</f>
        <v>0</v>
      </c>
      <c r="GD68" s="55">
        <f>-'Debt Schedule'!FZ22</f>
        <v>0</v>
      </c>
      <c r="GE68" s="55">
        <f>-'Debt Schedule'!GA22</f>
        <v>0</v>
      </c>
      <c r="GF68" s="55">
        <f>-'Debt Schedule'!GB22</f>
        <v>0</v>
      </c>
      <c r="GG68" s="55">
        <f>-'Debt Schedule'!GC22</f>
        <v>0</v>
      </c>
      <c r="GH68" s="55">
        <f>-'Debt Schedule'!GD22</f>
        <v>0</v>
      </c>
      <c r="GI68" s="55">
        <f>-'Debt Schedule'!GE22</f>
        <v>0</v>
      </c>
      <c r="GJ68" s="55">
        <f>-'Debt Schedule'!GF22</f>
        <v>0</v>
      </c>
      <c r="GK68" s="55">
        <f>-'Debt Schedule'!GG22</f>
        <v>0</v>
      </c>
      <c r="GL68" s="55">
        <f>-'Debt Schedule'!GH22</f>
        <v>0</v>
      </c>
      <c r="GM68" s="55">
        <f>-'Debt Schedule'!GI22</f>
        <v>0</v>
      </c>
      <c r="GN68" s="55">
        <f>-'Debt Schedule'!GJ22</f>
        <v>0</v>
      </c>
      <c r="GO68" s="55">
        <f>-'Debt Schedule'!GK22</f>
        <v>0</v>
      </c>
      <c r="GP68" s="55">
        <f>-'Debt Schedule'!GL22</f>
        <v>0</v>
      </c>
      <c r="GQ68" s="55">
        <f>-'Debt Schedule'!GM22</f>
        <v>0</v>
      </c>
      <c r="GR68" s="55">
        <f>-'Debt Schedule'!GN22</f>
        <v>0</v>
      </c>
      <c r="GS68" s="55">
        <f>-'Debt Schedule'!GO22</f>
        <v>0</v>
      </c>
      <c r="GT68" s="55">
        <f>-'Debt Schedule'!GP22</f>
        <v>0</v>
      </c>
      <c r="GU68" s="55">
        <f>-'Debt Schedule'!GQ22</f>
        <v>0</v>
      </c>
      <c r="GV68" s="55">
        <f>-'Debt Schedule'!GR22</f>
        <v>0</v>
      </c>
      <c r="GW68" s="55">
        <f>-'Debt Schedule'!GS22</f>
        <v>0</v>
      </c>
      <c r="GX68" s="55">
        <f>-'Debt Schedule'!GT22</f>
        <v>0</v>
      </c>
      <c r="GY68" s="55">
        <f>-'Debt Schedule'!GU22</f>
        <v>0</v>
      </c>
      <c r="GZ68" s="55">
        <f>-'Debt Schedule'!GV22</f>
        <v>0</v>
      </c>
      <c r="HA68" s="55">
        <f>-'Debt Schedule'!GW22</f>
        <v>0</v>
      </c>
      <c r="HB68" s="55">
        <f>-'Debt Schedule'!GX22</f>
        <v>0</v>
      </c>
      <c r="HC68" s="55">
        <f>-'Debt Schedule'!GY22</f>
        <v>0</v>
      </c>
      <c r="HD68" s="55">
        <f>-'Debt Schedule'!GZ22</f>
        <v>0</v>
      </c>
      <c r="HE68" s="55">
        <f>-'Debt Schedule'!HA22</f>
        <v>0</v>
      </c>
      <c r="HF68" s="55">
        <f>-'Debt Schedule'!HB22</f>
        <v>0</v>
      </c>
      <c r="HG68" s="55">
        <f>-'Debt Schedule'!HC22</f>
        <v>0</v>
      </c>
      <c r="HH68" s="55">
        <f>-'Debt Schedule'!HD22</f>
        <v>0</v>
      </c>
      <c r="HI68" s="55">
        <f>-'Debt Schedule'!HE22</f>
        <v>0</v>
      </c>
      <c r="HJ68" s="55">
        <f>-'Debt Schedule'!HF22</f>
        <v>0</v>
      </c>
      <c r="HK68" s="55">
        <f>-'Debt Schedule'!HG22</f>
        <v>0</v>
      </c>
      <c r="HL68" s="55">
        <f>-'Debt Schedule'!HH22</f>
        <v>0</v>
      </c>
      <c r="HM68" s="55">
        <f>-'Debt Schedule'!HI22</f>
        <v>0</v>
      </c>
      <c r="HN68" s="55">
        <f>-'Debt Schedule'!HJ22</f>
        <v>0</v>
      </c>
      <c r="HO68" s="55">
        <f>-'Debt Schedule'!HK22</f>
        <v>0</v>
      </c>
      <c r="HP68" s="55">
        <f>-'Debt Schedule'!HL22</f>
        <v>0</v>
      </c>
      <c r="HQ68" s="55">
        <f>-'Debt Schedule'!HM22</f>
        <v>0</v>
      </c>
      <c r="HR68" s="55">
        <f>-'Debt Schedule'!HN22</f>
        <v>0</v>
      </c>
      <c r="HS68" s="55">
        <f>-'Debt Schedule'!HO22</f>
        <v>0</v>
      </c>
      <c r="HT68" s="55">
        <f>-'Debt Schedule'!HP22</f>
        <v>0</v>
      </c>
      <c r="HU68" s="55">
        <f>-'Debt Schedule'!HQ22</f>
        <v>0</v>
      </c>
      <c r="HV68" s="55">
        <f>-'Debt Schedule'!HR22</f>
        <v>0</v>
      </c>
      <c r="HW68" s="55">
        <f>-'Debt Schedule'!HS22</f>
        <v>0</v>
      </c>
      <c r="HX68" s="55">
        <f>-'Debt Schedule'!HT22</f>
        <v>0</v>
      </c>
      <c r="HY68" s="55">
        <f>-'Debt Schedule'!HU22</f>
        <v>0</v>
      </c>
      <c r="HZ68" s="55">
        <f>-'Debt Schedule'!HV22</f>
        <v>0</v>
      </c>
      <c r="IA68" s="55">
        <f>-'Debt Schedule'!HW22</f>
        <v>0</v>
      </c>
      <c r="IB68" s="55">
        <f>-'Debt Schedule'!HX22</f>
        <v>0</v>
      </c>
      <c r="IC68" s="55">
        <f>-'Debt Schedule'!HY22</f>
        <v>0</v>
      </c>
      <c r="ID68" s="55">
        <f>-'Debt Schedule'!HZ22</f>
        <v>0</v>
      </c>
      <c r="IE68" s="55">
        <f>-'Debt Schedule'!IA22</f>
        <v>0</v>
      </c>
      <c r="IF68" s="55">
        <f>-'Debt Schedule'!IB22</f>
        <v>0</v>
      </c>
      <c r="IG68" s="55">
        <f>-'Debt Schedule'!IC22</f>
        <v>0</v>
      </c>
      <c r="IH68" s="55">
        <f>-'Debt Schedule'!ID22</f>
        <v>0</v>
      </c>
      <c r="II68" s="55">
        <f>-'Debt Schedule'!IE22</f>
        <v>0</v>
      </c>
      <c r="IJ68" s="55">
        <f>-'Debt Schedule'!IF22</f>
        <v>0</v>
      </c>
      <c r="IK68" s="55">
        <f>-'Debt Schedule'!IG22</f>
        <v>0</v>
      </c>
      <c r="IL68" s="55">
        <f>-'Debt Schedule'!IH22</f>
        <v>0</v>
      </c>
      <c r="IM68" s="55">
        <f>-'Debt Schedule'!II22</f>
        <v>0</v>
      </c>
      <c r="IN68" s="55">
        <f>-'Debt Schedule'!IJ22</f>
        <v>0</v>
      </c>
      <c r="IO68" s="55">
        <f>-'Debt Schedule'!IK22</f>
        <v>0</v>
      </c>
      <c r="IP68" s="55">
        <f>-'Debt Schedule'!IL22</f>
        <v>0</v>
      </c>
      <c r="IQ68" s="55">
        <f>-'Debt Schedule'!IM22</f>
        <v>0</v>
      </c>
      <c r="IR68" s="55">
        <f>-'Debt Schedule'!IN22</f>
        <v>0</v>
      </c>
      <c r="IS68" s="55">
        <f>-'Debt Schedule'!IO22</f>
        <v>0</v>
      </c>
      <c r="IT68" s="55">
        <f>-'Debt Schedule'!IP22</f>
        <v>0</v>
      </c>
      <c r="IU68" s="55">
        <f>-'Debt Schedule'!IQ22</f>
        <v>0</v>
      </c>
      <c r="IV68" s="55">
        <f>-'Debt Schedule'!IR22</f>
        <v>0</v>
      </c>
      <c r="IW68" s="55">
        <f>-'Debt Schedule'!IS22</f>
        <v>0</v>
      </c>
      <c r="IX68" s="55">
        <f>-'Debt Schedule'!IT22</f>
        <v>0</v>
      </c>
      <c r="IY68" s="55">
        <f>-'Debt Schedule'!IU22</f>
        <v>0</v>
      </c>
      <c r="IZ68" s="55">
        <f>-'Debt Schedule'!IV22</f>
        <v>0</v>
      </c>
      <c r="JA68" s="55">
        <f>-'Debt Schedule'!IW22</f>
        <v>0</v>
      </c>
      <c r="JB68" s="55">
        <f>-'Debt Schedule'!IX22</f>
        <v>0</v>
      </c>
      <c r="JC68" s="55">
        <f>-'Debt Schedule'!IY22</f>
        <v>0</v>
      </c>
      <c r="JD68" s="55">
        <f>-'Debt Schedule'!IZ22</f>
        <v>0</v>
      </c>
      <c r="JE68" s="55">
        <f>-'Debt Schedule'!JA22</f>
        <v>0</v>
      </c>
      <c r="JF68" s="55">
        <f>-'Debt Schedule'!JB22</f>
        <v>0</v>
      </c>
      <c r="JG68" s="55">
        <f>-'Debt Schedule'!JC22</f>
        <v>0</v>
      </c>
      <c r="JH68" s="55">
        <f>-'Debt Schedule'!JD22</f>
        <v>0</v>
      </c>
      <c r="JI68" s="55">
        <f>-'Debt Schedule'!JE22</f>
        <v>0</v>
      </c>
      <c r="JJ68" s="55">
        <f>-'Debt Schedule'!JF22</f>
        <v>0</v>
      </c>
      <c r="JK68" s="55">
        <f>-'Debt Schedule'!JG22</f>
        <v>0</v>
      </c>
      <c r="JL68" s="55">
        <f>-'Debt Schedule'!JH22</f>
        <v>0</v>
      </c>
      <c r="JM68" s="55">
        <f>-'Debt Schedule'!JI22</f>
        <v>0</v>
      </c>
      <c r="JN68" s="55">
        <f>-'Debt Schedule'!JJ22</f>
        <v>0</v>
      </c>
      <c r="JO68" s="55">
        <f>-'Debt Schedule'!JK22</f>
        <v>0</v>
      </c>
      <c r="JP68" s="55">
        <f>-'Debt Schedule'!JL22</f>
        <v>0</v>
      </c>
      <c r="JQ68" s="55">
        <f>-'Debt Schedule'!JM22</f>
        <v>0</v>
      </c>
      <c r="JR68" s="55">
        <f>-'Debt Schedule'!JN22</f>
        <v>0</v>
      </c>
      <c r="JS68" s="55">
        <f>-'Debt Schedule'!JO22</f>
        <v>0</v>
      </c>
      <c r="JT68" s="55">
        <f>-'Debt Schedule'!JP22</f>
        <v>0</v>
      </c>
      <c r="JU68" s="55">
        <f>-'Debt Schedule'!JQ22</f>
        <v>0</v>
      </c>
      <c r="JV68" s="55">
        <f>-'Debt Schedule'!JR22</f>
        <v>0</v>
      </c>
      <c r="JW68" s="55">
        <f>-'Debt Schedule'!JS22</f>
        <v>0</v>
      </c>
      <c r="JX68" s="55">
        <f>-'Debt Schedule'!JT22</f>
        <v>0</v>
      </c>
      <c r="JY68" s="55">
        <f>-'Debt Schedule'!JU22</f>
        <v>0</v>
      </c>
      <c r="JZ68" s="55">
        <f>-'Debt Schedule'!JV22</f>
        <v>0</v>
      </c>
      <c r="KA68" s="55">
        <f>-'Debt Schedule'!JW22</f>
        <v>0</v>
      </c>
      <c r="KB68" s="55">
        <f>-'Debt Schedule'!JX22</f>
        <v>0</v>
      </c>
      <c r="KC68" s="55">
        <f>-'Debt Schedule'!JY22</f>
        <v>0</v>
      </c>
      <c r="KD68" s="55">
        <f>-'Debt Schedule'!JZ22</f>
        <v>0</v>
      </c>
      <c r="KE68" s="55">
        <f>-'Debt Schedule'!KA22</f>
        <v>0</v>
      </c>
      <c r="KF68" s="55">
        <f>-'Debt Schedule'!KB22</f>
        <v>0</v>
      </c>
      <c r="KG68" s="55">
        <f>-'Debt Schedule'!KC22</f>
        <v>0</v>
      </c>
      <c r="KH68" s="55">
        <f>-'Debt Schedule'!KD22</f>
        <v>0</v>
      </c>
      <c r="KI68" s="55">
        <f>-'Debt Schedule'!KE22</f>
        <v>0</v>
      </c>
      <c r="KJ68" s="55">
        <f>-'Debt Schedule'!KF22</f>
        <v>0</v>
      </c>
      <c r="KK68" s="55">
        <f>-'Debt Schedule'!KG22</f>
        <v>0</v>
      </c>
      <c r="KL68" s="55">
        <f>-'Debt Schedule'!KH22</f>
        <v>0</v>
      </c>
      <c r="KM68" s="55">
        <f>-'Debt Schedule'!KI22</f>
        <v>0</v>
      </c>
      <c r="KN68" s="55">
        <f>-'Debt Schedule'!KJ22</f>
        <v>0</v>
      </c>
      <c r="KO68" s="55">
        <f>-'Debt Schedule'!KK22</f>
        <v>0</v>
      </c>
      <c r="KP68" s="55">
        <f>-'Debt Schedule'!KL22</f>
        <v>0</v>
      </c>
      <c r="KQ68" s="55">
        <f>-'Debt Schedule'!KM22</f>
        <v>0</v>
      </c>
      <c r="KR68" s="55">
        <f>-'Debt Schedule'!KN22</f>
        <v>0</v>
      </c>
      <c r="KS68" s="55">
        <f>-'Debt Schedule'!KO22</f>
        <v>0</v>
      </c>
      <c r="KT68" s="55">
        <f>-'Debt Schedule'!KP22</f>
        <v>0</v>
      </c>
      <c r="KU68" s="55">
        <f>-'Debt Schedule'!KQ22</f>
        <v>0</v>
      </c>
      <c r="KV68" s="55">
        <f>-'Debt Schedule'!KR22</f>
        <v>0</v>
      </c>
      <c r="KW68" s="55">
        <f>-'Debt Schedule'!KS22</f>
        <v>0</v>
      </c>
      <c r="KX68" s="55">
        <f>-'Debt Schedule'!KT22</f>
        <v>0</v>
      </c>
      <c r="KY68" s="55">
        <f>-'Debt Schedule'!KU22</f>
        <v>0</v>
      </c>
      <c r="KZ68" s="55">
        <f>-'Debt Schedule'!KV22</f>
        <v>0</v>
      </c>
      <c r="LA68" s="55">
        <f>-'Debt Schedule'!KW22</f>
        <v>0</v>
      </c>
      <c r="LB68" s="55">
        <f>-'Debt Schedule'!KX22</f>
        <v>0</v>
      </c>
      <c r="LC68" s="55">
        <f>-'Debt Schedule'!KY22</f>
        <v>0</v>
      </c>
      <c r="LD68" s="55">
        <f>-'Debt Schedule'!KZ22</f>
        <v>0</v>
      </c>
      <c r="LE68" s="55">
        <f>-'Debt Schedule'!LA22</f>
        <v>0</v>
      </c>
      <c r="LF68" s="55">
        <f>-'Debt Schedule'!LB22</f>
        <v>0</v>
      </c>
      <c r="LG68" s="55">
        <f>-'Debt Schedule'!LC22</f>
        <v>0</v>
      </c>
      <c r="LH68" s="55">
        <f>-'Debt Schedule'!LD22</f>
        <v>0</v>
      </c>
      <c r="LI68" s="55">
        <f>-'Debt Schedule'!LE22</f>
        <v>0</v>
      </c>
      <c r="LJ68" s="55">
        <f>-'Debt Schedule'!LF22</f>
        <v>0</v>
      </c>
      <c r="LK68" s="55">
        <f>-'Debt Schedule'!LG22</f>
        <v>0</v>
      </c>
      <c r="LL68" s="55">
        <f>-'Debt Schedule'!LH22</f>
        <v>0</v>
      </c>
      <c r="LM68" s="55">
        <f>-'Debt Schedule'!LI22</f>
        <v>0</v>
      </c>
      <c r="LN68" s="55">
        <f>-'Debt Schedule'!LJ22</f>
        <v>0</v>
      </c>
      <c r="LO68" s="55">
        <f>-'Debt Schedule'!LK22</f>
        <v>0</v>
      </c>
      <c r="LP68" s="55">
        <f>-'Debt Schedule'!LL22</f>
        <v>0</v>
      </c>
      <c r="LQ68" s="55">
        <f>-'Debt Schedule'!LM22</f>
        <v>0</v>
      </c>
      <c r="LR68" s="55">
        <f>-'Debt Schedule'!LN22</f>
        <v>0</v>
      </c>
      <c r="LS68" s="55">
        <f>-'Debt Schedule'!LO22</f>
        <v>0</v>
      </c>
      <c r="LT68" s="55">
        <f>-'Debt Schedule'!LP22</f>
        <v>0</v>
      </c>
      <c r="LU68" s="55">
        <f>-'Debt Schedule'!LQ22</f>
        <v>0</v>
      </c>
      <c r="LV68" s="55">
        <f>-'Debt Schedule'!LR22</f>
        <v>0</v>
      </c>
      <c r="LW68" s="55">
        <f>-'Debt Schedule'!LS22</f>
        <v>0</v>
      </c>
      <c r="LX68" s="55">
        <f>-'Debt Schedule'!LT22</f>
        <v>0</v>
      </c>
      <c r="LY68" s="55">
        <f>-'Debt Schedule'!LU22</f>
        <v>0</v>
      </c>
      <c r="LZ68" s="130">
        <f>-'Debt Schedule'!LV22</f>
        <v>0</v>
      </c>
      <c r="MA68" s="130">
        <f>-'Debt Schedule'!LW22</f>
        <v>0</v>
      </c>
      <c r="MB68" s="130">
        <f>-'Debt Schedule'!LX22</f>
        <v>0</v>
      </c>
      <c r="MC68" s="130">
        <f>-'Debt Schedule'!LY22</f>
        <v>0</v>
      </c>
      <c r="MD68" s="130">
        <f>-'Debt Schedule'!LZ22</f>
        <v>0</v>
      </c>
      <c r="ME68" s="130">
        <f>-'Debt Schedule'!MA22</f>
        <v>0</v>
      </c>
      <c r="MF68" s="130">
        <f>-'Debt Schedule'!MB22</f>
        <v>0</v>
      </c>
      <c r="MG68" s="130">
        <f>-'Debt Schedule'!MC22</f>
        <v>0</v>
      </c>
      <c r="MH68" s="130">
        <f>-'Debt Schedule'!MD22</f>
        <v>0</v>
      </c>
      <c r="MI68" s="130">
        <f>-'Debt Schedule'!ME22</f>
        <v>0</v>
      </c>
      <c r="MJ68" s="130">
        <f>-'Debt Schedule'!MF22</f>
        <v>0</v>
      </c>
      <c r="MK68" s="130">
        <f>-'Debt Schedule'!MG22</f>
        <v>0</v>
      </c>
      <c r="ML68" s="130">
        <f>-'Debt Schedule'!MH22</f>
        <v>0</v>
      </c>
      <c r="MM68" s="130">
        <f>-'Debt Schedule'!MI22</f>
        <v>0</v>
      </c>
      <c r="MN68" s="130">
        <f>-'Debt Schedule'!MJ22</f>
        <v>0</v>
      </c>
      <c r="MO68" s="130">
        <f>-'Debt Schedule'!MK22</f>
        <v>0</v>
      </c>
      <c r="MP68" s="130">
        <f>-'Debt Schedule'!ML22</f>
        <v>0</v>
      </c>
      <c r="MQ68" s="130">
        <f>-'Debt Schedule'!MM22</f>
        <v>0</v>
      </c>
      <c r="MR68" s="130">
        <f>-'Debt Schedule'!MN22</f>
        <v>0</v>
      </c>
      <c r="MS68" s="130">
        <f>-'Debt Schedule'!MO22</f>
        <v>0</v>
      </c>
      <c r="MT68" s="130">
        <f>-'Debt Schedule'!MP22</f>
        <v>0</v>
      </c>
      <c r="MU68" s="130">
        <f>-'Debt Schedule'!MQ22</f>
        <v>0</v>
      </c>
      <c r="MV68" s="130">
        <f>-'Debt Schedule'!MR22</f>
        <v>0</v>
      </c>
      <c r="MW68" s="130">
        <f>-'Debt Schedule'!MS22</f>
        <v>0</v>
      </c>
      <c r="MX68" s="130">
        <f>-'Debt Schedule'!MT22</f>
        <v>0</v>
      </c>
      <c r="MY68" s="130">
        <f>-'Debt Schedule'!MU22</f>
        <v>0</v>
      </c>
      <c r="MZ68" s="130">
        <f>-'Debt Schedule'!MV22</f>
        <v>0</v>
      </c>
      <c r="NA68" s="130">
        <f>-'Debt Schedule'!MW22</f>
        <v>0</v>
      </c>
      <c r="NB68" s="130">
        <f>-'Debt Schedule'!MX22</f>
        <v>0</v>
      </c>
      <c r="NC68" s="130">
        <f>-'Debt Schedule'!MY22</f>
        <v>0</v>
      </c>
      <c r="ND68" s="130">
        <f>-'Debt Schedule'!MZ22</f>
        <v>0</v>
      </c>
      <c r="NE68" s="130">
        <f>-'Debt Schedule'!NA22</f>
        <v>0</v>
      </c>
      <c r="NF68" s="130">
        <f>-'Debt Schedule'!NB22</f>
        <v>0</v>
      </c>
      <c r="NG68" s="130">
        <f>-'Debt Schedule'!NC22</f>
        <v>0</v>
      </c>
      <c r="NH68" s="130">
        <f>-'Debt Schedule'!ND22</f>
        <v>0</v>
      </c>
      <c r="NI68" s="130">
        <f>-'Debt Schedule'!NE22</f>
        <v>0</v>
      </c>
      <c r="NJ68" s="130">
        <f>-'Debt Schedule'!NF22</f>
        <v>0</v>
      </c>
      <c r="NK68" s="130">
        <f>-'Debt Schedule'!NG22</f>
        <v>0</v>
      </c>
      <c r="NL68" s="130">
        <f>-'Debt Schedule'!NH22</f>
        <v>0</v>
      </c>
      <c r="NM68" s="130">
        <f>-'Debt Schedule'!NI22</f>
        <v>0</v>
      </c>
      <c r="NN68" s="130">
        <f>-'Debt Schedule'!NJ22</f>
        <v>0</v>
      </c>
      <c r="NO68" s="130">
        <f>-'Debt Schedule'!NK22</f>
        <v>0</v>
      </c>
      <c r="NP68" s="130">
        <f>-'Debt Schedule'!NL22</f>
        <v>0</v>
      </c>
      <c r="NQ68" s="130">
        <f>-'Debt Schedule'!NM22</f>
        <v>0</v>
      </c>
      <c r="NR68" s="130">
        <f>-'Debt Schedule'!NN22</f>
        <v>0</v>
      </c>
      <c r="NS68" s="130">
        <f>-'Debt Schedule'!NO22</f>
        <v>0</v>
      </c>
      <c r="NT68" s="130">
        <f>-'Debt Schedule'!NP22</f>
        <v>0</v>
      </c>
      <c r="NU68" s="130">
        <f>-'Debt Schedule'!NQ22</f>
        <v>0</v>
      </c>
      <c r="NV68" s="130">
        <f>-'Debt Schedule'!NR22</f>
        <v>0</v>
      </c>
      <c r="NW68" s="130">
        <f>-'Debt Schedule'!NS22</f>
        <v>0</v>
      </c>
      <c r="NX68" s="130">
        <f>-'Debt Schedule'!NT22</f>
        <v>0</v>
      </c>
      <c r="NY68" s="130">
        <f>-'Debt Schedule'!NU22</f>
        <v>0</v>
      </c>
      <c r="NZ68" s="130">
        <f>-'Debt Schedule'!NV22</f>
        <v>0</v>
      </c>
      <c r="OA68" s="130">
        <f>-'Debt Schedule'!NW22</f>
        <v>0</v>
      </c>
      <c r="OB68" s="130">
        <f>-'Debt Schedule'!NX22</f>
        <v>0</v>
      </c>
      <c r="OC68" s="130">
        <f>-'Debt Schedule'!NY22</f>
        <v>0</v>
      </c>
      <c r="OD68" s="130">
        <f>-'Debt Schedule'!NZ22</f>
        <v>0</v>
      </c>
      <c r="OE68" s="130">
        <f>-'Debt Schedule'!OA22</f>
        <v>0</v>
      </c>
      <c r="OF68" s="130">
        <f>-'Debt Schedule'!OB22</f>
        <v>0</v>
      </c>
      <c r="OG68" s="130">
        <f>-'Debt Schedule'!OC22</f>
        <v>0</v>
      </c>
    </row>
    <row r="69" spans="4:397">
      <c r="E69" s="11" t="s">
        <v>332</v>
      </c>
      <c r="G69" s="55">
        <f>+SUM(AL69:AW69)</f>
        <v>-57050.000000000007</v>
      </c>
      <c r="H69" s="55">
        <f>+SUM(AX69:BI69)</f>
        <v>0</v>
      </c>
      <c r="I69" s="55">
        <f>+SUM(BJ69:BU69)</f>
        <v>0</v>
      </c>
      <c r="J69" s="55">
        <f>+SUM(BV69:CG69)</f>
        <v>0</v>
      </c>
      <c r="K69" s="55">
        <f>+SUM(CH69:CS69)</f>
        <v>0</v>
      </c>
      <c r="L69" s="55">
        <f>+SUM(CT69:DE69)</f>
        <v>0</v>
      </c>
      <c r="M69" s="55">
        <f>+SUM(DF69:DQ69)</f>
        <v>0</v>
      </c>
      <c r="N69" s="55">
        <f>+SUM(DR69:EC69)</f>
        <v>0</v>
      </c>
      <c r="O69" s="55">
        <f>+SUM(ED69:EO69)</f>
        <v>0</v>
      </c>
      <c r="P69" s="55">
        <f>+SUM(EP69:FA69)</f>
        <v>0</v>
      </c>
      <c r="Q69" s="55">
        <f>+SUM(FB69:FM69)</f>
        <v>0</v>
      </c>
      <c r="R69" s="55">
        <f>+SUM(FN69:FY69)</f>
        <v>0</v>
      </c>
      <c r="S69" s="55">
        <f>+SUM(FZ69:GK69)</f>
        <v>0</v>
      </c>
      <c r="T69" s="55">
        <f>+SUM(GL69:GW69)</f>
        <v>0</v>
      </c>
      <c r="U69" s="55">
        <f>+SUM(GX69:HI69)</f>
        <v>0</v>
      </c>
      <c r="V69" s="55">
        <f>+SUM(HJ69:HU69)</f>
        <v>0</v>
      </c>
      <c r="W69" s="55">
        <f>+SUM(HV69:IG69)</f>
        <v>0</v>
      </c>
      <c r="X69" s="55">
        <f>+SUM(IH69:IS69)</f>
        <v>0</v>
      </c>
      <c r="Y69" s="55">
        <f>+SUM(IT69:JE69)</f>
        <v>0</v>
      </c>
      <c r="Z69" s="55">
        <f>+SUM(JF69:JQ69)</f>
        <v>0</v>
      </c>
      <c r="AA69" s="55">
        <f>+SUM(JR69:KC69)</f>
        <v>0</v>
      </c>
      <c r="AB69" s="55">
        <f>+SUM(KD69:KO69)</f>
        <v>0</v>
      </c>
      <c r="AC69" s="55">
        <f>+SUM(KP69:LA69)</f>
        <v>0</v>
      </c>
      <c r="AD69" s="55">
        <f>+SUM(LB69:LM69)</f>
        <v>0</v>
      </c>
      <c r="AE69" s="55">
        <f>+SUM(LN69:LY69)</f>
        <v>0</v>
      </c>
      <c r="AF69" s="130">
        <f t="shared" si="399"/>
        <v>0</v>
      </c>
      <c r="AG69" s="130">
        <f t="shared" si="399"/>
        <v>0</v>
      </c>
      <c r="AH69" s="130">
        <f t="shared" si="399"/>
        <v>0</v>
      </c>
      <c r="AI69" s="130">
        <f t="shared" si="399"/>
        <v>0</v>
      </c>
      <c r="AJ69" s="130">
        <f t="shared" si="399"/>
        <v>0</v>
      </c>
      <c r="AK69" s="50"/>
      <c r="AL69" s="55">
        <f t="shared" ref="AL69:CW69" si="400">AL48</f>
        <v>-57050.000000000007</v>
      </c>
      <c r="AM69" s="55">
        <f t="shared" si="400"/>
        <v>0</v>
      </c>
      <c r="AN69" s="55">
        <f t="shared" si="400"/>
        <v>0</v>
      </c>
      <c r="AO69" s="55">
        <f t="shared" si="400"/>
        <v>0</v>
      </c>
      <c r="AP69" s="55">
        <f t="shared" si="400"/>
        <v>0</v>
      </c>
      <c r="AQ69" s="55">
        <f t="shared" si="400"/>
        <v>0</v>
      </c>
      <c r="AR69" s="55">
        <f t="shared" si="400"/>
        <v>0</v>
      </c>
      <c r="AS69" s="55">
        <f t="shared" si="400"/>
        <v>0</v>
      </c>
      <c r="AT69" s="55">
        <f t="shared" si="400"/>
        <v>0</v>
      </c>
      <c r="AU69" s="55">
        <f t="shared" si="400"/>
        <v>0</v>
      </c>
      <c r="AV69" s="55">
        <f t="shared" si="400"/>
        <v>0</v>
      </c>
      <c r="AW69" s="55">
        <f t="shared" si="400"/>
        <v>0</v>
      </c>
      <c r="AX69" s="55">
        <f t="shared" si="400"/>
        <v>0</v>
      </c>
      <c r="AY69" s="55">
        <f t="shared" si="400"/>
        <v>0</v>
      </c>
      <c r="AZ69" s="55">
        <f t="shared" si="400"/>
        <v>0</v>
      </c>
      <c r="BA69" s="55">
        <f t="shared" si="400"/>
        <v>0</v>
      </c>
      <c r="BB69" s="55">
        <f t="shared" si="400"/>
        <v>0</v>
      </c>
      <c r="BC69" s="55">
        <f t="shared" si="400"/>
        <v>0</v>
      </c>
      <c r="BD69" s="55">
        <f t="shared" si="400"/>
        <v>0</v>
      </c>
      <c r="BE69" s="55">
        <f t="shared" si="400"/>
        <v>0</v>
      </c>
      <c r="BF69" s="55">
        <f t="shared" si="400"/>
        <v>0</v>
      </c>
      <c r="BG69" s="55">
        <f t="shared" si="400"/>
        <v>0</v>
      </c>
      <c r="BH69" s="55">
        <f t="shared" si="400"/>
        <v>0</v>
      </c>
      <c r="BI69" s="55">
        <f t="shared" si="400"/>
        <v>0</v>
      </c>
      <c r="BJ69" s="55">
        <f t="shared" si="400"/>
        <v>0</v>
      </c>
      <c r="BK69" s="55">
        <f t="shared" si="400"/>
        <v>0</v>
      </c>
      <c r="BL69" s="55">
        <f t="shared" si="400"/>
        <v>0</v>
      </c>
      <c r="BM69" s="55">
        <f t="shared" si="400"/>
        <v>0</v>
      </c>
      <c r="BN69" s="55">
        <f t="shared" si="400"/>
        <v>0</v>
      </c>
      <c r="BO69" s="55">
        <f t="shared" si="400"/>
        <v>0</v>
      </c>
      <c r="BP69" s="55">
        <f t="shared" si="400"/>
        <v>0</v>
      </c>
      <c r="BQ69" s="55">
        <f t="shared" si="400"/>
        <v>0</v>
      </c>
      <c r="BR69" s="55">
        <f t="shared" si="400"/>
        <v>0</v>
      </c>
      <c r="BS69" s="55">
        <f t="shared" si="400"/>
        <v>0</v>
      </c>
      <c r="BT69" s="55">
        <f t="shared" si="400"/>
        <v>0</v>
      </c>
      <c r="BU69" s="55">
        <f t="shared" si="400"/>
        <v>0</v>
      </c>
      <c r="BV69" s="55">
        <f t="shared" si="400"/>
        <v>0</v>
      </c>
      <c r="BW69" s="55">
        <f t="shared" si="400"/>
        <v>0</v>
      </c>
      <c r="BX69" s="55">
        <f t="shared" si="400"/>
        <v>0</v>
      </c>
      <c r="BY69" s="55">
        <f t="shared" si="400"/>
        <v>0</v>
      </c>
      <c r="BZ69" s="55">
        <f t="shared" si="400"/>
        <v>0</v>
      </c>
      <c r="CA69" s="55">
        <f t="shared" si="400"/>
        <v>0</v>
      </c>
      <c r="CB69" s="55">
        <f t="shared" si="400"/>
        <v>0</v>
      </c>
      <c r="CC69" s="55">
        <f t="shared" si="400"/>
        <v>0</v>
      </c>
      <c r="CD69" s="55">
        <f t="shared" si="400"/>
        <v>0</v>
      </c>
      <c r="CE69" s="55">
        <f t="shared" si="400"/>
        <v>0</v>
      </c>
      <c r="CF69" s="55">
        <f t="shared" si="400"/>
        <v>0</v>
      </c>
      <c r="CG69" s="55">
        <f t="shared" si="400"/>
        <v>0</v>
      </c>
      <c r="CH69" s="55">
        <f t="shared" si="400"/>
        <v>0</v>
      </c>
      <c r="CI69" s="55">
        <f t="shared" si="400"/>
        <v>0</v>
      </c>
      <c r="CJ69" s="55">
        <f t="shared" si="400"/>
        <v>0</v>
      </c>
      <c r="CK69" s="55">
        <f t="shared" si="400"/>
        <v>0</v>
      </c>
      <c r="CL69" s="55">
        <f t="shared" si="400"/>
        <v>0</v>
      </c>
      <c r="CM69" s="55">
        <f t="shared" si="400"/>
        <v>0</v>
      </c>
      <c r="CN69" s="55">
        <f t="shared" si="400"/>
        <v>0</v>
      </c>
      <c r="CO69" s="55">
        <f t="shared" si="400"/>
        <v>0</v>
      </c>
      <c r="CP69" s="55">
        <f t="shared" si="400"/>
        <v>0</v>
      </c>
      <c r="CQ69" s="55">
        <f t="shared" si="400"/>
        <v>0</v>
      </c>
      <c r="CR69" s="55">
        <f t="shared" si="400"/>
        <v>0</v>
      </c>
      <c r="CS69" s="55">
        <f t="shared" si="400"/>
        <v>0</v>
      </c>
      <c r="CT69" s="55">
        <f t="shared" si="400"/>
        <v>0</v>
      </c>
      <c r="CU69" s="55">
        <f t="shared" si="400"/>
        <v>0</v>
      </c>
      <c r="CV69" s="55">
        <f t="shared" si="400"/>
        <v>0</v>
      </c>
      <c r="CW69" s="55">
        <f t="shared" si="400"/>
        <v>0</v>
      </c>
      <c r="CX69" s="55">
        <f t="shared" ref="CX69:FI69" si="401">CX48</f>
        <v>0</v>
      </c>
      <c r="CY69" s="55">
        <f t="shared" si="401"/>
        <v>0</v>
      </c>
      <c r="CZ69" s="55">
        <f t="shared" si="401"/>
        <v>0</v>
      </c>
      <c r="DA69" s="55">
        <f t="shared" si="401"/>
        <v>0</v>
      </c>
      <c r="DB69" s="55">
        <f t="shared" si="401"/>
        <v>0</v>
      </c>
      <c r="DC69" s="55">
        <f t="shared" si="401"/>
        <v>0</v>
      </c>
      <c r="DD69" s="55">
        <f t="shared" si="401"/>
        <v>0</v>
      </c>
      <c r="DE69" s="55">
        <f t="shared" si="401"/>
        <v>0</v>
      </c>
      <c r="DF69" s="55">
        <f t="shared" si="401"/>
        <v>0</v>
      </c>
      <c r="DG69" s="55">
        <f t="shared" si="401"/>
        <v>0</v>
      </c>
      <c r="DH69" s="55">
        <f t="shared" si="401"/>
        <v>0</v>
      </c>
      <c r="DI69" s="55">
        <f t="shared" si="401"/>
        <v>0</v>
      </c>
      <c r="DJ69" s="55">
        <f t="shared" si="401"/>
        <v>0</v>
      </c>
      <c r="DK69" s="55">
        <f t="shared" si="401"/>
        <v>0</v>
      </c>
      <c r="DL69" s="55">
        <f t="shared" si="401"/>
        <v>0</v>
      </c>
      <c r="DM69" s="55">
        <f t="shared" si="401"/>
        <v>0</v>
      </c>
      <c r="DN69" s="55">
        <f t="shared" si="401"/>
        <v>0</v>
      </c>
      <c r="DO69" s="55">
        <f t="shared" si="401"/>
        <v>0</v>
      </c>
      <c r="DP69" s="55">
        <f t="shared" si="401"/>
        <v>0</v>
      </c>
      <c r="DQ69" s="55">
        <f t="shared" si="401"/>
        <v>0</v>
      </c>
      <c r="DR69" s="55">
        <f t="shared" si="401"/>
        <v>0</v>
      </c>
      <c r="DS69" s="55">
        <f t="shared" si="401"/>
        <v>0</v>
      </c>
      <c r="DT69" s="55">
        <f t="shared" si="401"/>
        <v>0</v>
      </c>
      <c r="DU69" s="55">
        <f t="shared" si="401"/>
        <v>0</v>
      </c>
      <c r="DV69" s="55">
        <f t="shared" si="401"/>
        <v>0</v>
      </c>
      <c r="DW69" s="55">
        <f t="shared" si="401"/>
        <v>0</v>
      </c>
      <c r="DX69" s="55">
        <f t="shared" si="401"/>
        <v>0</v>
      </c>
      <c r="DY69" s="55">
        <f t="shared" si="401"/>
        <v>0</v>
      </c>
      <c r="DZ69" s="55">
        <f t="shared" si="401"/>
        <v>0</v>
      </c>
      <c r="EA69" s="55">
        <f t="shared" si="401"/>
        <v>0</v>
      </c>
      <c r="EB69" s="55">
        <f t="shared" si="401"/>
        <v>0</v>
      </c>
      <c r="EC69" s="55">
        <f t="shared" si="401"/>
        <v>0</v>
      </c>
      <c r="ED69" s="55">
        <f t="shared" si="401"/>
        <v>0</v>
      </c>
      <c r="EE69" s="55">
        <f t="shared" si="401"/>
        <v>0</v>
      </c>
      <c r="EF69" s="55">
        <f t="shared" si="401"/>
        <v>0</v>
      </c>
      <c r="EG69" s="55">
        <f t="shared" si="401"/>
        <v>0</v>
      </c>
      <c r="EH69" s="55">
        <f t="shared" si="401"/>
        <v>0</v>
      </c>
      <c r="EI69" s="55">
        <f t="shared" si="401"/>
        <v>0</v>
      </c>
      <c r="EJ69" s="55">
        <f t="shared" si="401"/>
        <v>0</v>
      </c>
      <c r="EK69" s="55">
        <f t="shared" si="401"/>
        <v>0</v>
      </c>
      <c r="EL69" s="55">
        <f t="shared" si="401"/>
        <v>0</v>
      </c>
      <c r="EM69" s="55">
        <f t="shared" si="401"/>
        <v>0</v>
      </c>
      <c r="EN69" s="55">
        <f t="shared" si="401"/>
        <v>0</v>
      </c>
      <c r="EO69" s="55">
        <f t="shared" si="401"/>
        <v>0</v>
      </c>
      <c r="EP69" s="55">
        <f t="shared" si="401"/>
        <v>0</v>
      </c>
      <c r="EQ69" s="55">
        <f t="shared" si="401"/>
        <v>0</v>
      </c>
      <c r="ER69" s="55">
        <f t="shared" si="401"/>
        <v>0</v>
      </c>
      <c r="ES69" s="55">
        <f t="shared" si="401"/>
        <v>0</v>
      </c>
      <c r="ET69" s="55">
        <f t="shared" si="401"/>
        <v>0</v>
      </c>
      <c r="EU69" s="55">
        <f t="shared" si="401"/>
        <v>0</v>
      </c>
      <c r="EV69" s="55">
        <f t="shared" si="401"/>
        <v>0</v>
      </c>
      <c r="EW69" s="55">
        <f t="shared" si="401"/>
        <v>0</v>
      </c>
      <c r="EX69" s="55">
        <f t="shared" si="401"/>
        <v>0</v>
      </c>
      <c r="EY69" s="55">
        <f t="shared" si="401"/>
        <v>0</v>
      </c>
      <c r="EZ69" s="55">
        <f t="shared" si="401"/>
        <v>0</v>
      </c>
      <c r="FA69" s="55">
        <f t="shared" si="401"/>
        <v>0</v>
      </c>
      <c r="FB69" s="55">
        <f t="shared" si="401"/>
        <v>0</v>
      </c>
      <c r="FC69" s="55">
        <f t="shared" si="401"/>
        <v>0</v>
      </c>
      <c r="FD69" s="55">
        <f t="shared" si="401"/>
        <v>0</v>
      </c>
      <c r="FE69" s="55">
        <f t="shared" si="401"/>
        <v>0</v>
      </c>
      <c r="FF69" s="55">
        <f t="shared" si="401"/>
        <v>0</v>
      </c>
      <c r="FG69" s="55">
        <f t="shared" si="401"/>
        <v>0</v>
      </c>
      <c r="FH69" s="55">
        <f t="shared" si="401"/>
        <v>0</v>
      </c>
      <c r="FI69" s="55">
        <f t="shared" si="401"/>
        <v>0</v>
      </c>
      <c r="FJ69" s="55">
        <f t="shared" ref="FJ69:HU69" si="402">FJ48</f>
        <v>0</v>
      </c>
      <c r="FK69" s="55">
        <f t="shared" si="402"/>
        <v>0</v>
      </c>
      <c r="FL69" s="55">
        <f t="shared" si="402"/>
        <v>0</v>
      </c>
      <c r="FM69" s="55">
        <f t="shared" si="402"/>
        <v>0</v>
      </c>
      <c r="FN69" s="55">
        <f t="shared" si="402"/>
        <v>0</v>
      </c>
      <c r="FO69" s="55">
        <f t="shared" si="402"/>
        <v>0</v>
      </c>
      <c r="FP69" s="55">
        <f t="shared" si="402"/>
        <v>0</v>
      </c>
      <c r="FQ69" s="55">
        <f t="shared" si="402"/>
        <v>0</v>
      </c>
      <c r="FR69" s="55">
        <f t="shared" si="402"/>
        <v>0</v>
      </c>
      <c r="FS69" s="55">
        <f t="shared" si="402"/>
        <v>0</v>
      </c>
      <c r="FT69" s="55">
        <f t="shared" si="402"/>
        <v>0</v>
      </c>
      <c r="FU69" s="55">
        <f t="shared" si="402"/>
        <v>0</v>
      </c>
      <c r="FV69" s="55">
        <f t="shared" si="402"/>
        <v>0</v>
      </c>
      <c r="FW69" s="55">
        <f t="shared" si="402"/>
        <v>0</v>
      </c>
      <c r="FX69" s="55">
        <f t="shared" si="402"/>
        <v>0</v>
      </c>
      <c r="FY69" s="55">
        <f t="shared" si="402"/>
        <v>0</v>
      </c>
      <c r="FZ69" s="55">
        <f t="shared" si="402"/>
        <v>0</v>
      </c>
      <c r="GA69" s="55">
        <f t="shared" si="402"/>
        <v>0</v>
      </c>
      <c r="GB69" s="55">
        <f t="shared" si="402"/>
        <v>0</v>
      </c>
      <c r="GC69" s="55">
        <f t="shared" si="402"/>
        <v>0</v>
      </c>
      <c r="GD69" s="55">
        <f t="shared" si="402"/>
        <v>0</v>
      </c>
      <c r="GE69" s="55">
        <f t="shared" si="402"/>
        <v>0</v>
      </c>
      <c r="GF69" s="55">
        <f t="shared" si="402"/>
        <v>0</v>
      </c>
      <c r="GG69" s="55">
        <f t="shared" si="402"/>
        <v>0</v>
      </c>
      <c r="GH69" s="55">
        <f t="shared" si="402"/>
        <v>0</v>
      </c>
      <c r="GI69" s="55">
        <f t="shared" si="402"/>
        <v>0</v>
      </c>
      <c r="GJ69" s="55">
        <f t="shared" si="402"/>
        <v>0</v>
      </c>
      <c r="GK69" s="55">
        <f t="shared" si="402"/>
        <v>0</v>
      </c>
      <c r="GL69" s="55">
        <f t="shared" si="402"/>
        <v>0</v>
      </c>
      <c r="GM69" s="55">
        <f t="shared" si="402"/>
        <v>0</v>
      </c>
      <c r="GN69" s="55">
        <f t="shared" si="402"/>
        <v>0</v>
      </c>
      <c r="GO69" s="55">
        <f t="shared" si="402"/>
        <v>0</v>
      </c>
      <c r="GP69" s="55">
        <f t="shared" si="402"/>
        <v>0</v>
      </c>
      <c r="GQ69" s="55">
        <f t="shared" si="402"/>
        <v>0</v>
      </c>
      <c r="GR69" s="55">
        <f t="shared" si="402"/>
        <v>0</v>
      </c>
      <c r="GS69" s="55">
        <f t="shared" si="402"/>
        <v>0</v>
      </c>
      <c r="GT69" s="55">
        <f t="shared" si="402"/>
        <v>0</v>
      </c>
      <c r="GU69" s="55">
        <f t="shared" si="402"/>
        <v>0</v>
      </c>
      <c r="GV69" s="55">
        <f t="shared" si="402"/>
        <v>0</v>
      </c>
      <c r="GW69" s="55">
        <f t="shared" si="402"/>
        <v>0</v>
      </c>
      <c r="GX69" s="55">
        <f t="shared" si="402"/>
        <v>0</v>
      </c>
      <c r="GY69" s="55">
        <f t="shared" si="402"/>
        <v>0</v>
      </c>
      <c r="GZ69" s="55">
        <f t="shared" si="402"/>
        <v>0</v>
      </c>
      <c r="HA69" s="55">
        <f t="shared" si="402"/>
        <v>0</v>
      </c>
      <c r="HB69" s="55">
        <f t="shared" si="402"/>
        <v>0</v>
      </c>
      <c r="HC69" s="55">
        <f t="shared" si="402"/>
        <v>0</v>
      </c>
      <c r="HD69" s="55">
        <f t="shared" si="402"/>
        <v>0</v>
      </c>
      <c r="HE69" s="55">
        <f t="shared" si="402"/>
        <v>0</v>
      </c>
      <c r="HF69" s="55">
        <f t="shared" si="402"/>
        <v>0</v>
      </c>
      <c r="HG69" s="55">
        <f t="shared" si="402"/>
        <v>0</v>
      </c>
      <c r="HH69" s="55">
        <f t="shared" si="402"/>
        <v>0</v>
      </c>
      <c r="HI69" s="55">
        <f t="shared" si="402"/>
        <v>0</v>
      </c>
      <c r="HJ69" s="55">
        <f t="shared" si="402"/>
        <v>0</v>
      </c>
      <c r="HK69" s="55">
        <f t="shared" si="402"/>
        <v>0</v>
      </c>
      <c r="HL69" s="55">
        <f t="shared" si="402"/>
        <v>0</v>
      </c>
      <c r="HM69" s="55">
        <f t="shared" si="402"/>
        <v>0</v>
      </c>
      <c r="HN69" s="55">
        <f t="shared" si="402"/>
        <v>0</v>
      </c>
      <c r="HO69" s="55">
        <f t="shared" si="402"/>
        <v>0</v>
      </c>
      <c r="HP69" s="55">
        <f t="shared" si="402"/>
        <v>0</v>
      </c>
      <c r="HQ69" s="55">
        <f t="shared" si="402"/>
        <v>0</v>
      </c>
      <c r="HR69" s="55">
        <f t="shared" si="402"/>
        <v>0</v>
      </c>
      <c r="HS69" s="55">
        <f t="shared" si="402"/>
        <v>0</v>
      </c>
      <c r="HT69" s="55">
        <f t="shared" si="402"/>
        <v>0</v>
      </c>
      <c r="HU69" s="55">
        <f t="shared" si="402"/>
        <v>0</v>
      </c>
      <c r="HV69" s="55">
        <f t="shared" ref="HV69:KG69" si="403">HV48</f>
        <v>0</v>
      </c>
      <c r="HW69" s="55">
        <f t="shared" si="403"/>
        <v>0</v>
      </c>
      <c r="HX69" s="55">
        <f t="shared" si="403"/>
        <v>0</v>
      </c>
      <c r="HY69" s="55">
        <f t="shared" si="403"/>
        <v>0</v>
      </c>
      <c r="HZ69" s="55">
        <f t="shared" si="403"/>
        <v>0</v>
      </c>
      <c r="IA69" s="55">
        <f t="shared" si="403"/>
        <v>0</v>
      </c>
      <c r="IB69" s="55">
        <f t="shared" si="403"/>
        <v>0</v>
      </c>
      <c r="IC69" s="55">
        <f t="shared" si="403"/>
        <v>0</v>
      </c>
      <c r="ID69" s="55">
        <f t="shared" si="403"/>
        <v>0</v>
      </c>
      <c r="IE69" s="55">
        <f t="shared" si="403"/>
        <v>0</v>
      </c>
      <c r="IF69" s="55">
        <f t="shared" si="403"/>
        <v>0</v>
      </c>
      <c r="IG69" s="55">
        <f t="shared" si="403"/>
        <v>0</v>
      </c>
      <c r="IH69" s="55">
        <f t="shared" si="403"/>
        <v>0</v>
      </c>
      <c r="II69" s="55">
        <f t="shared" si="403"/>
        <v>0</v>
      </c>
      <c r="IJ69" s="55">
        <f t="shared" si="403"/>
        <v>0</v>
      </c>
      <c r="IK69" s="55">
        <f t="shared" si="403"/>
        <v>0</v>
      </c>
      <c r="IL69" s="55">
        <f t="shared" si="403"/>
        <v>0</v>
      </c>
      <c r="IM69" s="55">
        <f t="shared" si="403"/>
        <v>0</v>
      </c>
      <c r="IN69" s="55">
        <f t="shared" si="403"/>
        <v>0</v>
      </c>
      <c r="IO69" s="55">
        <f t="shared" si="403"/>
        <v>0</v>
      </c>
      <c r="IP69" s="55">
        <f t="shared" si="403"/>
        <v>0</v>
      </c>
      <c r="IQ69" s="55">
        <f t="shared" si="403"/>
        <v>0</v>
      </c>
      <c r="IR69" s="55">
        <f t="shared" si="403"/>
        <v>0</v>
      </c>
      <c r="IS69" s="55">
        <f t="shared" si="403"/>
        <v>0</v>
      </c>
      <c r="IT69" s="55">
        <f t="shared" si="403"/>
        <v>0</v>
      </c>
      <c r="IU69" s="55">
        <f t="shared" si="403"/>
        <v>0</v>
      </c>
      <c r="IV69" s="55">
        <f t="shared" si="403"/>
        <v>0</v>
      </c>
      <c r="IW69" s="55">
        <f t="shared" si="403"/>
        <v>0</v>
      </c>
      <c r="IX69" s="55">
        <f t="shared" si="403"/>
        <v>0</v>
      </c>
      <c r="IY69" s="55">
        <f t="shared" si="403"/>
        <v>0</v>
      </c>
      <c r="IZ69" s="55">
        <f t="shared" si="403"/>
        <v>0</v>
      </c>
      <c r="JA69" s="55">
        <f t="shared" si="403"/>
        <v>0</v>
      </c>
      <c r="JB69" s="55">
        <f t="shared" si="403"/>
        <v>0</v>
      </c>
      <c r="JC69" s="55">
        <f t="shared" si="403"/>
        <v>0</v>
      </c>
      <c r="JD69" s="55">
        <f t="shared" si="403"/>
        <v>0</v>
      </c>
      <c r="JE69" s="55">
        <f t="shared" si="403"/>
        <v>0</v>
      </c>
      <c r="JF69" s="55">
        <f t="shared" si="403"/>
        <v>0</v>
      </c>
      <c r="JG69" s="55">
        <f t="shared" si="403"/>
        <v>0</v>
      </c>
      <c r="JH69" s="55">
        <f t="shared" si="403"/>
        <v>0</v>
      </c>
      <c r="JI69" s="55">
        <f t="shared" si="403"/>
        <v>0</v>
      </c>
      <c r="JJ69" s="55">
        <f t="shared" si="403"/>
        <v>0</v>
      </c>
      <c r="JK69" s="55">
        <f t="shared" si="403"/>
        <v>0</v>
      </c>
      <c r="JL69" s="55">
        <f t="shared" si="403"/>
        <v>0</v>
      </c>
      <c r="JM69" s="55">
        <f t="shared" si="403"/>
        <v>0</v>
      </c>
      <c r="JN69" s="55">
        <f t="shared" si="403"/>
        <v>0</v>
      </c>
      <c r="JO69" s="55">
        <f t="shared" si="403"/>
        <v>0</v>
      </c>
      <c r="JP69" s="55">
        <f t="shared" si="403"/>
        <v>0</v>
      </c>
      <c r="JQ69" s="55">
        <f t="shared" si="403"/>
        <v>0</v>
      </c>
      <c r="JR69" s="55">
        <f t="shared" si="403"/>
        <v>0</v>
      </c>
      <c r="JS69" s="55">
        <f t="shared" si="403"/>
        <v>0</v>
      </c>
      <c r="JT69" s="55">
        <f t="shared" si="403"/>
        <v>0</v>
      </c>
      <c r="JU69" s="55">
        <f t="shared" si="403"/>
        <v>0</v>
      </c>
      <c r="JV69" s="55">
        <f t="shared" si="403"/>
        <v>0</v>
      </c>
      <c r="JW69" s="55">
        <f t="shared" si="403"/>
        <v>0</v>
      </c>
      <c r="JX69" s="55">
        <f t="shared" si="403"/>
        <v>0</v>
      </c>
      <c r="JY69" s="55">
        <f t="shared" si="403"/>
        <v>0</v>
      </c>
      <c r="JZ69" s="55">
        <f t="shared" si="403"/>
        <v>0</v>
      </c>
      <c r="KA69" s="55">
        <f t="shared" si="403"/>
        <v>0</v>
      </c>
      <c r="KB69" s="55">
        <f t="shared" si="403"/>
        <v>0</v>
      </c>
      <c r="KC69" s="55">
        <f t="shared" si="403"/>
        <v>0</v>
      </c>
      <c r="KD69" s="55">
        <f t="shared" si="403"/>
        <v>0</v>
      </c>
      <c r="KE69" s="55">
        <f t="shared" si="403"/>
        <v>0</v>
      </c>
      <c r="KF69" s="55">
        <f t="shared" si="403"/>
        <v>0</v>
      </c>
      <c r="KG69" s="55">
        <f t="shared" si="403"/>
        <v>0</v>
      </c>
      <c r="KH69" s="55">
        <f t="shared" ref="KH69:LY69" si="404">KH48</f>
        <v>0</v>
      </c>
      <c r="KI69" s="55">
        <f t="shared" si="404"/>
        <v>0</v>
      </c>
      <c r="KJ69" s="55">
        <f t="shared" si="404"/>
        <v>0</v>
      </c>
      <c r="KK69" s="55">
        <f t="shared" si="404"/>
        <v>0</v>
      </c>
      <c r="KL69" s="55">
        <f t="shared" si="404"/>
        <v>0</v>
      </c>
      <c r="KM69" s="55">
        <f t="shared" si="404"/>
        <v>0</v>
      </c>
      <c r="KN69" s="55">
        <f t="shared" si="404"/>
        <v>0</v>
      </c>
      <c r="KO69" s="55">
        <f t="shared" si="404"/>
        <v>0</v>
      </c>
      <c r="KP69" s="55">
        <f t="shared" si="404"/>
        <v>0</v>
      </c>
      <c r="KQ69" s="55">
        <f t="shared" si="404"/>
        <v>0</v>
      </c>
      <c r="KR69" s="55">
        <f t="shared" si="404"/>
        <v>0</v>
      </c>
      <c r="KS69" s="55">
        <f t="shared" si="404"/>
        <v>0</v>
      </c>
      <c r="KT69" s="55">
        <f t="shared" si="404"/>
        <v>0</v>
      </c>
      <c r="KU69" s="55">
        <f t="shared" si="404"/>
        <v>0</v>
      </c>
      <c r="KV69" s="55">
        <f t="shared" si="404"/>
        <v>0</v>
      </c>
      <c r="KW69" s="55">
        <f t="shared" si="404"/>
        <v>0</v>
      </c>
      <c r="KX69" s="55">
        <f t="shared" si="404"/>
        <v>0</v>
      </c>
      <c r="KY69" s="55">
        <f t="shared" si="404"/>
        <v>0</v>
      </c>
      <c r="KZ69" s="55">
        <f t="shared" si="404"/>
        <v>0</v>
      </c>
      <c r="LA69" s="55">
        <f t="shared" si="404"/>
        <v>0</v>
      </c>
      <c r="LB69" s="55">
        <f t="shared" si="404"/>
        <v>0</v>
      </c>
      <c r="LC69" s="55">
        <f t="shared" si="404"/>
        <v>0</v>
      </c>
      <c r="LD69" s="55">
        <f t="shared" si="404"/>
        <v>0</v>
      </c>
      <c r="LE69" s="55">
        <f t="shared" si="404"/>
        <v>0</v>
      </c>
      <c r="LF69" s="55">
        <f t="shared" si="404"/>
        <v>0</v>
      </c>
      <c r="LG69" s="55">
        <f t="shared" si="404"/>
        <v>0</v>
      </c>
      <c r="LH69" s="55">
        <f t="shared" si="404"/>
        <v>0</v>
      </c>
      <c r="LI69" s="55">
        <f t="shared" si="404"/>
        <v>0</v>
      </c>
      <c r="LJ69" s="55">
        <f t="shared" si="404"/>
        <v>0</v>
      </c>
      <c r="LK69" s="55">
        <f t="shared" si="404"/>
        <v>0</v>
      </c>
      <c r="LL69" s="55">
        <f t="shared" si="404"/>
        <v>0</v>
      </c>
      <c r="LM69" s="55">
        <f t="shared" si="404"/>
        <v>0</v>
      </c>
      <c r="LN69" s="55">
        <f t="shared" si="404"/>
        <v>0</v>
      </c>
      <c r="LO69" s="55">
        <f t="shared" si="404"/>
        <v>0</v>
      </c>
      <c r="LP69" s="55">
        <f t="shared" si="404"/>
        <v>0</v>
      </c>
      <c r="LQ69" s="55">
        <f t="shared" si="404"/>
        <v>0</v>
      </c>
      <c r="LR69" s="55">
        <f t="shared" si="404"/>
        <v>0</v>
      </c>
      <c r="LS69" s="55">
        <f t="shared" si="404"/>
        <v>0</v>
      </c>
      <c r="LT69" s="55">
        <f t="shared" si="404"/>
        <v>0</v>
      </c>
      <c r="LU69" s="55">
        <f t="shared" si="404"/>
        <v>0</v>
      </c>
      <c r="LV69" s="55">
        <f t="shared" si="404"/>
        <v>0</v>
      </c>
      <c r="LW69" s="55">
        <f t="shared" si="404"/>
        <v>0</v>
      </c>
      <c r="LX69" s="55">
        <f t="shared" si="404"/>
        <v>0</v>
      </c>
      <c r="LY69" s="55">
        <f t="shared" si="404"/>
        <v>0</v>
      </c>
      <c r="LZ69" s="130">
        <f t="shared" ref="LZ69:OG69" si="405">LZ48</f>
        <v>0</v>
      </c>
      <c r="MA69" s="130">
        <f t="shared" si="405"/>
        <v>0</v>
      </c>
      <c r="MB69" s="130">
        <f t="shared" si="405"/>
        <v>0</v>
      </c>
      <c r="MC69" s="130">
        <f t="shared" si="405"/>
        <v>0</v>
      </c>
      <c r="MD69" s="130">
        <f t="shared" si="405"/>
        <v>0</v>
      </c>
      <c r="ME69" s="130">
        <f t="shared" si="405"/>
        <v>0</v>
      </c>
      <c r="MF69" s="130">
        <f t="shared" si="405"/>
        <v>0</v>
      </c>
      <c r="MG69" s="130">
        <f t="shared" si="405"/>
        <v>0</v>
      </c>
      <c r="MH69" s="130">
        <f t="shared" si="405"/>
        <v>0</v>
      </c>
      <c r="MI69" s="130">
        <f t="shared" si="405"/>
        <v>0</v>
      </c>
      <c r="MJ69" s="130">
        <f t="shared" si="405"/>
        <v>0</v>
      </c>
      <c r="MK69" s="130">
        <f t="shared" si="405"/>
        <v>0</v>
      </c>
      <c r="ML69" s="130">
        <f t="shared" si="405"/>
        <v>0</v>
      </c>
      <c r="MM69" s="130">
        <f t="shared" si="405"/>
        <v>0</v>
      </c>
      <c r="MN69" s="130">
        <f t="shared" si="405"/>
        <v>0</v>
      </c>
      <c r="MO69" s="130">
        <f t="shared" si="405"/>
        <v>0</v>
      </c>
      <c r="MP69" s="130">
        <f t="shared" si="405"/>
        <v>0</v>
      </c>
      <c r="MQ69" s="130">
        <f t="shared" si="405"/>
        <v>0</v>
      </c>
      <c r="MR69" s="130">
        <f t="shared" si="405"/>
        <v>0</v>
      </c>
      <c r="MS69" s="130">
        <f t="shared" si="405"/>
        <v>0</v>
      </c>
      <c r="MT69" s="130">
        <f t="shared" si="405"/>
        <v>0</v>
      </c>
      <c r="MU69" s="130">
        <f t="shared" si="405"/>
        <v>0</v>
      </c>
      <c r="MV69" s="130">
        <f t="shared" si="405"/>
        <v>0</v>
      </c>
      <c r="MW69" s="130">
        <f t="shared" si="405"/>
        <v>0</v>
      </c>
      <c r="MX69" s="130">
        <f t="shared" si="405"/>
        <v>0</v>
      </c>
      <c r="MY69" s="130">
        <f t="shared" si="405"/>
        <v>0</v>
      </c>
      <c r="MZ69" s="130">
        <f t="shared" si="405"/>
        <v>0</v>
      </c>
      <c r="NA69" s="130">
        <f t="shared" si="405"/>
        <v>0</v>
      </c>
      <c r="NB69" s="130">
        <f t="shared" si="405"/>
        <v>0</v>
      </c>
      <c r="NC69" s="130">
        <f t="shared" si="405"/>
        <v>0</v>
      </c>
      <c r="ND69" s="130">
        <f t="shared" si="405"/>
        <v>0</v>
      </c>
      <c r="NE69" s="130">
        <f t="shared" si="405"/>
        <v>0</v>
      </c>
      <c r="NF69" s="130">
        <f t="shared" si="405"/>
        <v>0</v>
      </c>
      <c r="NG69" s="130">
        <f t="shared" si="405"/>
        <v>0</v>
      </c>
      <c r="NH69" s="130">
        <f t="shared" si="405"/>
        <v>0</v>
      </c>
      <c r="NI69" s="130">
        <f t="shared" si="405"/>
        <v>0</v>
      </c>
      <c r="NJ69" s="130">
        <f t="shared" si="405"/>
        <v>0</v>
      </c>
      <c r="NK69" s="130">
        <f t="shared" si="405"/>
        <v>0</v>
      </c>
      <c r="NL69" s="130">
        <f t="shared" si="405"/>
        <v>0</v>
      </c>
      <c r="NM69" s="130">
        <f t="shared" si="405"/>
        <v>0</v>
      </c>
      <c r="NN69" s="130">
        <f t="shared" si="405"/>
        <v>0</v>
      </c>
      <c r="NO69" s="130">
        <f t="shared" si="405"/>
        <v>0</v>
      </c>
      <c r="NP69" s="130">
        <f t="shared" si="405"/>
        <v>0</v>
      </c>
      <c r="NQ69" s="130">
        <f t="shared" si="405"/>
        <v>0</v>
      </c>
      <c r="NR69" s="130">
        <f t="shared" si="405"/>
        <v>0</v>
      </c>
      <c r="NS69" s="130">
        <f t="shared" si="405"/>
        <v>0</v>
      </c>
      <c r="NT69" s="130">
        <f t="shared" si="405"/>
        <v>0</v>
      </c>
      <c r="NU69" s="130">
        <f t="shared" si="405"/>
        <v>0</v>
      </c>
      <c r="NV69" s="130">
        <f t="shared" si="405"/>
        <v>0</v>
      </c>
      <c r="NW69" s="130">
        <f t="shared" si="405"/>
        <v>0</v>
      </c>
      <c r="NX69" s="130">
        <f t="shared" si="405"/>
        <v>0</v>
      </c>
      <c r="NY69" s="130">
        <f t="shared" si="405"/>
        <v>0</v>
      </c>
      <c r="NZ69" s="130">
        <f t="shared" si="405"/>
        <v>0</v>
      </c>
      <c r="OA69" s="130">
        <f t="shared" si="405"/>
        <v>0</v>
      </c>
      <c r="OB69" s="130">
        <f t="shared" si="405"/>
        <v>0</v>
      </c>
      <c r="OC69" s="130">
        <f t="shared" si="405"/>
        <v>0</v>
      </c>
      <c r="OD69" s="130">
        <f t="shared" si="405"/>
        <v>0</v>
      </c>
      <c r="OE69" s="130">
        <f t="shared" si="405"/>
        <v>0</v>
      </c>
      <c r="OF69" s="130">
        <f t="shared" si="405"/>
        <v>0</v>
      </c>
      <c r="OG69" s="130">
        <f t="shared" si="405"/>
        <v>0</v>
      </c>
    </row>
    <row r="70" spans="4:397">
      <c r="E70" s="11" t="s">
        <v>333</v>
      </c>
      <c r="G70" s="55">
        <f>+SUM(AL70:AW70)</f>
        <v>-3484.7118</v>
      </c>
      <c r="H70" s="55">
        <f>+SUM(AX70:BI70)</f>
        <v>0</v>
      </c>
      <c r="I70" s="55">
        <f>+SUM(BJ70:BU70)</f>
        <v>0</v>
      </c>
      <c r="J70" s="55">
        <f>+SUM(BV70:CG70)</f>
        <v>0</v>
      </c>
      <c r="K70" s="55">
        <f>+SUM(CH70:CS70)</f>
        <v>0</v>
      </c>
      <c r="L70" s="55">
        <f>+SUM(CT70:DE70)</f>
        <v>0</v>
      </c>
      <c r="M70" s="55">
        <f>+SUM(DF70:DQ70)</f>
        <v>0</v>
      </c>
      <c r="N70" s="55">
        <f>+SUM(DR70:EC70)</f>
        <v>0</v>
      </c>
      <c r="O70" s="55">
        <f>+SUM(ED70:EO70)</f>
        <v>0</v>
      </c>
      <c r="P70" s="55">
        <f>+SUM(EP70:FA70)</f>
        <v>0</v>
      </c>
      <c r="Q70" s="55">
        <f>+SUM(FB70:FM70)</f>
        <v>0</v>
      </c>
      <c r="R70" s="55">
        <f>+SUM(FN70:FY70)</f>
        <v>0</v>
      </c>
      <c r="S70" s="55">
        <f>+SUM(FZ70:GK70)</f>
        <v>0</v>
      </c>
      <c r="T70" s="55">
        <f>+SUM(GL70:GW70)</f>
        <v>0</v>
      </c>
      <c r="U70" s="55">
        <f>+SUM(GX70:HI70)</f>
        <v>0</v>
      </c>
      <c r="V70" s="55">
        <f>+SUM(HJ70:HU70)</f>
        <v>0</v>
      </c>
      <c r="W70" s="55">
        <f>+SUM(HV70:IG70)</f>
        <v>0</v>
      </c>
      <c r="X70" s="55">
        <f>+SUM(IH70:IS70)</f>
        <v>0</v>
      </c>
      <c r="Y70" s="55">
        <f>+SUM(IT70:JE70)</f>
        <v>0</v>
      </c>
      <c r="Z70" s="55">
        <f>+SUM(JF70:JQ70)</f>
        <v>0</v>
      </c>
      <c r="AA70" s="55">
        <f>+SUM(JR70:KC70)</f>
        <v>0</v>
      </c>
      <c r="AB70" s="55">
        <f>+SUM(KD70:KO70)</f>
        <v>0</v>
      </c>
      <c r="AC70" s="55">
        <f>+SUM(KP70:LA70)</f>
        <v>0</v>
      </c>
      <c r="AD70" s="55">
        <f>+SUM(LB70:LM70)</f>
        <v>0</v>
      </c>
      <c r="AE70" s="55">
        <f>+SUM(LN70:LY70)</f>
        <v>0</v>
      </c>
      <c r="AF70" s="130">
        <f t="shared" si="399"/>
        <v>0</v>
      </c>
      <c r="AG70" s="130">
        <f t="shared" si="399"/>
        <v>0</v>
      </c>
      <c r="AH70" s="130">
        <f t="shared" si="399"/>
        <v>0</v>
      </c>
      <c r="AI70" s="130">
        <f t="shared" si="399"/>
        <v>0</v>
      </c>
      <c r="AJ70" s="130">
        <f t="shared" si="399"/>
        <v>0</v>
      </c>
      <c r="AK70" s="50"/>
      <c r="AL70" s="55">
        <f t="shared" ref="AL70:CW70" si="406">AL49</f>
        <v>-3484.7118</v>
      </c>
      <c r="AM70" s="55">
        <f t="shared" si="406"/>
        <v>0</v>
      </c>
      <c r="AN70" s="55">
        <f t="shared" si="406"/>
        <v>0</v>
      </c>
      <c r="AO70" s="55">
        <f t="shared" si="406"/>
        <v>0</v>
      </c>
      <c r="AP70" s="55">
        <f t="shared" si="406"/>
        <v>0</v>
      </c>
      <c r="AQ70" s="55">
        <f t="shared" si="406"/>
        <v>0</v>
      </c>
      <c r="AR70" s="55">
        <f t="shared" si="406"/>
        <v>0</v>
      </c>
      <c r="AS70" s="55">
        <f t="shared" si="406"/>
        <v>0</v>
      </c>
      <c r="AT70" s="55">
        <f t="shared" si="406"/>
        <v>0</v>
      </c>
      <c r="AU70" s="55">
        <f t="shared" si="406"/>
        <v>0</v>
      </c>
      <c r="AV70" s="55">
        <f t="shared" si="406"/>
        <v>0</v>
      </c>
      <c r="AW70" s="55">
        <f t="shared" si="406"/>
        <v>0</v>
      </c>
      <c r="AX70" s="55">
        <f t="shared" si="406"/>
        <v>0</v>
      </c>
      <c r="AY70" s="55">
        <f t="shared" si="406"/>
        <v>0</v>
      </c>
      <c r="AZ70" s="55">
        <f t="shared" si="406"/>
        <v>0</v>
      </c>
      <c r="BA70" s="55">
        <f t="shared" si="406"/>
        <v>0</v>
      </c>
      <c r="BB70" s="55">
        <f t="shared" si="406"/>
        <v>0</v>
      </c>
      <c r="BC70" s="55">
        <f t="shared" si="406"/>
        <v>0</v>
      </c>
      <c r="BD70" s="55">
        <f t="shared" si="406"/>
        <v>0</v>
      </c>
      <c r="BE70" s="55">
        <f t="shared" si="406"/>
        <v>0</v>
      </c>
      <c r="BF70" s="55">
        <f t="shared" si="406"/>
        <v>0</v>
      </c>
      <c r="BG70" s="55">
        <f t="shared" si="406"/>
        <v>0</v>
      </c>
      <c r="BH70" s="55">
        <f t="shared" si="406"/>
        <v>0</v>
      </c>
      <c r="BI70" s="55">
        <f t="shared" si="406"/>
        <v>0</v>
      </c>
      <c r="BJ70" s="55">
        <f t="shared" si="406"/>
        <v>0</v>
      </c>
      <c r="BK70" s="55">
        <f t="shared" si="406"/>
        <v>0</v>
      </c>
      <c r="BL70" s="55">
        <f t="shared" si="406"/>
        <v>0</v>
      </c>
      <c r="BM70" s="55">
        <f t="shared" si="406"/>
        <v>0</v>
      </c>
      <c r="BN70" s="55">
        <f t="shared" si="406"/>
        <v>0</v>
      </c>
      <c r="BO70" s="55">
        <f t="shared" si="406"/>
        <v>0</v>
      </c>
      <c r="BP70" s="55">
        <f t="shared" si="406"/>
        <v>0</v>
      </c>
      <c r="BQ70" s="55">
        <f t="shared" si="406"/>
        <v>0</v>
      </c>
      <c r="BR70" s="55">
        <f t="shared" si="406"/>
        <v>0</v>
      </c>
      <c r="BS70" s="55">
        <f t="shared" si="406"/>
        <v>0</v>
      </c>
      <c r="BT70" s="55">
        <f t="shared" si="406"/>
        <v>0</v>
      </c>
      <c r="BU70" s="55">
        <f t="shared" si="406"/>
        <v>0</v>
      </c>
      <c r="BV70" s="55">
        <f t="shared" si="406"/>
        <v>0</v>
      </c>
      <c r="BW70" s="55">
        <f t="shared" si="406"/>
        <v>0</v>
      </c>
      <c r="BX70" s="55">
        <f t="shared" si="406"/>
        <v>0</v>
      </c>
      <c r="BY70" s="55">
        <f t="shared" si="406"/>
        <v>0</v>
      </c>
      <c r="BZ70" s="55">
        <f t="shared" si="406"/>
        <v>0</v>
      </c>
      <c r="CA70" s="55">
        <f t="shared" si="406"/>
        <v>0</v>
      </c>
      <c r="CB70" s="55">
        <f t="shared" si="406"/>
        <v>0</v>
      </c>
      <c r="CC70" s="55">
        <f t="shared" si="406"/>
        <v>0</v>
      </c>
      <c r="CD70" s="55">
        <f t="shared" si="406"/>
        <v>0</v>
      </c>
      <c r="CE70" s="55">
        <f t="shared" si="406"/>
        <v>0</v>
      </c>
      <c r="CF70" s="55">
        <f t="shared" si="406"/>
        <v>0</v>
      </c>
      <c r="CG70" s="55">
        <f t="shared" si="406"/>
        <v>0</v>
      </c>
      <c r="CH70" s="55">
        <f t="shared" si="406"/>
        <v>0</v>
      </c>
      <c r="CI70" s="55">
        <f t="shared" si="406"/>
        <v>0</v>
      </c>
      <c r="CJ70" s="55">
        <f t="shared" si="406"/>
        <v>0</v>
      </c>
      <c r="CK70" s="55">
        <f t="shared" si="406"/>
        <v>0</v>
      </c>
      <c r="CL70" s="55">
        <f t="shared" si="406"/>
        <v>0</v>
      </c>
      <c r="CM70" s="55">
        <f t="shared" si="406"/>
        <v>0</v>
      </c>
      <c r="CN70" s="55">
        <f t="shared" si="406"/>
        <v>0</v>
      </c>
      <c r="CO70" s="55">
        <f t="shared" si="406"/>
        <v>0</v>
      </c>
      <c r="CP70" s="55">
        <f t="shared" si="406"/>
        <v>0</v>
      </c>
      <c r="CQ70" s="55">
        <f t="shared" si="406"/>
        <v>0</v>
      </c>
      <c r="CR70" s="55">
        <f t="shared" si="406"/>
        <v>0</v>
      </c>
      <c r="CS70" s="55">
        <f t="shared" si="406"/>
        <v>0</v>
      </c>
      <c r="CT70" s="55">
        <f t="shared" si="406"/>
        <v>0</v>
      </c>
      <c r="CU70" s="55">
        <f t="shared" si="406"/>
        <v>0</v>
      </c>
      <c r="CV70" s="55">
        <f t="shared" si="406"/>
        <v>0</v>
      </c>
      <c r="CW70" s="55">
        <f t="shared" si="406"/>
        <v>0</v>
      </c>
      <c r="CX70" s="55">
        <f t="shared" ref="CX70:FI70" si="407">CX49</f>
        <v>0</v>
      </c>
      <c r="CY70" s="55">
        <f t="shared" si="407"/>
        <v>0</v>
      </c>
      <c r="CZ70" s="55">
        <f t="shared" si="407"/>
        <v>0</v>
      </c>
      <c r="DA70" s="55">
        <f t="shared" si="407"/>
        <v>0</v>
      </c>
      <c r="DB70" s="55">
        <f t="shared" si="407"/>
        <v>0</v>
      </c>
      <c r="DC70" s="55">
        <f t="shared" si="407"/>
        <v>0</v>
      </c>
      <c r="DD70" s="55">
        <f t="shared" si="407"/>
        <v>0</v>
      </c>
      <c r="DE70" s="55">
        <f t="shared" si="407"/>
        <v>0</v>
      </c>
      <c r="DF70" s="55">
        <f t="shared" si="407"/>
        <v>0</v>
      </c>
      <c r="DG70" s="55">
        <f t="shared" si="407"/>
        <v>0</v>
      </c>
      <c r="DH70" s="55">
        <f t="shared" si="407"/>
        <v>0</v>
      </c>
      <c r="DI70" s="55">
        <f t="shared" si="407"/>
        <v>0</v>
      </c>
      <c r="DJ70" s="55">
        <f t="shared" si="407"/>
        <v>0</v>
      </c>
      <c r="DK70" s="55">
        <f t="shared" si="407"/>
        <v>0</v>
      </c>
      <c r="DL70" s="55">
        <f t="shared" si="407"/>
        <v>0</v>
      </c>
      <c r="DM70" s="55">
        <f t="shared" si="407"/>
        <v>0</v>
      </c>
      <c r="DN70" s="55">
        <f t="shared" si="407"/>
        <v>0</v>
      </c>
      <c r="DO70" s="55">
        <f t="shared" si="407"/>
        <v>0</v>
      </c>
      <c r="DP70" s="55">
        <f t="shared" si="407"/>
        <v>0</v>
      </c>
      <c r="DQ70" s="55">
        <f t="shared" si="407"/>
        <v>0</v>
      </c>
      <c r="DR70" s="55">
        <f t="shared" si="407"/>
        <v>0</v>
      </c>
      <c r="DS70" s="55">
        <f t="shared" si="407"/>
        <v>0</v>
      </c>
      <c r="DT70" s="55">
        <f t="shared" si="407"/>
        <v>0</v>
      </c>
      <c r="DU70" s="55">
        <f t="shared" si="407"/>
        <v>0</v>
      </c>
      <c r="DV70" s="55">
        <f t="shared" si="407"/>
        <v>0</v>
      </c>
      <c r="DW70" s="55">
        <f t="shared" si="407"/>
        <v>0</v>
      </c>
      <c r="DX70" s="55">
        <f t="shared" si="407"/>
        <v>0</v>
      </c>
      <c r="DY70" s="55">
        <f t="shared" si="407"/>
        <v>0</v>
      </c>
      <c r="DZ70" s="55">
        <f t="shared" si="407"/>
        <v>0</v>
      </c>
      <c r="EA70" s="55">
        <f t="shared" si="407"/>
        <v>0</v>
      </c>
      <c r="EB70" s="55">
        <f t="shared" si="407"/>
        <v>0</v>
      </c>
      <c r="EC70" s="55">
        <f t="shared" si="407"/>
        <v>0</v>
      </c>
      <c r="ED70" s="55">
        <f t="shared" si="407"/>
        <v>0</v>
      </c>
      <c r="EE70" s="55">
        <f t="shared" si="407"/>
        <v>0</v>
      </c>
      <c r="EF70" s="55">
        <f t="shared" si="407"/>
        <v>0</v>
      </c>
      <c r="EG70" s="55">
        <f t="shared" si="407"/>
        <v>0</v>
      </c>
      <c r="EH70" s="55">
        <f t="shared" si="407"/>
        <v>0</v>
      </c>
      <c r="EI70" s="55">
        <f t="shared" si="407"/>
        <v>0</v>
      </c>
      <c r="EJ70" s="55">
        <f t="shared" si="407"/>
        <v>0</v>
      </c>
      <c r="EK70" s="55">
        <f t="shared" si="407"/>
        <v>0</v>
      </c>
      <c r="EL70" s="55">
        <f t="shared" si="407"/>
        <v>0</v>
      </c>
      <c r="EM70" s="55">
        <f t="shared" si="407"/>
        <v>0</v>
      </c>
      <c r="EN70" s="55">
        <f t="shared" si="407"/>
        <v>0</v>
      </c>
      <c r="EO70" s="55">
        <f t="shared" si="407"/>
        <v>0</v>
      </c>
      <c r="EP70" s="55">
        <f t="shared" si="407"/>
        <v>0</v>
      </c>
      <c r="EQ70" s="55">
        <f t="shared" si="407"/>
        <v>0</v>
      </c>
      <c r="ER70" s="55">
        <f t="shared" si="407"/>
        <v>0</v>
      </c>
      <c r="ES70" s="55">
        <f t="shared" si="407"/>
        <v>0</v>
      </c>
      <c r="ET70" s="55">
        <f t="shared" si="407"/>
        <v>0</v>
      </c>
      <c r="EU70" s="55">
        <f t="shared" si="407"/>
        <v>0</v>
      </c>
      <c r="EV70" s="55">
        <f t="shared" si="407"/>
        <v>0</v>
      </c>
      <c r="EW70" s="55">
        <f t="shared" si="407"/>
        <v>0</v>
      </c>
      <c r="EX70" s="55">
        <f t="shared" si="407"/>
        <v>0</v>
      </c>
      <c r="EY70" s="55">
        <f t="shared" si="407"/>
        <v>0</v>
      </c>
      <c r="EZ70" s="55">
        <f t="shared" si="407"/>
        <v>0</v>
      </c>
      <c r="FA70" s="55">
        <f t="shared" si="407"/>
        <v>0</v>
      </c>
      <c r="FB70" s="55">
        <f t="shared" si="407"/>
        <v>0</v>
      </c>
      <c r="FC70" s="55">
        <f t="shared" si="407"/>
        <v>0</v>
      </c>
      <c r="FD70" s="55">
        <f t="shared" si="407"/>
        <v>0</v>
      </c>
      <c r="FE70" s="55">
        <f t="shared" si="407"/>
        <v>0</v>
      </c>
      <c r="FF70" s="55">
        <f t="shared" si="407"/>
        <v>0</v>
      </c>
      <c r="FG70" s="55">
        <f t="shared" si="407"/>
        <v>0</v>
      </c>
      <c r="FH70" s="55">
        <f t="shared" si="407"/>
        <v>0</v>
      </c>
      <c r="FI70" s="55">
        <f t="shared" si="407"/>
        <v>0</v>
      </c>
      <c r="FJ70" s="55">
        <f t="shared" ref="FJ70:HU70" si="408">FJ49</f>
        <v>0</v>
      </c>
      <c r="FK70" s="55">
        <f t="shared" si="408"/>
        <v>0</v>
      </c>
      <c r="FL70" s="55">
        <f t="shared" si="408"/>
        <v>0</v>
      </c>
      <c r="FM70" s="55">
        <f t="shared" si="408"/>
        <v>0</v>
      </c>
      <c r="FN70" s="55">
        <f t="shared" si="408"/>
        <v>0</v>
      </c>
      <c r="FO70" s="55">
        <f t="shared" si="408"/>
        <v>0</v>
      </c>
      <c r="FP70" s="55">
        <f t="shared" si="408"/>
        <v>0</v>
      </c>
      <c r="FQ70" s="55">
        <f t="shared" si="408"/>
        <v>0</v>
      </c>
      <c r="FR70" s="55">
        <f t="shared" si="408"/>
        <v>0</v>
      </c>
      <c r="FS70" s="55">
        <f t="shared" si="408"/>
        <v>0</v>
      </c>
      <c r="FT70" s="55">
        <f t="shared" si="408"/>
        <v>0</v>
      </c>
      <c r="FU70" s="55">
        <f t="shared" si="408"/>
        <v>0</v>
      </c>
      <c r="FV70" s="55">
        <f t="shared" si="408"/>
        <v>0</v>
      </c>
      <c r="FW70" s="55">
        <f t="shared" si="408"/>
        <v>0</v>
      </c>
      <c r="FX70" s="55">
        <f t="shared" si="408"/>
        <v>0</v>
      </c>
      <c r="FY70" s="55">
        <f t="shared" si="408"/>
        <v>0</v>
      </c>
      <c r="FZ70" s="55">
        <f t="shared" si="408"/>
        <v>0</v>
      </c>
      <c r="GA70" s="55">
        <f t="shared" si="408"/>
        <v>0</v>
      </c>
      <c r="GB70" s="55">
        <f t="shared" si="408"/>
        <v>0</v>
      </c>
      <c r="GC70" s="55">
        <f t="shared" si="408"/>
        <v>0</v>
      </c>
      <c r="GD70" s="55">
        <f t="shared" si="408"/>
        <v>0</v>
      </c>
      <c r="GE70" s="55">
        <f t="shared" si="408"/>
        <v>0</v>
      </c>
      <c r="GF70" s="55">
        <f t="shared" si="408"/>
        <v>0</v>
      </c>
      <c r="GG70" s="55">
        <f t="shared" si="408"/>
        <v>0</v>
      </c>
      <c r="GH70" s="55">
        <f t="shared" si="408"/>
        <v>0</v>
      </c>
      <c r="GI70" s="55">
        <f t="shared" si="408"/>
        <v>0</v>
      </c>
      <c r="GJ70" s="55">
        <f t="shared" si="408"/>
        <v>0</v>
      </c>
      <c r="GK70" s="55">
        <f t="shared" si="408"/>
        <v>0</v>
      </c>
      <c r="GL70" s="55">
        <f t="shared" si="408"/>
        <v>0</v>
      </c>
      <c r="GM70" s="55">
        <f t="shared" si="408"/>
        <v>0</v>
      </c>
      <c r="GN70" s="55">
        <f t="shared" si="408"/>
        <v>0</v>
      </c>
      <c r="GO70" s="55">
        <f t="shared" si="408"/>
        <v>0</v>
      </c>
      <c r="GP70" s="55">
        <f t="shared" si="408"/>
        <v>0</v>
      </c>
      <c r="GQ70" s="55">
        <f t="shared" si="408"/>
        <v>0</v>
      </c>
      <c r="GR70" s="55">
        <f t="shared" si="408"/>
        <v>0</v>
      </c>
      <c r="GS70" s="55">
        <f t="shared" si="408"/>
        <v>0</v>
      </c>
      <c r="GT70" s="55">
        <f t="shared" si="408"/>
        <v>0</v>
      </c>
      <c r="GU70" s="55">
        <f t="shared" si="408"/>
        <v>0</v>
      </c>
      <c r="GV70" s="55">
        <f t="shared" si="408"/>
        <v>0</v>
      </c>
      <c r="GW70" s="55">
        <f t="shared" si="408"/>
        <v>0</v>
      </c>
      <c r="GX70" s="55">
        <f t="shared" si="408"/>
        <v>0</v>
      </c>
      <c r="GY70" s="55">
        <f t="shared" si="408"/>
        <v>0</v>
      </c>
      <c r="GZ70" s="55">
        <f t="shared" si="408"/>
        <v>0</v>
      </c>
      <c r="HA70" s="55">
        <f t="shared" si="408"/>
        <v>0</v>
      </c>
      <c r="HB70" s="55">
        <f t="shared" si="408"/>
        <v>0</v>
      </c>
      <c r="HC70" s="55">
        <f t="shared" si="408"/>
        <v>0</v>
      </c>
      <c r="HD70" s="55">
        <f t="shared" si="408"/>
        <v>0</v>
      </c>
      <c r="HE70" s="55">
        <f t="shared" si="408"/>
        <v>0</v>
      </c>
      <c r="HF70" s="55">
        <f t="shared" si="408"/>
        <v>0</v>
      </c>
      <c r="HG70" s="55">
        <f t="shared" si="408"/>
        <v>0</v>
      </c>
      <c r="HH70" s="55">
        <f t="shared" si="408"/>
        <v>0</v>
      </c>
      <c r="HI70" s="55">
        <f t="shared" si="408"/>
        <v>0</v>
      </c>
      <c r="HJ70" s="55">
        <f t="shared" si="408"/>
        <v>0</v>
      </c>
      <c r="HK70" s="55">
        <f t="shared" si="408"/>
        <v>0</v>
      </c>
      <c r="HL70" s="55">
        <f t="shared" si="408"/>
        <v>0</v>
      </c>
      <c r="HM70" s="55">
        <f t="shared" si="408"/>
        <v>0</v>
      </c>
      <c r="HN70" s="55">
        <f t="shared" si="408"/>
        <v>0</v>
      </c>
      <c r="HO70" s="55">
        <f t="shared" si="408"/>
        <v>0</v>
      </c>
      <c r="HP70" s="55">
        <f t="shared" si="408"/>
        <v>0</v>
      </c>
      <c r="HQ70" s="55">
        <f t="shared" si="408"/>
        <v>0</v>
      </c>
      <c r="HR70" s="55">
        <f t="shared" si="408"/>
        <v>0</v>
      </c>
      <c r="HS70" s="55">
        <f t="shared" si="408"/>
        <v>0</v>
      </c>
      <c r="HT70" s="55">
        <f t="shared" si="408"/>
        <v>0</v>
      </c>
      <c r="HU70" s="55">
        <f t="shared" si="408"/>
        <v>0</v>
      </c>
      <c r="HV70" s="55">
        <f t="shared" ref="HV70:KG70" si="409">HV49</f>
        <v>0</v>
      </c>
      <c r="HW70" s="55">
        <f t="shared" si="409"/>
        <v>0</v>
      </c>
      <c r="HX70" s="55">
        <f t="shared" si="409"/>
        <v>0</v>
      </c>
      <c r="HY70" s="55">
        <f t="shared" si="409"/>
        <v>0</v>
      </c>
      <c r="HZ70" s="55">
        <f t="shared" si="409"/>
        <v>0</v>
      </c>
      <c r="IA70" s="55">
        <f t="shared" si="409"/>
        <v>0</v>
      </c>
      <c r="IB70" s="55">
        <f t="shared" si="409"/>
        <v>0</v>
      </c>
      <c r="IC70" s="55">
        <f t="shared" si="409"/>
        <v>0</v>
      </c>
      <c r="ID70" s="55">
        <f t="shared" si="409"/>
        <v>0</v>
      </c>
      <c r="IE70" s="55">
        <f t="shared" si="409"/>
        <v>0</v>
      </c>
      <c r="IF70" s="55">
        <f t="shared" si="409"/>
        <v>0</v>
      </c>
      <c r="IG70" s="55">
        <f t="shared" si="409"/>
        <v>0</v>
      </c>
      <c r="IH70" s="55">
        <f t="shared" si="409"/>
        <v>0</v>
      </c>
      <c r="II70" s="55">
        <f t="shared" si="409"/>
        <v>0</v>
      </c>
      <c r="IJ70" s="55">
        <f t="shared" si="409"/>
        <v>0</v>
      </c>
      <c r="IK70" s="55">
        <f t="shared" si="409"/>
        <v>0</v>
      </c>
      <c r="IL70" s="55">
        <f t="shared" si="409"/>
        <v>0</v>
      </c>
      <c r="IM70" s="55">
        <f t="shared" si="409"/>
        <v>0</v>
      </c>
      <c r="IN70" s="55">
        <f t="shared" si="409"/>
        <v>0</v>
      </c>
      <c r="IO70" s="55">
        <f t="shared" si="409"/>
        <v>0</v>
      </c>
      <c r="IP70" s="55">
        <f t="shared" si="409"/>
        <v>0</v>
      </c>
      <c r="IQ70" s="55">
        <f t="shared" si="409"/>
        <v>0</v>
      </c>
      <c r="IR70" s="55">
        <f t="shared" si="409"/>
        <v>0</v>
      </c>
      <c r="IS70" s="55">
        <f t="shared" si="409"/>
        <v>0</v>
      </c>
      <c r="IT70" s="55">
        <f t="shared" si="409"/>
        <v>0</v>
      </c>
      <c r="IU70" s="55">
        <f t="shared" si="409"/>
        <v>0</v>
      </c>
      <c r="IV70" s="55">
        <f t="shared" si="409"/>
        <v>0</v>
      </c>
      <c r="IW70" s="55">
        <f t="shared" si="409"/>
        <v>0</v>
      </c>
      <c r="IX70" s="55">
        <f t="shared" si="409"/>
        <v>0</v>
      </c>
      <c r="IY70" s="55">
        <f t="shared" si="409"/>
        <v>0</v>
      </c>
      <c r="IZ70" s="55">
        <f t="shared" si="409"/>
        <v>0</v>
      </c>
      <c r="JA70" s="55">
        <f t="shared" si="409"/>
        <v>0</v>
      </c>
      <c r="JB70" s="55">
        <f t="shared" si="409"/>
        <v>0</v>
      </c>
      <c r="JC70" s="55">
        <f t="shared" si="409"/>
        <v>0</v>
      </c>
      <c r="JD70" s="55">
        <f t="shared" si="409"/>
        <v>0</v>
      </c>
      <c r="JE70" s="55">
        <f t="shared" si="409"/>
        <v>0</v>
      </c>
      <c r="JF70" s="55">
        <f t="shared" si="409"/>
        <v>0</v>
      </c>
      <c r="JG70" s="55">
        <f t="shared" si="409"/>
        <v>0</v>
      </c>
      <c r="JH70" s="55">
        <f t="shared" si="409"/>
        <v>0</v>
      </c>
      <c r="JI70" s="55">
        <f t="shared" si="409"/>
        <v>0</v>
      </c>
      <c r="JJ70" s="55">
        <f t="shared" si="409"/>
        <v>0</v>
      </c>
      <c r="JK70" s="55">
        <f t="shared" si="409"/>
        <v>0</v>
      </c>
      <c r="JL70" s="55">
        <f t="shared" si="409"/>
        <v>0</v>
      </c>
      <c r="JM70" s="55">
        <f t="shared" si="409"/>
        <v>0</v>
      </c>
      <c r="JN70" s="55">
        <f t="shared" si="409"/>
        <v>0</v>
      </c>
      <c r="JO70" s="55">
        <f t="shared" si="409"/>
        <v>0</v>
      </c>
      <c r="JP70" s="55">
        <f t="shared" si="409"/>
        <v>0</v>
      </c>
      <c r="JQ70" s="55">
        <f t="shared" si="409"/>
        <v>0</v>
      </c>
      <c r="JR70" s="55">
        <f t="shared" si="409"/>
        <v>0</v>
      </c>
      <c r="JS70" s="55">
        <f t="shared" si="409"/>
        <v>0</v>
      </c>
      <c r="JT70" s="55">
        <f t="shared" si="409"/>
        <v>0</v>
      </c>
      <c r="JU70" s="55">
        <f t="shared" si="409"/>
        <v>0</v>
      </c>
      <c r="JV70" s="55">
        <f t="shared" si="409"/>
        <v>0</v>
      </c>
      <c r="JW70" s="55">
        <f t="shared" si="409"/>
        <v>0</v>
      </c>
      <c r="JX70" s="55">
        <f t="shared" si="409"/>
        <v>0</v>
      </c>
      <c r="JY70" s="55">
        <f t="shared" si="409"/>
        <v>0</v>
      </c>
      <c r="JZ70" s="55">
        <f t="shared" si="409"/>
        <v>0</v>
      </c>
      <c r="KA70" s="55">
        <f t="shared" si="409"/>
        <v>0</v>
      </c>
      <c r="KB70" s="55">
        <f t="shared" si="409"/>
        <v>0</v>
      </c>
      <c r="KC70" s="55">
        <f t="shared" si="409"/>
        <v>0</v>
      </c>
      <c r="KD70" s="55">
        <f t="shared" si="409"/>
        <v>0</v>
      </c>
      <c r="KE70" s="55">
        <f t="shared" si="409"/>
        <v>0</v>
      </c>
      <c r="KF70" s="55">
        <f t="shared" si="409"/>
        <v>0</v>
      </c>
      <c r="KG70" s="55">
        <f t="shared" si="409"/>
        <v>0</v>
      </c>
      <c r="KH70" s="55">
        <f t="shared" ref="KH70:LY70" si="410">KH49</f>
        <v>0</v>
      </c>
      <c r="KI70" s="55">
        <f t="shared" si="410"/>
        <v>0</v>
      </c>
      <c r="KJ70" s="55">
        <f t="shared" si="410"/>
        <v>0</v>
      </c>
      <c r="KK70" s="55">
        <f t="shared" si="410"/>
        <v>0</v>
      </c>
      <c r="KL70" s="55">
        <f t="shared" si="410"/>
        <v>0</v>
      </c>
      <c r="KM70" s="55">
        <f t="shared" si="410"/>
        <v>0</v>
      </c>
      <c r="KN70" s="55">
        <f t="shared" si="410"/>
        <v>0</v>
      </c>
      <c r="KO70" s="55">
        <f t="shared" si="410"/>
        <v>0</v>
      </c>
      <c r="KP70" s="55">
        <f t="shared" si="410"/>
        <v>0</v>
      </c>
      <c r="KQ70" s="55">
        <f t="shared" si="410"/>
        <v>0</v>
      </c>
      <c r="KR70" s="55">
        <f t="shared" si="410"/>
        <v>0</v>
      </c>
      <c r="KS70" s="55">
        <f t="shared" si="410"/>
        <v>0</v>
      </c>
      <c r="KT70" s="55">
        <f t="shared" si="410"/>
        <v>0</v>
      </c>
      <c r="KU70" s="55">
        <f t="shared" si="410"/>
        <v>0</v>
      </c>
      <c r="KV70" s="55">
        <f t="shared" si="410"/>
        <v>0</v>
      </c>
      <c r="KW70" s="55">
        <f t="shared" si="410"/>
        <v>0</v>
      </c>
      <c r="KX70" s="55">
        <f t="shared" si="410"/>
        <v>0</v>
      </c>
      <c r="KY70" s="55">
        <f t="shared" si="410"/>
        <v>0</v>
      </c>
      <c r="KZ70" s="55">
        <f t="shared" si="410"/>
        <v>0</v>
      </c>
      <c r="LA70" s="55">
        <f t="shared" si="410"/>
        <v>0</v>
      </c>
      <c r="LB70" s="55">
        <f t="shared" si="410"/>
        <v>0</v>
      </c>
      <c r="LC70" s="55">
        <f t="shared" si="410"/>
        <v>0</v>
      </c>
      <c r="LD70" s="55">
        <f t="shared" si="410"/>
        <v>0</v>
      </c>
      <c r="LE70" s="55">
        <f t="shared" si="410"/>
        <v>0</v>
      </c>
      <c r="LF70" s="55">
        <f t="shared" si="410"/>
        <v>0</v>
      </c>
      <c r="LG70" s="55">
        <f t="shared" si="410"/>
        <v>0</v>
      </c>
      <c r="LH70" s="55">
        <f t="shared" si="410"/>
        <v>0</v>
      </c>
      <c r="LI70" s="55">
        <f t="shared" si="410"/>
        <v>0</v>
      </c>
      <c r="LJ70" s="55">
        <f t="shared" si="410"/>
        <v>0</v>
      </c>
      <c r="LK70" s="55">
        <f t="shared" si="410"/>
        <v>0</v>
      </c>
      <c r="LL70" s="55">
        <f t="shared" si="410"/>
        <v>0</v>
      </c>
      <c r="LM70" s="55">
        <f t="shared" si="410"/>
        <v>0</v>
      </c>
      <c r="LN70" s="55">
        <f t="shared" si="410"/>
        <v>0</v>
      </c>
      <c r="LO70" s="55">
        <f t="shared" si="410"/>
        <v>0</v>
      </c>
      <c r="LP70" s="55">
        <f t="shared" si="410"/>
        <v>0</v>
      </c>
      <c r="LQ70" s="55">
        <f t="shared" si="410"/>
        <v>0</v>
      </c>
      <c r="LR70" s="55">
        <f t="shared" si="410"/>
        <v>0</v>
      </c>
      <c r="LS70" s="55">
        <f t="shared" si="410"/>
        <v>0</v>
      </c>
      <c r="LT70" s="55">
        <f t="shared" si="410"/>
        <v>0</v>
      </c>
      <c r="LU70" s="55">
        <f t="shared" si="410"/>
        <v>0</v>
      </c>
      <c r="LV70" s="55">
        <f t="shared" si="410"/>
        <v>0</v>
      </c>
      <c r="LW70" s="55">
        <f t="shared" si="410"/>
        <v>0</v>
      </c>
      <c r="LX70" s="55">
        <f t="shared" si="410"/>
        <v>0</v>
      </c>
      <c r="LY70" s="55">
        <f t="shared" si="410"/>
        <v>0</v>
      </c>
      <c r="LZ70" s="130">
        <f t="shared" ref="LZ70:OG70" si="411">LZ49</f>
        <v>0</v>
      </c>
      <c r="MA70" s="130">
        <f t="shared" si="411"/>
        <v>0</v>
      </c>
      <c r="MB70" s="130">
        <f t="shared" si="411"/>
        <v>0</v>
      </c>
      <c r="MC70" s="130">
        <f t="shared" si="411"/>
        <v>0</v>
      </c>
      <c r="MD70" s="130">
        <f t="shared" si="411"/>
        <v>0</v>
      </c>
      <c r="ME70" s="130">
        <f t="shared" si="411"/>
        <v>0</v>
      </c>
      <c r="MF70" s="130">
        <f t="shared" si="411"/>
        <v>0</v>
      </c>
      <c r="MG70" s="130">
        <f t="shared" si="411"/>
        <v>0</v>
      </c>
      <c r="MH70" s="130">
        <f t="shared" si="411"/>
        <v>0</v>
      </c>
      <c r="MI70" s="130">
        <f t="shared" si="411"/>
        <v>0</v>
      </c>
      <c r="MJ70" s="130">
        <f t="shared" si="411"/>
        <v>0</v>
      </c>
      <c r="MK70" s="130">
        <f t="shared" si="411"/>
        <v>0</v>
      </c>
      <c r="ML70" s="130">
        <f t="shared" si="411"/>
        <v>0</v>
      </c>
      <c r="MM70" s="130">
        <f t="shared" si="411"/>
        <v>0</v>
      </c>
      <c r="MN70" s="130">
        <f t="shared" si="411"/>
        <v>0</v>
      </c>
      <c r="MO70" s="130">
        <f t="shared" si="411"/>
        <v>0</v>
      </c>
      <c r="MP70" s="130">
        <f t="shared" si="411"/>
        <v>0</v>
      </c>
      <c r="MQ70" s="130">
        <f t="shared" si="411"/>
        <v>0</v>
      </c>
      <c r="MR70" s="130">
        <f t="shared" si="411"/>
        <v>0</v>
      </c>
      <c r="MS70" s="130">
        <f t="shared" si="411"/>
        <v>0</v>
      </c>
      <c r="MT70" s="130">
        <f t="shared" si="411"/>
        <v>0</v>
      </c>
      <c r="MU70" s="130">
        <f t="shared" si="411"/>
        <v>0</v>
      </c>
      <c r="MV70" s="130">
        <f t="shared" si="411"/>
        <v>0</v>
      </c>
      <c r="MW70" s="130">
        <f t="shared" si="411"/>
        <v>0</v>
      </c>
      <c r="MX70" s="130">
        <f t="shared" si="411"/>
        <v>0</v>
      </c>
      <c r="MY70" s="130">
        <f t="shared" si="411"/>
        <v>0</v>
      </c>
      <c r="MZ70" s="130">
        <f t="shared" si="411"/>
        <v>0</v>
      </c>
      <c r="NA70" s="130">
        <f t="shared" si="411"/>
        <v>0</v>
      </c>
      <c r="NB70" s="130">
        <f t="shared" si="411"/>
        <v>0</v>
      </c>
      <c r="NC70" s="130">
        <f t="shared" si="411"/>
        <v>0</v>
      </c>
      <c r="ND70" s="130">
        <f t="shared" si="411"/>
        <v>0</v>
      </c>
      <c r="NE70" s="130">
        <f t="shared" si="411"/>
        <v>0</v>
      </c>
      <c r="NF70" s="130">
        <f t="shared" si="411"/>
        <v>0</v>
      </c>
      <c r="NG70" s="130">
        <f t="shared" si="411"/>
        <v>0</v>
      </c>
      <c r="NH70" s="130">
        <f t="shared" si="411"/>
        <v>0</v>
      </c>
      <c r="NI70" s="130">
        <f t="shared" si="411"/>
        <v>0</v>
      </c>
      <c r="NJ70" s="130">
        <f t="shared" si="411"/>
        <v>0</v>
      </c>
      <c r="NK70" s="130">
        <f t="shared" si="411"/>
        <v>0</v>
      </c>
      <c r="NL70" s="130">
        <f t="shared" si="411"/>
        <v>0</v>
      </c>
      <c r="NM70" s="130">
        <f t="shared" si="411"/>
        <v>0</v>
      </c>
      <c r="NN70" s="130">
        <f t="shared" si="411"/>
        <v>0</v>
      </c>
      <c r="NO70" s="130">
        <f t="shared" si="411"/>
        <v>0</v>
      </c>
      <c r="NP70" s="130">
        <f t="shared" si="411"/>
        <v>0</v>
      </c>
      <c r="NQ70" s="130">
        <f t="shared" si="411"/>
        <v>0</v>
      </c>
      <c r="NR70" s="130">
        <f t="shared" si="411"/>
        <v>0</v>
      </c>
      <c r="NS70" s="130">
        <f t="shared" si="411"/>
        <v>0</v>
      </c>
      <c r="NT70" s="130">
        <f t="shared" si="411"/>
        <v>0</v>
      </c>
      <c r="NU70" s="130">
        <f t="shared" si="411"/>
        <v>0</v>
      </c>
      <c r="NV70" s="130">
        <f t="shared" si="411"/>
        <v>0</v>
      </c>
      <c r="NW70" s="130">
        <f t="shared" si="411"/>
        <v>0</v>
      </c>
      <c r="NX70" s="130">
        <f t="shared" si="411"/>
        <v>0</v>
      </c>
      <c r="NY70" s="130">
        <f t="shared" si="411"/>
        <v>0</v>
      </c>
      <c r="NZ70" s="130">
        <f t="shared" si="411"/>
        <v>0</v>
      </c>
      <c r="OA70" s="130">
        <f t="shared" si="411"/>
        <v>0</v>
      </c>
      <c r="OB70" s="130">
        <f t="shared" si="411"/>
        <v>0</v>
      </c>
      <c r="OC70" s="130">
        <f t="shared" si="411"/>
        <v>0</v>
      </c>
      <c r="OD70" s="130">
        <f t="shared" si="411"/>
        <v>0</v>
      </c>
      <c r="OE70" s="130">
        <f t="shared" si="411"/>
        <v>0</v>
      </c>
      <c r="OF70" s="130">
        <f t="shared" si="411"/>
        <v>0</v>
      </c>
      <c r="OG70" s="130">
        <f t="shared" si="411"/>
        <v>0</v>
      </c>
    </row>
    <row r="71" spans="4:397">
      <c r="E71" s="17" t="s">
        <v>342</v>
      </c>
      <c r="G71" s="56">
        <f t="shared" ref="G71:AE71" si="412">SUM(G66:G70)</f>
        <v>-934878.34352524998</v>
      </c>
      <c r="H71" s="56">
        <f t="shared" si="412"/>
        <v>-70179.655459681104</v>
      </c>
      <c r="I71" s="56">
        <f t="shared" si="412"/>
        <v>-70156.066793014441</v>
      </c>
      <c r="J71" s="56">
        <f t="shared" si="412"/>
        <v>-70113.353459681093</v>
      </c>
      <c r="K71" s="56">
        <f t="shared" si="412"/>
        <v>-70050.198259681085</v>
      </c>
      <c r="L71" s="56">
        <f t="shared" si="412"/>
        <v>-69978.036115681112</v>
      </c>
      <c r="M71" s="56">
        <f t="shared" si="412"/>
        <v>-69904.43072880109</v>
      </c>
      <c r="N71" s="56">
        <f t="shared" si="412"/>
        <v>-69829.353234183509</v>
      </c>
      <c r="O71" s="56">
        <f t="shared" si="412"/>
        <v>-69752.774189673553</v>
      </c>
      <c r="P71" s="56">
        <f t="shared" si="412"/>
        <v>-69674.663564273404</v>
      </c>
      <c r="Q71" s="56">
        <f t="shared" si="412"/>
        <v>0</v>
      </c>
      <c r="R71" s="56">
        <f t="shared" si="412"/>
        <v>0</v>
      </c>
      <c r="S71" s="56">
        <f t="shared" si="412"/>
        <v>0</v>
      </c>
      <c r="T71" s="56">
        <f t="shared" si="412"/>
        <v>0</v>
      </c>
      <c r="U71" s="56">
        <f t="shared" si="412"/>
        <v>0</v>
      </c>
      <c r="V71" s="56">
        <f t="shared" si="412"/>
        <v>0</v>
      </c>
      <c r="W71" s="56">
        <f t="shared" si="412"/>
        <v>0</v>
      </c>
      <c r="X71" s="56">
        <f t="shared" si="412"/>
        <v>0</v>
      </c>
      <c r="Y71" s="56">
        <f t="shared" si="412"/>
        <v>0</v>
      </c>
      <c r="Z71" s="56">
        <f t="shared" si="412"/>
        <v>0</v>
      </c>
      <c r="AA71" s="56">
        <f t="shared" si="412"/>
        <v>0</v>
      </c>
      <c r="AB71" s="56">
        <f t="shared" si="412"/>
        <v>0</v>
      </c>
      <c r="AC71" s="56">
        <f t="shared" si="412"/>
        <v>0</v>
      </c>
      <c r="AD71" s="56">
        <f t="shared" si="412"/>
        <v>0</v>
      </c>
      <c r="AE71" s="56">
        <f t="shared" si="412"/>
        <v>0</v>
      </c>
      <c r="AF71" s="56">
        <f t="shared" ref="AF71" si="413">SUM(AF66:AF70)</f>
        <v>0</v>
      </c>
      <c r="AG71" s="56">
        <f t="shared" ref="AG71" si="414">SUM(AG66:AG70)</f>
        <v>0</v>
      </c>
      <c r="AH71" s="56">
        <f t="shared" ref="AH71" si="415">SUM(AH66:AH70)</f>
        <v>0</v>
      </c>
      <c r="AI71" s="56">
        <f t="shared" ref="AI71" si="416">SUM(AI66:AI70)</f>
        <v>0</v>
      </c>
      <c r="AJ71" s="56">
        <f t="shared" ref="AJ71" si="417">SUM(AJ66:AJ70)</f>
        <v>0</v>
      </c>
      <c r="AK71" s="50"/>
      <c r="AL71" s="56">
        <f t="shared" ref="AL71:CW71" si="418">SUM(AL66:AL70)</f>
        <v>-851227.40374483459</v>
      </c>
      <c r="AM71" s="56">
        <f t="shared" si="418"/>
        <v>-6294.7369085101691</v>
      </c>
      <c r="AN71" s="56">
        <f t="shared" si="418"/>
        <v>-7383.7909789897258</v>
      </c>
      <c r="AO71" s="56">
        <f t="shared" si="418"/>
        <v>-8237.1751757864495</v>
      </c>
      <c r="AP71" s="56">
        <f t="shared" si="418"/>
        <v>-8706.4654247743219</v>
      </c>
      <c r="AQ71" s="56">
        <f t="shared" si="418"/>
        <v>-8846.1753908341798</v>
      </c>
      <c r="AR71" s="56">
        <f t="shared" si="418"/>
        <v>-9081.8153448326666</v>
      </c>
      <c r="AS71" s="56">
        <f t="shared" si="418"/>
        <v>-8645.7733450757642</v>
      </c>
      <c r="AT71" s="56">
        <f t="shared" si="418"/>
        <v>-7781.1617867277037</v>
      </c>
      <c r="AU71" s="56">
        <f t="shared" si="418"/>
        <v>-6851.2280775283361</v>
      </c>
      <c r="AV71" s="56">
        <f t="shared" si="418"/>
        <v>-6167.301492953804</v>
      </c>
      <c r="AW71" s="56">
        <f t="shared" si="418"/>
        <v>-5655.3158544022899</v>
      </c>
      <c r="AX71" s="56">
        <f t="shared" si="418"/>
        <v>-5848.3046216400917</v>
      </c>
      <c r="AY71" s="56">
        <f t="shared" si="418"/>
        <v>-5848.3046216400917</v>
      </c>
      <c r="AZ71" s="56">
        <f t="shared" si="418"/>
        <v>-5848.3046216400917</v>
      </c>
      <c r="BA71" s="56">
        <f t="shared" si="418"/>
        <v>-5848.3046216400926</v>
      </c>
      <c r="BB71" s="56">
        <f t="shared" si="418"/>
        <v>-5848.3046216400917</v>
      </c>
      <c r="BC71" s="56">
        <f t="shared" si="418"/>
        <v>-5848.3046216400917</v>
      </c>
      <c r="BD71" s="56">
        <f t="shared" si="418"/>
        <v>-5848.3046216400917</v>
      </c>
      <c r="BE71" s="56">
        <f t="shared" si="418"/>
        <v>-5848.3046216400917</v>
      </c>
      <c r="BF71" s="56">
        <f t="shared" si="418"/>
        <v>-5848.3046216400917</v>
      </c>
      <c r="BG71" s="56">
        <f t="shared" si="418"/>
        <v>-5848.3046216400917</v>
      </c>
      <c r="BH71" s="56">
        <f t="shared" si="418"/>
        <v>-5848.3046216400926</v>
      </c>
      <c r="BI71" s="56">
        <f t="shared" si="418"/>
        <v>-5848.3046216400917</v>
      </c>
      <c r="BJ71" s="56">
        <f t="shared" si="418"/>
        <v>-5846.3388994178695</v>
      </c>
      <c r="BK71" s="56">
        <f t="shared" si="418"/>
        <v>-5846.3388994178695</v>
      </c>
      <c r="BL71" s="56">
        <f t="shared" si="418"/>
        <v>-5846.3388994178704</v>
      </c>
      <c r="BM71" s="56">
        <f t="shared" si="418"/>
        <v>-5846.3388994178695</v>
      </c>
      <c r="BN71" s="56">
        <f t="shared" si="418"/>
        <v>-5846.3388994178704</v>
      </c>
      <c r="BO71" s="56">
        <f t="shared" si="418"/>
        <v>-5846.3388994178695</v>
      </c>
      <c r="BP71" s="56">
        <f t="shared" si="418"/>
        <v>-5846.3388994178695</v>
      </c>
      <c r="BQ71" s="56">
        <f t="shared" si="418"/>
        <v>-5846.3388994178704</v>
      </c>
      <c r="BR71" s="56">
        <f t="shared" si="418"/>
        <v>-5846.3388994178695</v>
      </c>
      <c r="BS71" s="56">
        <f t="shared" si="418"/>
        <v>-5846.3388994178695</v>
      </c>
      <c r="BT71" s="56">
        <f t="shared" si="418"/>
        <v>-5846.3388994178704</v>
      </c>
      <c r="BU71" s="56">
        <f t="shared" si="418"/>
        <v>-5846.3388994178695</v>
      </c>
      <c r="BV71" s="56">
        <f t="shared" si="418"/>
        <v>-5842.7794549734244</v>
      </c>
      <c r="BW71" s="56">
        <f t="shared" si="418"/>
        <v>-5842.7794549734244</v>
      </c>
      <c r="BX71" s="56">
        <f t="shared" si="418"/>
        <v>-5842.7794549734244</v>
      </c>
      <c r="BY71" s="56">
        <f t="shared" si="418"/>
        <v>-5842.7794549734253</v>
      </c>
      <c r="BZ71" s="56">
        <f t="shared" si="418"/>
        <v>-5842.7794549734253</v>
      </c>
      <c r="CA71" s="56">
        <f t="shared" si="418"/>
        <v>-5842.7794549734253</v>
      </c>
      <c r="CB71" s="56">
        <f t="shared" si="418"/>
        <v>-5842.7794549734244</v>
      </c>
      <c r="CC71" s="56">
        <f t="shared" si="418"/>
        <v>-5842.7794549734244</v>
      </c>
      <c r="CD71" s="56">
        <f t="shared" si="418"/>
        <v>-5842.7794549734244</v>
      </c>
      <c r="CE71" s="56">
        <f t="shared" si="418"/>
        <v>-5842.7794549734244</v>
      </c>
      <c r="CF71" s="56">
        <f t="shared" si="418"/>
        <v>-5842.7794549734253</v>
      </c>
      <c r="CG71" s="56">
        <f t="shared" si="418"/>
        <v>-5842.7794549734244</v>
      </c>
      <c r="CH71" s="56">
        <f t="shared" si="418"/>
        <v>-5837.5165216400919</v>
      </c>
      <c r="CI71" s="56">
        <f t="shared" si="418"/>
        <v>-5837.5165216400919</v>
      </c>
      <c r="CJ71" s="56">
        <f t="shared" si="418"/>
        <v>-5837.5165216400919</v>
      </c>
      <c r="CK71" s="56">
        <f t="shared" si="418"/>
        <v>-5837.5165216400919</v>
      </c>
      <c r="CL71" s="56">
        <f t="shared" si="418"/>
        <v>-5837.5165216400919</v>
      </c>
      <c r="CM71" s="56">
        <f t="shared" si="418"/>
        <v>-5837.5165216400919</v>
      </c>
      <c r="CN71" s="56">
        <f t="shared" si="418"/>
        <v>-5837.5165216400919</v>
      </c>
      <c r="CO71" s="56">
        <f t="shared" si="418"/>
        <v>-5837.516521640091</v>
      </c>
      <c r="CP71" s="56">
        <f t="shared" si="418"/>
        <v>-5837.5165216400919</v>
      </c>
      <c r="CQ71" s="56">
        <f t="shared" si="418"/>
        <v>-5837.5165216400919</v>
      </c>
      <c r="CR71" s="56">
        <f t="shared" si="418"/>
        <v>-5837.5165216400919</v>
      </c>
      <c r="CS71" s="56">
        <f t="shared" si="418"/>
        <v>-5837.516521640091</v>
      </c>
      <c r="CT71" s="56">
        <f t="shared" si="418"/>
        <v>-5831.5030096400924</v>
      </c>
      <c r="CU71" s="56">
        <f t="shared" si="418"/>
        <v>-5831.5030096400915</v>
      </c>
      <c r="CV71" s="56">
        <f t="shared" si="418"/>
        <v>-5831.5030096400924</v>
      </c>
      <c r="CW71" s="56">
        <f t="shared" si="418"/>
        <v>-5831.5030096400915</v>
      </c>
      <c r="CX71" s="56">
        <f t="shared" ref="CX71:FI71" si="419">SUM(CX66:CX70)</f>
        <v>-5831.5030096400915</v>
      </c>
      <c r="CY71" s="56">
        <f t="shared" si="419"/>
        <v>-5831.5030096400924</v>
      </c>
      <c r="CZ71" s="56">
        <f t="shared" si="419"/>
        <v>-5831.5030096400915</v>
      </c>
      <c r="DA71" s="56">
        <f t="shared" si="419"/>
        <v>-5831.5030096400924</v>
      </c>
      <c r="DB71" s="56">
        <f t="shared" si="419"/>
        <v>-5831.5030096400924</v>
      </c>
      <c r="DC71" s="56">
        <f t="shared" si="419"/>
        <v>-5831.5030096400915</v>
      </c>
      <c r="DD71" s="56">
        <f t="shared" si="419"/>
        <v>-5831.5030096400924</v>
      </c>
      <c r="DE71" s="56">
        <f t="shared" si="419"/>
        <v>-5831.5030096400924</v>
      </c>
      <c r="DF71" s="56">
        <f t="shared" si="419"/>
        <v>-5825.3692274000923</v>
      </c>
      <c r="DG71" s="56">
        <f t="shared" si="419"/>
        <v>-5825.3692274000914</v>
      </c>
      <c r="DH71" s="56">
        <f t="shared" si="419"/>
        <v>-5825.3692274000914</v>
      </c>
      <c r="DI71" s="56">
        <f t="shared" si="419"/>
        <v>-5825.3692274000923</v>
      </c>
      <c r="DJ71" s="56">
        <f t="shared" si="419"/>
        <v>-5825.3692274000923</v>
      </c>
      <c r="DK71" s="56">
        <f t="shared" si="419"/>
        <v>-5825.3692274000914</v>
      </c>
      <c r="DL71" s="56">
        <f t="shared" si="419"/>
        <v>-5825.3692274000914</v>
      </c>
      <c r="DM71" s="56">
        <f t="shared" si="419"/>
        <v>-5825.3692274000914</v>
      </c>
      <c r="DN71" s="56">
        <f t="shared" si="419"/>
        <v>-5825.3692274000923</v>
      </c>
      <c r="DO71" s="56">
        <f t="shared" si="419"/>
        <v>-5825.3692274000923</v>
      </c>
      <c r="DP71" s="56">
        <f t="shared" si="419"/>
        <v>-5825.3692274000923</v>
      </c>
      <c r="DQ71" s="56">
        <f t="shared" si="419"/>
        <v>-5825.3692274000914</v>
      </c>
      <c r="DR71" s="56">
        <f t="shared" si="419"/>
        <v>-5819.1127695152918</v>
      </c>
      <c r="DS71" s="56">
        <f t="shared" si="419"/>
        <v>-5819.1127695152918</v>
      </c>
      <c r="DT71" s="56">
        <f t="shared" si="419"/>
        <v>-5819.1127695152918</v>
      </c>
      <c r="DU71" s="56">
        <f t="shared" si="419"/>
        <v>-5819.1127695152927</v>
      </c>
      <c r="DV71" s="56">
        <f t="shared" si="419"/>
        <v>-5819.1127695152918</v>
      </c>
      <c r="DW71" s="56">
        <f t="shared" si="419"/>
        <v>-5819.1127695152927</v>
      </c>
      <c r="DX71" s="56">
        <f t="shared" si="419"/>
        <v>-5819.1127695152927</v>
      </c>
      <c r="DY71" s="56">
        <f t="shared" si="419"/>
        <v>-5819.1127695152927</v>
      </c>
      <c r="DZ71" s="56">
        <f t="shared" si="419"/>
        <v>-5819.1127695152918</v>
      </c>
      <c r="EA71" s="56">
        <f t="shared" si="419"/>
        <v>-5819.1127695152918</v>
      </c>
      <c r="EB71" s="56">
        <f t="shared" si="419"/>
        <v>-5819.1127695152918</v>
      </c>
      <c r="EC71" s="56">
        <f t="shared" si="419"/>
        <v>-5819.1127695152918</v>
      </c>
      <c r="ED71" s="56">
        <f t="shared" si="419"/>
        <v>-5812.7311824727958</v>
      </c>
      <c r="EE71" s="56">
        <f t="shared" si="419"/>
        <v>-5812.7311824727958</v>
      </c>
      <c r="EF71" s="56">
        <f t="shared" si="419"/>
        <v>-5812.7311824727958</v>
      </c>
      <c r="EG71" s="56">
        <f t="shared" si="419"/>
        <v>-5812.7311824727958</v>
      </c>
      <c r="EH71" s="56">
        <f t="shared" si="419"/>
        <v>-5812.7311824727958</v>
      </c>
      <c r="EI71" s="56">
        <f t="shared" si="419"/>
        <v>-5812.7311824727958</v>
      </c>
      <c r="EJ71" s="56">
        <f t="shared" si="419"/>
        <v>-5812.7311824727958</v>
      </c>
      <c r="EK71" s="56">
        <f t="shared" si="419"/>
        <v>-5812.7311824727958</v>
      </c>
      <c r="EL71" s="56">
        <f t="shared" si="419"/>
        <v>-5812.7311824727958</v>
      </c>
      <c r="EM71" s="56">
        <f t="shared" si="419"/>
        <v>-5812.7311824727958</v>
      </c>
      <c r="EN71" s="56">
        <f t="shared" si="419"/>
        <v>-5812.7311824727958</v>
      </c>
      <c r="EO71" s="56">
        <f t="shared" si="419"/>
        <v>-5812.7311824727967</v>
      </c>
      <c r="EP71" s="56">
        <f t="shared" si="419"/>
        <v>-5806.2219636894497</v>
      </c>
      <c r="EQ71" s="56">
        <f t="shared" si="419"/>
        <v>-5806.2219636894497</v>
      </c>
      <c r="ER71" s="56">
        <f t="shared" si="419"/>
        <v>-5806.2219636894506</v>
      </c>
      <c r="ES71" s="56">
        <f t="shared" si="419"/>
        <v>-5806.2219636894497</v>
      </c>
      <c r="ET71" s="56">
        <f t="shared" si="419"/>
        <v>-5806.2219636894506</v>
      </c>
      <c r="EU71" s="56">
        <f t="shared" si="419"/>
        <v>-5806.2219636894506</v>
      </c>
      <c r="EV71" s="56">
        <f t="shared" si="419"/>
        <v>-5806.2219636894506</v>
      </c>
      <c r="EW71" s="56">
        <f t="shared" si="419"/>
        <v>-5806.2219636894506</v>
      </c>
      <c r="EX71" s="56">
        <f t="shared" si="419"/>
        <v>-5806.2219636894497</v>
      </c>
      <c r="EY71" s="56">
        <f t="shared" si="419"/>
        <v>-5806.2219636894506</v>
      </c>
      <c r="EZ71" s="56">
        <f t="shared" si="419"/>
        <v>-5806.2219636894506</v>
      </c>
      <c r="FA71" s="56">
        <f t="shared" si="419"/>
        <v>-5806.2219636894506</v>
      </c>
      <c r="FB71" s="56">
        <f t="shared" si="419"/>
        <v>0</v>
      </c>
      <c r="FC71" s="56">
        <f t="shared" si="419"/>
        <v>0</v>
      </c>
      <c r="FD71" s="56">
        <f t="shared" si="419"/>
        <v>0</v>
      </c>
      <c r="FE71" s="56">
        <f t="shared" si="419"/>
        <v>0</v>
      </c>
      <c r="FF71" s="56">
        <f t="shared" si="419"/>
        <v>0</v>
      </c>
      <c r="FG71" s="56">
        <f t="shared" si="419"/>
        <v>0</v>
      </c>
      <c r="FH71" s="56">
        <f t="shared" si="419"/>
        <v>0</v>
      </c>
      <c r="FI71" s="56">
        <f t="shared" si="419"/>
        <v>0</v>
      </c>
      <c r="FJ71" s="56">
        <f t="shared" ref="FJ71:HU71" si="420">SUM(FJ66:FJ70)</f>
        <v>0</v>
      </c>
      <c r="FK71" s="56">
        <f t="shared" si="420"/>
        <v>0</v>
      </c>
      <c r="FL71" s="56">
        <f t="shared" si="420"/>
        <v>0</v>
      </c>
      <c r="FM71" s="56">
        <f t="shared" si="420"/>
        <v>0</v>
      </c>
      <c r="FN71" s="56">
        <f t="shared" si="420"/>
        <v>0</v>
      </c>
      <c r="FO71" s="56">
        <f t="shared" si="420"/>
        <v>0</v>
      </c>
      <c r="FP71" s="56">
        <f t="shared" si="420"/>
        <v>0</v>
      </c>
      <c r="FQ71" s="56">
        <f t="shared" si="420"/>
        <v>0</v>
      </c>
      <c r="FR71" s="56">
        <f t="shared" si="420"/>
        <v>0</v>
      </c>
      <c r="FS71" s="56">
        <f t="shared" si="420"/>
        <v>0</v>
      </c>
      <c r="FT71" s="56">
        <f t="shared" si="420"/>
        <v>0</v>
      </c>
      <c r="FU71" s="56">
        <f t="shared" si="420"/>
        <v>0</v>
      </c>
      <c r="FV71" s="56">
        <f t="shared" si="420"/>
        <v>0</v>
      </c>
      <c r="FW71" s="56">
        <f t="shared" si="420"/>
        <v>0</v>
      </c>
      <c r="FX71" s="56">
        <f t="shared" si="420"/>
        <v>0</v>
      </c>
      <c r="FY71" s="56">
        <f t="shared" si="420"/>
        <v>0</v>
      </c>
      <c r="FZ71" s="56">
        <f t="shared" si="420"/>
        <v>0</v>
      </c>
      <c r="GA71" s="56">
        <f t="shared" si="420"/>
        <v>0</v>
      </c>
      <c r="GB71" s="56">
        <f t="shared" si="420"/>
        <v>0</v>
      </c>
      <c r="GC71" s="56">
        <f t="shared" si="420"/>
        <v>0</v>
      </c>
      <c r="GD71" s="56">
        <f t="shared" si="420"/>
        <v>0</v>
      </c>
      <c r="GE71" s="56">
        <f t="shared" si="420"/>
        <v>0</v>
      </c>
      <c r="GF71" s="56">
        <f t="shared" si="420"/>
        <v>0</v>
      </c>
      <c r="GG71" s="56">
        <f t="shared" si="420"/>
        <v>0</v>
      </c>
      <c r="GH71" s="56">
        <f t="shared" si="420"/>
        <v>0</v>
      </c>
      <c r="GI71" s="56">
        <f t="shared" si="420"/>
        <v>0</v>
      </c>
      <c r="GJ71" s="56">
        <f t="shared" si="420"/>
        <v>0</v>
      </c>
      <c r="GK71" s="56">
        <f t="shared" si="420"/>
        <v>0</v>
      </c>
      <c r="GL71" s="56">
        <f t="shared" si="420"/>
        <v>0</v>
      </c>
      <c r="GM71" s="56">
        <f t="shared" si="420"/>
        <v>0</v>
      </c>
      <c r="GN71" s="56">
        <f t="shared" si="420"/>
        <v>0</v>
      </c>
      <c r="GO71" s="56">
        <f t="shared" si="420"/>
        <v>0</v>
      </c>
      <c r="GP71" s="56">
        <f t="shared" si="420"/>
        <v>0</v>
      </c>
      <c r="GQ71" s="56">
        <f t="shared" si="420"/>
        <v>0</v>
      </c>
      <c r="GR71" s="56">
        <f t="shared" si="420"/>
        <v>0</v>
      </c>
      <c r="GS71" s="56">
        <f t="shared" si="420"/>
        <v>0</v>
      </c>
      <c r="GT71" s="56">
        <f t="shared" si="420"/>
        <v>0</v>
      </c>
      <c r="GU71" s="56">
        <f t="shared" si="420"/>
        <v>0</v>
      </c>
      <c r="GV71" s="56">
        <f t="shared" si="420"/>
        <v>0</v>
      </c>
      <c r="GW71" s="56">
        <f t="shared" si="420"/>
        <v>0</v>
      </c>
      <c r="GX71" s="56">
        <f t="shared" si="420"/>
        <v>0</v>
      </c>
      <c r="GY71" s="56">
        <f t="shared" si="420"/>
        <v>0</v>
      </c>
      <c r="GZ71" s="56">
        <f t="shared" si="420"/>
        <v>0</v>
      </c>
      <c r="HA71" s="56">
        <f t="shared" si="420"/>
        <v>0</v>
      </c>
      <c r="HB71" s="56">
        <f t="shared" si="420"/>
        <v>0</v>
      </c>
      <c r="HC71" s="56">
        <f t="shared" si="420"/>
        <v>0</v>
      </c>
      <c r="HD71" s="56">
        <f t="shared" si="420"/>
        <v>0</v>
      </c>
      <c r="HE71" s="56">
        <f t="shared" si="420"/>
        <v>0</v>
      </c>
      <c r="HF71" s="56">
        <f t="shared" si="420"/>
        <v>0</v>
      </c>
      <c r="HG71" s="56">
        <f t="shared" si="420"/>
        <v>0</v>
      </c>
      <c r="HH71" s="56">
        <f t="shared" si="420"/>
        <v>0</v>
      </c>
      <c r="HI71" s="56">
        <f t="shared" si="420"/>
        <v>0</v>
      </c>
      <c r="HJ71" s="56">
        <f t="shared" si="420"/>
        <v>0</v>
      </c>
      <c r="HK71" s="56">
        <f t="shared" si="420"/>
        <v>0</v>
      </c>
      <c r="HL71" s="56">
        <f t="shared" si="420"/>
        <v>0</v>
      </c>
      <c r="HM71" s="56">
        <f t="shared" si="420"/>
        <v>0</v>
      </c>
      <c r="HN71" s="56">
        <f t="shared" si="420"/>
        <v>0</v>
      </c>
      <c r="HO71" s="56">
        <f t="shared" si="420"/>
        <v>0</v>
      </c>
      <c r="HP71" s="56">
        <f t="shared" si="420"/>
        <v>0</v>
      </c>
      <c r="HQ71" s="56">
        <f t="shared" si="420"/>
        <v>0</v>
      </c>
      <c r="HR71" s="56">
        <f t="shared" si="420"/>
        <v>0</v>
      </c>
      <c r="HS71" s="56">
        <f t="shared" si="420"/>
        <v>0</v>
      </c>
      <c r="HT71" s="56">
        <f t="shared" si="420"/>
        <v>0</v>
      </c>
      <c r="HU71" s="56">
        <f t="shared" si="420"/>
        <v>0</v>
      </c>
      <c r="HV71" s="56">
        <f t="shared" ref="HV71:KG71" si="421">SUM(HV66:HV70)</f>
        <v>0</v>
      </c>
      <c r="HW71" s="56">
        <f t="shared" si="421"/>
        <v>0</v>
      </c>
      <c r="HX71" s="56">
        <f t="shared" si="421"/>
        <v>0</v>
      </c>
      <c r="HY71" s="56">
        <f t="shared" si="421"/>
        <v>0</v>
      </c>
      <c r="HZ71" s="56">
        <f t="shared" si="421"/>
        <v>0</v>
      </c>
      <c r="IA71" s="56">
        <f t="shared" si="421"/>
        <v>0</v>
      </c>
      <c r="IB71" s="56">
        <f t="shared" si="421"/>
        <v>0</v>
      </c>
      <c r="IC71" s="56">
        <f t="shared" si="421"/>
        <v>0</v>
      </c>
      <c r="ID71" s="56">
        <f t="shared" si="421"/>
        <v>0</v>
      </c>
      <c r="IE71" s="56">
        <f t="shared" si="421"/>
        <v>0</v>
      </c>
      <c r="IF71" s="56">
        <f t="shared" si="421"/>
        <v>0</v>
      </c>
      <c r="IG71" s="56">
        <f t="shared" si="421"/>
        <v>0</v>
      </c>
      <c r="IH71" s="56">
        <f t="shared" si="421"/>
        <v>0</v>
      </c>
      <c r="II71" s="56">
        <f t="shared" si="421"/>
        <v>0</v>
      </c>
      <c r="IJ71" s="56">
        <f t="shared" si="421"/>
        <v>0</v>
      </c>
      <c r="IK71" s="56">
        <f t="shared" si="421"/>
        <v>0</v>
      </c>
      <c r="IL71" s="56">
        <f t="shared" si="421"/>
        <v>0</v>
      </c>
      <c r="IM71" s="56">
        <f t="shared" si="421"/>
        <v>0</v>
      </c>
      <c r="IN71" s="56">
        <f t="shared" si="421"/>
        <v>0</v>
      </c>
      <c r="IO71" s="56">
        <f t="shared" si="421"/>
        <v>0</v>
      </c>
      <c r="IP71" s="56">
        <f t="shared" si="421"/>
        <v>0</v>
      </c>
      <c r="IQ71" s="56">
        <f t="shared" si="421"/>
        <v>0</v>
      </c>
      <c r="IR71" s="56">
        <f t="shared" si="421"/>
        <v>0</v>
      </c>
      <c r="IS71" s="56">
        <f t="shared" si="421"/>
        <v>0</v>
      </c>
      <c r="IT71" s="56">
        <f t="shared" si="421"/>
        <v>0</v>
      </c>
      <c r="IU71" s="56">
        <f t="shared" si="421"/>
        <v>0</v>
      </c>
      <c r="IV71" s="56">
        <f t="shared" si="421"/>
        <v>0</v>
      </c>
      <c r="IW71" s="56">
        <f t="shared" si="421"/>
        <v>0</v>
      </c>
      <c r="IX71" s="56">
        <f t="shared" si="421"/>
        <v>0</v>
      </c>
      <c r="IY71" s="56">
        <f t="shared" si="421"/>
        <v>0</v>
      </c>
      <c r="IZ71" s="56">
        <f t="shared" si="421"/>
        <v>0</v>
      </c>
      <c r="JA71" s="56">
        <f t="shared" si="421"/>
        <v>0</v>
      </c>
      <c r="JB71" s="56">
        <f t="shared" si="421"/>
        <v>0</v>
      </c>
      <c r="JC71" s="56">
        <f t="shared" si="421"/>
        <v>0</v>
      </c>
      <c r="JD71" s="56">
        <f t="shared" si="421"/>
        <v>0</v>
      </c>
      <c r="JE71" s="56">
        <f t="shared" si="421"/>
        <v>0</v>
      </c>
      <c r="JF71" s="56">
        <f t="shared" si="421"/>
        <v>0</v>
      </c>
      <c r="JG71" s="56">
        <f t="shared" si="421"/>
        <v>0</v>
      </c>
      <c r="JH71" s="56">
        <f t="shared" si="421"/>
        <v>0</v>
      </c>
      <c r="JI71" s="56">
        <f t="shared" si="421"/>
        <v>0</v>
      </c>
      <c r="JJ71" s="56">
        <f t="shared" si="421"/>
        <v>0</v>
      </c>
      <c r="JK71" s="56">
        <f t="shared" si="421"/>
        <v>0</v>
      </c>
      <c r="JL71" s="56">
        <f t="shared" si="421"/>
        <v>0</v>
      </c>
      <c r="JM71" s="56">
        <f t="shared" si="421"/>
        <v>0</v>
      </c>
      <c r="JN71" s="56">
        <f t="shared" si="421"/>
        <v>0</v>
      </c>
      <c r="JO71" s="56">
        <f t="shared" si="421"/>
        <v>0</v>
      </c>
      <c r="JP71" s="56">
        <f t="shared" si="421"/>
        <v>0</v>
      </c>
      <c r="JQ71" s="56">
        <f t="shared" si="421"/>
        <v>0</v>
      </c>
      <c r="JR71" s="56">
        <f t="shared" si="421"/>
        <v>0</v>
      </c>
      <c r="JS71" s="56">
        <f t="shared" si="421"/>
        <v>0</v>
      </c>
      <c r="JT71" s="56">
        <f t="shared" si="421"/>
        <v>0</v>
      </c>
      <c r="JU71" s="56">
        <f t="shared" si="421"/>
        <v>0</v>
      </c>
      <c r="JV71" s="56">
        <f t="shared" si="421"/>
        <v>0</v>
      </c>
      <c r="JW71" s="56">
        <f t="shared" si="421"/>
        <v>0</v>
      </c>
      <c r="JX71" s="56">
        <f t="shared" si="421"/>
        <v>0</v>
      </c>
      <c r="JY71" s="56">
        <f t="shared" si="421"/>
        <v>0</v>
      </c>
      <c r="JZ71" s="56">
        <f t="shared" si="421"/>
        <v>0</v>
      </c>
      <c r="KA71" s="56">
        <f t="shared" si="421"/>
        <v>0</v>
      </c>
      <c r="KB71" s="56">
        <f t="shared" si="421"/>
        <v>0</v>
      </c>
      <c r="KC71" s="56">
        <f t="shared" si="421"/>
        <v>0</v>
      </c>
      <c r="KD71" s="56">
        <f t="shared" si="421"/>
        <v>0</v>
      </c>
      <c r="KE71" s="56">
        <f t="shared" si="421"/>
        <v>0</v>
      </c>
      <c r="KF71" s="56">
        <f t="shared" si="421"/>
        <v>0</v>
      </c>
      <c r="KG71" s="56">
        <f t="shared" si="421"/>
        <v>0</v>
      </c>
      <c r="KH71" s="56">
        <f t="shared" ref="KH71:LY71" si="422">SUM(KH66:KH70)</f>
        <v>0</v>
      </c>
      <c r="KI71" s="56">
        <f t="shared" si="422"/>
        <v>0</v>
      </c>
      <c r="KJ71" s="56">
        <f t="shared" si="422"/>
        <v>0</v>
      </c>
      <c r="KK71" s="56">
        <f t="shared" si="422"/>
        <v>0</v>
      </c>
      <c r="KL71" s="56">
        <f t="shared" si="422"/>
        <v>0</v>
      </c>
      <c r="KM71" s="56">
        <f t="shared" si="422"/>
        <v>0</v>
      </c>
      <c r="KN71" s="56">
        <f t="shared" si="422"/>
        <v>0</v>
      </c>
      <c r="KO71" s="56">
        <f t="shared" si="422"/>
        <v>0</v>
      </c>
      <c r="KP71" s="56">
        <f t="shared" si="422"/>
        <v>0</v>
      </c>
      <c r="KQ71" s="56">
        <f t="shared" si="422"/>
        <v>0</v>
      </c>
      <c r="KR71" s="56">
        <f t="shared" si="422"/>
        <v>0</v>
      </c>
      <c r="KS71" s="56">
        <f t="shared" si="422"/>
        <v>0</v>
      </c>
      <c r="KT71" s="56">
        <f t="shared" si="422"/>
        <v>0</v>
      </c>
      <c r="KU71" s="56">
        <f t="shared" si="422"/>
        <v>0</v>
      </c>
      <c r="KV71" s="56">
        <f t="shared" si="422"/>
        <v>0</v>
      </c>
      <c r="KW71" s="56">
        <f t="shared" si="422"/>
        <v>0</v>
      </c>
      <c r="KX71" s="56">
        <f t="shared" si="422"/>
        <v>0</v>
      </c>
      <c r="KY71" s="56">
        <f t="shared" si="422"/>
        <v>0</v>
      </c>
      <c r="KZ71" s="56">
        <f t="shared" si="422"/>
        <v>0</v>
      </c>
      <c r="LA71" s="56">
        <f t="shared" si="422"/>
        <v>0</v>
      </c>
      <c r="LB71" s="56">
        <f t="shared" si="422"/>
        <v>0</v>
      </c>
      <c r="LC71" s="56">
        <f t="shared" si="422"/>
        <v>0</v>
      </c>
      <c r="LD71" s="56">
        <f t="shared" si="422"/>
        <v>0</v>
      </c>
      <c r="LE71" s="56">
        <f t="shared" si="422"/>
        <v>0</v>
      </c>
      <c r="LF71" s="56">
        <f t="shared" si="422"/>
        <v>0</v>
      </c>
      <c r="LG71" s="56">
        <f t="shared" si="422"/>
        <v>0</v>
      </c>
      <c r="LH71" s="56">
        <f t="shared" si="422"/>
        <v>0</v>
      </c>
      <c r="LI71" s="56">
        <f t="shared" si="422"/>
        <v>0</v>
      </c>
      <c r="LJ71" s="56">
        <f t="shared" si="422"/>
        <v>0</v>
      </c>
      <c r="LK71" s="56">
        <f t="shared" si="422"/>
        <v>0</v>
      </c>
      <c r="LL71" s="56">
        <f t="shared" si="422"/>
        <v>0</v>
      </c>
      <c r="LM71" s="56">
        <f t="shared" si="422"/>
        <v>0</v>
      </c>
      <c r="LN71" s="56">
        <f t="shared" si="422"/>
        <v>0</v>
      </c>
      <c r="LO71" s="56">
        <f t="shared" si="422"/>
        <v>0</v>
      </c>
      <c r="LP71" s="56">
        <f t="shared" si="422"/>
        <v>0</v>
      </c>
      <c r="LQ71" s="56">
        <f t="shared" si="422"/>
        <v>0</v>
      </c>
      <c r="LR71" s="56">
        <f t="shared" si="422"/>
        <v>0</v>
      </c>
      <c r="LS71" s="56">
        <f t="shared" si="422"/>
        <v>0</v>
      </c>
      <c r="LT71" s="56">
        <f t="shared" si="422"/>
        <v>0</v>
      </c>
      <c r="LU71" s="56">
        <f t="shared" si="422"/>
        <v>0</v>
      </c>
      <c r="LV71" s="56">
        <f t="shared" si="422"/>
        <v>0</v>
      </c>
      <c r="LW71" s="56">
        <f t="shared" si="422"/>
        <v>0</v>
      </c>
      <c r="LX71" s="56">
        <f t="shared" si="422"/>
        <v>0</v>
      </c>
      <c r="LY71" s="56">
        <f t="shared" si="422"/>
        <v>0</v>
      </c>
      <c r="LZ71" s="56">
        <f t="shared" ref="LZ71:OG71" si="423">SUM(LZ66:LZ70)</f>
        <v>0</v>
      </c>
      <c r="MA71" s="56">
        <f t="shared" si="423"/>
        <v>0</v>
      </c>
      <c r="MB71" s="56">
        <f t="shared" si="423"/>
        <v>0</v>
      </c>
      <c r="MC71" s="56">
        <f t="shared" si="423"/>
        <v>0</v>
      </c>
      <c r="MD71" s="56">
        <f t="shared" si="423"/>
        <v>0</v>
      </c>
      <c r="ME71" s="56">
        <f t="shared" si="423"/>
        <v>0</v>
      </c>
      <c r="MF71" s="56">
        <f t="shared" si="423"/>
        <v>0</v>
      </c>
      <c r="MG71" s="56">
        <f t="shared" si="423"/>
        <v>0</v>
      </c>
      <c r="MH71" s="56">
        <f t="shared" si="423"/>
        <v>0</v>
      </c>
      <c r="MI71" s="56">
        <f t="shared" si="423"/>
        <v>0</v>
      </c>
      <c r="MJ71" s="56">
        <f t="shared" si="423"/>
        <v>0</v>
      </c>
      <c r="MK71" s="56">
        <f t="shared" si="423"/>
        <v>0</v>
      </c>
      <c r="ML71" s="56">
        <f t="shared" si="423"/>
        <v>0</v>
      </c>
      <c r="MM71" s="56">
        <f t="shared" si="423"/>
        <v>0</v>
      </c>
      <c r="MN71" s="56">
        <f t="shared" si="423"/>
        <v>0</v>
      </c>
      <c r="MO71" s="56">
        <f t="shared" si="423"/>
        <v>0</v>
      </c>
      <c r="MP71" s="56">
        <f t="shared" si="423"/>
        <v>0</v>
      </c>
      <c r="MQ71" s="56">
        <f t="shared" si="423"/>
        <v>0</v>
      </c>
      <c r="MR71" s="56">
        <f t="shared" si="423"/>
        <v>0</v>
      </c>
      <c r="MS71" s="56">
        <f t="shared" si="423"/>
        <v>0</v>
      </c>
      <c r="MT71" s="56">
        <f t="shared" si="423"/>
        <v>0</v>
      </c>
      <c r="MU71" s="56">
        <f t="shared" si="423"/>
        <v>0</v>
      </c>
      <c r="MV71" s="56">
        <f t="shared" si="423"/>
        <v>0</v>
      </c>
      <c r="MW71" s="56">
        <f t="shared" si="423"/>
        <v>0</v>
      </c>
      <c r="MX71" s="56">
        <f t="shared" si="423"/>
        <v>0</v>
      </c>
      <c r="MY71" s="56">
        <f t="shared" si="423"/>
        <v>0</v>
      </c>
      <c r="MZ71" s="56">
        <f t="shared" si="423"/>
        <v>0</v>
      </c>
      <c r="NA71" s="56">
        <f t="shared" si="423"/>
        <v>0</v>
      </c>
      <c r="NB71" s="56">
        <f t="shared" si="423"/>
        <v>0</v>
      </c>
      <c r="NC71" s="56">
        <f t="shared" si="423"/>
        <v>0</v>
      </c>
      <c r="ND71" s="56">
        <f t="shared" si="423"/>
        <v>0</v>
      </c>
      <c r="NE71" s="56">
        <f t="shared" si="423"/>
        <v>0</v>
      </c>
      <c r="NF71" s="56">
        <f t="shared" si="423"/>
        <v>0</v>
      </c>
      <c r="NG71" s="56">
        <f t="shared" si="423"/>
        <v>0</v>
      </c>
      <c r="NH71" s="56">
        <f t="shared" si="423"/>
        <v>0</v>
      </c>
      <c r="NI71" s="56">
        <f t="shared" si="423"/>
        <v>0</v>
      </c>
      <c r="NJ71" s="56">
        <f t="shared" si="423"/>
        <v>0</v>
      </c>
      <c r="NK71" s="56">
        <f t="shared" si="423"/>
        <v>0</v>
      </c>
      <c r="NL71" s="56">
        <f t="shared" si="423"/>
        <v>0</v>
      </c>
      <c r="NM71" s="56">
        <f t="shared" si="423"/>
        <v>0</v>
      </c>
      <c r="NN71" s="56">
        <f t="shared" si="423"/>
        <v>0</v>
      </c>
      <c r="NO71" s="56">
        <f t="shared" si="423"/>
        <v>0</v>
      </c>
      <c r="NP71" s="56">
        <f t="shared" si="423"/>
        <v>0</v>
      </c>
      <c r="NQ71" s="56">
        <f t="shared" si="423"/>
        <v>0</v>
      </c>
      <c r="NR71" s="56">
        <f t="shared" si="423"/>
        <v>0</v>
      </c>
      <c r="NS71" s="56">
        <f t="shared" si="423"/>
        <v>0</v>
      </c>
      <c r="NT71" s="56">
        <f t="shared" si="423"/>
        <v>0</v>
      </c>
      <c r="NU71" s="56">
        <f t="shared" si="423"/>
        <v>0</v>
      </c>
      <c r="NV71" s="56">
        <f t="shared" si="423"/>
        <v>0</v>
      </c>
      <c r="NW71" s="56">
        <f t="shared" si="423"/>
        <v>0</v>
      </c>
      <c r="NX71" s="56">
        <f t="shared" si="423"/>
        <v>0</v>
      </c>
      <c r="NY71" s="56">
        <f t="shared" si="423"/>
        <v>0</v>
      </c>
      <c r="NZ71" s="56">
        <f t="shared" si="423"/>
        <v>0</v>
      </c>
      <c r="OA71" s="56">
        <f t="shared" si="423"/>
        <v>0</v>
      </c>
      <c r="OB71" s="56">
        <f t="shared" si="423"/>
        <v>0</v>
      </c>
      <c r="OC71" s="56">
        <f t="shared" si="423"/>
        <v>0</v>
      </c>
      <c r="OD71" s="56">
        <f t="shared" si="423"/>
        <v>0</v>
      </c>
      <c r="OE71" s="56">
        <f t="shared" si="423"/>
        <v>0</v>
      </c>
      <c r="OF71" s="56">
        <f t="shared" si="423"/>
        <v>0</v>
      </c>
      <c r="OG71" s="56">
        <f t="shared" si="423"/>
        <v>0</v>
      </c>
    </row>
    <row r="72" spans="4:397"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130"/>
      <c r="AG72" s="130"/>
      <c r="AH72" s="130"/>
      <c r="AI72" s="130"/>
      <c r="AJ72" s="130"/>
      <c r="AK72" s="50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  <c r="IT72" s="55"/>
      <c r="IU72" s="55"/>
      <c r="IV72" s="55"/>
      <c r="IW72" s="55"/>
      <c r="IX72" s="55"/>
      <c r="IY72" s="55"/>
      <c r="IZ72" s="55"/>
      <c r="JA72" s="55"/>
      <c r="JB72" s="55"/>
      <c r="JC72" s="55"/>
      <c r="JD72" s="55"/>
      <c r="JE72" s="55"/>
      <c r="JF72" s="55"/>
      <c r="JG72" s="55"/>
      <c r="JH72" s="55"/>
      <c r="JI72" s="55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  <c r="KD72" s="55"/>
      <c r="KE72" s="55"/>
      <c r="KF72" s="55"/>
      <c r="KG72" s="55"/>
      <c r="KH72" s="55"/>
      <c r="KI72" s="55"/>
      <c r="KJ72" s="55"/>
      <c r="KK72" s="55"/>
      <c r="KL72" s="55"/>
      <c r="KM72" s="55"/>
      <c r="KN72" s="55"/>
      <c r="KO72" s="55"/>
      <c r="KP72" s="55"/>
      <c r="KQ72" s="55"/>
      <c r="KR72" s="55"/>
      <c r="KS72" s="55"/>
      <c r="KT72" s="55"/>
      <c r="KU72" s="55"/>
      <c r="KV72" s="55"/>
      <c r="KW72" s="55"/>
      <c r="KX72" s="55"/>
      <c r="KY72" s="55"/>
      <c r="KZ72" s="55"/>
      <c r="LA72" s="55"/>
      <c r="LB72" s="55"/>
      <c r="LC72" s="55"/>
      <c r="LD72" s="55"/>
      <c r="LE72" s="55"/>
      <c r="LF72" s="55"/>
      <c r="LG72" s="55"/>
      <c r="LH72" s="55"/>
      <c r="LI72" s="55"/>
      <c r="LJ72" s="55"/>
      <c r="LK72" s="55"/>
      <c r="LL72" s="55"/>
      <c r="LM72" s="55"/>
      <c r="LN72" s="55"/>
      <c r="LO72" s="55"/>
      <c r="LP72" s="55"/>
      <c r="LQ72" s="55"/>
      <c r="LR72" s="55"/>
      <c r="LS72" s="55"/>
      <c r="LT72" s="55"/>
      <c r="LU72" s="55"/>
      <c r="LV72" s="55"/>
      <c r="LW72" s="55"/>
      <c r="LX72" s="55"/>
      <c r="LY72" s="55"/>
      <c r="LZ72" s="130"/>
      <c r="MA72" s="130"/>
      <c r="MB72" s="130"/>
      <c r="MC72" s="130"/>
      <c r="MD72" s="130"/>
      <c r="ME72" s="130"/>
      <c r="MF72" s="130"/>
      <c r="MG72" s="130"/>
      <c r="MH72" s="130"/>
      <c r="MI72" s="130"/>
      <c r="MJ72" s="130"/>
      <c r="MK72" s="130"/>
      <c r="ML72" s="130"/>
      <c r="MM72" s="130"/>
      <c r="MN72" s="130"/>
      <c r="MO72" s="130"/>
      <c r="MP72" s="130"/>
      <c r="MQ72" s="130"/>
      <c r="MR72" s="130"/>
      <c r="MS72" s="130"/>
      <c r="MT72" s="130"/>
      <c r="MU72" s="130"/>
      <c r="MV72" s="130"/>
      <c r="MW72" s="130"/>
      <c r="MX72" s="130"/>
      <c r="MY72" s="130"/>
      <c r="MZ72" s="130"/>
      <c r="NA72" s="130"/>
      <c r="NB72" s="130"/>
      <c r="NC72" s="130"/>
      <c r="ND72" s="130"/>
      <c r="NE72" s="130"/>
      <c r="NF72" s="130"/>
      <c r="NG72" s="130"/>
      <c r="NH72" s="130"/>
      <c r="NI72" s="130"/>
      <c r="NJ72" s="130"/>
      <c r="NK72" s="130"/>
      <c r="NL72" s="130"/>
      <c r="NM72" s="130"/>
      <c r="NN72" s="130"/>
      <c r="NO72" s="130"/>
      <c r="NP72" s="130"/>
      <c r="NQ72" s="130"/>
      <c r="NR72" s="130"/>
      <c r="NS72" s="130"/>
      <c r="NT72" s="130"/>
      <c r="NU72" s="130"/>
      <c r="NV72" s="130"/>
      <c r="NW72" s="130"/>
      <c r="NX72" s="130"/>
      <c r="NY72" s="130"/>
      <c r="NZ72" s="130"/>
      <c r="OA72" s="130"/>
      <c r="OB72" s="130"/>
      <c r="OC72" s="130"/>
      <c r="OD72" s="130"/>
      <c r="OE72" s="130"/>
      <c r="OF72" s="130"/>
      <c r="OG72" s="130"/>
    </row>
    <row r="73" spans="4:397">
      <c r="D73" s="11" t="s">
        <v>343</v>
      </c>
      <c r="G73" s="55">
        <f t="shared" ref="G73:AE73" si="424">SUM(G63,G71)</f>
        <v>-828693.04607124999</v>
      </c>
      <c r="H73" s="55">
        <f t="shared" si="424"/>
        <v>-19643.93545968111</v>
      </c>
      <c r="I73" s="55">
        <f t="shared" si="424"/>
        <v>-18222.471933014436</v>
      </c>
      <c r="J73" s="55">
        <f t="shared" si="424"/>
        <v>-16769.392735370107</v>
      </c>
      <c r="K73" s="55">
        <f t="shared" si="424"/>
        <v>-15284.080607730953</v>
      </c>
      <c r="L73" s="55">
        <f t="shared" si="424"/>
        <v>-13763.345981176019</v>
      </c>
      <c r="M73" s="55">
        <f t="shared" si="424"/>
        <v>-12204.751101871465</v>
      </c>
      <c r="N73" s="55">
        <f t="shared" si="424"/>
        <v>-10607.35374259096</v>
      </c>
      <c r="O73" s="55">
        <f t="shared" si="424"/>
        <v>-8970.1882337625284</v>
      </c>
      <c r="P73" s="55">
        <f t="shared" si="424"/>
        <v>-7292.2648803665579</v>
      </c>
      <c r="Q73" s="55">
        <f t="shared" si="424"/>
        <v>64022.421362033245</v>
      </c>
      <c r="R73" s="55">
        <f t="shared" si="424"/>
        <v>65703.662299627642</v>
      </c>
      <c r="S73" s="55">
        <f t="shared" si="424"/>
        <v>67427.155044356274</v>
      </c>
      <c r="T73" s="55">
        <f t="shared" si="424"/>
        <v>69193.959013023021</v>
      </c>
      <c r="U73" s="55">
        <f t="shared" si="424"/>
        <v>71005.160138127452</v>
      </c>
      <c r="V73" s="55">
        <f t="shared" si="424"/>
        <v>72861.871530563352</v>
      </c>
      <c r="W73" s="55">
        <f t="shared" si="424"/>
        <v>74765.23415886132</v>
      </c>
      <c r="X73" s="55">
        <f t="shared" si="424"/>
        <v>76716.417545387798</v>
      </c>
      <c r="Y73" s="55">
        <f t="shared" si="424"/>
        <v>78716.620479923004</v>
      </c>
      <c r="Z73" s="55">
        <f t="shared" si="424"/>
        <v>80767.071751052077</v>
      </c>
      <c r="AA73" s="55">
        <f t="shared" si="424"/>
        <v>82869.030895812786</v>
      </c>
      <c r="AB73" s="55">
        <f t="shared" si="424"/>
        <v>85023.788968055684</v>
      </c>
      <c r="AC73" s="55">
        <f t="shared" si="424"/>
        <v>87232.669325983516</v>
      </c>
      <c r="AD73" s="55">
        <f t="shared" si="424"/>
        <v>89497.028439347254</v>
      </c>
      <c r="AE73" s="55">
        <f t="shared" si="424"/>
        <v>91818.256716790347</v>
      </c>
      <c r="AF73" s="130">
        <f t="shared" ref="AF73:AJ73" si="425">SUM(AF63,AF71)</f>
        <v>-9115.2489979008969</v>
      </c>
      <c r="AG73" s="130">
        <f t="shared" si="425"/>
        <v>-9115.2489979008969</v>
      </c>
      <c r="AH73" s="130">
        <f t="shared" si="425"/>
        <v>-9115.2489979008969</v>
      </c>
      <c r="AI73" s="130">
        <f t="shared" si="425"/>
        <v>-9115.2489979008969</v>
      </c>
      <c r="AJ73" s="130">
        <f t="shared" si="425"/>
        <v>-9115.2489979008969</v>
      </c>
      <c r="AK73" s="50"/>
      <c r="AL73" s="55">
        <f t="shared" ref="AL73:CW73" si="426">SUM(AL63,AL71)</f>
        <v>-792015.42846239149</v>
      </c>
      <c r="AM73" s="55">
        <f t="shared" si="426"/>
        <v>-3596.3076696562948</v>
      </c>
      <c r="AN73" s="55">
        <f t="shared" si="426"/>
        <v>-3378.4968555603837</v>
      </c>
      <c r="AO73" s="55">
        <f t="shared" si="426"/>
        <v>-3207.8200162010389</v>
      </c>
      <c r="AP73" s="55">
        <f t="shared" si="426"/>
        <v>-3113.9619664034644</v>
      </c>
      <c r="AQ73" s="55">
        <f t="shared" si="426"/>
        <v>-3086.0199731914918</v>
      </c>
      <c r="AR73" s="55">
        <f t="shared" si="426"/>
        <v>-3038.8919823917959</v>
      </c>
      <c r="AS73" s="55">
        <f t="shared" si="426"/>
        <v>-3126.1003823431765</v>
      </c>
      <c r="AT73" s="55">
        <f t="shared" si="426"/>
        <v>-3299.0226940127886</v>
      </c>
      <c r="AU73" s="55">
        <f t="shared" si="426"/>
        <v>-3485.0094358526617</v>
      </c>
      <c r="AV73" s="55">
        <f t="shared" si="426"/>
        <v>-3621.7947527675683</v>
      </c>
      <c r="AW73" s="55">
        <f t="shared" si="426"/>
        <v>-3724.1918804778702</v>
      </c>
      <c r="AX73" s="55">
        <f t="shared" si="426"/>
        <v>-3617.6533864059238</v>
      </c>
      <c r="AY73" s="55">
        <f t="shared" si="426"/>
        <v>-3067.8685491783563</v>
      </c>
      <c r="AZ73" s="55">
        <f t="shared" si="426"/>
        <v>-1728.5280722211901</v>
      </c>
      <c r="BA73" s="55">
        <f t="shared" si="426"/>
        <v>-679.0191193166429</v>
      </c>
      <c r="BB73" s="55">
        <f t="shared" si="426"/>
        <v>-101.87658530637691</v>
      </c>
      <c r="BC73" s="55">
        <f t="shared" si="426"/>
        <v>69.94152515335827</v>
      </c>
      <c r="BD73" s="55">
        <f t="shared" si="426"/>
        <v>359.73625337977592</v>
      </c>
      <c r="BE73" s="55">
        <f t="shared" si="426"/>
        <v>-176.51691876125824</v>
      </c>
      <c r="BF73" s="55">
        <f t="shared" si="426"/>
        <v>-1239.8335054488698</v>
      </c>
      <c r="BG73" s="55">
        <f t="shared" si="426"/>
        <v>-2383.484579696435</v>
      </c>
      <c r="BH73" s="55">
        <f t="shared" si="426"/>
        <v>-3224.5911719378873</v>
      </c>
      <c r="BI73" s="55">
        <f t="shared" si="426"/>
        <v>-3854.2413499413083</v>
      </c>
      <c r="BJ73" s="55">
        <f t="shared" si="426"/>
        <v>-3548.4174628214651</v>
      </c>
      <c r="BK73" s="55">
        <f t="shared" si="426"/>
        <v>-2984.9704723887935</v>
      </c>
      <c r="BL73" s="55">
        <f t="shared" si="426"/>
        <v>-1612.3473845792405</v>
      </c>
      <c r="BM73" s="55">
        <f t="shared" si="426"/>
        <v>-536.75813419501446</v>
      </c>
      <c r="BN73" s="55">
        <f t="shared" si="426"/>
        <v>54.726391785405212</v>
      </c>
      <c r="BO73" s="55">
        <f t="shared" si="426"/>
        <v>230.81418229006613</v>
      </c>
      <c r="BP73" s="55">
        <f t="shared" si="426"/>
        <v>527.81030951290995</v>
      </c>
      <c r="BQ73" s="55">
        <f t="shared" si="426"/>
        <v>-21.768753955829197</v>
      </c>
      <c r="BR73" s="55">
        <f t="shared" si="426"/>
        <v>-1111.5087578226276</v>
      </c>
      <c r="BS73" s="55">
        <f t="shared" si="426"/>
        <v>-2283.5795612652455</v>
      </c>
      <c r="BT73" s="55">
        <f t="shared" si="426"/>
        <v>-3145.5876523238985</v>
      </c>
      <c r="BU73" s="55">
        <f t="shared" si="426"/>
        <v>-3790.8846372507041</v>
      </c>
      <c r="BV73" s="55">
        <f t="shared" si="426"/>
        <v>-3477.770001340933</v>
      </c>
      <c r="BW73" s="55">
        <f t="shared" si="426"/>
        <v>-2900.3213531960091</v>
      </c>
      <c r="BX73" s="55">
        <f t="shared" si="426"/>
        <v>-1493.5885816543878</v>
      </c>
      <c r="BY73" s="55">
        <f t="shared" si="426"/>
        <v>-391.2709383981155</v>
      </c>
      <c r="BZ73" s="55">
        <f t="shared" si="426"/>
        <v>214.91197805291813</v>
      </c>
      <c r="CA73" s="55">
        <f t="shared" si="426"/>
        <v>395.37555015161797</v>
      </c>
      <c r="CB73" s="55">
        <f t="shared" si="426"/>
        <v>699.75203113595126</v>
      </c>
      <c r="CC73" s="55">
        <f t="shared" si="426"/>
        <v>136.51592794001408</v>
      </c>
      <c r="CD73" s="55">
        <f t="shared" si="426"/>
        <v>-980.3041150228737</v>
      </c>
      <c r="CE73" s="55">
        <f t="shared" si="426"/>
        <v>-2181.5008779310419</v>
      </c>
      <c r="CF73" s="55">
        <f t="shared" si="426"/>
        <v>-3064.9298700525014</v>
      </c>
      <c r="CG73" s="55">
        <f t="shared" si="426"/>
        <v>-3726.2624850547386</v>
      </c>
      <c r="CH73" s="55">
        <f t="shared" si="426"/>
        <v>-3405.6899577814997</v>
      </c>
      <c r="CI73" s="55">
        <f t="shared" si="426"/>
        <v>-2813.8917107301745</v>
      </c>
      <c r="CJ73" s="55">
        <f t="shared" si="426"/>
        <v>-1372.2016298157441</v>
      </c>
      <c r="CK73" s="55">
        <f t="shared" si="426"/>
        <v>-242.49139312455191</v>
      </c>
      <c r="CL73" s="55">
        <f t="shared" si="426"/>
        <v>378.75516880028954</v>
      </c>
      <c r="CM73" s="55">
        <f t="shared" si="426"/>
        <v>563.70326066564303</v>
      </c>
      <c r="CN73" s="55">
        <f t="shared" si="426"/>
        <v>875.64349720243627</v>
      </c>
      <c r="CO73" s="55">
        <f t="shared" si="426"/>
        <v>298.41097684208034</v>
      </c>
      <c r="CP73" s="55">
        <f t="shared" si="426"/>
        <v>-846.16204418843699</v>
      </c>
      <c r="CQ73" s="55">
        <f t="shared" si="426"/>
        <v>-2077.2085466548715</v>
      </c>
      <c r="CR73" s="55">
        <f t="shared" si="426"/>
        <v>-2982.5907492305496</v>
      </c>
      <c r="CS73" s="55">
        <f t="shared" si="426"/>
        <v>-3660.3574797155925</v>
      </c>
      <c r="CT73" s="55">
        <f t="shared" si="426"/>
        <v>-3331.942684094281</v>
      </c>
      <c r="CU73" s="55">
        <f t="shared" si="426"/>
        <v>-2725.4382506037291</v>
      </c>
      <c r="CV73" s="55">
        <f t="shared" si="426"/>
        <v>-1247.9221711785749</v>
      </c>
      <c r="CW73" s="55">
        <f t="shared" si="426"/>
        <v>-90.138635105606227</v>
      </c>
      <c r="CX73" s="55">
        <f t="shared" ref="CX73:FI73" si="427">SUM(CX63,CX71)</f>
        <v>546.5459038830686</v>
      </c>
      <c r="CY73" s="55">
        <f t="shared" si="427"/>
        <v>736.08995583127489</v>
      </c>
      <c r="CZ73" s="55">
        <f t="shared" si="427"/>
        <v>1055.7819072460061</v>
      </c>
      <c r="DA73" s="55">
        <f t="shared" si="427"/>
        <v>464.20515875469482</v>
      </c>
      <c r="DB73" s="55">
        <f t="shared" si="427"/>
        <v>-708.81050184843025</v>
      </c>
      <c r="DC73" s="55">
        <f t="shared" si="427"/>
        <v>-1970.4485099011558</v>
      </c>
      <c r="DD73" s="55">
        <f t="shared" si="427"/>
        <v>-2898.3294602108394</v>
      </c>
      <c r="DE73" s="55">
        <f t="shared" si="427"/>
        <v>-3592.9386939484366</v>
      </c>
      <c r="DF73" s="55">
        <f t="shared" si="427"/>
        <v>-3256.3569575492934</v>
      </c>
      <c r="DG73" s="55">
        <f t="shared" si="427"/>
        <v>-2634.7808888865015</v>
      </c>
      <c r="DH73" s="55">
        <f t="shared" si="427"/>
        <v>-1120.5485348876318</v>
      </c>
      <c r="DI73" s="55">
        <f t="shared" si="427"/>
        <v>66.005922056748204</v>
      </c>
      <c r="DJ73" s="55">
        <f t="shared" si="427"/>
        <v>718.51207183929091</v>
      </c>
      <c r="DK73" s="55">
        <f t="shared" si="427"/>
        <v>912.76629347841299</v>
      </c>
      <c r="DL73" s="55">
        <f t="shared" si="427"/>
        <v>1240.4025898857999</v>
      </c>
      <c r="DM73" s="55">
        <f t="shared" si="427"/>
        <v>634.12515919448015</v>
      </c>
      <c r="DN73" s="55">
        <f t="shared" si="427"/>
        <v>-568.03994057463296</v>
      </c>
      <c r="DO73" s="55">
        <f t="shared" si="427"/>
        <v>-1861.0296531274694</v>
      </c>
      <c r="DP73" s="55">
        <f t="shared" si="427"/>
        <v>-2811.9684450523487</v>
      </c>
      <c r="DQ73" s="55">
        <f t="shared" si="427"/>
        <v>-3523.8387182483243</v>
      </c>
      <c r="DR73" s="55">
        <f t="shared" si="427"/>
        <v>-3178.8869759308905</v>
      </c>
      <c r="DS73" s="55">
        <f t="shared" si="427"/>
        <v>-2541.8647419618292</v>
      </c>
      <c r="DT73" s="55">
        <f t="shared" si="427"/>
        <v>-990.00371396608898</v>
      </c>
      <c r="DU73" s="55">
        <f t="shared" si="427"/>
        <v>226.03662123336017</v>
      </c>
      <c r="DV73" s="55">
        <f t="shared" si="427"/>
        <v>894.75754883800073</v>
      </c>
      <c r="DW73" s="55">
        <f t="shared" si="427"/>
        <v>1093.8389878848529</v>
      </c>
      <c r="DX73" s="55">
        <f t="shared" si="427"/>
        <v>1429.6170462579639</v>
      </c>
      <c r="DY73" s="55">
        <f t="shared" si="427"/>
        <v>808.27362141396497</v>
      </c>
      <c r="DZ73" s="55">
        <f t="shared" si="427"/>
        <v>-423.76528108441016</v>
      </c>
      <c r="EA73" s="55">
        <f t="shared" si="427"/>
        <v>-1748.8857879941847</v>
      </c>
      <c r="EB73" s="55">
        <f t="shared" si="427"/>
        <v>-2723.4554088983964</v>
      </c>
      <c r="EC73" s="55">
        <f t="shared" si="427"/>
        <v>-3453.0156583832932</v>
      </c>
      <c r="ED73" s="55">
        <f t="shared" si="427"/>
        <v>-3099.4857965051224</v>
      </c>
      <c r="EE73" s="55">
        <f t="shared" si="427"/>
        <v>-2446.63356002193</v>
      </c>
      <c r="EF73" s="55">
        <f t="shared" si="427"/>
        <v>-856.20878548049495</v>
      </c>
      <c r="EG73" s="55">
        <f t="shared" si="427"/>
        <v>390.05015204866049</v>
      </c>
      <c r="EH73" s="55">
        <f t="shared" si="427"/>
        <v>1075.3887947042758</v>
      </c>
      <c r="EI73" s="55">
        <f t="shared" si="427"/>
        <v>1279.4174075114424</v>
      </c>
      <c r="EJ73" s="55">
        <f t="shared" si="427"/>
        <v>1623.5395506351251</v>
      </c>
      <c r="EK73" s="55">
        <f t="shared" si="427"/>
        <v>986.75574168375351</v>
      </c>
      <c r="EL73" s="55">
        <f t="shared" si="427"/>
        <v>-275.89932754170695</v>
      </c>
      <c r="EM73" s="55">
        <f t="shared" si="427"/>
        <v>-1633.9490790481896</v>
      </c>
      <c r="EN73" s="55">
        <f t="shared" si="427"/>
        <v>-2632.7367550318713</v>
      </c>
      <c r="EO73" s="55">
        <f t="shared" si="427"/>
        <v>-3380.4265767164679</v>
      </c>
      <c r="EP73" s="55">
        <f t="shared" si="427"/>
        <v>-3018.1053076311919</v>
      </c>
      <c r="EQ73" s="55">
        <f t="shared" si="427"/>
        <v>-2349.0296930713921</v>
      </c>
      <c r="ER73" s="55">
        <f t="shared" si="427"/>
        <v>-719.08286288260297</v>
      </c>
      <c r="ES73" s="55">
        <f t="shared" si="427"/>
        <v>558.14560924415309</v>
      </c>
      <c r="ET73" s="55">
        <f t="shared" si="427"/>
        <v>1260.5149171697585</v>
      </c>
      <c r="EU73" s="55">
        <f t="shared" si="427"/>
        <v>1469.613641005184</v>
      </c>
      <c r="EV73" s="55">
        <f t="shared" si="427"/>
        <v>1822.2872193854901</v>
      </c>
      <c r="EW73" s="55">
        <f t="shared" si="427"/>
        <v>1169.6793327816758</v>
      </c>
      <c r="EX73" s="55">
        <f t="shared" si="427"/>
        <v>-124.35271491403637</v>
      </c>
      <c r="EY73" s="55">
        <f t="shared" si="427"/>
        <v>-1516.1500027454549</v>
      </c>
      <c r="EZ73" s="55">
        <f t="shared" si="427"/>
        <v>-2539.757552477332</v>
      </c>
      <c r="FA73" s="55">
        <f t="shared" si="427"/>
        <v>-3306.0274662307902</v>
      </c>
      <c r="FB73" s="55">
        <f t="shared" si="427"/>
        <v>2864.8863608639117</v>
      </c>
      <c r="FC73" s="55">
        <f t="shared" si="427"/>
        <v>3550.5885044455226</v>
      </c>
      <c r="FD73" s="55">
        <f t="shared" si="427"/>
        <v>5221.0395133645043</v>
      </c>
      <c r="FE73" s="55">
        <f t="shared" si="427"/>
        <v>6530.0071130236092</v>
      </c>
      <c r="FF73" s="55">
        <f t="shared" si="427"/>
        <v>7249.8302982511677</v>
      </c>
      <c r="FG73" s="55">
        <f t="shared" si="427"/>
        <v>7464.1251253739019</v>
      </c>
      <c r="FH73" s="55">
        <f t="shared" si="427"/>
        <v>7825.5626421769603</v>
      </c>
      <c r="FI73" s="55">
        <f t="shared" si="427"/>
        <v>7156.7374495910408</v>
      </c>
      <c r="FJ73" s="55">
        <f t="shared" ref="FJ73:HU73" si="428">SUM(FJ63,FJ71)</f>
        <v>5830.5487055100893</v>
      </c>
      <c r="FK73" s="55">
        <f t="shared" si="428"/>
        <v>4404.16525507606</v>
      </c>
      <c r="FL73" s="55">
        <f t="shared" si="428"/>
        <v>3355.1210577333468</v>
      </c>
      <c r="FM73" s="55">
        <f t="shared" si="428"/>
        <v>2569.8093366231146</v>
      </c>
      <c r="FN73" s="55">
        <f t="shared" si="428"/>
        <v>2943.6024341603706</v>
      </c>
      <c r="FO73" s="55">
        <f t="shared" si="428"/>
        <v>3646.3442760099842</v>
      </c>
      <c r="FP73" s="55">
        <f t="shared" si="428"/>
        <v>5358.3059925006028</v>
      </c>
      <c r="FQ73" s="55">
        <f t="shared" si="428"/>
        <v>6699.8014370112369</v>
      </c>
      <c r="FR73" s="55">
        <f t="shared" si="428"/>
        <v>7437.512228391699</v>
      </c>
      <c r="FS73" s="55">
        <f t="shared" si="428"/>
        <v>7657.1322819684337</v>
      </c>
      <c r="FT73" s="55">
        <f t="shared" si="428"/>
        <v>8027.5515210640478</v>
      </c>
      <c r="FU73" s="55">
        <f t="shared" si="428"/>
        <v>7342.1060224423682</v>
      </c>
      <c r="FV73" s="55">
        <f t="shared" si="428"/>
        <v>5982.961488071006</v>
      </c>
      <c r="FW73" s="55">
        <f t="shared" si="428"/>
        <v>4521.1324088936908</v>
      </c>
      <c r="FX73" s="55">
        <f t="shared" si="428"/>
        <v>3446.019463247012</v>
      </c>
      <c r="FY73" s="55">
        <f t="shared" si="428"/>
        <v>2641.1927458671908</v>
      </c>
      <c r="FZ73" s="55">
        <f t="shared" si="428"/>
        <v>3024.3140160311614</v>
      </c>
      <c r="GA73" s="55">
        <f t="shared" si="428"/>
        <v>3744.5189926507383</v>
      </c>
      <c r="GB73" s="55">
        <f t="shared" si="428"/>
        <v>5499.0229577961491</v>
      </c>
      <c r="GC73" s="55">
        <f t="shared" si="428"/>
        <v>6873.8545641028722</v>
      </c>
      <c r="GD73" s="55">
        <f t="shared" si="428"/>
        <v>7629.8974686491383</v>
      </c>
      <c r="GE73" s="55">
        <f t="shared" si="428"/>
        <v>7854.9750805572567</v>
      </c>
      <c r="GF73" s="55">
        <f t="shared" si="428"/>
        <v>8234.5992377443963</v>
      </c>
      <c r="GG73" s="55">
        <f t="shared" si="428"/>
        <v>7532.120418481968</v>
      </c>
      <c r="GH73" s="55">
        <f t="shared" si="428"/>
        <v>6139.2011424314769</v>
      </c>
      <c r="GI73" s="55">
        <f t="shared" si="428"/>
        <v>4641.0456106366055</v>
      </c>
      <c r="GJ73" s="55">
        <f t="shared" si="428"/>
        <v>3539.216108290605</v>
      </c>
      <c r="GK73" s="55">
        <f t="shared" si="428"/>
        <v>2714.3894469838951</v>
      </c>
      <c r="GL73" s="55">
        <f t="shared" si="428"/>
        <v>3107.0714831474115</v>
      </c>
      <c r="GM73" s="55">
        <f t="shared" si="428"/>
        <v>3845.173553435985</v>
      </c>
      <c r="GN73" s="55">
        <f t="shared" si="428"/>
        <v>5643.2769421152589</v>
      </c>
      <c r="GO73" s="55">
        <f t="shared" si="428"/>
        <v>7052.2731138387044</v>
      </c>
      <c r="GP73" s="55">
        <f t="shared" si="428"/>
        <v>7827.1036845629478</v>
      </c>
      <c r="GQ73" s="55">
        <f t="shared" si="428"/>
        <v>8057.7744751269802</v>
      </c>
      <c r="GR73" s="55">
        <f t="shared" si="428"/>
        <v>8446.83229262022</v>
      </c>
      <c r="GS73" s="55">
        <f t="shared" si="428"/>
        <v>7726.8968746991213</v>
      </c>
      <c r="GT73" s="55">
        <f t="shared" si="428"/>
        <v>6299.363554638775</v>
      </c>
      <c r="GU73" s="55">
        <f t="shared" si="428"/>
        <v>4763.9788578788002</v>
      </c>
      <c r="GV73" s="55">
        <f t="shared" si="428"/>
        <v>3634.768892399502</v>
      </c>
      <c r="GW73" s="55">
        <f t="shared" si="428"/>
        <v>2789.4452885593209</v>
      </c>
      <c r="GX73" s="55">
        <f t="shared" si="428"/>
        <v>3191.9264798061927</v>
      </c>
      <c r="GY73" s="55">
        <f t="shared" si="428"/>
        <v>3948.3703865414368</v>
      </c>
      <c r="GZ73" s="55">
        <f t="shared" si="428"/>
        <v>5791.1566444293912</v>
      </c>
      <c r="HA73" s="55">
        <f t="shared" si="428"/>
        <v>7235.1663710201647</v>
      </c>
      <c r="HB73" s="55">
        <f t="shared" si="428"/>
        <v>8029.2514814269034</v>
      </c>
      <c r="HC73" s="55">
        <f t="shared" si="428"/>
        <v>8265.6544411364539</v>
      </c>
      <c r="HD73" s="55">
        <f t="shared" si="428"/>
        <v>8664.380345394402</v>
      </c>
      <c r="HE73" s="55">
        <f t="shared" si="428"/>
        <v>7926.5545323379629</v>
      </c>
      <c r="HF73" s="55">
        <f t="shared" si="428"/>
        <v>6463.5470092741161</v>
      </c>
      <c r="HG73" s="55">
        <f t="shared" si="428"/>
        <v>4890.0080027996573</v>
      </c>
      <c r="HH73" s="55">
        <f t="shared" si="428"/>
        <v>3732.7371696781979</v>
      </c>
      <c r="HI73" s="55">
        <f t="shared" si="428"/>
        <v>2866.4072742825874</v>
      </c>
      <c r="HJ73" s="55">
        <f t="shared" si="428"/>
        <v>3278.931949746328</v>
      </c>
      <c r="HK73" s="55">
        <f t="shared" si="428"/>
        <v>4054.1734875639427</v>
      </c>
      <c r="HL73" s="55">
        <f t="shared" si="428"/>
        <v>5942.7529839604122</v>
      </c>
      <c r="HM73" s="55">
        <f t="shared" si="428"/>
        <v>7422.6463522569684</v>
      </c>
      <c r="HN73" s="55">
        <f t="shared" si="428"/>
        <v>8236.4644776573132</v>
      </c>
      <c r="HO73" s="55">
        <f t="shared" si="428"/>
        <v>8478.7420509156455</v>
      </c>
      <c r="HP73" s="55">
        <f t="shared" si="428"/>
        <v>8887.3762938944037</v>
      </c>
      <c r="HQ73" s="55">
        <f t="shared" si="428"/>
        <v>8131.2155093835117</v>
      </c>
      <c r="HR73" s="55">
        <f t="shared" si="428"/>
        <v>6631.85224937153</v>
      </c>
      <c r="HS73" s="55">
        <f t="shared" si="428"/>
        <v>5019.2107985861803</v>
      </c>
      <c r="HT73" s="55">
        <f t="shared" si="428"/>
        <v>3833.1817852616527</v>
      </c>
      <c r="HU73" s="55">
        <f t="shared" si="428"/>
        <v>2945.3235919654612</v>
      </c>
      <c r="HV73" s="55">
        <f t="shared" ref="HV73:KG73" si="429">SUM(HV63,HV71)</f>
        <v>3368.1421687611478</v>
      </c>
      <c r="HW73" s="55">
        <f t="shared" si="429"/>
        <v>4162.6484587935311</v>
      </c>
      <c r="HX73" s="55">
        <f t="shared" si="429"/>
        <v>6098.1591556754529</v>
      </c>
      <c r="HY73" s="55">
        <f t="shared" si="429"/>
        <v>7614.827874174176</v>
      </c>
      <c r="HZ73" s="55">
        <f t="shared" si="429"/>
        <v>8448.8693799907214</v>
      </c>
      <c r="IA73" s="55">
        <f t="shared" si="429"/>
        <v>8697.1675509445231</v>
      </c>
      <c r="IB73" s="55">
        <f t="shared" si="429"/>
        <v>9115.9563548613023</v>
      </c>
      <c r="IC73" s="55">
        <f t="shared" si="429"/>
        <v>8341.0049748553156</v>
      </c>
      <c r="ID73" s="55">
        <f t="shared" si="429"/>
        <v>6804.3825378320353</v>
      </c>
      <c r="IE73" s="55">
        <f t="shared" si="429"/>
        <v>5151.6669469946701</v>
      </c>
      <c r="IF73" s="55">
        <f t="shared" si="429"/>
        <v>3936.1651126890283</v>
      </c>
      <c r="IG73" s="55">
        <f t="shared" si="429"/>
        <v>3026.2436432894269</v>
      </c>
      <c r="IH73" s="55">
        <f t="shared" si="429"/>
        <v>3459.612778128092</v>
      </c>
      <c r="II73" s="55">
        <f t="shared" si="429"/>
        <v>4273.8625494677799</v>
      </c>
      <c r="IJ73" s="55">
        <f t="shared" si="429"/>
        <v>6257.4706871672179</v>
      </c>
      <c r="IK73" s="55">
        <f t="shared" si="429"/>
        <v>7811.8286233206345</v>
      </c>
      <c r="IL73" s="55">
        <f t="shared" si="429"/>
        <v>8666.5960605567216</v>
      </c>
      <c r="IM73" s="55">
        <f t="shared" si="429"/>
        <v>8921.0644410587229</v>
      </c>
      <c r="IN73" s="55">
        <f t="shared" si="429"/>
        <v>9350.2601467528366</v>
      </c>
      <c r="IO73" s="55">
        <f t="shared" si="429"/>
        <v>8556.0512249537005</v>
      </c>
      <c r="IP73" s="55">
        <f t="shared" si="429"/>
        <v>6981.2437203703912</v>
      </c>
      <c r="IQ73" s="55">
        <f t="shared" si="429"/>
        <v>5287.4581471007177</v>
      </c>
      <c r="IR73" s="55">
        <f t="shared" si="429"/>
        <v>4041.7510922125812</v>
      </c>
      <c r="IS73" s="55">
        <f t="shared" si="429"/>
        <v>3109.2180742983987</v>
      </c>
      <c r="IT73" s="55">
        <f t="shared" si="429"/>
        <v>3553.4008188756038</v>
      </c>
      <c r="IU73" s="55">
        <f t="shared" si="429"/>
        <v>4387.8846970330833</v>
      </c>
      <c r="IV73" s="55">
        <f t="shared" si="429"/>
        <v>6420.7854969543514</v>
      </c>
      <c r="IW73" s="55">
        <f t="shared" si="429"/>
        <v>8013.7692278211816</v>
      </c>
      <c r="IX73" s="55">
        <f t="shared" si="429"/>
        <v>8889.7776358725841</v>
      </c>
      <c r="IY73" s="55">
        <f t="shared" si="429"/>
        <v>9150.5695556300634</v>
      </c>
      <c r="IZ73" s="55">
        <f t="shared" si="429"/>
        <v>9590.4307746106715</v>
      </c>
      <c r="JA73" s="55">
        <f t="shared" si="429"/>
        <v>8776.4857611048283</v>
      </c>
      <c r="JB73" s="55">
        <f t="shared" si="429"/>
        <v>7162.5442900326234</v>
      </c>
      <c r="JC73" s="55">
        <f t="shared" si="429"/>
        <v>5426.6681452671983</v>
      </c>
      <c r="JD73" s="55">
        <f t="shared" si="429"/>
        <v>4150.0052700650904</v>
      </c>
      <c r="JE73" s="55">
        <f t="shared" si="429"/>
        <v>3194.2988066557423</v>
      </c>
      <c r="JF73" s="55">
        <f t="shared" si="429"/>
        <v>3649.5647669082437</v>
      </c>
      <c r="JG73" s="55">
        <f t="shared" si="429"/>
        <v>4504.7855694379359</v>
      </c>
      <c r="JH73" s="55">
        <f t="shared" si="429"/>
        <v>6588.2039542372477</v>
      </c>
      <c r="JI73" s="55">
        <f t="shared" si="429"/>
        <v>8220.7733308161187</v>
      </c>
      <c r="JJ73" s="55">
        <f t="shared" si="429"/>
        <v>9118.5505478075993</v>
      </c>
      <c r="JK73" s="55">
        <f t="shared" si="429"/>
        <v>9385.8231467710521</v>
      </c>
      <c r="JL73" s="55">
        <f t="shared" si="429"/>
        <v>9836.6149170433291</v>
      </c>
      <c r="JM73" s="55">
        <f t="shared" si="429"/>
        <v>9002.4433699518668</v>
      </c>
      <c r="JN73" s="55">
        <f t="shared" si="429"/>
        <v>7348.3954533235155</v>
      </c>
      <c r="JO73" s="55">
        <f t="shared" si="429"/>
        <v>5569.3827863606693</v>
      </c>
      <c r="JP73" s="55">
        <f t="shared" si="429"/>
        <v>4260.9948387097902</v>
      </c>
      <c r="JQ73" s="55">
        <f t="shared" si="429"/>
        <v>3281.5390696847198</v>
      </c>
      <c r="JR73" s="55">
        <f t="shared" si="429"/>
        <v>3748.1645690115001</v>
      </c>
      <c r="JS73" s="55">
        <f t="shared" si="429"/>
        <v>4624.6376084840558</v>
      </c>
      <c r="JT73" s="55">
        <f t="shared" si="429"/>
        <v>6759.8289401456313</v>
      </c>
      <c r="JU73" s="55">
        <f t="shared" si="429"/>
        <v>8432.9676657324853</v>
      </c>
      <c r="JV73" s="55">
        <f t="shared" si="429"/>
        <v>9353.0546465662064</v>
      </c>
      <c r="JW73" s="55">
        <f t="shared" si="429"/>
        <v>9626.9689696138994</v>
      </c>
      <c r="JX73" s="55">
        <f t="shared" si="429"/>
        <v>10088.962915377444</v>
      </c>
      <c r="JY73" s="55">
        <f t="shared" si="429"/>
        <v>9234.0622053407569</v>
      </c>
      <c r="JZ73" s="55">
        <f t="shared" si="429"/>
        <v>7538.9111979841928</v>
      </c>
      <c r="KA73" s="55">
        <f t="shared" si="429"/>
        <v>5715.690066247319</v>
      </c>
      <c r="KB73" s="55">
        <f t="shared" si="429"/>
        <v>4374.7886780973158</v>
      </c>
      <c r="KC73" s="55">
        <f t="shared" si="429"/>
        <v>3370.9934332119719</v>
      </c>
      <c r="KD73" s="55">
        <f t="shared" si="429"/>
        <v>3849.2616797582673</v>
      </c>
      <c r="KE73" s="55">
        <f t="shared" si="429"/>
        <v>4747.515074261717</v>
      </c>
      <c r="KF73" s="55">
        <f t="shared" si="429"/>
        <v>6935.7659105150815</v>
      </c>
      <c r="KG73" s="55">
        <f t="shared" si="429"/>
        <v>8650.4821334327698</v>
      </c>
      <c r="KH73" s="55">
        <f t="shared" ref="KH73:LY73" si="430">SUM(KH63,KH71)</f>
        <v>9593.433275740208</v>
      </c>
      <c r="KI73" s="55">
        <f t="shared" si="430"/>
        <v>9874.1543697156358</v>
      </c>
      <c r="KJ73" s="55">
        <f t="shared" si="430"/>
        <v>10347.628865031404</v>
      </c>
      <c r="KK73" s="55">
        <f t="shared" si="430"/>
        <v>9471.4838723503071</v>
      </c>
      <c r="KL73" s="55">
        <f t="shared" si="430"/>
        <v>7734.2083624609313</v>
      </c>
      <c r="KM73" s="55">
        <f t="shared" si="430"/>
        <v>5865.6801856003967</v>
      </c>
      <c r="KN73" s="55">
        <f t="shared" si="430"/>
        <v>4491.4573979548659</v>
      </c>
      <c r="KO73" s="55">
        <f t="shared" si="430"/>
        <v>3462.7178412341204</v>
      </c>
      <c r="KP73" s="55">
        <f t="shared" si="430"/>
        <v>3952.9190993395628</v>
      </c>
      <c r="KQ73" s="55">
        <f t="shared" si="430"/>
        <v>4873.4940906964212</v>
      </c>
      <c r="KR73" s="55">
        <f t="shared" si="430"/>
        <v>7116.1229602306839</v>
      </c>
      <c r="KS73" s="55">
        <f t="shared" si="430"/>
        <v>8873.4498812878755</v>
      </c>
      <c r="KT73" s="55">
        <f t="shared" si="430"/>
        <v>9839.8333594816522</v>
      </c>
      <c r="KU73" s="55">
        <f t="shared" si="430"/>
        <v>10127.530372642372</v>
      </c>
      <c r="KV73" s="55">
        <f t="shared" si="430"/>
        <v>10612.770709166736</v>
      </c>
      <c r="KW73" s="55">
        <f t="shared" si="430"/>
        <v>9714.8535134175127</v>
      </c>
      <c r="KX73" s="55">
        <f t="shared" si="430"/>
        <v>7934.4067071073878</v>
      </c>
      <c r="KY73" s="55">
        <f t="shared" si="430"/>
        <v>6019.4456050518684</v>
      </c>
      <c r="KZ73" s="55">
        <f t="shared" si="430"/>
        <v>4611.0733811333457</v>
      </c>
      <c r="LA73" s="55">
        <f t="shared" si="430"/>
        <v>3556.7696464280903</v>
      </c>
      <c r="LB73" s="55">
        <f t="shared" si="430"/>
        <v>4059.2014123425715</v>
      </c>
      <c r="LC73" s="55">
        <f t="shared" si="430"/>
        <v>5002.6526922346493</v>
      </c>
      <c r="LD73" s="55">
        <f t="shared" si="430"/>
        <v>7301.0108891768377</v>
      </c>
      <c r="LE73" s="55">
        <f t="shared" si="430"/>
        <v>9102.007384222301</v>
      </c>
      <c r="LF73" s="55">
        <f t="shared" si="430"/>
        <v>10092.405491849193</v>
      </c>
      <c r="LG73" s="55">
        <f t="shared" si="430"/>
        <v>10387.251775786955</v>
      </c>
      <c r="LH73" s="55">
        <f t="shared" si="430"/>
        <v>10884.550334673952</v>
      </c>
      <c r="LI73" s="55">
        <f t="shared" si="430"/>
        <v>9964.3198966103573</v>
      </c>
      <c r="LJ73" s="55">
        <f t="shared" si="430"/>
        <v>8139.6289871634272</v>
      </c>
      <c r="LK73" s="55">
        <f t="shared" si="430"/>
        <v>6177.0811017218284</v>
      </c>
      <c r="LL73" s="55">
        <f t="shared" si="430"/>
        <v>4733.7108280389302</v>
      </c>
      <c r="LM73" s="55">
        <f t="shared" si="430"/>
        <v>3653.2076455262486</v>
      </c>
      <c r="LN73" s="55">
        <f t="shared" si="430"/>
        <v>4168.1748274997281</v>
      </c>
      <c r="LO73" s="55">
        <f t="shared" si="430"/>
        <v>5135.070871697123</v>
      </c>
      <c r="LP73" s="55">
        <f t="shared" si="430"/>
        <v>7490.5432698333234</v>
      </c>
      <c r="LQ73" s="55">
        <f t="shared" si="430"/>
        <v>9336.2945277806666</v>
      </c>
      <c r="LR73" s="55">
        <f t="shared" si="430"/>
        <v>10351.304028382088</v>
      </c>
      <c r="LS73" s="55">
        <f t="shared" si="430"/>
        <v>10653.477242475703</v>
      </c>
      <c r="LT73" s="55">
        <f t="shared" si="430"/>
        <v>11163.13367055104</v>
      </c>
      <c r="LU73" s="55">
        <f t="shared" si="430"/>
        <v>10220.035506101569</v>
      </c>
      <c r="LV73" s="55">
        <f t="shared" si="430"/>
        <v>8350.0010275548793</v>
      </c>
      <c r="LW73" s="55">
        <f t="shared" si="430"/>
        <v>6338.6838271600591</v>
      </c>
      <c r="LX73" s="55">
        <f>SUM(LX63,LX71)</f>
        <v>4859.4458021761411</v>
      </c>
      <c r="LY73" s="55">
        <f t="shared" si="430"/>
        <v>3752.0921155780188</v>
      </c>
      <c r="LZ73" s="130">
        <f t="shared" ref="LZ73:OG73" si="431">SUM(LZ63,LZ71)</f>
        <v>4143.5359329464372</v>
      </c>
      <c r="MA73" s="130">
        <f t="shared" si="431"/>
        <v>5105.5974969228455</v>
      </c>
      <c r="MB73" s="130">
        <f t="shared" si="431"/>
        <v>7449.2925330683656</v>
      </c>
      <c r="MC73" s="130">
        <f t="shared" si="431"/>
        <v>9285.8150347259725</v>
      </c>
      <c r="MD73" s="130">
        <f t="shared" si="431"/>
        <v>10295.749487824385</v>
      </c>
      <c r="ME73" s="130">
        <f t="shared" si="431"/>
        <v>10596.411835847532</v>
      </c>
      <c r="MF73" s="130">
        <f t="shared" si="431"/>
        <v>11103.519981782494</v>
      </c>
      <c r="MG73" s="130">
        <f t="shared" si="431"/>
        <v>10165.137308155268</v>
      </c>
      <c r="MH73" s="130">
        <f t="shared" si="431"/>
        <v>8304.4530020013135</v>
      </c>
      <c r="MI73" s="130">
        <f>SUM(MI63,MI71)</f>
        <v>6303.1923876084666</v>
      </c>
      <c r="MJ73" s="130">
        <f t="shared" si="431"/>
        <v>4831.3505527494681</v>
      </c>
      <c r="MK73" s="130">
        <f>SUM(MK63,MK71)</f>
        <v>3729.5336345843371</v>
      </c>
      <c r="ML73" s="130">
        <f t="shared" si="431"/>
        <v>4119.0202328659134</v>
      </c>
      <c r="MM73" s="130">
        <f t="shared" si="431"/>
        <v>5076.2714890224388</v>
      </c>
      <c r="MN73" s="130">
        <f t="shared" si="431"/>
        <v>7408.2480499872318</v>
      </c>
      <c r="MO73" s="130">
        <f t="shared" si="431"/>
        <v>9235.5879391365506</v>
      </c>
      <c r="MP73" s="130">
        <f t="shared" si="431"/>
        <v>10240.472719969472</v>
      </c>
      <c r="MQ73" s="130">
        <f t="shared" si="431"/>
        <v>10539.631756252504</v>
      </c>
      <c r="MR73" s="130">
        <f t="shared" si="431"/>
        <v>11044.204361457789</v>
      </c>
      <c r="MS73" s="130">
        <f t="shared" si="431"/>
        <v>10110.513601198702</v>
      </c>
      <c r="MT73" s="130">
        <f t="shared" si="431"/>
        <v>8259.1327165755156</v>
      </c>
      <c r="MU73" s="130">
        <f t="shared" si="431"/>
        <v>6267.8784052546325</v>
      </c>
      <c r="MV73" s="130">
        <f t="shared" si="431"/>
        <v>4803.3957795699289</v>
      </c>
      <c r="MW73" s="130">
        <f t="shared" si="431"/>
        <v>3707.0879459956241</v>
      </c>
      <c r="MX73" s="130">
        <f t="shared" si="431"/>
        <v>4094.6271112857912</v>
      </c>
      <c r="MY73" s="130">
        <f t="shared" si="431"/>
        <v>5047.0921111615344</v>
      </c>
      <c r="MZ73" s="130">
        <f t="shared" si="431"/>
        <v>7367.4087893215028</v>
      </c>
      <c r="NA73" s="130">
        <f t="shared" si="431"/>
        <v>9185.6119790250741</v>
      </c>
      <c r="NB73" s="130">
        <f t="shared" si="431"/>
        <v>10185.472335953831</v>
      </c>
      <c r="NC73" s="130">
        <f t="shared" si="431"/>
        <v>10483.135577055447</v>
      </c>
      <c r="ND73" s="130">
        <f t="shared" si="431"/>
        <v>10985.185319234708</v>
      </c>
      <c r="NE73" s="130">
        <f t="shared" si="431"/>
        <v>10056.163012776915</v>
      </c>
      <c r="NF73" s="130">
        <f t="shared" si="431"/>
        <v>8214.0390325768458</v>
      </c>
      <c r="NG73" s="130">
        <f t="shared" si="431"/>
        <v>6232.7409928125662</v>
      </c>
      <c r="NH73" s="130">
        <f t="shared" si="431"/>
        <v>4775.5807802562867</v>
      </c>
      <c r="NI73" s="130">
        <f t="shared" si="431"/>
        <v>3684.7544858498532</v>
      </c>
      <c r="NJ73" s="130">
        <f t="shared" si="431"/>
        <v>4070.355955313571</v>
      </c>
      <c r="NK73" s="130">
        <f t="shared" si="431"/>
        <v>5018.0586301899357</v>
      </c>
      <c r="NL73" s="130">
        <f t="shared" si="431"/>
        <v>7326.7737249591046</v>
      </c>
      <c r="NM73" s="130">
        <f t="shared" si="431"/>
        <v>9135.8858987141593</v>
      </c>
      <c r="NN73" s="130">
        <f t="shared" si="431"/>
        <v>10130.746953858272</v>
      </c>
      <c r="NO73" s="130">
        <f t="shared" si="431"/>
        <v>10426.92187875438</v>
      </c>
      <c r="NP73" s="130">
        <f t="shared" si="431"/>
        <v>10926.461372222744</v>
      </c>
      <c r="NQ73" s="130">
        <f t="shared" si="431"/>
        <v>10002.08417729724</v>
      </c>
      <c r="NR73" s="130">
        <f t="shared" si="431"/>
        <v>8169.1708169981712</v>
      </c>
      <c r="NS73" s="130">
        <f t="shared" si="431"/>
        <v>6197.7792674327129</v>
      </c>
      <c r="NT73" s="130">
        <f t="shared" si="431"/>
        <v>4747.904855939214</v>
      </c>
      <c r="NU73" s="130">
        <f t="shared" si="431"/>
        <v>3662.5326930048122</v>
      </c>
      <c r="NV73" s="130">
        <f t="shared" si="431"/>
        <v>4046.2061551212109</v>
      </c>
      <c r="NW73" s="130">
        <f t="shared" si="431"/>
        <v>4989.1703166231946</v>
      </c>
      <c r="NX73" s="130">
        <f t="shared" si="431"/>
        <v>7286.3418359185171</v>
      </c>
      <c r="NY73" s="130">
        <f t="shared" si="431"/>
        <v>9086.4084488047974</v>
      </c>
      <c r="NZ73" s="130">
        <f t="shared" si="431"/>
        <v>10076.29519867319</v>
      </c>
      <c r="OA73" s="130">
        <f t="shared" si="431"/>
        <v>10370.989248944818</v>
      </c>
      <c r="OB73" s="130">
        <f t="shared" si="431"/>
        <v>10868.031044945839</v>
      </c>
      <c r="OC73" s="130">
        <f t="shared" si="431"/>
        <v>9948.275735994961</v>
      </c>
      <c r="OD73" s="130">
        <f t="shared" si="431"/>
        <v>8124.5269424973894</v>
      </c>
      <c r="OE73" s="130">
        <f t="shared" si="431"/>
        <v>6162.9923506797577</v>
      </c>
      <c r="OF73" s="130">
        <f t="shared" si="431"/>
        <v>4720.3673112437264</v>
      </c>
      <c r="OG73" s="130">
        <f t="shared" si="431"/>
        <v>3640.4220091239968</v>
      </c>
    </row>
    <row r="74" spans="4:397"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130"/>
      <c r="AG74" s="130"/>
      <c r="AH74" s="130"/>
      <c r="AI74" s="130"/>
      <c r="AJ74" s="130"/>
      <c r="AK74" s="50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  <c r="IT74" s="55"/>
      <c r="IU74" s="55"/>
      <c r="IV74" s="55"/>
      <c r="IW74" s="55"/>
      <c r="IX74" s="55"/>
      <c r="IY74" s="55"/>
      <c r="IZ74" s="55"/>
      <c r="JA74" s="55"/>
      <c r="JB74" s="55"/>
      <c r="JC74" s="55"/>
      <c r="JD74" s="55"/>
      <c r="JE74" s="55"/>
      <c r="JF74" s="55"/>
      <c r="JG74" s="55"/>
      <c r="JH74" s="55"/>
      <c r="JI74" s="55"/>
      <c r="JJ74" s="55"/>
      <c r="JK74" s="55"/>
      <c r="JL74" s="55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5"/>
      <c r="KA74" s="55"/>
      <c r="KB74" s="55"/>
      <c r="KC74" s="55"/>
      <c r="KD74" s="55"/>
      <c r="KE74" s="55"/>
      <c r="KF74" s="55"/>
      <c r="KG74" s="55"/>
      <c r="KH74" s="55"/>
      <c r="KI74" s="55"/>
      <c r="KJ74" s="55"/>
      <c r="KK74" s="55"/>
      <c r="KL74" s="55"/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/>
      <c r="KZ74" s="55"/>
      <c r="LA74" s="55"/>
      <c r="LB74" s="55"/>
      <c r="LC74" s="55"/>
      <c r="LD74" s="55"/>
      <c r="LE74" s="55"/>
      <c r="LF74" s="55"/>
      <c r="LG74" s="55"/>
      <c r="LH74" s="55"/>
      <c r="LI74" s="55"/>
      <c r="LJ74" s="55"/>
      <c r="LK74" s="55"/>
      <c r="LL74" s="55"/>
      <c r="LM74" s="55"/>
      <c r="LN74" s="55"/>
      <c r="LO74" s="55"/>
      <c r="LP74" s="55"/>
      <c r="LQ74" s="55"/>
      <c r="LR74" s="55"/>
      <c r="LS74" s="55"/>
      <c r="LT74" s="55"/>
      <c r="LU74" s="55"/>
      <c r="LV74" s="55"/>
      <c r="LW74" s="55"/>
      <c r="LX74" s="55"/>
      <c r="LY74" s="55"/>
      <c r="LZ74" s="130"/>
      <c r="MA74" s="130"/>
      <c r="MB74" s="130"/>
      <c r="MC74" s="130"/>
      <c r="MD74" s="130"/>
      <c r="ME74" s="130"/>
      <c r="MF74" s="130"/>
      <c r="MG74" s="130"/>
      <c r="MH74" s="130"/>
      <c r="MI74" s="130"/>
      <c r="MJ74" s="130"/>
      <c r="MK74" s="130"/>
      <c r="ML74" s="130"/>
      <c r="MM74" s="130"/>
      <c r="MN74" s="130"/>
      <c r="MO74" s="130"/>
      <c r="MP74" s="130"/>
      <c r="MQ74" s="130"/>
      <c r="MR74" s="130"/>
      <c r="MS74" s="130"/>
      <c r="MT74" s="130"/>
      <c r="MU74" s="130"/>
      <c r="MV74" s="130"/>
      <c r="MW74" s="130"/>
      <c r="MX74" s="130"/>
      <c r="MY74" s="130"/>
      <c r="MZ74" s="130"/>
      <c r="NA74" s="130"/>
      <c r="NB74" s="130"/>
      <c r="NC74" s="130"/>
      <c r="ND74" s="130"/>
      <c r="NE74" s="130"/>
      <c r="NF74" s="130"/>
      <c r="NG74" s="130"/>
      <c r="NH74" s="130"/>
      <c r="NI74" s="130"/>
      <c r="NJ74" s="130"/>
      <c r="NK74" s="130"/>
      <c r="NL74" s="130"/>
      <c r="NM74" s="130"/>
      <c r="NN74" s="130"/>
      <c r="NO74" s="130"/>
      <c r="NP74" s="130"/>
      <c r="NQ74" s="130"/>
      <c r="NR74" s="130"/>
      <c r="NS74" s="130"/>
      <c r="NT74" s="130"/>
      <c r="NU74" s="130"/>
      <c r="NV74" s="130"/>
      <c r="NW74" s="130"/>
      <c r="NX74" s="130"/>
      <c r="NY74" s="130"/>
      <c r="NZ74" s="130"/>
      <c r="OA74" s="130"/>
      <c r="OB74" s="130"/>
      <c r="OC74" s="130"/>
      <c r="OD74" s="130"/>
      <c r="OE74" s="130"/>
      <c r="OF74" s="130"/>
      <c r="OG74" s="130"/>
    </row>
    <row r="75" spans="4:397">
      <c r="D75" s="11" t="s">
        <v>344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130"/>
      <c r="AG75" s="130"/>
      <c r="AH75" s="130"/>
      <c r="AI75" s="130"/>
      <c r="AJ75" s="130"/>
      <c r="AK75" s="50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  <c r="IT75" s="55"/>
      <c r="IU75" s="55"/>
      <c r="IV75" s="55"/>
      <c r="IW75" s="55"/>
      <c r="IX75" s="55"/>
      <c r="IY75" s="55"/>
      <c r="IZ75" s="55"/>
      <c r="JA75" s="55"/>
      <c r="JB75" s="55"/>
      <c r="JC75" s="55"/>
      <c r="JD75" s="55"/>
      <c r="JE75" s="55"/>
      <c r="JF75" s="55"/>
      <c r="JG75" s="55"/>
      <c r="JH75" s="55"/>
      <c r="JI75" s="55"/>
      <c r="JJ75" s="55"/>
      <c r="JK75" s="55"/>
      <c r="JL75" s="55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5"/>
      <c r="KA75" s="55"/>
      <c r="KB75" s="55"/>
      <c r="KC75" s="55"/>
      <c r="KD75" s="55"/>
      <c r="KE75" s="55"/>
      <c r="KF75" s="55"/>
      <c r="KG75" s="55"/>
      <c r="KH75" s="55"/>
      <c r="KI75" s="55"/>
      <c r="KJ75" s="55"/>
      <c r="KK75" s="55"/>
      <c r="KL75" s="55"/>
      <c r="KM75" s="55"/>
      <c r="KN75" s="55"/>
      <c r="KO75" s="55"/>
      <c r="KP75" s="55"/>
      <c r="KQ75" s="55"/>
      <c r="KR75" s="55"/>
      <c r="KS75" s="55"/>
      <c r="KT75" s="55"/>
      <c r="KU75" s="55"/>
      <c r="KV75" s="55"/>
      <c r="KW75" s="55"/>
      <c r="KX75" s="55"/>
      <c r="KY75" s="55"/>
      <c r="KZ75" s="55"/>
      <c r="LA75" s="55"/>
      <c r="LB75" s="55"/>
      <c r="LC75" s="55"/>
      <c r="LD75" s="55"/>
      <c r="LE75" s="55"/>
      <c r="LF75" s="55"/>
      <c r="LG75" s="55"/>
      <c r="LH75" s="55"/>
      <c r="LI75" s="55"/>
      <c r="LJ75" s="55"/>
      <c r="LK75" s="55"/>
      <c r="LL75" s="55"/>
      <c r="LM75" s="55"/>
      <c r="LN75" s="55"/>
      <c r="LO75" s="55"/>
      <c r="LP75" s="55"/>
      <c r="LQ75" s="55"/>
      <c r="LR75" s="55"/>
      <c r="LS75" s="55"/>
      <c r="LT75" s="55"/>
      <c r="LU75" s="55"/>
      <c r="LV75" s="55"/>
      <c r="LW75" s="55"/>
      <c r="LX75" s="55"/>
      <c r="LY75" s="55"/>
      <c r="LZ75" s="130"/>
      <c r="MA75" s="130"/>
      <c r="MB75" s="130"/>
      <c r="MC75" s="130"/>
      <c r="MD75" s="130"/>
      <c r="ME75" s="130"/>
      <c r="MF75" s="130"/>
      <c r="MG75" s="130"/>
      <c r="MH75" s="130"/>
      <c r="MI75" s="130"/>
      <c r="MJ75" s="130"/>
      <c r="MK75" s="130"/>
      <c r="ML75" s="130"/>
      <c r="MM75" s="130"/>
      <c r="MN75" s="130"/>
      <c r="MO75" s="130"/>
      <c r="MP75" s="130"/>
      <c r="MQ75" s="130"/>
      <c r="MR75" s="130"/>
      <c r="MS75" s="130"/>
      <c r="MT75" s="130"/>
      <c r="MU75" s="130"/>
      <c r="MV75" s="130"/>
      <c r="MW75" s="130"/>
      <c r="MX75" s="130"/>
      <c r="MY75" s="130"/>
      <c r="MZ75" s="130"/>
      <c r="NA75" s="130"/>
      <c r="NB75" s="130"/>
      <c r="NC75" s="130"/>
      <c r="ND75" s="130"/>
      <c r="NE75" s="130"/>
      <c r="NF75" s="130"/>
      <c r="NG75" s="130"/>
      <c r="NH75" s="130"/>
      <c r="NI75" s="130"/>
      <c r="NJ75" s="130"/>
      <c r="NK75" s="130"/>
      <c r="NL75" s="130"/>
      <c r="NM75" s="130"/>
      <c r="NN75" s="130"/>
      <c r="NO75" s="130"/>
      <c r="NP75" s="130"/>
      <c r="NQ75" s="130"/>
      <c r="NR75" s="130"/>
      <c r="NS75" s="130"/>
      <c r="NT75" s="130"/>
      <c r="NU75" s="130"/>
      <c r="NV75" s="130"/>
      <c r="NW75" s="130"/>
      <c r="NX75" s="130"/>
      <c r="NY75" s="130"/>
      <c r="NZ75" s="130"/>
      <c r="OA75" s="130"/>
      <c r="OB75" s="130"/>
      <c r="OC75" s="130"/>
      <c r="OD75" s="130"/>
      <c r="OE75" s="130"/>
      <c r="OF75" s="130"/>
      <c r="OG75" s="130"/>
    </row>
    <row r="76" spans="4:397">
      <c r="E76" s="11" t="s">
        <v>345</v>
      </c>
      <c r="G76" s="55">
        <f>+SUM(AL76:AW76)</f>
        <v>-3452.8876919635427</v>
      </c>
      <c r="H76" s="55">
        <f>+SUM(AX76:BI76)</f>
        <v>-81.849731082004652</v>
      </c>
      <c r="I76" s="55">
        <f>+SUM(BJ76:BU76)</f>
        <v>-75.926966387560157</v>
      </c>
      <c r="J76" s="55">
        <f>+SUM(BV76:CG76)</f>
        <v>-69.872469730708758</v>
      </c>
      <c r="K76" s="55">
        <f>+SUM(CH76:CS76)</f>
        <v>-63.683669198879052</v>
      </c>
      <c r="L76" s="55">
        <f>+SUM(CT76:DE76)</f>
        <v>-57.347274921566708</v>
      </c>
      <c r="M76" s="55">
        <f>+SUM(DF76:DQ76)</f>
        <v>-50.853129591131129</v>
      </c>
      <c r="N76" s="55">
        <f>+SUM(DR76:EC76)</f>
        <v>0</v>
      </c>
      <c r="O76" s="55">
        <f>+SUM(ED76:EO76)</f>
        <v>0</v>
      </c>
      <c r="P76" s="55">
        <f>+SUM(EP76:FA76)</f>
        <v>0</v>
      </c>
      <c r="Q76" s="55">
        <f>+SUM(FB76:FM76)</f>
        <v>0</v>
      </c>
      <c r="R76" s="55">
        <f>+SUM(FN76:FY76)</f>
        <v>0</v>
      </c>
      <c r="S76" s="55">
        <f>+SUM(FZ76:GK76)</f>
        <v>0</v>
      </c>
      <c r="T76" s="55">
        <f>+SUM(GL76:GW76)</f>
        <v>0</v>
      </c>
      <c r="U76" s="55">
        <f>+SUM(GX76:HI76)</f>
        <v>0</v>
      </c>
      <c r="V76" s="55">
        <f>+SUM(HJ76:HU76)</f>
        <v>0</v>
      </c>
      <c r="W76" s="55">
        <f>+SUM(HV76:IG76)</f>
        <v>0</v>
      </c>
      <c r="X76" s="55">
        <f>+SUM(IH76:IS76)</f>
        <v>0</v>
      </c>
      <c r="Y76" s="55">
        <f>+SUM(IT76:JE76)</f>
        <v>0</v>
      </c>
      <c r="Z76" s="55">
        <f>+SUM(JF76:JQ76)</f>
        <v>0</v>
      </c>
      <c r="AA76" s="55">
        <f>+SUM(JR76:KC76)</f>
        <v>0</v>
      </c>
      <c r="AB76" s="55">
        <f>+SUM(KD76:KO76)</f>
        <v>0</v>
      </c>
      <c r="AC76" s="55">
        <f>+SUM(KP76:LA76)</f>
        <v>0</v>
      </c>
      <c r="AD76" s="55">
        <f>+SUM(LB76:LM76)</f>
        <v>0</v>
      </c>
      <c r="AE76" s="55">
        <f>+SUM(LN76:LY76)</f>
        <v>0</v>
      </c>
      <c r="AF76" s="130">
        <f t="shared" ref="AF76:AJ76" si="432">+SUM(LO76:LZ76)</f>
        <v>0</v>
      </c>
      <c r="AG76" s="130">
        <f t="shared" si="432"/>
        <v>0</v>
      </c>
      <c r="AH76" s="130">
        <f t="shared" si="432"/>
        <v>0</v>
      </c>
      <c r="AI76" s="130">
        <f t="shared" si="432"/>
        <v>0</v>
      </c>
      <c r="AJ76" s="130">
        <f t="shared" si="432"/>
        <v>0</v>
      </c>
      <c r="AK76" s="50"/>
      <c r="AL76" s="55">
        <f>IF(Inputs!$M$46&gt;=Financials!AL6,Financials!AL73*Inputs!$M$48,0)/12</f>
        <v>-3300.0642852599649</v>
      </c>
      <c r="AM76" s="55">
        <f>IF(Inputs!$M$46&gt;=Financials!AM6,Financials!AM73*Inputs!$M$48,0)/12</f>
        <v>-14.984615290234563</v>
      </c>
      <c r="AN76" s="55">
        <f>IF(Inputs!$M$46&gt;=Financials!AN6,Financials!AN73*Inputs!$M$48,0)/12</f>
        <v>-14.077070231501599</v>
      </c>
      <c r="AO76" s="55">
        <f>IF(Inputs!$M$46&gt;=Financials!AO6,Financials!AO73*Inputs!$M$48,0)/12</f>
        <v>-13.365916734170996</v>
      </c>
      <c r="AP76" s="55">
        <f>IF(Inputs!$M$46&gt;=Financials!AP6,Financials!AP73*Inputs!$M$48,0)/12</f>
        <v>-12.974841526681104</v>
      </c>
      <c r="AQ76" s="55">
        <f>IF(Inputs!$M$46&gt;=Financials!AQ6,Financials!AQ73*Inputs!$M$48,0)/12</f>
        <v>-12.858416554964549</v>
      </c>
      <c r="AR76" s="55">
        <f>IF(Inputs!$M$46&gt;=Financials!AR6,Financials!AR73*Inputs!$M$48,0)/12</f>
        <v>-12.662049926632484</v>
      </c>
      <c r="AS76" s="55">
        <f>IF(Inputs!$M$46&gt;=Financials!AS6,Financials!AS73*Inputs!$M$48,0)/12</f>
        <v>-13.025418259763237</v>
      </c>
      <c r="AT76" s="55">
        <f>IF(Inputs!$M$46&gt;=Financials!AT6,Financials!AT73*Inputs!$M$48,0)/12</f>
        <v>-13.745927891719953</v>
      </c>
      <c r="AU76" s="55">
        <f>IF(Inputs!$M$46&gt;=Financials!AU6,Financials!AU73*Inputs!$M$48,0)/12</f>
        <v>-14.520872649386092</v>
      </c>
      <c r="AV76" s="55">
        <f>IF(Inputs!$M$46&gt;=Financials!AV6,Financials!AV73*Inputs!$M$48,0)/12</f>
        <v>-15.090811469864869</v>
      </c>
      <c r="AW76" s="55">
        <f>IF(Inputs!$M$46&gt;=Financials!AW6,Financials!AW73*Inputs!$M$48,0)/12</f>
        <v>-15.517466168657792</v>
      </c>
      <c r="AX76" s="55">
        <f>IF(Inputs!$M$46&gt;=Financials!AX6,Financials!AX73*Inputs!$M$48,0)/12</f>
        <v>-15.07355577669135</v>
      </c>
      <c r="AY76" s="55">
        <f>IF(Inputs!$M$46&gt;=Financials!AY6,Financials!AY73*Inputs!$M$48,0)/12</f>
        <v>-12.782785621576485</v>
      </c>
      <c r="AZ76" s="55">
        <f>IF(Inputs!$M$46&gt;=Financials!AZ6,Financials!AZ73*Inputs!$M$48,0)/12</f>
        <v>-7.2022003009216258</v>
      </c>
      <c r="BA76" s="55">
        <f>IF(Inputs!$M$46&gt;=Financials!BA6,Financials!BA73*Inputs!$M$48,0)/12</f>
        <v>-2.8292463304860118</v>
      </c>
      <c r="BB76" s="55">
        <f>IF(Inputs!$M$46&gt;=Financials!BB6,Financials!BB73*Inputs!$M$48,0)/12</f>
        <v>-0.42448577210990379</v>
      </c>
      <c r="BC76" s="55">
        <f>IF(Inputs!$M$46&gt;=Financials!BC6,Financials!BC73*Inputs!$M$48,0)/12</f>
        <v>0.29142302147232613</v>
      </c>
      <c r="BD76" s="55">
        <f>IF(Inputs!$M$46&gt;=Financials!BD6,Financials!BD73*Inputs!$M$48,0)/12</f>
        <v>1.4989010557490665</v>
      </c>
      <c r="BE76" s="55">
        <f>IF(Inputs!$M$46&gt;=Financials!BE6,Financials!BE73*Inputs!$M$48,0)/12</f>
        <v>-0.73548716150524263</v>
      </c>
      <c r="BF76" s="55">
        <f>IF(Inputs!$M$46&gt;=Financials!BF6,Financials!BF73*Inputs!$M$48,0)/12</f>
        <v>-5.1659729393702909</v>
      </c>
      <c r="BG76" s="55">
        <f>IF(Inputs!$M$46&gt;=Financials!BG6,Financials!BG73*Inputs!$M$48,0)/12</f>
        <v>-9.931185748735146</v>
      </c>
      <c r="BH76" s="55">
        <f>IF(Inputs!$M$46&gt;=Financials!BH6,Financials!BH73*Inputs!$M$48,0)/12</f>
        <v>-13.435796549741198</v>
      </c>
      <c r="BI76" s="55">
        <f>IF(Inputs!$M$46&gt;=Financials!BI6,Financials!BI73*Inputs!$M$48,0)/12</f>
        <v>-16.059338958088784</v>
      </c>
      <c r="BJ76" s="55">
        <f>IF(Inputs!$M$46&gt;=Financials!BJ6,Financials!BJ73*Inputs!$M$48,0)/12</f>
        <v>-14.785072761756105</v>
      </c>
      <c r="BK76" s="55">
        <f>IF(Inputs!$M$46&gt;=Financials!BK6,Financials!BK73*Inputs!$M$48,0)/12</f>
        <v>-12.437376968286641</v>
      </c>
      <c r="BL76" s="55">
        <f>IF(Inputs!$M$46&gt;=Financials!BL6,Financials!BL73*Inputs!$M$48,0)/12</f>
        <v>-6.7181141024135025</v>
      </c>
      <c r="BM76" s="55">
        <f>IF(Inputs!$M$46&gt;=Financials!BM6,Financials!BM73*Inputs!$M$48,0)/12</f>
        <v>-2.2364922258125604</v>
      </c>
      <c r="BN76" s="55">
        <f>IF(Inputs!$M$46&gt;=Financials!BN6,Financials!BN73*Inputs!$M$48,0)/12</f>
        <v>0.22802663243918841</v>
      </c>
      <c r="BO76" s="55">
        <f>IF(Inputs!$M$46&gt;=Financials!BO6,Financials!BO73*Inputs!$M$48,0)/12</f>
        <v>0.96172575954194228</v>
      </c>
      <c r="BP76" s="55">
        <f>IF(Inputs!$M$46&gt;=Financials!BP6,Financials!BP73*Inputs!$M$48,0)/12</f>
        <v>2.1992096229704585</v>
      </c>
      <c r="BQ76" s="55">
        <f>IF(Inputs!$M$46&gt;=Financials!BQ6,Financials!BQ73*Inputs!$M$48,0)/12</f>
        <v>-9.0703141482621652E-2</v>
      </c>
      <c r="BR76" s="55">
        <f>IF(Inputs!$M$46&gt;=Financials!BR6,Financials!BR73*Inputs!$M$48,0)/12</f>
        <v>-4.6312864909276152</v>
      </c>
      <c r="BS76" s="55">
        <f>IF(Inputs!$M$46&gt;=Financials!BS6,Financials!BS73*Inputs!$M$48,0)/12</f>
        <v>-9.5149148386051898</v>
      </c>
      <c r="BT76" s="55">
        <f>IF(Inputs!$M$46&gt;=Financials!BT6,Financials!BT73*Inputs!$M$48,0)/12</f>
        <v>-13.106615218016245</v>
      </c>
      <c r="BU76" s="55">
        <f>IF(Inputs!$M$46&gt;=Financials!BU6,Financials!BU73*Inputs!$M$48,0)/12</f>
        <v>-15.795352655211268</v>
      </c>
      <c r="BV76" s="55">
        <f>IF(Inputs!$M$46&gt;=Financials!BV6,Financials!BV73*Inputs!$M$48,0)/12</f>
        <v>-14.490708338920555</v>
      </c>
      <c r="BW76" s="55">
        <f>IF(Inputs!$M$46&gt;=Financials!BW6,Financials!BW73*Inputs!$M$48,0)/12</f>
        <v>-12.084672304983371</v>
      </c>
      <c r="BX76" s="55">
        <f>IF(Inputs!$M$46&gt;=Financials!BX6,Financials!BX73*Inputs!$M$48,0)/12</f>
        <v>-6.2232857568932829</v>
      </c>
      <c r="BY76" s="55">
        <f>IF(Inputs!$M$46&gt;=Financials!BY6,Financials!BY73*Inputs!$M$48,0)/12</f>
        <v>-1.6302955766588145</v>
      </c>
      <c r="BZ76" s="55">
        <f>IF(Inputs!$M$46&gt;=Financials!BZ6,Financials!BZ73*Inputs!$M$48,0)/12</f>
        <v>0.89546657522049233</v>
      </c>
      <c r="CA76" s="55">
        <f>IF(Inputs!$M$46&gt;=Financials!CA6,Financials!CA73*Inputs!$M$48,0)/12</f>
        <v>1.6473981256317416</v>
      </c>
      <c r="CB76" s="55">
        <f>IF(Inputs!$M$46&gt;=Financials!CB6,Financials!CB73*Inputs!$M$48,0)/12</f>
        <v>2.9156334630664635</v>
      </c>
      <c r="CC76" s="55">
        <f>IF(Inputs!$M$46&gt;=Financials!CC6,Financials!CC73*Inputs!$M$48,0)/12</f>
        <v>0.56881636641672539</v>
      </c>
      <c r="CD76" s="55">
        <f>IF(Inputs!$M$46&gt;=Financials!CD6,Financials!CD73*Inputs!$M$48,0)/12</f>
        <v>-4.0846004792619741</v>
      </c>
      <c r="CE76" s="55">
        <f>IF(Inputs!$M$46&gt;=Financials!CE6,Financials!CE73*Inputs!$M$48,0)/12</f>
        <v>-9.0895869913793419</v>
      </c>
      <c r="CF76" s="55">
        <f>IF(Inputs!$M$46&gt;=Financials!CF6,Financials!CF73*Inputs!$M$48,0)/12</f>
        <v>-12.770541125218756</v>
      </c>
      <c r="CG76" s="55">
        <f>IF(Inputs!$M$46&gt;=Financials!CG6,Financials!CG73*Inputs!$M$48,0)/12</f>
        <v>-15.526093687728078</v>
      </c>
      <c r="CH76" s="55">
        <f>IF(Inputs!$M$46&gt;=Financials!CH6,Financials!CH73*Inputs!$M$48,0)/12</f>
        <v>-14.190374824089583</v>
      </c>
      <c r="CI76" s="55">
        <f>IF(Inputs!$M$46&gt;=Financials!CI6,Financials!CI73*Inputs!$M$48,0)/12</f>
        <v>-11.72454879470906</v>
      </c>
      <c r="CJ76" s="55">
        <f>IF(Inputs!$M$46&gt;=Financials!CJ6,Financials!CJ73*Inputs!$M$48,0)/12</f>
        <v>-5.7175067908989341</v>
      </c>
      <c r="CK76" s="55">
        <f>IF(Inputs!$M$46&gt;=Financials!CK6,Financials!CK73*Inputs!$M$48,0)/12</f>
        <v>-1.0103808046856331</v>
      </c>
      <c r="CL76" s="55">
        <f>IF(Inputs!$M$46&gt;=Financials!CL6,Financials!CL73*Inputs!$M$48,0)/12</f>
        <v>1.5781465366678731</v>
      </c>
      <c r="CM76" s="55">
        <f>IF(Inputs!$M$46&gt;=Financials!CM6,Financials!CM73*Inputs!$M$48,0)/12</f>
        <v>2.3487635861068461</v>
      </c>
      <c r="CN76" s="55">
        <f>IF(Inputs!$M$46&gt;=Financials!CN6,Financials!CN73*Inputs!$M$48,0)/12</f>
        <v>3.6485145716768179</v>
      </c>
      <c r="CO76" s="55">
        <f>IF(Inputs!$M$46&gt;=Financials!CO6,Financials!CO73*Inputs!$M$48,0)/12</f>
        <v>1.2433790701753349</v>
      </c>
      <c r="CP76" s="55">
        <f>IF(Inputs!$M$46&gt;=Financials!CP6,Financials!CP73*Inputs!$M$48,0)/12</f>
        <v>-3.5256751841184877</v>
      </c>
      <c r="CQ76" s="55">
        <f>IF(Inputs!$M$46&gt;=Financials!CQ6,Financials!CQ73*Inputs!$M$48,0)/12</f>
        <v>-8.6550356110619653</v>
      </c>
      <c r="CR76" s="55">
        <f>IF(Inputs!$M$46&gt;=Financials!CR6,Financials!CR73*Inputs!$M$48,0)/12</f>
        <v>-12.427461455127292</v>
      </c>
      <c r="CS76" s="55">
        <f>IF(Inputs!$M$46&gt;=Financials!CS6,Financials!CS73*Inputs!$M$48,0)/12</f>
        <v>-15.251489498814969</v>
      </c>
      <c r="CT76" s="55">
        <f>IF(Inputs!$M$46&gt;=Financials!CT6,Financials!CT73*Inputs!$M$48,0)/12</f>
        <v>-13.883094517059504</v>
      </c>
      <c r="CU76" s="55">
        <f>IF(Inputs!$M$46&gt;=Financials!CU6,Financials!CU73*Inputs!$M$48,0)/12</f>
        <v>-11.355992710848872</v>
      </c>
      <c r="CV76" s="55">
        <f>IF(Inputs!$M$46&gt;=Financials!CV6,Financials!CV73*Inputs!$M$48,0)/12</f>
        <v>-5.1996757132440621</v>
      </c>
      <c r="CW76" s="55">
        <f>IF(Inputs!$M$46&gt;=Financials!CW6,Financials!CW73*Inputs!$M$48,0)/12</f>
        <v>-0.37557764627335932</v>
      </c>
      <c r="CX76" s="55">
        <f>IF(Inputs!$M$46&gt;=Financials!CX6,Financials!CX73*Inputs!$M$48,0)/12</f>
        <v>2.2772745995127859</v>
      </c>
      <c r="CY76" s="55">
        <f>IF(Inputs!$M$46&gt;=Financials!CY6,Financials!CY73*Inputs!$M$48,0)/12</f>
        <v>3.0670414826303123</v>
      </c>
      <c r="CZ76" s="55">
        <f>IF(Inputs!$M$46&gt;=Financials!CZ6,Financials!CZ73*Inputs!$M$48,0)/12</f>
        <v>4.3990912801916924</v>
      </c>
      <c r="DA76" s="55">
        <f>IF(Inputs!$M$46&gt;=Financials!DA6,Financials!DA73*Inputs!$M$48,0)/12</f>
        <v>1.9341881614778951</v>
      </c>
      <c r="DB76" s="55">
        <f>IF(Inputs!$M$46&gt;=Financials!DB6,Financials!DB73*Inputs!$M$48,0)/12</f>
        <v>-2.9533770910351262</v>
      </c>
      <c r="DC76" s="55">
        <f>IF(Inputs!$M$46&gt;=Financials!DC6,Financials!DC73*Inputs!$M$48,0)/12</f>
        <v>-8.2102021245881502</v>
      </c>
      <c r="DD76" s="55">
        <f>IF(Inputs!$M$46&gt;=Financials!DD6,Financials!DD73*Inputs!$M$48,0)/12</f>
        <v>-12.076372750878498</v>
      </c>
      <c r="DE76" s="55">
        <f>IF(Inputs!$M$46&gt;=Financials!DE6,Financials!DE73*Inputs!$M$48,0)/12</f>
        <v>-14.970577891451819</v>
      </c>
      <c r="DF76" s="55">
        <f>IF(Inputs!$M$46&gt;=Financials!DF6,Financials!DF73*Inputs!$M$48,0)/12</f>
        <v>-13.568153989788724</v>
      </c>
      <c r="DG76" s="55">
        <f>IF(Inputs!$M$46&gt;=Financials!DG6,Financials!DG73*Inputs!$M$48,0)/12</f>
        <v>-10.978253703693758</v>
      </c>
      <c r="DH76" s="55">
        <f>IF(Inputs!$M$46&gt;=Financials!DH6,Financials!DH73*Inputs!$M$48,0)/12</f>
        <v>-4.6689522286984664</v>
      </c>
      <c r="DI76" s="55">
        <f>IF(Inputs!$M$46&gt;=Financials!DI6,Financials!DI73*Inputs!$M$48,0)/12</f>
        <v>0.27502467523645086</v>
      </c>
      <c r="DJ76" s="55">
        <f>IF(Inputs!$M$46&gt;=Financials!DJ6,Financials!DJ73*Inputs!$M$48,0)/12</f>
        <v>2.9938002993303789</v>
      </c>
      <c r="DK76" s="55">
        <f>IF(Inputs!$M$46&gt;=Financials!DK6,Financials!DK73*Inputs!$M$48,0)/12</f>
        <v>3.803192889493388</v>
      </c>
      <c r="DL76" s="55">
        <f>IF(Inputs!$M$46&gt;=Financials!DL6,Financials!DL73*Inputs!$M$48,0)/12</f>
        <v>5.1683441245241664</v>
      </c>
      <c r="DM76" s="55">
        <f>IF(Inputs!$M$46&gt;=Financials!DM6,Financials!DM73*Inputs!$M$48,0)/12</f>
        <v>2.6421881633103341</v>
      </c>
      <c r="DN76" s="55">
        <f>IF(Inputs!$M$46&gt;=Financials!DN6,Financials!DN73*Inputs!$M$48,0)/12</f>
        <v>-2.3668330857276376</v>
      </c>
      <c r="DO76" s="55">
        <f>IF(Inputs!$M$46&gt;=Financials!DO6,Financials!DO73*Inputs!$M$48,0)/12</f>
        <v>-7.7542902213644567</v>
      </c>
      <c r="DP76" s="55">
        <f>IF(Inputs!$M$46&gt;=Financials!DP6,Financials!DP73*Inputs!$M$48,0)/12</f>
        <v>-11.716535187718121</v>
      </c>
      <c r="DQ76" s="55">
        <f>IF(Inputs!$M$46&gt;=Financials!DQ6,Financials!DQ73*Inputs!$M$48,0)/12</f>
        <v>-14.682661326034685</v>
      </c>
      <c r="DR76" s="55">
        <f>IF(Inputs!$M$46&gt;=Financials!DR6,Financials!DR73*Inputs!$M$48,0)/12</f>
        <v>0</v>
      </c>
      <c r="DS76" s="55">
        <f>IF(Inputs!$M$46&gt;=Financials!DS6,Financials!DS73*Inputs!$M$48,0)/12</f>
        <v>0</v>
      </c>
      <c r="DT76" s="55">
        <f>IF(Inputs!$M$46&gt;=Financials!DT6,Financials!DT73*Inputs!$M$48,0)/12</f>
        <v>0</v>
      </c>
      <c r="DU76" s="55">
        <f>IF(Inputs!$M$46&gt;=Financials!DU6,Financials!DU73*Inputs!$M$48,0)/12</f>
        <v>0</v>
      </c>
      <c r="DV76" s="55">
        <f>IF(Inputs!$M$46&gt;=Financials!DV6,Financials!DV73*Inputs!$M$48,0)/12</f>
        <v>0</v>
      </c>
      <c r="DW76" s="55">
        <f>IF(Inputs!$M$46&gt;=Financials!DW6,Financials!DW73*Inputs!$M$48,0)/12</f>
        <v>0</v>
      </c>
      <c r="DX76" s="55">
        <f>IF(Inputs!$M$46&gt;=Financials!DX6,Financials!DX73*Inputs!$M$48,0)/12</f>
        <v>0</v>
      </c>
      <c r="DY76" s="55">
        <f>IF(Inputs!$M$46&gt;=Financials!DY6,Financials!DY73*Inputs!$M$48,0)/12</f>
        <v>0</v>
      </c>
      <c r="DZ76" s="55">
        <f>IF(Inputs!$M$46&gt;=Financials!DZ6,Financials!DZ73*Inputs!$M$48,0)/12</f>
        <v>0</v>
      </c>
      <c r="EA76" s="55">
        <f>IF(Inputs!$M$46&gt;=Financials!EA6,Financials!EA73*Inputs!$M$48,0)/12</f>
        <v>0</v>
      </c>
      <c r="EB76" s="55">
        <f>IF(Inputs!$M$46&gt;=Financials!EB6,Financials!EB73*Inputs!$M$48,0)/12</f>
        <v>0</v>
      </c>
      <c r="EC76" s="55">
        <f>IF(Inputs!$M$46&gt;=Financials!EC6,Financials!EC73*Inputs!$M$48,0)/12</f>
        <v>0</v>
      </c>
      <c r="ED76" s="55">
        <f>IF(Inputs!$M$46&gt;=Financials!ED6,Financials!ED73*Inputs!$M$48,0)/12</f>
        <v>0</v>
      </c>
      <c r="EE76" s="55">
        <f>IF(Inputs!$M$46&gt;=Financials!EE6,Financials!EE73*Inputs!$M$48,0)/12</f>
        <v>0</v>
      </c>
      <c r="EF76" s="55">
        <f>IF(Inputs!$M$46&gt;=Financials!EF6,Financials!EF73*Inputs!$M$48,0)/12</f>
        <v>0</v>
      </c>
      <c r="EG76" s="55">
        <f>IF(Inputs!$M$46&gt;=Financials!EG6,Financials!EG73*Inputs!$M$48,0)/12</f>
        <v>0</v>
      </c>
      <c r="EH76" s="55">
        <f>IF(Inputs!$M$46&gt;=Financials!EH6,Financials!EH73*Inputs!$M$48,0)/12</f>
        <v>0</v>
      </c>
      <c r="EI76" s="55">
        <f>IF(Inputs!$M$46&gt;=Financials!EI6,Financials!EI73*Inputs!$M$48,0)/12</f>
        <v>0</v>
      </c>
      <c r="EJ76" s="55">
        <f>IF(Inputs!$M$46&gt;=Financials!EJ6,Financials!EJ73*Inputs!$M$48,0)/12</f>
        <v>0</v>
      </c>
      <c r="EK76" s="55">
        <f>IF(Inputs!$M$46&gt;=Financials!EK6,Financials!EK73*Inputs!$M$48,0)/12</f>
        <v>0</v>
      </c>
      <c r="EL76" s="55">
        <f>IF(Inputs!$M$46&gt;=Financials!EL6,Financials!EL73*Inputs!$M$48,0)/12</f>
        <v>0</v>
      </c>
      <c r="EM76" s="55">
        <f>IF(Inputs!$M$46&gt;=Financials!EM6,Financials!EM73*Inputs!$M$48,0)/12</f>
        <v>0</v>
      </c>
      <c r="EN76" s="55">
        <f>IF(Inputs!$M$46&gt;=Financials!EN6,Financials!EN73*Inputs!$M$48,0)/12</f>
        <v>0</v>
      </c>
      <c r="EO76" s="55">
        <f>IF(Inputs!$M$46&gt;=Financials!EO6,Financials!EO73*Inputs!$M$48,0)/12</f>
        <v>0</v>
      </c>
      <c r="EP76" s="55">
        <f>IF(Inputs!$M$46&gt;=Financials!EP6,Financials!EP73*Inputs!$M$48,0)/12</f>
        <v>0</v>
      </c>
      <c r="EQ76" s="55">
        <f>IF(Inputs!$M$46&gt;=Financials!EQ6,Financials!EQ73*Inputs!$M$48,0)/12</f>
        <v>0</v>
      </c>
      <c r="ER76" s="55">
        <f>IF(Inputs!$M$46&gt;=Financials!ER6,Financials!ER73*Inputs!$M$48,0)/12</f>
        <v>0</v>
      </c>
      <c r="ES76" s="55">
        <f>IF(Inputs!$M$46&gt;=Financials!ES6,Financials!ES73*Inputs!$M$48,0)/12</f>
        <v>0</v>
      </c>
      <c r="ET76" s="55">
        <f>IF(Inputs!$M$46&gt;=Financials!ET6,Financials!ET73*Inputs!$M$48,0)/12</f>
        <v>0</v>
      </c>
      <c r="EU76" s="55">
        <f>IF(Inputs!$M$46&gt;=Financials!EU6,Financials!EU73*Inputs!$M$48,0)/12</f>
        <v>0</v>
      </c>
      <c r="EV76" s="55">
        <f>IF(Inputs!$M$46&gt;=Financials!EV6,Financials!EV73*Inputs!$M$48,0)/12</f>
        <v>0</v>
      </c>
      <c r="EW76" s="55">
        <f>IF(Inputs!$M$46&gt;=Financials!EW6,Financials!EW73*Inputs!$M$48,0)/12</f>
        <v>0</v>
      </c>
      <c r="EX76" s="55">
        <f>IF(Inputs!$M$46&gt;=Financials!EX6,Financials!EX73*Inputs!$M$48,0)/12</f>
        <v>0</v>
      </c>
      <c r="EY76" s="55">
        <f>IF(Inputs!$M$46&gt;=Financials!EY6,Financials!EY73*Inputs!$M$48,0)/12</f>
        <v>0</v>
      </c>
      <c r="EZ76" s="55">
        <f>IF(Inputs!$M$46&gt;=Financials!EZ6,Financials!EZ73*Inputs!$M$48,0)/12</f>
        <v>0</v>
      </c>
      <c r="FA76" s="55">
        <f>IF(Inputs!$M$46&gt;=Financials!FA6,Financials!FA73*Inputs!$M$48,0)/12</f>
        <v>0</v>
      </c>
      <c r="FB76" s="55">
        <f>IF(Inputs!$M$46&gt;=Financials!FB6,Financials!FB73*Inputs!$M$48,0)/12</f>
        <v>0</v>
      </c>
      <c r="FC76" s="55">
        <f>IF(Inputs!$M$46&gt;=Financials!FC6,Financials!FC73*Inputs!$M$48,0)/12</f>
        <v>0</v>
      </c>
      <c r="FD76" s="55">
        <f>IF(Inputs!$M$46&gt;=Financials!FD6,Financials!FD73*Inputs!$M$48,0)/12</f>
        <v>0</v>
      </c>
      <c r="FE76" s="55">
        <f>IF(Inputs!$M$46&gt;=Financials!FE6,Financials!FE73*Inputs!$M$48,0)/12</f>
        <v>0</v>
      </c>
      <c r="FF76" s="55">
        <f>IF(Inputs!$M$46&gt;=Financials!FF6,Financials!FF73*Inputs!$M$48,0)/12</f>
        <v>0</v>
      </c>
      <c r="FG76" s="55">
        <f>IF(Inputs!$M$46&gt;=Financials!FG6,Financials!FG73*Inputs!$M$48,0)/12</f>
        <v>0</v>
      </c>
      <c r="FH76" s="55">
        <f>IF(Inputs!$M$46&gt;=Financials!FH6,Financials!FH73*Inputs!$M$48,0)/12</f>
        <v>0</v>
      </c>
      <c r="FI76" s="55">
        <f>IF(Inputs!$M$46&gt;=Financials!FI6,Financials!FI73*Inputs!$M$48,0)/12</f>
        <v>0</v>
      </c>
      <c r="FJ76" s="55">
        <f>IF(Inputs!$M$46&gt;=Financials!FJ6,Financials!FJ73*Inputs!$M$48,0)/12</f>
        <v>0</v>
      </c>
      <c r="FK76" s="55">
        <f>IF(Inputs!$M$46&gt;=Financials!FK6,Financials!FK73*Inputs!$M$48,0)/12</f>
        <v>0</v>
      </c>
      <c r="FL76" s="55">
        <f>IF(Inputs!$M$46&gt;=Financials!FL6,Financials!FL73*Inputs!$M$48,0)/12</f>
        <v>0</v>
      </c>
      <c r="FM76" s="55">
        <f>IF(Inputs!$M$46&gt;=Financials!FM6,Financials!FM73*Inputs!$M$48,0)/12</f>
        <v>0</v>
      </c>
      <c r="FN76" s="55">
        <f>IF(Inputs!$M$46&gt;=Financials!FN6,Financials!FN73*Inputs!$M$48,0)/12</f>
        <v>0</v>
      </c>
      <c r="FO76" s="55">
        <f>IF(Inputs!$M$46&gt;=Financials!FO6,Financials!FO73*Inputs!$M$48,0)/12</f>
        <v>0</v>
      </c>
      <c r="FP76" s="55">
        <f>IF(Inputs!$M$46&gt;=Financials!FP6,Financials!FP73*Inputs!$M$48,0)/12</f>
        <v>0</v>
      </c>
      <c r="FQ76" s="55">
        <f>IF(Inputs!$M$46&gt;=Financials!FQ6,Financials!FQ73*Inputs!$M$48,0)/12</f>
        <v>0</v>
      </c>
      <c r="FR76" s="55">
        <f>IF(Inputs!$M$46&gt;=Financials!FR6,Financials!FR73*Inputs!$M$48,0)/12</f>
        <v>0</v>
      </c>
      <c r="FS76" s="55">
        <f>IF(Inputs!$M$46&gt;=Financials!FS6,Financials!FS73*Inputs!$M$48,0)/12</f>
        <v>0</v>
      </c>
      <c r="FT76" s="55">
        <f>IF(Inputs!$M$46&gt;=Financials!FT6,Financials!FT73*Inputs!$M$48,0)/12</f>
        <v>0</v>
      </c>
      <c r="FU76" s="55">
        <f>IF(Inputs!$M$46&gt;=Financials!FU6,Financials!FU73*Inputs!$M$48,0)/12</f>
        <v>0</v>
      </c>
      <c r="FV76" s="55">
        <f>IF(Inputs!$M$46&gt;=Financials!FV6,Financials!FV73*Inputs!$M$48,0)/12</f>
        <v>0</v>
      </c>
      <c r="FW76" s="55">
        <f>IF(Inputs!$M$46&gt;=Financials!FW6,Financials!FW73*Inputs!$M$48,0)/12</f>
        <v>0</v>
      </c>
      <c r="FX76" s="55">
        <f>IF(Inputs!$M$46&gt;=Financials!FX6,Financials!FX73*Inputs!$M$48,0)/12</f>
        <v>0</v>
      </c>
      <c r="FY76" s="55">
        <f>IF(Inputs!$M$46&gt;=Financials!FY6,Financials!FY73*Inputs!$M$48,0)/12</f>
        <v>0</v>
      </c>
      <c r="FZ76" s="55">
        <f>IF(Inputs!$M$46&gt;=Financials!FZ6,Financials!FZ73*Inputs!$M$48,0)/12</f>
        <v>0</v>
      </c>
      <c r="GA76" s="55">
        <f>IF(Inputs!$M$46&gt;=Financials!GA6,Financials!GA73*Inputs!$M$48,0)/12</f>
        <v>0</v>
      </c>
      <c r="GB76" s="55">
        <f>IF(Inputs!$M$46&gt;=Financials!GB6,Financials!GB73*Inputs!$M$48,0)/12</f>
        <v>0</v>
      </c>
      <c r="GC76" s="55">
        <f>IF(Inputs!$M$46&gt;=Financials!GC6,Financials!GC73*Inputs!$M$48,0)/12</f>
        <v>0</v>
      </c>
      <c r="GD76" s="55">
        <f>IF(Inputs!$M$46&gt;=Financials!GD6,Financials!GD73*Inputs!$M$48,0)/12</f>
        <v>0</v>
      </c>
      <c r="GE76" s="55">
        <f>IF(Inputs!$M$46&gt;=Financials!GE6,Financials!GE73*Inputs!$M$48,0)/12</f>
        <v>0</v>
      </c>
      <c r="GF76" s="55">
        <f>IF(Inputs!$M$46&gt;=Financials!GF6,Financials!GF73*Inputs!$M$48,0)/12</f>
        <v>0</v>
      </c>
      <c r="GG76" s="55">
        <f>IF(Inputs!$M$46&gt;=Financials!GG6,Financials!GG73*Inputs!$M$48,0)/12</f>
        <v>0</v>
      </c>
      <c r="GH76" s="55">
        <f>IF(Inputs!$M$46&gt;=Financials!GH6,Financials!GH73*Inputs!$M$48,0)/12</f>
        <v>0</v>
      </c>
      <c r="GI76" s="55">
        <f>IF(Inputs!$M$46&gt;=Financials!GI6,Financials!GI73*Inputs!$M$48,0)/12</f>
        <v>0</v>
      </c>
      <c r="GJ76" s="55">
        <f>IF(Inputs!$M$46&gt;=Financials!GJ6,Financials!GJ73*Inputs!$M$48,0)/12</f>
        <v>0</v>
      </c>
      <c r="GK76" s="55">
        <f>IF(Inputs!$M$46&gt;=Financials!GK6,Financials!GK73*Inputs!$M$48,0)/12</f>
        <v>0</v>
      </c>
      <c r="GL76" s="55">
        <f>IF(Inputs!$M$46&gt;=Financials!GL6,Financials!GL73*Inputs!$M$48,0)/12</f>
        <v>0</v>
      </c>
      <c r="GM76" s="55">
        <f>IF(Inputs!$M$46&gt;=Financials!GM6,Financials!GM73*Inputs!$M$48,0)/12</f>
        <v>0</v>
      </c>
      <c r="GN76" s="55">
        <f>IF(Inputs!$M$46&gt;=Financials!GN6,Financials!GN73*Inputs!$M$48,0)/12</f>
        <v>0</v>
      </c>
      <c r="GO76" s="55">
        <f>IF(Inputs!$M$46&gt;=Financials!GO6,Financials!GO73*Inputs!$M$48,0)/12</f>
        <v>0</v>
      </c>
      <c r="GP76" s="55">
        <f>IF(Inputs!$M$46&gt;=Financials!GP6,Financials!GP73*Inputs!$M$48,0)/12</f>
        <v>0</v>
      </c>
      <c r="GQ76" s="55">
        <f>IF(Inputs!$M$46&gt;=Financials!GQ6,Financials!GQ73*Inputs!$M$48,0)/12</f>
        <v>0</v>
      </c>
      <c r="GR76" s="55">
        <f>IF(Inputs!$M$46&gt;=Financials!GR6,Financials!GR73*Inputs!$M$48,0)/12</f>
        <v>0</v>
      </c>
      <c r="GS76" s="55">
        <f>IF(Inputs!$M$46&gt;=Financials!GS6,Financials!GS73*Inputs!$M$48,0)/12</f>
        <v>0</v>
      </c>
      <c r="GT76" s="55">
        <f>IF(Inputs!$M$46&gt;=Financials!GT6,Financials!GT73*Inputs!$M$48,0)/12</f>
        <v>0</v>
      </c>
      <c r="GU76" s="55">
        <f>IF(Inputs!$M$46&gt;=Financials!GU6,Financials!GU73*Inputs!$M$48,0)/12</f>
        <v>0</v>
      </c>
      <c r="GV76" s="55">
        <f>IF(Inputs!$M$46&gt;=Financials!GV6,Financials!GV73*Inputs!$M$48,0)/12</f>
        <v>0</v>
      </c>
      <c r="GW76" s="55">
        <f>IF(Inputs!$M$46&gt;=Financials!GW6,Financials!GW73*Inputs!$M$48,0)/12</f>
        <v>0</v>
      </c>
      <c r="GX76" s="55">
        <f>IF(Inputs!$M$46&gt;=Financials!GX6,Financials!GX73*Inputs!$M$48,0)/12</f>
        <v>0</v>
      </c>
      <c r="GY76" s="55">
        <f>IF(Inputs!$M$46&gt;=Financials!GY6,Financials!GY73*Inputs!$M$48,0)/12</f>
        <v>0</v>
      </c>
      <c r="GZ76" s="55">
        <f>IF(Inputs!$M$46&gt;=Financials!GZ6,Financials!GZ73*Inputs!$M$48,0)/12</f>
        <v>0</v>
      </c>
      <c r="HA76" s="55">
        <f>IF(Inputs!$M$46&gt;=Financials!HA6,Financials!HA73*Inputs!$M$48,0)/12</f>
        <v>0</v>
      </c>
      <c r="HB76" s="55">
        <f>IF(Inputs!$M$46&gt;=Financials!HB6,Financials!HB73*Inputs!$M$48,0)/12</f>
        <v>0</v>
      </c>
      <c r="HC76" s="55">
        <f>IF(Inputs!$M$46&gt;=Financials!HC6,Financials!HC73*Inputs!$M$48,0)/12</f>
        <v>0</v>
      </c>
      <c r="HD76" s="55">
        <f>IF(Inputs!$M$46&gt;=Financials!HD6,Financials!HD73*Inputs!$M$48,0)/12</f>
        <v>0</v>
      </c>
      <c r="HE76" s="55">
        <f>IF(Inputs!$M$46&gt;=Financials!HE6,Financials!HE73*Inputs!$M$48,0)/12</f>
        <v>0</v>
      </c>
      <c r="HF76" s="55">
        <f>IF(Inputs!$M$46&gt;=Financials!HF6,Financials!HF73*Inputs!$M$48,0)/12</f>
        <v>0</v>
      </c>
      <c r="HG76" s="55">
        <f>IF(Inputs!$M$46&gt;=Financials!HG6,Financials!HG73*Inputs!$M$48,0)/12</f>
        <v>0</v>
      </c>
      <c r="HH76" s="55">
        <f>IF(Inputs!$M$46&gt;=Financials!HH6,Financials!HH73*Inputs!$M$48,0)/12</f>
        <v>0</v>
      </c>
      <c r="HI76" s="55">
        <f>IF(Inputs!$M$46&gt;=Financials!HI6,Financials!HI73*Inputs!$M$48,0)/12</f>
        <v>0</v>
      </c>
      <c r="HJ76" s="55">
        <f>IF(Inputs!$M$46&gt;=Financials!HJ6,Financials!HJ73*Inputs!$M$48,0)/12</f>
        <v>0</v>
      </c>
      <c r="HK76" s="55">
        <f>IF(Inputs!$M$46&gt;=Financials!HK6,Financials!HK73*Inputs!$M$48,0)/12</f>
        <v>0</v>
      </c>
      <c r="HL76" s="55">
        <f>IF(Inputs!$M$46&gt;=Financials!HL6,Financials!HL73*Inputs!$M$48,0)/12</f>
        <v>0</v>
      </c>
      <c r="HM76" s="55">
        <f>IF(Inputs!$M$46&gt;=Financials!HM6,Financials!HM73*Inputs!$M$48,0)/12</f>
        <v>0</v>
      </c>
      <c r="HN76" s="55">
        <f>IF(Inputs!$M$46&gt;=Financials!HN6,Financials!HN73*Inputs!$M$48,0)/12</f>
        <v>0</v>
      </c>
      <c r="HO76" s="55">
        <f>IF(Inputs!$M$46&gt;=Financials!HO6,Financials!HO73*Inputs!$M$48,0)/12</f>
        <v>0</v>
      </c>
      <c r="HP76" s="55">
        <f>IF(Inputs!$M$46&gt;=Financials!HP6,Financials!HP73*Inputs!$M$48,0)/12</f>
        <v>0</v>
      </c>
      <c r="HQ76" s="55">
        <f>IF(Inputs!$M$46&gt;=Financials!HQ6,Financials!HQ73*Inputs!$M$48,0)/12</f>
        <v>0</v>
      </c>
      <c r="HR76" s="55">
        <f>IF(Inputs!$M$46&gt;=Financials!HR6,Financials!HR73*Inputs!$M$48,0)/12</f>
        <v>0</v>
      </c>
      <c r="HS76" s="55">
        <f>IF(Inputs!$M$46&gt;=Financials!HS6,Financials!HS73*Inputs!$M$48,0)/12</f>
        <v>0</v>
      </c>
      <c r="HT76" s="55">
        <f>IF(Inputs!$M$46&gt;=Financials!HT6,Financials!HT73*Inputs!$M$48,0)/12</f>
        <v>0</v>
      </c>
      <c r="HU76" s="55">
        <f>IF(Inputs!$M$46&gt;=Financials!HU6,Financials!HU73*Inputs!$M$48,0)/12</f>
        <v>0</v>
      </c>
      <c r="HV76" s="55">
        <f>IF(Inputs!$M$46&gt;=Financials!HV6,Financials!HV73*Inputs!$M$48,0)/12</f>
        <v>0</v>
      </c>
      <c r="HW76" s="55">
        <f>IF(Inputs!$M$46&gt;=Financials!HW6,Financials!HW73*Inputs!$M$48,0)/12</f>
        <v>0</v>
      </c>
      <c r="HX76" s="55">
        <f>IF(Inputs!$M$46&gt;=Financials!HX6,Financials!HX73*Inputs!$M$48,0)/12</f>
        <v>0</v>
      </c>
      <c r="HY76" s="55">
        <f>IF(Inputs!$M$46&gt;=Financials!HY6,Financials!HY73*Inputs!$M$48,0)/12</f>
        <v>0</v>
      </c>
      <c r="HZ76" s="55">
        <f>IF(Inputs!$M$46&gt;=Financials!HZ6,Financials!HZ73*Inputs!$M$48,0)/12</f>
        <v>0</v>
      </c>
      <c r="IA76" s="55">
        <f>IF(Inputs!$M$46&gt;=Financials!IA6,Financials!IA73*Inputs!$M$48,0)/12</f>
        <v>0</v>
      </c>
      <c r="IB76" s="55">
        <f>IF(Inputs!$M$46&gt;=Financials!IB6,Financials!IB73*Inputs!$M$48,0)/12</f>
        <v>0</v>
      </c>
      <c r="IC76" s="55">
        <f>IF(Inputs!$M$46&gt;=Financials!IC6,Financials!IC73*Inputs!$M$48,0)/12</f>
        <v>0</v>
      </c>
      <c r="ID76" s="55">
        <f>IF(Inputs!$M$46&gt;=Financials!ID6,Financials!ID73*Inputs!$M$48,0)/12</f>
        <v>0</v>
      </c>
      <c r="IE76" s="55">
        <f>IF(Inputs!$M$46&gt;=Financials!IE6,Financials!IE73*Inputs!$M$48,0)/12</f>
        <v>0</v>
      </c>
      <c r="IF76" s="55">
        <f>IF(Inputs!$M$46&gt;=Financials!IF6,Financials!IF73*Inputs!$M$48,0)/12</f>
        <v>0</v>
      </c>
      <c r="IG76" s="55">
        <f>IF(Inputs!$M$46&gt;=Financials!IG6,Financials!IG73*Inputs!$M$48,0)/12</f>
        <v>0</v>
      </c>
      <c r="IH76" s="55">
        <f>IF(Inputs!$M$46&gt;=Financials!IH6,Financials!IH73*Inputs!$M$48,0)/12</f>
        <v>0</v>
      </c>
      <c r="II76" s="55">
        <f>IF(Inputs!$M$46&gt;=Financials!II6,Financials!II73*Inputs!$M$48,0)/12</f>
        <v>0</v>
      </c>
      <c r="IJ76" s="55">
        <f>IF(Inputs!$M$46&gt;=Financials!IJ6,Financials!IJ73*Inputs!$M$48,0)/12</f>
        <v>0</v>
      </c>
      <c r="IK76" s="55">
        <f>IF(Inputs!$M$46&gt;=Financials!IK6,Financials!IK73*Inputs!$M$48,0)/12</f>
        <v>0</v>
      </c>
      <c r="IL76" s="55">
        <f>IF(Inputs!$M$46&gt;=Financials!IL6,Financials!IL73*Inputs!$M$48,0)/12</f>
        <v>0</v>
      </c>
      <c r="IM76" s="55">
        <f>IF(Inputs!$M$46&gt;=Financials!IM6,Financials!IM73*Inputs!$M$48,0)/12</f>
        <v>0</v>
      </c>
      <c r="IN76" s="55">
        <f>IF(Inputs!$M$46&gt;=Financials!IN6,Financials!IN73*Inputs!$M$48,0)/12</f>
        <v>0</v>
      </c>
      <c r="IO76" s="55">
        <f>IF(Inputs!$M$46&gt;=Financials!IO6,Financials!IO73*Inputs!$M$48,0)/12</f>
        <v>0</v>
      </c>
      <c r="IP76" s="55">
        <f>IF(Inputs!$M$46&gt;=Financials!IP6,Financials!IP73*Inputs!$M$48,0)/12</f>
        <v>0</v>
      </c>
      <c r="IQ76" s="55">
        <f>IF(Inputs!$M$46&gt;=Financials!IQ6,Financials!IQ73*Inputs!$M$48,0)/12</f>
        <v>0</v>
      </c>
      <c r="IR76" s="55">
        <f>IF(Inputs!$M$46&gt;=Financials!IR6,Financials!IR73*Inputs!$M$48,0)/12</f>
        <v>0</v>
      </c>
      <c r="IS76" s="55">
        <f>IF(Inputs!$M$46&gt;=Financials!IS6,Financials!IS73*Inputs!$M$48,0)/12</f>
        <v>0</v>
      </c>
      <c r="IT76" s="55">
        <f>IF(Inputs!$M$46&gt;=Financials!IT6,Financials!IT73*Inputs!$M$48,0)/12</f>
        <v>0</v>
      </c>
      <c r="IU76" s="55">
        <f>IF(Inputs!$M$46&gt;=Financials!IU6,Financials!IU73*Inputs!$M$48,0)/12</f>
        <v>0</v>
      </c>
      <c r="IV76" s="55">
        <f>IF(Inputs!$M$46&gt;=Financials!IV6,Financials!IV73*Inputs!$M$48,0)/12</f>
        <v>0</v>
      </c>
      <c r="IW76" s="55">
        <f>IF(Inputs!$M$46&gt;=Financials!IW6,Financials!IW73*Inputs!$M$48,0)/12</f>
        <v>0</v>
      </c>
      <c r="IX76" s="55">
        <f>IF(Inputs!$M$46&gt;=Financials!IX6,Financials!IX73*Inputs!$M$48,0)/12</f>
        <v>0</v>
      </c>
      <c r="IY76" s="55">
        <f>IF(Inputs!$M$46&gt;=Financials!IY6,Financials!IY73*Inputs!$M$48,0)/12</f>
        <v>0</v>
      </c>
      <c r="IZ76" s="55">
        <f>IF(Inputs!$M$46&gt;=Financials!IZ6,Financials!IZ73*Inputs!$M$48,0)/12</f>
        <v>0</v>
      </c>
      <c r="JA76" s="55">
        <f>IF(Inputs!$M$46&gt;=Financials!JA6,Financials!JA73*Inputs!$M$48,0)/12</f>
        <v>0</v>
      </c>
      <c r="JB76" s="55">
        <f>IF(Inputs!$M$46&gt;=Financials!JB6,Financials!JB73*Inputs!$M$48,0)/12</f>
        <v>0</v>
      </c>
      <c r="JC76" s="55">
        <f>IF(Inputs!$M$46&gt;=Financials!JC6,Financials!JC73*Inputs!$M$48,0)/12</f>
        <v>0</v>
      </c>
      <c r="JD76" s="55">
        <f>IF(Inputs!$M$46&gt;=Financials!JD6,Financials!JD73*Inputs!$M$48,0)/12</f>
        <v>0</v>
      </c>
      <c r="JE76" s="55">
        <f>IF(Inputs!$M$46&gt;=Financials!JE6,Financials!JE73*Inputs!$M$48,0)/12</f>
        <v>0</v>
      </c>
      <c r="JF76" s="55">
        <f>IF(Inputs!$M$46&gt;=Financials!JF6,Financials!JF73*Inputs!$M$48,0)/12</f>
        <v>0</v>
      </c>
      <c r="JG76" s="55">
        <f>IF(Inputs!$M$46&gt;=Financials!JG6,Financials!JG73*Inputs!$M$48,0)/12</f>
        <v>0</v>
      </c>
      <c r="JH76" s="55">
        <f>IF(Inputs!$M$46&gt;=Financials!JH6,Financials!JH73*Inputs!$M$48,0)/12</f>
        <v>0</v>
      </c>
      <c r="JI76" s="55">
        <f>IF(Inputs!$M$46&gt;=Financials!JI6,Financials!JI73*Inputs!$M$48,0)/12</f>
        <v>0</v>
      </c>
      <c r="JJ76" s="55">
        <f>IF(Inputs!$M$46&gt;=Financials!JJ6,Financials!JJ73*Inputs!$M$48,0)/12</f>
        <v>0</v>
      </c>
      <c r="JK76" s="55">
        <f>IF(Inputs!$M$46&gt;=Financials!JK6,Financials!JK73*Inputs!$M$48,0)/12</f>
        <v>0</v>
      </c>
      <c r="JL76" s="55">
        <f>IF(Inputs!$M$46&gt;=Financials!JL6,Financials!JL73*Inputs!$M$48,0)/12</f>
        <v>0</v>
      </c>
      <c r="JM76" s="55">
        <f>IF(Inputs!$M$46&gt;=Financials!JM6,Financials!JM73*Inputs!$M$48,0)/12</f>
        <v>0</v>
      </c>
      <c r="JN76" s="55">
        <f>IF(Inputs!$M$46&gt;=Financials!JN6,Financials!JN73*Inputs!$M$48,0)/12</f>
        <v>0</v>
      </c>
      <c r="JO76" s="55">
        <f>IF(Inputs!$M$46&gt;=Financials!JO6,Financials!JO73*Inputs!$M$48,0)/12</f>
        <v>0</v>
      </c>
      <c r="JP76" s="55">
        <f>IF(Inputs!$M$46&gt;=Financials!JP6,Financials!JP73*Inputs!$M$48,0)/12</f>
        <v>0</v>
      </c>
      <c r="JQ76" s="55">
        <f>IF(Inputs!$M$46&gt;=Financials!JQ6,Financials!JQ73*Inputs!$M$48,0)/12</f>
        <v>0</v>
      </c>
      <c r="JR76" s="55">
        <f>IF(Inputs!$M$46&gt;=Financials!JR6,Financials!JR73*Inputs!$M$48,0)/12</f>
        <v>0</v>
      </c>
      <c r="JS76" s="55">
        <f>IF(Inputs!$M$46&gt;=Financials!JS6,Financials!JS73*Inputs!$M$48,0)/12</f>
        <v>0</v>
      </c>
      <c r="JT76" s="55">
        <f>IF(Inputs!$M$46&gt;=Financials!JT6,Financials!JT73*Inputs!$M$48,0)/12</f>
        <v>0</v>
      </c>
      <c r="JU76" s="55">
        <f>IF(Inputs!$M$46&gt;=Financials!JU6,Financials!JU73*Inputs!$M$48,0)/12</f>
        <v>0</v>
      </c>
      <c r="JV76" s="55">
        <f>IF(Inputs!$M$46&gt;=Financials!JV6,Financials!JV73*Inputs!$M$48,0)/12</f>
        <v>0</v>
      </c>
      <c r="JW76" s="55">
        <f>IF(Inputs!$M$46&gt;=Financials!JW6,Financials!JW73*Inputs!$M$48,0)/12</f>
        <v>0</v>
      </c>
      <c r="JX76" s="55">
        <f>IF(Inputs!$M$46&gt;=Financials!JX6,Financials!JX73*Inputs!$M$48,0)/12</f>
        <v>0</v>
      </c>
      <c r="JY76" s="55">
        <f>IF(Inputs!$M$46&gt;=Financials!JY6,Financials!JY73*Inputs!$M$48,0)/12</f>
        <v>0</v>
      </c>
      <c r="JZ76" s="55">
        <f>IF(Inputs!$M$46&gt;=Financials!JZ6,Financials!JZ73*Inputs!$M$48,0)/12</f>
        <v>0</v>
      </c>
      <c r="KA76" s="55">
        <f>IF(Inputs!$M$46&gt;=Financials!KA6,Financials!KA73*Inputs!$M$48,0)/12</f>
        <v>0</v>
      </c>
      <c r="KB76" s="55">
        <f>IF(Inputs!$M$46&gt;=Financials!KB6,Financials!KB73*Inputs!$M$48,0)/12</f>
        <v>0</v>
      </c>
      <c r="KC76" s="55">
        <f>IF(Inputs!$M$46&gt;=Financials!KC6,Financials!KC73*Inputs!$M$48,0)/12</f>
        <v>0</v>
      </c>
      <c r="KD76" s="55">
        <f>IF(Inputs!$M$46&gt;=Financials!KD6,Financials!KD73*Inputs!$M$48,0)/12</f>
        <v>0</v>
      </c>
      <c r="KE76" s="55">
        <f>IF(Inputs!$M$46&gt;=Financials!KE6,Financials!KE73*Inputs!$M$48,0)/12</f>
        <v>0</v>
      </c>
      <c r="KF76" s="55">
        <f>IF(Inputs!$M$46&gt;=Financials!KF6,Financials!KF73*Inputs!$M$48,0)/12</f>
        <v>0</v>
      </c>
      <c r="KG76" s="55">
        <f>IF(Inputs!$M$46&gt;=Financials!KG6,Financials!KG73*Inputs!$M$48,0)/12</f>
        <v>0</v>
      </c>
      <c r="KH76" s="55">
        <f>IF(Inputs!$M$46&gt;=Financials!KH6,Financials!KH73*Inputs!$M$48,0)/12</f>
        <v>0</v>
      </c>
      <c r="KI76" s="55">
        <f>IF(Inputs!$M$46&gt;=Financials!KI6,Financials!KI73*Inputs!$M$48,0)/12</f>
        <v>0</v>
      </c>
      <c r="KJ76" s="55">
        <f>IF(Inputs!$M$46&gt;=Financials!KJ6,Financials!KJ73*Inputs!$M$48,0)/12</f>
        <v>0</v>
      </c>
      <c r="KK76" s="55">
        <f>IF(Inputs!$M$46&gt;=Financials!KK6,Financials!KK73*Inputs!$M$48,0)/12</f>
        <v>0</v>
      </c>
      <c r="KL76" s="55">
        <f>IF(Inputs!$M$46&gt;=Financials!KL6,Financials!KL73*Inputs!$M$48,0)/12</f>
        <v>0</v>
      </c>
      <c r="KM76" s="55">
        <f>IF(Inputs!$M$46&gt;=Financials!KM6,Financials!KM73*Inputs!$M$48,0)/12</f>
        <v>0</v>
      </c>
      <c r="KN76" s="55">
        <f>IF(Inputs!$M$46&gt;=Financials!KN6,Financials!KN73*Inputs!$M$48,0)/12</f>
        <v>0</v>
      </c>
      <c r="KO76" s="55">
        <f>IF(Inputs!$M$46&gt;=Financials!KO6,Financials!KO73*Inputs!$M$48,0)/12</f>
        <v>0</v>
      </c>
      <c r="KP76" s="55">
        <f>IF(Inputs!$M$46&gt;=Financials!KP6,Financials!KP73*Inputs!$M$48,0)/12</f>
        <v>0</v>
      </c>
      <c r="KQ76" s="55">
        <f>IF(Inputs!$M$46&gt;=Financials!KQ6,Financials!KQ73*Inputs!$M$48,0)/12</f>
        <v>0</v>
      </c>
      <c r="KR76" s="55">
        <f>IF(Inputs!$M$46&gt;=Financials!KR6,Financials!KR73*Inputs!$M$48,0)/12</f>
        <v>0</v>
      </c>
      <c r="KS76" s="55">
        <f>IF(Inputs!$M$46&gt;=Financials!KS6,Financials!KS73*Inputs!$M$48,0)/12</f>
        <v>0</v>
      </c>
      <c r="KT76" s="55">
        <f>IF(Inputs!$M$46&gt;=Financials!KT6,Financials!KT73*Inputs!$M$48,0)/12</f>
        <v>0</v>
      </c>
      <c r="KU76" s="55">
        <f>IF(Inputs!$M$46&gt;=Financials!KU6,Financials!KU73*Inputs!$M$48,0)/12</f>
        <v>0</v>
      </c>
      <c r="KV76" s="55">
        <f>IF(Inputs!$M$46&gt;=Financials!KV6,Financials!KV73*Inputs!$M$48,0)/12</f>
        <v>0</v>
      </c>
      <c r="KW76" s="55">
        <f>IF(Inputs!$M$46&gt;=Financials!KW6,Financials!KW73*Inputs!$M$48,0)/12</f>
        <v>0</v>
      </c>
      <c r="KX76" s="55">
        <f>IF(Inputs!$M$46&gt;=Financials!KX6,Financials!KX73*Inputs!$M$48,0)/12</f>
        <v>0</v>
      </c>
      <c r="KY76" s="55">
        <f>IF(Inputs!$M$46&gt;=Financials!KY6,Financials!KY73*Inputs!$M$48,0)/12</f>
        <v>0</v>
      </c>
      <c r="KZ76" s="55">
        <f>IF(Inputs!$M$46&gt;=Financials!KZ6,Financials!KZ73*Inputs!$M$48,0)/12</f>
        <v>0</v>
      </c>
      <c r="LA76" s="55">
        <f>IF(Inputs!$M$46&gt;=Financials!LA6,Financials!LA73*Inputs!$M$48,0)/12</f>
        <v>0</v>
      </c>
      <c r="LB76" s="55">
        <f>IF(Inputs!$M$46&gt;=Financials!LB6,Financials!LB73*Inputs!$M$48,0)/12</f>
        <v>0</v>
      </c>
      <c r="LC76" s="55">
        <f>IF(Inputs!$M$46&gt;=Financials!LC6,Financials!LC73*Inputs!$M$48,0)/12</f>
        <v>0</v>
      </c>
      <c r="LD76" s="55">
        <f>IF(Inputs!$M$46&gt;=Financials!LD6,Financials!LD73*Inputs!$M$48,0)/12</f>
        <v>0</v>
      </c>
      <c r="LE76" s="55">
        <f>IF(Inputs!$M$46&gt;=Financials!LE6,Financials!LE73*Inputs!$M$48,0)/12</f>
        <v>0</v>
      </c>
      <c r="LF76" s="55">
        <f>IF(Inputs!$M$46&gt;=Financials!LF6,Financials!LF73*Inputs!$M$48,0)/12</f>
        <v>0</v>
      </c>
      <c r="LG76" s="55">
        <f>IF(Inputs!$M$46&gt;=Financials!LG6,Financials!LG73*Inputs!$M$48,0)/12</f>
        <v>0</v>
      </c>
      <c r="LH76" s="55">
        <f>IF(Inputs!$M$46&gt;=Financials!LH6,Financials!LH73*Inputs!$M$48,0)/12</f>
        <v>0</v>
      </c>
      <c r="LI76" s="55">
        <f>IF(Inputs!$M$46&gt;=Financials!LI6,Financials!LI73*Inputs!$M$48,0)/12</f>
        <v>0</v>
      </c>
      <c r="LJ76" s="55">
        <f>IF(Inputs!$M$46&gt;=Financials!LJ6,Financials!LJ73*Inputs!$M$48,0)/12</f>
        <v>0</v>
      </c>
      <c r="LK76" s="55">
        <f>IF(Inputs!$M$46&gt;=Financials!LK6,Financials!LK73*Inputs!$M$48,0)/12</f>
        <v>0</v>
      </c>
      <c r="LL76" s="55">
        <f>IF(Inputs!$M$46&gt;=Financials!LL6,Financials!LL73*Inputs!$M$48,0)/12</f>
        <v>0</v>
      </c>
      <c r="LM76" s="55">
        <f>IF(Inputs!$M$46&gt;=Financials!LM6,Financials!LM73*Inputs!$M$48,0)/12</f>
        <v>0</v>
      </c>
      <c r="LN76" s="55">
        <f>IF(Inputs!$M$46&gt;=Financials!LN6,Financials!LN73*Inputs!$M$48,0)/12</f>
        <v>0</v>
      </c>
      <c r="LO76" s="55">
        <f>IF(Inputs!$M$46&gt;=Financials!LO6,Financials!LO73*Inputs!$M$48,0)/12</f>
        <v>0</v>
      </c>
      <c r="LP76" s="55">
        <f>IF(Inputs!$M$46&gt;=Financials!LP6,Financials!LP73*Inputs!$M$48,0)/12</f>
        <v>0</v>
      </c>
      <c r="LQ76" s="55">
        <f>IF(Inputs!$M$46&gt;=Financials!LQ6,Financials!LQ73*Inputs!$M$48,0)/12</f>
        <v>0</v>
      </c>
      <c r="LR76" s="55">
        <f>IF(Inputs!$M$46&gt;=Financials!LR6,Financials!LR73*Inputs!$M$48,0)/12</f>
        <v>0</v>
      </c>
      <c r="LS76" s="55">
        <f>IF(Inputs!$M$46&gt;=Financials!LS6,Financials!LS73*Inputs!$M$48,0)/12</f>
        <v>0</v>
      </c>
      <c r="LT76" s="55">
        <f>IF(Inputs!$M$46&gt;=Financials!LT6,Financials!LT73*Inputs!$M$48,0)/12</f>
        <v>0</v>
      </c>
      <c r="LU76" s="55">
        <f>IF(Inputs!$M$46&gt;=Financials!LU6,Financials!LU73*Inputs!$M$48,0)/12</f>
        <v>0</v>
      </c>
      <c r="LV76" s="55">
        <f>IF(Inputs!$M$46&gt;=Financials!LV6,Financials!LV73*Inputs!$M$48,0)/12</f>
        <v>0</v>
      </c>
      <c r="LW76" s="55">
        <f>IF(Inputs!$M$46&gt;=Financials!LW6,Financials!LW73*Inputs!$M$48,0)/12</f>
        <v>0</v>
      </c>
      <c r="LX76" s="55">
        <f>IF(Inputs!$M$46&gt;=Financials!LX6,Financials!LX73*Inputs!$M$48,0)/12</f>
        <v>0</v>
      </c>
      <c r="LY76" s="55">
        <f>IF(Inputs!$M$46&gt;=Financials!LY6,Financials!LY73*Inputs!$M$48,0)/12</f>
        <v>0</v>
      </c>
      <c r="LZ76" s="130">
        <f>IF(Inputs!$M$46&gt;=Financials!LZ6,Financials!LZ73*Inputs!$M$48,0)/12</f>
        <v>0</v>
      </c>
      <c r="MA76" s="130">
        <f>IF(Inputs!$M$46&gt;=Financials!MA6,Financials!MA73*Inputs!$M$48,0)/12</f>
        <v>0</v>
      </c>
      <c r="MB76" s="130">
        <f>IF(Inputs!$M$46&gt;=Financials!MB6,Financials!MB73*Inputs!$M$48,0)/12</f>
        <v>0</v>
      </c>
      <c r="MC76" s="130">
        <f>IF(Inputs!$M$46&gt;=Financials!MC6,Financials!MC73*Inputs!$M$48,0)/12</f>
        <v>0</v>
      </c>
      <c r="MD76" s="130">
        <f>IF(Inputs!$M$46&gt;=Financials!MD6,Financials!MD73*Inputs!$M$48,0)/12</f>
        <v>0</v>
      </c>
      <c r="ME76" s="130">
        <f>IF(Inputs!$M$46&gt;=Financials!ME6,Financials!ME73*Inputs!$M$48,0)/12</f>
        <v>0</v>
      </c>
      <c r="MF76" s="130">
        <f>IF(Inputs!$M$46&gt;=Financials!MF6,Financials!MF73*Inputs!$M$48,0)/12</f>
        <v>0</v>
      </c>
      <c r="MG76" s="130">
        <f>IF(Inputs!$M$46&gt;=Financials!MG6,Financials!MG73*Inputs!$M$48,0)/12</f>
        <v>0</v>
      </c>
      <c r="MH76" s="130">
        <f>IF(Inputs!$M$46&gt;=Financials!MH6,Financials!MH73*Inputs!$M$48,0)/12</f>
        <v>0</v>
      </c>
      <c r="MI76" s="130">
        <f>IF(Inputs!$M$46&gt;=Financials!MI6,Financials!MI73*Inputs!$M$48,0)/12</f>
        <v>0</v>
      </c>
      <c r="MJ76" s="130">
        <f>IF(Inputs!$M$46&gt;=Financials!MJ6,Financials!MJ73*Inputs!$M$48,0)/12</f>
        <v>0</v>
      </c>
      <c r="MK76" s="130">
        <f>IF(Inputs!$M$46&gt;=Financials!MK6,Financials!MK73*Inputs!$M$48,0)/12</f>
        <v>0</v>
      </c>
      <c r="ML76" s="130">
        <f>IF(Inputs!$M$46&gt;=Financials!ML6,Financials!ML73*Inputs!$M$48,0)/12</f>
        <v>0</v>
      </c>
      <c r="MM76" s="130">
        <f>IF(Inputs!$M$46&gt;=Financials!MM6,Financials!MM73*Inputs!$M$48,0)/12</f>
        <v>0</v>
      </c>
      <c r="MN76" s="130">
        <f>IF(Inputs!$M$46&gt;=Financials!MN6,Financials!MN73*Inputs!$M$48,0)/12</f>
        <v>0</v>
      </c>
      <c r="MO76" s="130">
        <f>IF(Inputs!$M$46&gt;=Financials!MO6,Financials!MO73*Inputs!$M$48,0)/12</f>
        <v>0</v>
      </c>
      <c r="MP76" s="130">
        <f>IF(Inputs!$M$46&gt;=Financials!MP6,Financials!MP73*Inputs!$M$48,0)/12</f>
        <v>0</v>
      </c>
      <c r="MQ76" s="130">
        <f>IF(Inputs!$M$46&gt;=Financials!MQ6,Financials!MQ73*Inputs!$M$48,0)/12</f>
        <v>0</v>
      </c>
      <c r="MR76" s="130">
        <f>IF(Inputs!$M$46&gt;=Financials!MR6,Financials!MR73*Inputs!$M$48,0)/12</f>
        <v>0</v>
      </c>
      <c r="MS76" s="130">
        <f>IF(Inputs!$M$46&gt;=Financials!MS6,Financials!MS73*Inputs!$M$48,0)/12</f>
        <v>0</v>
      </c>
      <c r="MT76" s="130">
        <f>IF(Inputs!$M$46&gt;=Financials!MT6,Financials!MT73*Inputs!$M$48,0)/12</f>
        <v>0</v>
      </c>
      <c r="MU76" s="130">
        <f>IF(Inputs!$M$46&gt;=Financials!MU6,Financials!MU73*Inputs!$M$48,0)/12</f>
        <v>0</v>
      </c>
      <c r="MV76" s="130">
        <f>IF(Inputs!$M$46&gt;=Financials!MV6,Financials!MV73*Inputs!$M$48,0)/12</f>
        <v>0</v>
      </c>
      <c r="MW76" s="130">
        <f>IF(Inputs!$M$46&gt;=Financials!MW6,Financials!MW73*Inputs!$M$48,0)/12</f>
        <v>0</v>
      </c>
      <c r="MX76" s="130">
        <f>IF(Inputs!$M$46&gt;=Financials!MX6,Financials!MX73*Inputs!$M$48,0)/12</f>
        <v>0</v>
      </c>
      <c r="MY76" s="130">
        <f>IF(Inputs!$M$46&gt;=Financials!MY6,Financials!MY73*Inputs!$M$48,0)/12</f>
        <v>0</v>
      </c>
      <c r="MZ76" s="130">
        <f>IF(Inputs!$M$46&gt;=Financials!MZ6,Financials!MZ73*Inputs!$M$48,0)/12</f>
        <v>0</v>
      </c>
      <c r="NA76" s="130">
        <f>IF(Inputs!$M$46&gt;=Financials!NA6,Financials!NA73*Inputs!$M$48,0)/12</f>
        <v>0</v>
      </c>
      <c r="NB76" s="130">
        <f>IF(Inputs!$M$46&gt;=Financials!NB6,Financials!NB73*Inputs!$M$48,0)/12</f>
        <v>0</v>
      </c>
      <c r="NC76" s="130">
        <f>IF(Inputs!$M$46&gt;=Financials!NC6,Financials!NC73*Inputs!$M$48,0)/12</f>
        <v>0</v>
      </c>
      <c r="ND76" s="130">
        <f>IF(Inputs!$M$46&gt;=Financials!ND6,Financials!ND73*Inputs!$M$48,0)/12</f>
        <v>0</v>
      </c>
      <c r="NE76" s="130">
        <f>IF(Inputs!$M$46&gt;=Financials!NE6,Financials!NE73*Inputs!$M$48,0)/12</f>
        <v>0</v>
      </c>
      <c r="NF76" s="130">
        <f>IF(Inputs!$M$46&gt;=Financials!NF6,Financials!NF73*Inputs!$M$48,0)/12</f>
        <v>0</v>
      </c>
      <c r="NG76" s="130">
        <f>IF(Inputs!$M$46&gt;=Financials!NG6,Financials!NG73*Inputs!$M$48,0)/12</f>
        <v>0</v>
      </c>
      <c r="NH76" s="130">
        <f>IF(Inputs!$M$46&gt;=Financials!NH6,Financials!NH73*Inputs!$M$48,0)/12</f>
        <v>0</v>
      </c>
      <c r="NI76" s="130">
        <f>IF(Inputs!$M$46&gt;=Financials!NI6,Financials!NI73*Inputs!$M$48,0)/12</f>
        <v>0</v>
      </c>
      <c r="NJ76" s="130">
        <f>IF(Inputs!$M$46&gt;=Financials!NJ6,Financials!NJ73*Inputs!$M$48,0)/12</f>
        <v>0</v>
      </c>
      <c r="NK76" s="130">
        <f>IF(Inputs!$M$46&gt;=Financials!NK6,Financials!NK73*Inputs!$M$48,0)/12</f>
        <v>0</v>
      </c>
      <c r="NL76" s="130">
        <f>IF(Inputs!$M$46&gt;=Financials!NL6,Financials!NL73*Inputs!$M$48,0)/12</f>
        <v>0</v>
      </c>
      <c r="NM76" s="130">
        <f>IF(Inputs!$M$46&gt;=Financials!NM6,Financials!NM73*Inputs!$M$48,0)/12</f>
        <v>0</v>
      </c>
      <c r="NN76" s="130">
        <f>IF(Inputs!$M$46&gt;=Financials!NN6,Financials!NN73*Inputs!$M$48,0)/12</f>
        <v>0</v>
      </c>
      <c r="NO76" s="130">
        <f>IF(Inputs!$M$46&gt;=Financials!NO6,Financials!NO73*Inputs!$M$48,0)/12</f>
        <v>0</v>
      </c>
      <c r="NP76" s="130">
        <f>IF(Inputs!$M$46&gt;=Financials!NP6,Financials!NP73*Inputs!$M$48,0)/12</f>
        <v>0</v>
      </c>
      <c r="NQ76" s="130">
        <f>IF(Inputs!$M$46&gt;=Financials!NQ6,Financials!NQ73*Inputs!$M$48,0)/12</f>
        <v>0</v>
      </c>
      <c r="NR76" s="130">
        <f>IF(Inputs!$M$46&gt;=Financials!NR6,Financials!NR73*Inputs!$M$48,0)/12</f>
        <v>0</v>
      </c>
      <c r="NS76" s="130">
        <f>IF(Inputs!$M$46&gt;=Financials!NS6,Financials!NS73*Inputs!$M$48,0)/12</f>
        <v>0</v>
      </c>
      <c r="NT76" s="130">
        <f>IF(Inputs!$M$46&gt;=Financials!NT6,Financials!NT73*Inputs!$M$48,0)/12</f>
        <v>0</v>
      </c>
      <c r="NU76" s="130">
        <f>IF(Inputs!$M$46&gt;=Financials!NU6,Financials!NU73*Inputs!$M$48,0)/12</f>
        <v>0</v>
      </c>
      <c r="NV76" s="130">
        <f>IF(Inputs!$M$46&gt;=Financials!NV6,Financials!NV73*Inputs!$M$48,0)/12</f>
        <v>0</v>
      </c>
      <c r="NW76" s="130">
        <f>IF(Inputs!$M$46&gt;=Financials!NW6,Financials!NW73*Inputs!$M$48,0)/12</f>
        <v>0</v>
      </c>
      <c r="NX76" s="130">
        <f>IF(Inputs!$M$46&gt;=Financials!NX6,Financials!NX73*Inputs!$M$48,0)/12</f>
        <v>0</v>
      </c>
      <c r="NY76" s="130">
        <f>IF(Inputs!$M$46&gt;=Financials!NY6,Financials!NY73*Inputs!$M$48,0)/12</f>
        <v>0</v>
      </c>
      <c r="NZ76" s="130">
        <f>IF(Inputs!$M$46&gt;=Financials!NZ6,Financials!NZ73*Inputs!$M$48,0)/12</f>
        <v>0</v>
      </c>
      <c r="OA76" s="130">
        <f>IF(Inputs!$M$46&gt;=Financials!OA6,Financials!OA73*Inputs!$M$48,0)/12</f>
        <v>0</v>
      </c>
      <c r="OB76" s="130">
        <f>IF(Inputs!$M$46&gt;=Financials!OB6,Financials!OB73*Inputs!$M$48,0)/12</f>
        <v>0</v>
      </c>
      <c r="OC76" s="130">
        <f>IF(Inputs!$M$46&gt;=Financials!OC6,Financials!OC73*Inputs!$M$48,0)/12</f>
        <v>0</v>
      </c>
      <c r="OD76" s="130">
        <f>IF(Inputs!$M$46&gt;=Financials!OD6,Financials!OD73*Inputs!$M$48,0)/12</f>
        <v>0</v>
      </c>
      <c r="OE76" s="130">
        <f>IF(Inputs!$M$46&gt;=Financials!OE6,Financials!OE73*Inputs!$M$48,0)/12</f>
        <v>0</v>
      </c>
      <c r="OF76" s="130">
        <f>IF(Inputs!$M$46&gt;=Financials!OF6,Financials!OF73*Inputs!$M$48,0)/12</f>
        <v>0</v>
      </c>
      <c r="OG76" s="130">
        <f>IF(Inputs!$M$46&gt;=Financials!OG6,Financials!OG73*Inputs!$M$48,0)/12</f>
        <v>0</v>
      </c>
    </row>
    <row r="77" spans="4:397"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130"/>
      <c r="AG77" s="130"/>
      <c r="AH77" s="130"/>
      <c r="AI77" s="130"/>
      <c r="AJ77" s="130"/>
      <c r="AK77" s="50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  <c r="IT77" s="55"/>
      <c r="IU77" s="55"/>
      <c r="IV77" s="55"/>
      <c r="IW77" s="55"/>
      <c r="IX77" s="55"/>
      <c r="IY77" s="55"/>
      <c r="IZ77" s="55"/>
      <c r="JA77" s="55"/>
      <c r="JB77" s="55"/>
      <c r="JC77" s="55"/>
      <c r="JD77" s="55"/>
      <c r="JE77" s="55"/>
      <c r="JF77" s="55"/>
      <c r="JG77" s="55"/>
      <c r="JH77" s="55"/>
      <c r="JI77" s="55"/>
      <c r="JJ77" s="55"/>
      <c r="JK77" s="55"/>
      <c r="JL77" s="55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5"/>
      <c r="KA77" s="55"/>
      <c r="KB77" s="55"/>
      <c r="KC77" s="55"/>
      <c r="KD77" s="55"/>
      <c r="KE77" s="55"/>
      <c r="KF77" s="55"/>
      <c r="KG77" s="55"/>
      <c r="KH77" s="55"/>
      <c r="KI77" s="55"/>
      <c r="KJ77" s="55"/>
      <c r="KK77" s="55"/>
      <c r="KL77" s="55"/>
      <c r="KM77" s="55"/>
      <c r="KN77" s="55"/>
      <c r="KO77" s="55"/>
      <c r="KP77" s="55"/>
      <c r="KQ77" s="55"/>
      <c r="KR77" s="55"/>
      <c r="KS77" s="55"/>
      <c r="KT77" s="55"/>
      <c r="KU77" s="55"/>
      <c r="KV77" s="55"/>
      <c r="KW77" s="55"/>
      <c r="KX77" s="55"/>
      <c r="KY77" s="55"/>
      <c r="KZ77" s="55"/>
      <c r="LA77" s="55"/>
      <c r="LB77" s="55"/>
      <c r="LC77" s="55"/>
      <c r="LD77" s="55"/>
      <c r="LE77" s="55"/>
      <c r="LF77" s="55"/>
      <c r="LG77" s="55"/>
      <c r="LH77" s="55"/>
      <c r="LI77" s="55"/>
      <c r="LJ77" s="55"/>
      <c r="LK77" s="55"/>
      <c r="LL77" s="55"/>
      <c r="LM77" s="55"/>
      <c r="LN77" s="55"/>
      <c r="LO77" s="55"/>
      <c r="LP77" s="55"/>
      <c r="LQ77" s="55"/>
      <c r="LR77" s="55"/>
      <c r="LS77" s="55"/>
      <c r="LT77" s="55"/>
      <c r="LU77" s="55"/>
      <c r="LV77" s="55"/>
      <c r="LW77" s="55"/>
      <c r="LX77" s="55"/>
      <c r="LY77" s="55"/>
      <c r="LZ77" s="130"/>
      <c r="MA77" s="130"/>
      <c r="MB77" s="130"/>
      <c r="MC77" s="130"/>
      <c r="MD77" s="130"/>
      <c r="ME77" s="130"/>
      <c r="MF77" s="130"/>
      <c r="MG77" s="130"/>
      <c r="MH77" s="130"/>
      <c r="MI77" s="130"/>
      <c r="MJ77" s="130"/>
      <c r="MK77" s="130"/>
      <c r="ML77" s="130"/>
      <c r="MM77" s="130"/>
      <c r="MN77" s="130"/>
      <c r="MO77" s="130"/>
      <c r="MP77" s="130"/>
      <c r="MQ77" s="130"/>
      <c r="MR77" s="130"/>
      <c r="MS77" s="130"/>
      <c r="MT77" s="130"/>
      <c r="MU77" s="130"/>
      <c r="MV77" s="130"/>
      <c r="MW77" s="130"/>
      <c r="MX77" s="130"/>
      <c r="MY77" s="130"/>
      <c r="MZ77" s="130"/>
      <c r="NA77" s="130"/>
      <c r="NB77" s="130"/>
      <c r="NC77" s="130"/>
      <c r="ND77" s="130"/>
      <c r="NE77" s="130"/>
      <c r="NF77" s="130"/>
      <c r="NG77" s="130"/>
      <c r="NH77" s="130"/>
      <c r="NI77" s="130"/>
      <c r="NJ77" s="130"/>
      <c r="NK77" s="130"/>
      <c r="NL77" s="130"/>
      <c r="NM77" s="130"/>
      <c r="NN77" s="130"/>
      <c r="NO77" s="130"/>
      <c r="NP77" s="130"/>
      <c r="NQ77" s="130"/>
      <c r="NR77" s="130"/>
      <c r="NS77" s="130"/>
      <c r="NT77" s="130"/>
      <c r="NU77" s="130"/>
      <c r="NV77" s="130"/>
      <c r="NW77" s="130"/>
      <c r="NX77" s="130"/>
      <c r="NY77" s="130"/>
      <c r="NZ77" s="130"/>
      <c r="OA77" s="130"/>
      <c r="OB77" s="130"/>
      <c r="OC77" s="130"/>
      <c r="OD77" s="130"/>
      <c r="OE77" s="130"/>
      <c r="OF77" s="130"/>
      <c r="OG77" s="130"/>
    </row>
    <row r="78" spans="4:397">
      <c r="E78" s="11" t="s">
        <v>346</v>
      </c>
      <c r="G78" s="55">
        <f>+SUM(AL78:AW78)</f>
        <v>2229.8255234502831</v>
      </c>
      <c r="H78" s="55">
        <f>+SUM(AX78:BI78)</f>
        <v>2463.3173938696555</v>
      </c>
      <c r="I78" s="55">
        <f>+SUM(BJ78:BU78)</f>
        <v>2721.2589142632478</v>
      </c>
      <c r="J78" s="55">
        <f>+SUM(BV78:CG78)</f>
        <v>3006.2102824777257</v>
      </c>
      <c r="K78" s="55">
        <f>+SUM(CH78:CS78)</f>
        <v>3320.9997825295377</v>
      </c>
      <c r="L78" s="55">
        <f>+SUM(CT78:DE78)</f>
        <v>3668.7518567300899</v>
      </c>
      <c r="M78" s="55">
        <f>+SUM(DF78:DQ78)</f>
        <v>4052.9181173292536</v>
      </c>
      <c r="N78" s="55">
        <f>+SUM(DR78:EC78)</f>
        <v>4477.3116054832044</v>
      </c>
      <c r="O78" s="55">
        <f>+SUM(ED78:EO78)</f>
        <v>4946.1446375838714</v>
      </c>
      <c r="P78" s="55">
        <f>+SUM(EP78:FA78)</f>
        <v>5464.0706145936038</v>
      </c>
      <c r="Q78" s="55">
        <f>+SUM(FB78:FM78)</f>
        <v>6036.2302093635535</v>
      </c>
      <c r="R78" s="55">
        <f>+SUM(FN78:FY78)</f>
        <v>6668.3023903678313</v>
      </c>
      <c r="S78" s="55">
        <f>+SUM(FZ78:GK78)</f>
        <v>7366.5607882893773</v>
      </c>
      <c r="T78" s="55">
        <f>+SUM(GL78:GW78)</f>
        <v>8137.9359649239395</v>
      </c>
      <c r="U78" s="55">
        <f>+SUM(GX78:HI78)</f>
        <v>8990.0842024519752</v>
      </c>
      <c r="V78" s="55">
        <f>+SUM(HJ78:HU78)</f>
        <v>9931.4634958462666</v>
      </c>
      <c r="W78" s="55">
        <f>+SUM(HV78:IG78)</f>
        <v>10971.417502677601</v>
      </c>
      <c r="X78" s="55">
        <f>+SUM(IH78:IS78)</f>
        <v>12120.268283562114</v>
      </c>
      <c r="Y78" s="55">
        <f>+SUM(IT78:JE78)</f>
        <v>13389.418753745365</v>
      </c>
      <c r="Z78" s="55">
        <f>+SUM(JF78:JQ78)</f>
        <v>14791.465862706074</v>
      </c>
      <c r="AA78" s="55">
        <f>+SUM(JR78:KC78)</f>
        <v>16340.325625143259</v>
      </c>
      <c r="AB78" s="55">
        <f>+SUM(KD78:KO78)</f>
        <v>18051.371244341648</v>
      </c>
      <c r="AC78" s="55">
        <f>+SUM(KP78:LA78)</f>
        <v>19941.585698858285</v>
      </c>
      <c r="AD78" s="55">
        <f>+SUM(LB78:LM78)</f>
        <v>22029.730307029244</v>
      </c>
      <c r="AE78" s="55">
        <f>+SUM(LN78:LY78)</f>
        <v>24336.530942382782</v>
      </c>
      <c r="AF78" s="130">
        <f t="shared" ref="AF78:AJ79" si="433">+SUM(LO78:LZ78)</f>
        <v>22399.767657002481</v>
      </c>
      <c r="AG78" s="130">
        <f t="shared" si="433"/>
        <v>20446.864677577334</v>
      </c>
      <c r="AH78" s="130">
        <f t="shared" si="433"/>
        <v>18477.687506656981</v>
      </c>
      <c r="AI78" s="130">
        <f t="shared" si="433"/>
        <v>16492.100525978956</v>
      </c>
      <c r="AJ78" s="130">
        <f t="shared" si="433"/>
        <v>14489.966987128617</v>
      </c>
      <c r="AK78" s="50"/>
      <c r="AL78" s="55">
        <f>'Sponsor Return'!AH23</f>
        <v>177.45520990016644</v>
      </c>
      <c r="AM78" s="55">
        <f>'Sponsor Return'!AI23</f>
        <v>178.93400331600105</v>
      </c>
      <c r="AN78" s="55">
        <f>'Sponsor Return'!AJ23</f>
        <v>180.42512001030127</v>
      </c>
      <c r="AO78" s="55">
        <f>'Sponsor Return'!AK23</f>
        <v>181.92866267705381</v>
      </c>
      <c r="AP78" s="55">
        <f>'Sponsor Return'!AL23</f>
        <v>183.44473486602919</v>
      </c>
      <c r="AQ78" s="55">
        <f>'Sponsor Return'!AM23</f>
        <v>184.97344098991289</v>
      </c>
      <c r="AR78" s="55">
        <f>'Sponsor Return'!AN23</f>
        <v>186.51488633149552</v>
      </c>
      <c r="AS78" s="55">
        <f>'Sponsor Return'!AO23</f>
        <v>188.06917705092451</v>
      </c>
      <c r="AT78" s="55">
        <f>'Sponsor Return'!AP23</f>
        <v>189.63642019301551</v>
      </c>
      <c r="AU78" s="55">
        <f>'Sponsor Return'!AQ23</f>
        <v>191.21672369462385</v>
      </c>
      <c r="AV78" s="55">
        <f>'Sponsor Return'!AR23</f>
        <v>192.81019639207898</v>
      </c>
      <c r="AW78" s="55">
        <f>'Sponsor Return'!AS23</f>
        <v>194.41694802867983</v>
      </c>
      <c r="AX78" s="55">
        <f>'Sponsor Return'!AT23</f>
        <v>196.03708926225204</v>
      </c>
      <c r="AY78" s="55">
        <f>'Sponsor Return'!AU23</f>
        <v>197.67073167277067</v>
      </c>
      <c r="AZ78" s="55">
        <f>'Sponsor Return'!AV23</f>
        <v>199.31798777004383</v>
      </c>
      <c r="BA78" s="55">
        <f>'Sponsor Return'!AW23</f>
        <v>200.97897100146088</v>
      </c>
      <c r="BB78" s="55">
        <f>'Sponsor Return'!AX23</f>
        <v>202.65379575980637</v>
      </c>
      <c r="BC78" s="55">
        <f>'Sponsor Return'!AY23</f>
        <v>204.34257739113809</v>
      </c>
      <c r="BD78" s="55">
        <f>'Sponsor Return'!AZ23</f>
        <v>206.04543220273104</v>
      </c>
      <c r="BE78" s="55">
        <f>'Sponsor Return'!BA23</f>
        <v>207.76247747108687</v>
      </c>
      <c r="BF78" s="55">
        <f>'Sponsor Return'!BB23</f>
        <v>209.49383145001275</v>
      </c>
      <c r="BG78" s="55">
        <f>'Sponsor Return'!BC23</f>
        <v>211.23961337876267</v>
      </c>
      <c r="BH78" s="55">
        <f>'Sponsor Return'!BD23</f>
        <v>212.99994349025246</v>
      </c>
      <c r="BI78" s="55">
        <f>'Sponsor Return'!BE23</f>
        <v>214.7749430193378</v>
      </c>
      <c r="BJ78" s="55">
        <f>'Sponsor Return'!BF23</f>
        <v>216.56473421116584</v>
      </c>
      <c r="BK78" s="55">
        <f>'Sponsor Return'!BG23</f>
        <v>218.36944032959218</v>
      </c>
      <c r="BL78" s="55">
        <f>'Sponsor Return'!BH23</f>
        <v>220.18918566567208</v>
      </c>
      <c r="BM78" s="55">
        <f>'Sponsor Return'!BI23</f>
        <v>222.02409554621909</v>
      </c>
      <c r="BN78" s="55">
        <f>'Sponsor Return'!BJ23</f>
        <v>223.87429634243767</v>
      </c>
      <c r="BO78" s="55">
        <f>'Sponsor Return'!BK23</f>
        <v>225.73991547862465</v>
      </c>
      <c r="BP78" s="55">
        <f>'Sponsor Return'!BL23</f>
        <v>227.62108144094645</v>
      </c>
      <c r="BQ78" s="55">
        <f>'Sponsor Return'!BM23</f>
        <v>229.51792378628761</v>
      </c>
      <c r="BR78" s="55">
        <f>'Sponsor Return'!BN23</f>
        <v>231.43057315117335</v>
      </c>
      <c r="BS78" s="55">
        <f>'Sponsor Return'!BO23</f>
        <v>233.35916126076654</v>
      </c>
      <c r="BT78" s="55">
        <f>'Sponsor Return'!BP23</f>
        <v>235.30382093793969</v>
      </c>
      <c r="BU78" s="55">
        <f>'Sponsor Return'!BQ23</f>
        <v>237.2646861124224</v>
      </c>
      <c r="BV78" s="55">
        <f>'Sponsor Return'!BR23</f>
        <v>239.24189183002568</v>
      </c>
      <c r="BW78" s="55">
        <f>'Sponsor Return'!BS23</f>
        <v>241.2355742619427</v>
      </c>
      <c r="BX78" s="55">
        <f>'Sponsor Return'!BT23</f>
        <v>243.24587071412566</v>
      </c>
      <c r="BY78" s="55">
        <f>'Sponsor Return'!BU23</f>
        <v>245.27291963674338</v>
      </c>
      <c r="BZ78" s="55">
        <f>'Sponsor Return'!BV23</f>
        <v>247.31686063371626</v>
      </c>
      <c r="CA78" s="55">
        <f>'Sponsor Return'!BW23</f>
        <v>249.37783447233073</v>
      </c>
      <c r="CB78" s="55">
        <f>'Sponsor Return'!BX23</f>
        <v>251.45598309293337</v>
      </c>
      <c r="CC78" s="55">
        <f>'Sponsor Return'!BY23</f>
        <v>253.55144961870769</v>
      </c>
      <c r="CD78" s="55">
        <f>'Sponsor Return'!BZ23</f>
        <v>255.66437836553041</v>
      </c>
      <c r="CE78" s="55">
        <f>'Sponsor Return'!CA23</f>
        <v>257.79491485190988</v>
      </c>
      <c r="CF78" s="55">
        <f>'Sponsor Return'!CB23</f>
        <v>259.94320580900899</v>
      </c>
      <c r="CG78" s="55">
        <f>'Sponsor Return'!CC23</f>
        <v>262.10939919075076</v>
      </c>
      <c r="CH78" s="55">
        <f>'Sponsor Return'!CD23</f>
        <v>264.29364418400701</v>
      </c>
      <c r="CI78" s="55">
        <f>'Sponsor Return'!CE23</f>
        <v>266.49609121887374</v>
      </c>
      <c r="CJ78" s="55">
        <f>'Sponsor Return'!CF23</f>
        <v>268.71689197903106</v>
      </c>
      <c r="CK78" s="55">
        <f>'Sponsor Return'!CG23</f>
        <v>270.95619941218979</v>
      </c>
      <c r="CL78" s="55">
        <f>'Sponsor Return'!CH23</f>
        <v>273.21416774062459</v>
      </c>
      <c r="CM78" s="55">
        <f>'Sponsor Return'!CI23</f>
        <v>275.49095247179639</v>
      </c>
      <c r="CN78" s="55">
        <f>'Sponsor Return'!CJ23</f>
        <v>277.78671040906147</v>
      </c>
      <c r="CO78" s="55">
        <f>'Sponsor Return'!CK23</f>
        <v>280.10159966247033</v>
      </c>
      <c r="CP78" s="55">
        <f>'Sponsor Return'!CL23</f>
        <v>282.43577965965756</v>
      </c>
      <c r="CQ78" s="55">
        <f>'Sponsor Return'!CM23</f>
        <v>284.78941115682142</v>
      </c>
      <c r="CR78" s="55">
        <f>'Sponsor Return'!CN23</f>
        <v>287.16265624979496</v>
      </c>
      <c r="CS78" s="55">
        <f>'Sponsor Return'!CO23</f>
        <v>289.55567838521006</v>
      </c>
      <c r="CT78" s="55">
        <f>'Sponsor Return'!CP23</f>
        <v>291.9686423717535</v>
      </c>
      <c r="CU78" s="55">
        <f>'Sponsor Return'!CQ23</f>
        <v>294.40171439151823</v>
      </c>
      <c r="CV78" s="55">
        <f>'Sponsor Return'!CR23</f>
        <v>296.85506201144744</v>
      </c>
      <c r="CW78" s="55">
        <f>'Sponsor Return'!CS23</f>
        <v>299.32885419487616</v>
      </c>
      <c r="CX78" s="55">
        <f>'Sponsor Return'!CT23</f>
        <v>301.82326131316677</v>
      </c>
      <c r="CY78" s="55">
        <f>'Sponsor Return'!CU23</f>
        <v>304.33845515744315</v>
      </c>
      <c r="CZ78" s="55">
        <f>'Sponsor Return'!CV23</f>
        <v>306.87460895042182</v>
      </c>
      <c r="DA78" s="55">
        <f>'Sponsor Return'!CW23</f>
        <v>309.43189735834221</v>
      </c>
      <c r="DB78" s="55">
        <f>'Sponsor Return'!CX23</f>
        <v>312.01049650299478</v>
      </c>
      <c r="DC78" s="55">
        <f>'Sponsor Return'!CY23</f>
        <v>314.61058397385318</v>
      </c>
      <c r="DD78" s="55">
        <f>'Sponsor Return'!CZ23</f>
        <v>317.23233884030196</v>
      </c>
      <c r="DE78" s="55">
        <f>'Sponsor Return'!DA23</f>
        <v>319.87594166397093</v>
      </c>
      <c r="DF78" s="55">
        <f>'Sponsor Return'!DB23</f>
        <v>322.54157451117089</v>
      </c>
      <c r="DG78" s="55">
        <f>'Sponsor Return'!DC23</f>
        <v>325.22942096543079</v>
      </c>
      <c r="DH78" s="55">
        <f>'Sponsor Return'!DD23</f>
        <v>327.93966614014266</v>
      </c>
      <c r="DI78" s="55">
        <f>'Sponsor Return'!DE23</f>
        <v>330.67249669131047</v>
      </c>
      <c r="DJ78" s="55">
        <f>'Sponsor Return'!DF23</f>
        <v>333.4281008304049</v>
      </c>
      <c r="DK78" s="55">
        <f>'Sponsor Return'!DG23</f>
        <v>336.2066683373248</v>
      </c>
      <c r="DL78" s="55">
        <f>'Sponsor Return'!DH23</f>
        <v>339.00839057346911</v>
      </c>
      <c r="DM78" s="55">
        <f>'Sponsor Return'!DI23</f>
        <v>341.83346049491479</v>
      </c>
      <c r="DN78" s="55">
        <f>'Sponsor Return'!DJ23</f>
        <v>344.68207266570562</v>
      </c>
      <c r="DO78" s="55">
        <f>'Sponsor Return'!DK23</f>
        <v>347.5544232712532</v>
      </c>
      <c r="DP78" s="55">
        <f>'Sponsor Return'!DL23</f>
        <v>350.45071013184702</v>
      </c>
      <c r="DQ78" s="55">
        <f>'Sponsor Return'!DM23</f>
        <v>353.37113271627891</v>
      </c>
      <c r="DR78" s="55">
        <f>'Sponsor Return'!DN23</f>
        <v>356.3158921555812</v>
      </c>
      <c r="DS78" s="55">
        <f>'Sponsor Return'!DO23</f>
        <v>359.28519125687762</v>
      </c>
      <c r="DT78" s="55">
        <f>'Sponsor Return'!DP23</f>
        <v>362.2792345173516</v>
      </c>
      <c r="DU78" s="55">
        <f>'Sponsor Return'!DQ23</f>
        <v>365.2982281383297</v>
      </c>
      <c r="DV78" s="55">
        <f>'Sponsor Return'!DR23</f>
        <v>368.34238003948235</v>
      </c>
      <c r="DW78" s="55">
        <f>'Sponsor Return'!DS23</f>
        <v>371.41189987314488</v>
      </c>
      <c r="DX78" s="55">
        <f>'Sponsor Return'!DT23</f>
        <v>374.5069990387542</v>
      </c>
      <c r="DY78" s="55">
        <f>'Sponsor Return'!DU23</f>
        <v>377.62789069741052</v>
      </c>
      <c r="DZ78" s="55">
        <f>'Sponsor Return'!DV23</f>
        <v>380.77478978655563</v>
      </c>
      <c r="EA78" s="55">
        <f>'Sponsor Return'!DW23</f>
        <v>383.94791303477678</v>
      </c>
      <c r="EB78" s="55">
        <f>'Sponsor Return'!DX23</f>
        <v>387.14747897673351</v>
      </c>
      <c r="EC78" s="55">
        <f>'Sponsor Return'!DY23</f>
        <v>390.37370796820619</v>
      </c>
      <c r="ED78" s="55">
        <f>'Sponsor Return'!DZ23</f>
        <v>393.62682220127454</v>
      </c>
      <c r="EE78" s="55">
        <f>'Sponsor Return'!EA23</f>
        <v>396.90704571961851</v>
      </c>
      <c r="EF78" s="55">
        <f>'Sponsor Return'!EB23</f>
        <v>400.21460443394881</v>
      </c>
      <c r="EG78" s="55">
        <f>'Sponsor Return'!EC23</f>
        <v>403.5497261375649</v>
      </c>
      <c r="EH78" s="55">
        <f>'Sponsor Return'!ED23</f>
        <v>406.91264052204474</v>
      </c>
      <c r="EI78" s="55">
        <f>'Sponsor Return'!EE23</f>
        <v>410.30357919306175</v>
      </c>
      <c r="EJ78" s="55">
        <f>'Sponsor Return'!EF23</f>
        <v>413.72277568633717</v>
      </c>
      <c r="EK78" s="55">
        <f>'Sponsor Return'!EG23</f>
        <v>417.17046548372332</v>
      </c>
      <c r="EL78" s="55">
        <f>'Sponsor Return'!EH23</f>
        <v>420.64688602942124</v>
      </c>
      <c r="EM78" s="55">
        <f>'Sponsor Return'!EI23</f>
        <v>424.15227674633297</v>
      </c>
      <c r="EN78" s="55">
        <f>'Sponsor Return'!EJ23</f>
        <v>427.68687905255251</v>
      </c>
      <c r="EO78" s="55">
        <f>'Sponsor Return'!EK23</f>
        <v>431.25093637799046</v>
      </c>
      <c r="EP78" s="55">
        <f>'Sponsor Return'!EL23</f>
        <v>434.84469418114054</v>
      </c>
      <c r="EQ78" s="55">
        <f>'Sponsor Return'!EM23</f>
        <v>438.46839996598328</v>
      </c>
      <c r="ER78" s="55">
        <f>'Sponsor Return'!EN23</f>
        <v>442.12230329903332</v>
      </c>
      <c r="ES78" s="55">
        <f>'Sponsor Return'!EO23</f>
        <v>445.806655826525</v>
      </c>
      <c r="ET78" s="55">
        <f>'Sponsor Return'!EP23</f>
        <v>449.52171129174599</v>
      </c>
      <c r="EU78" s="55">
        <f>'Sponsor Return'!EQ23</f>
        <v>453.26772555251068</v>
      </c>
      <c r="EV78" s="55">
        <f>'Sponsor Return'!ER23</f>
        <v>457.04495659878148</v>
      </c>
      <c r="EW78" s="55">
        <f>'Sponsor Return'!ES23</f>
        <v>460.85366457043801</v>
      </c>
      <c r="EX78" s="55">
        <f>'Sponsor Return'!ET23</f>
        <v>464.69411177519169</v>
      </c>
      <c r="EY78" s="55">
        <f>'Sponsor Return'!EU23</f>
        <v>468.56656270665167</v>
      </c>
      <c r="EZ78" s="55">
        <f>'Sponsor Return'!EV23</f>
        <v>472.47128406254046</v>
      </c>
      <c r="FA78" s="55">
        <f>'Sponsor Return'!EW23</f>
        <v>476.40854476306163</v>
      </c>
      <c r="FB78" s="55">
        <f>'Sponsor Return'!EX23</f>
        <v>480.37861596942048</v>
      </c>
      <c r="FC78" s="55">
        <f>'Sponsor Return'!EY23</f>
        <v>484.38177110249899</v>
      </c>
      <c r="FD78" s="55">
        <f>'Sponsor Return'!EZ23</f>
        <v>488.4182858616864</v>
      </c>
      <c r="FE78" s="55">
        <f>'Sponsor Return'!FA23</f>
        <v>492.48843824386722</v>
      </c>
      <c r="FF78" s="55">
        <f>'Sponsor Return'!FB23</f>
        <v>496.59250856256608</v>
      </c>
      <c r="FG78" s="55">
        <f>'Sponsor Return'!FC23</f>
        <v>500.73077946725402</v>
      </c>
      <c r="FH78" s="55">
        <f>'Sponsor Return'!FD23</f>
        <v>504.90353596281466</v>
      </c>
      <c r="FI78" s="55">
        <f>'Sponsor Return'!FE23</f>
        <v>509.11106542917128</v>
      </c>
      <c r="FJ78" s="55">
        <f>'Sponsor Return'!FF23</f>
        <v>513.3536576410811</v>
      </c>
      <c r="FK78" s="55">
        <f>'Sponsor Return'!FG23</f>
        <v>517.63160478809004</v>
      </c>
      <c r="FL78" s="55">
        <f>'Sponsor Return'!FH23</f>
        <v>521.94520149465757</v>
      </c>
      <c r="FM78" s="55">
        <f>'Sponsor Return'!FI23</f>
        <v>526.29474484044613</v>
      </c>
      <c r="FN78" s="55">
        <f>'Sponsor Return'!FJ23</f>
        <v>530.68053438078323</v>
      </c>
      <c r="FO78" s="55">
        <f>'Sponsor Return'!FK23</f>
        <v>535.10287216728966</v>
      </c>
      <c r="FP78" s="55">
        <f>'Sponsor Return'!FL23</f>
        <v>539.56206276868375</v>
      </c>
      <c r="FQ78" s="55">
        <f>'Sponsor Return'!FM23</f>
        <v>544.0584132917561</v>
      </c>
      <c r="FR78" s="55">
        <f>'Sponsor Return'!FN23</f>
        <v>548.59223340252061</v>
      </c>
      <c r="FS78" s="55">
        <f>'Sponsor Return'!FO23</f>
        <v>553.16383534754164</v>
      </c>
      <c r="FT78" s="55">
        <f>'Sponsor Return'!FP23</f>
        <v>557.77353397543766</v>
      </c>
      <c r="FU78" s="55">
        <f>'Sponsor Return'!FQ23</f>
        <v>562.42164675856634</v>
      </c>
      <c r="FV78" s="55">
        <f>'Sponsor Return'!FR23</f>
        <v>567.10849381488788</v>
      </c>
      <c r="FW78" s="55">
        <f>'Sponsor Return'!FS23</f>
        <v>571.83439793001185</v>
      </c>
      <c r="FX78" s="55">
        <f>'Sponsor Return'!FT23</f>
        <v>576.59968457942864</v>
      </c>
      <c r="FY78" s="55">
        <f>'Sponsor Return'!FU23</f>
        <v>581.40468195092376</v>
      </c>
      <c r="FZ78" s="55">
        <f>'Sponsor Return'!FV23</f>
        <v>586.24972096718147</v>
      </c>
      <c r="GA78" s="55">
        <f>'Sponsor Return'!FW23</f>
        <v>591.13513530857449</v>
      </c>
      <c r="GB78" s="55">
        <f>'Sponsor Return'!FX23</f>
        <v>596.06126143614597</v>
      </c>
      <c r="GC78" s="55">
        <f>'Sponsor Return'!FY23</f>
        <v>601.0284386147805</v>
      </c>
      <c r="GD78" s="55">
        <f>'Sponsor Return'!FZ23</f>
        <v>606.03700893657037</v>
      </c>
      <c r="GE78" s="55">
        <f>'Sponsor Return'!GA23</f>
        <v>611.08731734437515</v>
      </c>
      <c r="GF78" s="55">
        <f>'Sponsor Return'!GB23</f>
        <v>616.17971165557833</v>
      </c>
      <c r="GG78" s="55">
        <f>'Sponsor Return'!GC23</f>
        <v>621.3145425860414</v>
      </c>
      <c r="GH78" s="55">
        <f>'Sponsor Return'!GD23</f>
        <v>626.49216377425842</v>
      </c>
      <c r="GI78" s="55">
        <f>'Sponsor Return'!GE23</f>
        <v>631.71293180571047</v>
      </c>
      <c r="GJ78" s="55">
        <f>'Sponsor Return'!GF23</f>
        <v>636.97720623742475</v>
      </c>
      <c r="GK78" s="55">
        <f>'Sponsor Return'!GG23</f>
        <v>642.28534962273648</v>
      </c>
      <c r="GL78" s="55">
        <f>'Sponsor Return'!GH23</f>
        <v>647.63772753625926</v>
      </c>
      <c r="GM78" s="55">
        <f>'Sponsor Return'!GI23</f>
        <v>653.03470859906156</v>
      </c>
      <c r="GN78" s="55">
        <f>'Sponsor Return'!GJ23</f>
        <v>658.47666450405382</v>
      </c>
      <c r="GO78" s="55">
        <f>'Sponsor Return'!GK23</f>
        <v>663.96397004158757</v>
      </c>
      <c r="GP78" s="55">
        <f>'Sponsor Return'!GL23</f>
        <v>669.49700312526761</v>
      </c>
      <c r="GQ78" s="55">
        <f>'Sponsor Return'!GM23</f>
        <v>675.07614481797805</v>
      </c>
      <c r="GR78" s="55">
        <f>'Sponsor Return'!GN23</f>
        <v>680.70177935812808</v>
      </c>
      <c r="GS78" s="55">
        <f>'Sponsor Return'!GO23</f>
        <v>686.37429418611237</v>
      </c>
      <c r="GT78" s="55">
        <f>'Sponsor Return'!GP23</f>
        <v>692.09407997099652</v>
      </c>
      <c r="GU78" s="55">
        <f>'Sponsor Return'!GQ23</f>
        <v>697.86153063742131</v>
      </c>
      <c r="GV78" s="55">
        <f>'Sponsor Return'!GR23</f>
        <v>703.67704339273337</v>
      </c>
      <c r="GW78" s="55">
        <f>'Sponsor Return'!GS23</f>
        <v>709.54101875433935</v>
      </c>
      <c r="GX78" s="55">
        <f>'Sponsor Return'!GT23</f>
        <v>715.45386057729206</v>
      </c>
      <c r="GY78" s="55">
        <f>'Sponsor Return'!GU23</f>
        <v>721.41597608210282</v>
      </c>
      <c r="GZ78" s="55">
        <f>'Sponsor Return'!GV23</f>
        <v>727.42777588278705</v>
      </c>
      <c r="HA78" s="55">
        <f>'Sponsor Return'!GW23</f>
        <v>733.48967401514346</v>
      </c>
      <c r="HB78" s="55">
        <f>'Sponsor Return'!GX23</f>
        <v>739.60208796526967</v>
      </c>
      <c r="HC78" s="55">
        <f>'Sponsor Return'!GY23</f>
        <v>745.76543869831357</v>
      </c>
      <c r="HD78" s="55">
        <f>'Sponsor Return'!GZ23</f>
        <v>751.98015068746622</v>
      </c>
      <c r="HE78" s="55">
        <f>'Sponsor Return'!HA23</f>
        <v>758.24665194319527</v>
      </c>
      <c r="HF78" s="55">
        <f>'Sponsor Return'!HB23</f>
        <v>764.56537404272194</v>
      </c>
      <c r="HG78" s="55">
        <f>'Sponsor Return'!HC23</f>
        <v>770.93675215974463</v>
      </c>
      <c r="HH78" s="55">
        <f>'Sponsor Return'!HD23</f>
        <v>777.36122509440906</v>
      </c>
      <c r="HI78" s="55">
        <f>'Sponsor Return'!HE23</f>
        <v>783.83923530352922</v>
      </c>
      <c r="HJ78" s="55">
        <f>'Sponsor Return'!HF23</f>
        <v>790.37122893105834</v>
      </c>
      <c r="HK78" s="55">
        <f>'Sponsor Return'!HG23</f>
        <v>796.95765583881735</v>
      </c>
      <c r="HL78" s="55">
        <f>'Sponsor Return'!HH23</f>
        <v>803.59896963747406</v>
      </c>
      <c r="HM78" s="55">
        <f>'Sponsor Return'!HI23</f>
        <v>810.29562771778637</v>
      </c>
      <c r="HN78" s="55">
        <f>'Sponsor Return'!HJ23</f>
        <v>817.04809128210104</v>
      </c>
      <c r="HO78" s="55">
        <f>'Sponsor Return'!HK23</f>
        <v>823.85682537611865</v>
      </c>
      <c r="HP78" s="55">
        <f>'Sponsor Return'!HL23</f>
        <v>830.72229892091968</v>
      </c>
      <c r="HQ78" s="55">
        <f>'Sponsor Return'!HM23</f>
        <v>837.64498474526067</v>
      </c>
      <c r="HR78" s="55">
        <f>'Sponsor Return'!HN23</f>
        <v>844.62535961813796</v>
      </c>
      <c r="HS78" s="55">
        <f>'Sponsor Return'!HO23</f>
        <v>851.66390428162231</v>
      </c>
      <c r="HT78" s="55">
        <f>'Sponsor Return'!HP23</f>
        <v>858.76110348396924</v>
      </c>
      <c r="HU78" s="55">
        <f>'Sponsor Return'!HQ23</f>
        <v>865.91744601300229</v>
      </c>
      <c r="HV78" s="55">
        <f>'Sponsor Return'!HR23</f>
        <v>873.13342472977752</v>
      </c>
      <c r="HW78" s="55">
        <f>'Sponsor Return'!HS23</f>
        <v>880.40953660252558</v>
      </c>
      <c r="HX78" s="55">
        <f>'Sponsor Return'!HT23</f>
        <v>887.74628274087991</v>
      </c>
      <c r="HY78" s="55">
        <f>'Sponsor Return'!HU23</f>
        <v>895.14416843038725</v>
      </c>
      <c r="HZ78" s="55">
        <f>'Sponsor Return'!HV23</f>
        <v>902.60370316730723</v>
      </c>
      <c r="IA78" s="55">
        <f>'Sponsor Return'!HW23</f>
        <v>910.12540069370152</v>
      </c>
      <c r="IB78" s="55">
        <f>'Sponsor Return'!HX23</f>
        <v>917.70977903281573</v>
      </c>
      <c r="IC78" s="55">
        <f>'Sponsor Return'!HY23</f>
        <v>925.3573605247559</v>
      </c>
      <c r="ID78" s="55">
        <f>'Sponsor Return'!HZ23</f>
        <v>933.06867186246245</v>
      </c>
      <c r="IE78" s="55">
        <f>'Sponsor Return'!IA23</f>
        <v>940.84424412798285</v>
      </c>
      <c r="IF78" s="55">
        <f>'Sponsor Return'!IB23</f>
        <v>948.68461282904923</v>
      </c>
      <c r="IG78" s="55">
        <f>'Sponsor Return'!IC23</f>
        <v>956.59031793595818</v>
      </c>
      <c r="IH78" s="55">
        <f>'Sponsor Return'!ID23</f>
        <v>964.56190391875771</v>
      </c>
      <c r="II78" s="55">
        <f>'Sponsor Return'!IE23</f>
        <v>972.59991978474727</v>
      </c>
      <c r="IJ78" s="55">
        <f>'Sponsor Return'!IF23</f>
        <v>980.70491911628687</v>
      </c>
      <c r="IK78" s="55">
        <f>'Sponsor Return'!IG23</f>
        <v>988.87746010892238</v>
      </c>
      <c r="IL78" s="55">
        <f>'Sponsor Return'!IH23</f>
        <v>997.11810560983008</v>
      </c>
      <c r="IM78" s="55">
        <f>'Sponsor Return'!II23</f>
        <v>1005.4274231565789</v>
      </c>
      <c r="IN78" s="55">
        <f>'Sponsor Return'!IJ23</f>
        <v>1013.8059850162169</v>
      </c>
      <c r="IO78" s="55">
        <f>'Sponsor Return'!IK23</f>
        <v>1022.2543682246855</v>
      </c>
      <c r="IP78" s="55">
        <f>'Sponsor Return'!IL23</f>
        <v>1030.7731546265577</v>
      </c>
      <c r="IQ78" s="55">
        <f>'Sponsor Return'!IM23</f>
        <v>1039.3629309151124</v>
      </c>
      <c r="IR78" s="55">
        <f>'Sponsor Return'!IN23</f>
        <v>1048.0242886727385</v>
      </c>
      <c r="IS78" s="55">
        <f>'Sponsor Return'!IO23</f>
        <v>1056.757824411678</v>
      </c>
      <c r="IT78" s="55">
        <f>'Sponsor Return'!IP23</f>
        <v>1065.5641396151086</v>
      </c>
      <c r="IU78" s="55">
        <f>'Sponsor Return'!IQ23</f>
        <v>1074.4438407785678</v>
      </c>
      <c r="IV78" s="55">
        <f>'Sponsor Return'!IR23</f>
        <v>1083.3975394517224</v>
      </c>
      <c r="IW78" s="55">
        <f>'Sponsor Return'!IS23</f>
        <v>1092.4258522804867</v>
      </c>
      <c r="IX78" s="55">
        <f>'Sponsor Return'!IT23</f>
        <v>1101.5294010494908</v>
      </c>
      <c r="IY78" s="55">
        <f>'Sponsor Return'!IU23</f>
        <v>1110.7088127249033</v>
      </c>
      <c r="IZ78" s="55">
        <f>'Sponsor Return'!IV23</f>
        <v>1119.9647194976105</v>
      </c>
      <c r="JA78" s="55">
        <f>'Sponsor Return'!IW23</f>
        <v>1129.2977588267574</v>
      </c>
      <c r="JB78" s="55">
        <f>'Sponsor Return'!IX23</f>
        <v>1138.7085734836471</v>
      </c>
      <c r="JC78" s="55">
        <f>'Sponsor Return'!IY23</f>
        <v>1148.1978115960108</v>
      </c>
      <c r="JD78" s="55">
        <f>'Sponsor Return'!IZ23</f>
        <v>1157.7661266926443</v>
      </c>
      <c r="JE78" s="55">
        <f>'Sponsor Return'!JA23</f>
        <v>1167.4141777484163</v>
      </c>
      <c r="JF78" s="55">
        <f>'Sponsor Return'!JB23</f>
        <v>1177.142629229653</v>
      </c>
      <c r="JG78" s="55">
        <f>'Sponsor Return'!JC23</f>
        <v>1186.9521511399003</v>
      </c>
      <c r="JH78" s="55">
        <f>'Sponsor Return'!JD23</f>
        <v>1196.843419066066</v>
      </c>
      <c r="JI78" s="55">
        <f>'Sponsor Return'!JE23</f>
        <v>1206.8171142249498</v>
      </c>
      <c r="JJ78" s="55">
        <f>'Sponsor Return'!JF23</f>
        <v>1216.873923510158</v>
      </c>
      <c r="JK78" s="55">
        <f>'Sponsor Return'!JG23</f>
        <v>1227.014539539409</v>
      </c>
      <c r="JL78" s="55">
        <f>'Sponsor Return'!JH23</f>
        <v>1237.2396607022374</v>
      </c>
      <c r="JM78" s="55">
        <f>'Sponsor Return'!JI23</f>
        <v>1247.5499912080895</v>
      </c>
      <c r="JN78" s="55">
        <f>'Sponsor Return'!JJ23</f>
        <v>1257.9462411348236</v>
      </c>
      <c r="JO78" s="55">
        <f>'Sponsor Return'!JK23</f>
        <v>1268.4291264776136</v>
      </c>
      <c r="JP78" s="55">
        <f>'Sponsor Return'!JL23</f>
        <v>1278.9993691982604</v>
      </c>
      <c r="JQ78" s="55">
        <f>'Sponsor Return'!JM23</f>
        <v>1289.6576972749126</v>
      </c>
      <c r="JR78" s="55">
        <f>'Sponsor Return'!JN23</f>
        <v>1300.4048447522036</v>
      </c>
      <c r="JS78" s="55">
        <f>'Sponsor Return'!JO23</f>
        <v>1311.2415517918053</v>
      </c>
      <c r="JT78" s="55">
        <f>'Sponsor Return'!JP23</f>
        <v>1322.1685647234035</v>
      </c>
      <c r="JU78" s="55">
        <f>'Sponsor Return'!JQ23</f>
        <v>1333.1866360960985</v>
      </c>
      <c r="JV78" s="55">
        <f>'Sponsor Return'!JR23</f>
        <v>1344.2965247302327</v>
      </c>
      <c r="JW78" s="55">
        <f>'Sponsor Return'!JS23</f>
        <v>1355.4989957696514</v>
      </c>
      <c r="JX78" s="55">
        <f>'Sponsor Return'!JT23</f>
        <v>1366.7948207343984</v>
      </c>
      <c r="JY78" s="55">
        <f>'Sponsor Return'!JU23</f>
        <v>1378.184777573852</v>
      </c>
      <c r="JZ78" s="55">
        <f>'Sponsor Return'!JV23</f>
        <v>1389.6696507203005</v>
      </c>
      <c r="KA78" s="55">
        <f>'Sponsor Return'!JW23</f>
        <v>1401.2502311429698</v>
      </c>
      <c r="KB78" s="55">
        <f>'Sponsor Return'!JX23</f>
        <v>1412.9273164024946</v>
      </c>
      <c r="KC78" s="55">
        <f>'Sponsor Return'!JY23</f>
        <v>1424.7017107058487</v>
      </c>
      <c r="KD78" s="55">
        <f>'Sponsor Return'!JZ23</f>
        <v>1436.5742249617308</v>
      </c>
      <c r="KE78" s="55">
        <f>'Sponsor Return'!KA23</f>
        <v>1448.545676836412</v>
      </c>
      <c r="KF78" s="55">
        <f>'Sponsor Return'!KB23</f>
        <v>1460.6168908100485</v>
      </c>
      <c r="KG78" s="55">
        <f>'Sponsor Return'!KC23</f>
        <v>1472.7886982334658</v>
      </c>
      <c r="KH78" s="55">
        <f>'Sponsor Return'!KD23</f>
        <v>1485.0619373854113</v>
      </c>
      <c r="KI78" s="55">
        <f>'Sponsor Return'!KE23</f>
        <v>1497.4374535302895</v>
      </c>
      <c r="KJ78" s="55">
        <f>'Sponsor Return'!KF23</f>
        <v>1509.9160989763755</v>
      </c>
      <c r="KK78" s="55">
        <f>'Sponsor Return'!KG23</f>
        <v>1522.4987331345119</v>
      </c>
      <c r="KL78" s="55">
        <f>'Sponsor Return'!KH23</f>
        <v>1535.1862225772995</v>
      </c>
      <c r="KM78" s="55">
        <f>'Sponsor Return'!KI23</f>
        <v>1547.979441098777</v>
      </c>
      <c r="KN78" s="55">
        <f>'Sponsor Return'!KJ23</f>
        <v>1560.8792697746003</v>
      </c>
      <c r="KO78" s="55">
        <f>'Sponsor Return'!KK23</f>
        <v>1573.8865970227218</v>
      </c>
      <c r="KP78" s="55">
        <f>'Sponsor Return'!KL23</f>
        <v>1587.0023186645778</v>
      </c>
      <c r="KQ78" s="55">
        <f>'Sponsor Return'!KM23</f>
        <v>1600.2273379867827</v>
      </c>
      <c r="KR78" s="55">
        <f>'Sponsor Return'!KN23</f>
        <v>1613.5625658033391</v>
      </c>
      <c r="KS78" s="55">
        <f>'Sponsor Return'!KO23</f>
        <v>1627.0089205183669</v>
      </c>
      <c r="KT78" s="55">
        <f>'Sponsor Return'!KP23</f>
        <v>1640.5673281893535</v>
      </c>
      <c r="KU78" s="55">
        <f>'Sponsor Return'!KQ23</f>
        <v>1654.2387225909313</v>
      </c>
      <c r="KV78" s="55">
        <f>'Sponsor Return'!KR23</f>
        <v>1668.0240452791891</v>
      </c>
      <c r="KW78" s="55">
        <f>'Sponsor Return'!KS23</f>
        <v>1681.9242456565157</v>
      </c>
      <c r="KX78" s="55">
        <f>'Sponsor Return'!KT23</f>
        <v>1695.9402810369868</v>
      </c>
      <c r="KY78" s="55">
        <f>'Sponsor Return'!KU23</f>
        <v>1710.0731167122949</v>
      </c>
      <c r="KZ78" s="55">
        <f>'Sponsor Return'!KV23</f>
        <v>1724.3237260182307</v>
      </c>
      <c r="LA78" s="55">
        <f>'Sponsor Return'!KW23</f>
        <v>1738.6930904017158</v>
      </c>
      <c r="LB78" s="55">
        <f>'Sponsor Return'!KX23</f>
        <v>1753.1821994883969</v>
      </c>
      <c r="LC78" s="55">
        <f>'Sponsor Return'!KY23</f>
        <v>1767.7920511508003</v>
      </c>
      <c r="LD78" s="55">
        <f>'Sponsor Return'!KZ23</f>
        <v>1782.5236515770569</v>
      </c>
      <c r="LE78" s="55">
        <f>'Sponsor Return'!LA23</f>
        <v>1797.378015340199</v>
      </c>
      <c r="LF78" s="55">
        <f>'Sponsor Return'!LB23</f>
        <v>1812.3561654680339</v>
      </c>
      <c r="LG78" s="55">
        <f>'Sponsor Return'!LC23</f>
        <v>1827.4591335136008</v>
      </c>
      <c r="LH78" s="55">
        <f>'Sponsor Return'!LD23</f>
        <v>1842.6879596262143</v>
      </c>
      <c r="LI78" s="55">
        <f>'Sponsor Return'!LE23</f>
        <v>1858.0436926230993</v>
      </c>
      <c r="LJ78" s="55">
        <f>'Sponsor Return'!LF23</f>
        <v>1873.5273900616253</v>
      </c>
      <c r="LK78" s="55">
        <f>'Sponsor Return'!LG23</f>
        <v>1889.1401183121388</v>
      </c>
      <c r="LL78" s="55">
        <f>'Sponsor Return'!LH23</f>
        <v>1904.8829526314066</v>
      </c>
      <c r="LM78" s="55">
        <f>'Sponsor Return'!LI23</f>
        <v>1920.7569772366683</v>
      </c>
      <c r="LN78" s="55">
        <f>'Sponsor Return'!LJ23</f>
        <v>1936.7632853803073</v>
      </c>
      <c r="LO78" s="55">
        <f>'Sponsor Return'!LK23</f>
        <v>1952.902979425143</v>
      </c>
      <c r="LP78" s="55">
        <f>'Sponsor Return'!LL23</f>
        <v>1969.1771709203526</v>
      </c>
      <c r="LQ78" s="55">
        <f>'Sponsor Return'!LM23</f>
        <v>1985.5869806780222</v>
      </c>
      <c r="LR78" s="55">
        <f>'Sponsor Return'!LN23</f>
        <v>2002.1335388503389</v>
      </c>
      <c r="LS78" s="55">
        <f>'Sponsor Return'!LO23</f>
        <v>2018.8179850074252</v>
      </c>
      <c r="LT78" s="55">
        <f>'Sponsor Return'!LP23</f>
        <v>2035.6414682158204</v>
      </c>
      <c r="LU78" s="55">
        <f>'Sponsor Return'!LQ23</f>
        <v>2052.6051471176188</v>
      </c>
      <c r="LV78" s="55">
        <f>'Sponsor Return'!LR23</f>
        <v>2069.7101900102657</v>
      </c>
      <c r="LW78" s="55">
        <f>'Sponsor Return'!LS23</f>
        <v>2086.9577749270179</v>
      </c>
      <c r="LX78" s="55">
        <f>'Sponsor Return'!LT23</f>
        <v>2104.3490897180764</v>
      </c>
      <c r="LY78" s="55">
        <f>'Sponsor Return'!LU23</f>
        <v>2121.8853321323936</v>
      </c>
      <c r="LZ78" s="130">
        <f>'Sponsor Return'!LV23</f>
        <v>0</v>
      </c>
      <c r="MA78" s="130">
        <f>'Sponsor Return'!LW23</f>
        <v>0</v>
      </c>
      <c r="MB78" s="130">
        <f>'Sponsor Return'!LX23</f>
        <v>0</v>
      </c>
      <c r="MC78" s="130">
        <f>'Sponsor Return'!LY23</f>
        <v>0</v>
      </c>
      <c r="MD78" s="130">
        <f>'Sponsor Return'!LZ23</f>
        <v>0</v>
      </c>
      <c r="ME78" s="130">
        <f>'Sponsor Return'!MA23</f>
        <v>0</v>
      </c>
      <c r="MF78" s="130">
        <f>'Sponsor Return'!MB23</f>
        <v>0</v>
      </c>
      <c r="MG78" s="130">
        <f>'Sponsor Return'!MC23</f>
        <v>0</v>
      </c>
      <c r="MH78" s="130">
        <f>'Sponsor Return'!MD23</f>
        <v>0</v>
      </c>
      <c r="MI78" s="130">
        <f>'Sponsor Return'!ME23</f>
        <v>0</v>
      </c>
      <c r="MJ78" s="130">
        <f>'Sponsor Return'!MF23</f>
        <v>0</v>
      </c>
      <c r="MK78" s="130">
        <f>'Sponsor Return'!MG23</f>
        <v>0</v>
      </c>
      <c r="ML78" s="130">
        <f>'Sponsor Return'!MH23</f>
        <v>0</v>
      </c>
      <c r="MM78" s="130">
        <f>'Sponsor Return'!MI23</f>
        <v>0</v>
      </c>
      <c r="MN78" s="130">
        <f>'Sponsor Return'!MJ23</f>
        <v>0</v>
      </c>
      <c r="MO78" s="130">
        <f>'Sponsor Return'!MK23</f>
        <v>0</v>
      </c>
      <c r="MP78" s="130">
        <f>'Sponsor Return'!ML23</f>
        <v>0</v>
      </c>
      <c r="MQ78" s="130">
        <f>'Sponsor Return'!MM23</f>
        <v>0</v>
      </c>
      <c r="MR78" s="130">
        <f>'Sponsor Return'!MN23</f>
        <v>0</v>
      </c>
      <c r="MS78" s="130">
        <f>'Sponsor Return'!MO23</f>
        <v>0</v>
      </c>
      <c r="MT78" s="130">
        <f>'Sponsor Return'!MP23</f>
        <v>0</v>
      </c>
      <c r="MU78" s="130">
        <f>'Sponsor Return'!MQ23</f>
        <v>0</v>
      </c>
      <c r="MV78" s="130">
        <f>'Sponsor Return'!MR23</f>
        <v>0</v>
      </c>
      <c r="MW78" s="130">
        <f>'Sponsor Return'!MS23</f>
        <v>0</v>
      </c>
      <c r="MX78" s="130">
        <f>'Sponsor Return'!MT23</f>
        <v>0</v>
      </c>
      <c r="MY78" s="130">
        <f>'Sponsor Return'!MU23</f>
        <v>0</v>
      </c>
      <c r="MZ78" s="130">
        <f>'Sponsor Return'!MV23</f>
        <v>0</v>
      </c>
      <c r="NA78" s="130">
        <f>'Sponsor Return'!MW23</f>
        <v>0</v>
      </c>
      <c r="NB78" s="130">
        <f>'Sponsor Return'!MX23</f>
        <v>0</v>
      </c>
      <c r="NC78" s="130">
        <f>'Sponsor Return'!MY23</f>
        <v>0</v>
      </c>
      <c r="ND78" s="130">
        <f>'Sponsor Return'!MZ23</f>
        <v>0</v>
      </c>
      <c r="NE78" s="130">
        <f>'Sponsor Return'!NA23</f>
        <v>0</v>
      </c>
      <c r="NF78" s="130">
        <f>'Sponsor Return'!NB23</f>
        <v>0</v>
      </c>
      <c r="NG78" s="130">
        <f>'Sponsor Return'!NC23</f>
        <v>0</v>
      </c>
      <c r="NH78" s="130">
        <f>'Sponsor Return'!ND23</f>
        <v>0</v>
      </c>
      <c r="NI78" s="130">
        <f>'Sponsor Return'!NE23</f>
        <v>0</v>
      </c>
      <c r="NJ78" s="130">
        <f>'Sponsor Return'!NF23</f>
        <v>0</v>
      </c>
      <c r="NK78" s="130">
        <f>'Sponsor Return'!NG23</f>
        <v>0</v>
      </c>
      <c r="NL78" s="130">
        <f>'Sponsor Return'!NH23</f>
        <v>0</v>
      </c>
      <c r="NM78" s="130">
        <f>'Sponsor Return'!NI23</f>
        <v>0</v>
      </c>
      <c r="NN78" s="130">
        <f>'Sponsor Return'!NJ23</f>
        <v>0</v>
      </c>
      <c r="NO78" s="130">
        <f>'Sponsor Return'!NK23</f>
        <v>0</v>
      </c>
      <c r="NP78" s="130">
        <f>'Sponsor Return'!NL23</f>
        <v>0</v>
      </c>
      <c r="NQ78" s="130">
        <f>'Sponsor Return'!NM23</f>
        <v>0</v>
      </c>
      <c r="NR78" s="130">
        <f>'Sponsor Return'!NN23</f>
        <v>0</v>
      </c>
      <c r="NS78" s="130">
        <f>'Sponsor Return'!NO23</f>
        <v>0</v>
      </c>
      <c r="NT78" s="130">
        <f>'Sponsor Return'!NP23</f>
        <v>0</v>
      </c>
      <c r="NU78" s="130">
        <f>'Sponsor Return'!NQ23</f>
        <v>0</v>
      </c>
      <c r="NV78" s="130">
        <f>'Sponsor Return'!NR23</f>
        <v>0</v>
      </c>
      <c r="NW78" s="130">
        <f>'Sponsor Return'!NS23</f>
        <v>0</v>
      </c>
      <c r="NX78" s="130">
        <f>'Sponsor Return'!NT23</f>
        <v>0</v>
      </c>
      <c r="NY78" s="130">
        <f>'Sponsor Return'!NU23</f>
        <v>0</v>
      </c>
      <c r="NZ78" s="130">
        <f>'Sponsor Return'!NV23</f>
        <v>0</v>
      </c>
      <c r="OA78" s="130">
        <f>'Sponsor Return'!NW23</f>
        <v>0</v>
      </c>
      <c r="OB78" s="130">
        <f>'Sponsor Return'!NX23</f>
        <v>0</v>
      </c>
      <c r="OC78" s="130">
        <f>'Sponsor Return'!NY23</f>
        <v>0</v>
      </c>
      <c r="OD78" s="130">
        <f>'Sponsor Return'!NZ23</f>
        <v>0</v>
      </c>
      <c r="OE78" s="130">
        <f>'Sponsor Return'!OA23</f>
        <v>0</v>
      </c>
      <c r="OF78" s="130">
        <f>'Sponsor Return'!OB23</f>
        <v>0</v>
      </c>
      <c r="OG78" s="130">
        <f>'Sponsor Return'!OC23</f>
        <v>0</v>
      </c>
    </row>
    <row r="79" spans="4:397">
      <c r="E79" s="11" t="s">
        <v>347</v>
      </c>
      <c r="G79" s="55">
        <f>+SUM(AL79:AW79)</f>
        <v>23444.986995351715</v>
      </c>
      <c r="H79" s="55">
        <f>+SUM(AX79:BI79)</f>
        <v>23211.495124932342</v>
      </c>
      <c r="I79" s="55">
        <f>+SUM(BJ79:BU79)</f>
        <v>22953.553604538745</v>
      </c>
      <c r="J79" s="55">
        <f>+SUM(BV79:CG79)</f>
        <v>22668.602236324266</v>
      </c>
      <c r="K79" s="55">
        <f>+SUM(CH79:CS79)</f>
        <v>22353.812736272459</v>
      </c>
      <c r="L79" s="55">
        <f>+SUM(CT79:DE79)</f>
        <v>22006.060662071908</v>
      </c>
      <c r="M79" s="55">
        <f>+SUM(DF79:DQ79)</f>
        <v>21621.894401472746</v>
      </c>
      <c r="N79" s="55">
        <f>+SUM(DR79:EC79)</f>
        <v>21197.500913318789</v>
      </c>
      <c r="O79" s="55">
        <f>+SUM(ED79:EO79)</f>
        <v>20728.667881218124</v>
      </c>
      <c r="P79" s="55">
        <f>+SUM(EP79:FA79)</f>
        <v>20210.741904208393</v>
      </c>
      <c r="Q79" s="55">
        <f>+SUM(FB79:FM79)</f>
        <v>19638.582309438443</v>
      </c>
      <c r="R79" s="55">
        <f>+SUM(FN79:FY79)</f>
        <v>19006.510128434165</v>
      </c>
      <c r="S79" s="55">
        <f>+SUM(FZ79:GK79)</f>
        <v>18308.25173051262</v>
      </c>
      <c r="T79" s="55">
        <f>+SUM(GL79:GW79)</f>
        <v>17536.876553878057</v>
      </c>
      <c r="U79" s="55">
        <f>+SUM(GX79:HI79)</f>
        <v>16684.728316350021</v>
      </c>
      <c r="V79" s="55">
        <f>+SUM(HJ79:HU79)</f>
        <v>15743.349022955728</v>
      </c>
      <c r="W79" s="55">
        <f>+SUM(HV79:IG79)</f>
        <v>14703.395016124394</v>
      </c>
      <c r="X79" s="55">
        <f>+SUM(IH79:IS79)</f>
        <v>13554.544235239888</v>
      </c>
      <c r="Y79" s="55">
        <f>+SUM(IT79:JE79)</f>
        <v>12285.393765056628</v>
      </c>
      <c r="Z79" s="55">
        <f>+SUM(JF79:JQ79)</f>
        <v>10883.346656095926</v>
      </c>
      <c r="AA79" s="55">
        <f>+SUM(JR79:KC79)</f>
        <v>9334.4868936587354</v>
      </c>
      <c r="AB79" s="55">
        <f>+SUM(KD79:KO79)</f>
        <v>7623.4412744603524</v>
      </c>
      <c r="AC79" s="55">
        <f>+SUM(KP79:LA79)</f>
        <v>5733.2268199437112</v>
      </c>
      <c r="AD79" s="55">
        <f>+SUM(LB79:LM79)</f>
        <v>3645.0822117727557</v>
      </c>
      <c r="AE79" s="55">
        <f>+SUM(LN79:LY79)</f>
        <v>1338.2815764192139</v>
      </c>
      <c r="AF79" s="130">
        <f t="shared" si="433"/>
        <v>1135.477151899355</v>
      </c>
      <c r="AG79" s="130">
        <f t="shared" si="433"/>
        <v>948.81242142433155</v>
      </c>
      <c r="AH79" s="130">
        <f t="shared" si="433"/>
        <v>778.42188244451779</v>
      </c>
      <c r="AI79" s="130">
        <f>+SUM(LR79:MC79)</f>
        <v>624.4411532223736</v>
      </c>
      <c r="AJ79" s="130">
        <f t="shared" si="433"/>
        <v>487.0069821725462</v>
      </c>
      <c r="AK79" s="50"/>
      <c r="AL79" s="55">
        <f>'Sponsor Return'!AH22</f>
        <v>1962.1125</v>
      </c>
      <c r="AM79" s="55">
        <f>'Sponsor Return'!AI22</f>
        <v>1960.6337065841653</v>
      </c>
      <c r="AN79" s="55">
        <f>'Sponsor Return'!AJ22</f>
        <v>1959.1425898898651</v>
      </c>
      <c r="AO79" s="55">
        <f>'Sponsor Return'!AK22</f>
        <v>1957.6390472231126</v>
      </c>
      <c r="AP79" s="55">
        <f>'Sponsor Return'!AL22</f>
        <v>1956.1229750341372</v>
      </c>
      <c r="AQ79" s="55">
        <f>'Sponsor Return'!AM22</f>
        <v>1954.5942689102535</v>
      </c>
      <c r="AR79" s="55">
        <f>'Sponsor Return'!AN22</f>
        <v>1953.0528235686709</v>
      </c>
      <c r="AS79" s="55">
        <f>'Sponsor Return'!AO22</f>
        <v>1951.4985328492419</v>
      </c>
      <c r="AT79" s="55">
        <f>'Sponsor Return'!AP22</f>
        <v>1949.9312897071509</v>
      </c>
      <c r="AU79" s="55">
        <f>'Sponsor Return'!AQ22</f>
        <v>1948.3509862055425</v>
      </c>
      <c r="AV79" s="55">
        <f>'Sponsor Return'!AR22</f>
        <v>1946.7575135080874</v>
      </c>
      <c r="AW79" s="55">
        <f>'Sponsor Return'!AS22</f>
        <v>1945.1507618714866</v>
      </c>
      <c r="AX79" s="55">
        <f>'Sponsor Return'!AT22</f>
        <v>1943.5306206379144</v>
      </c>
      <c r="AY79" s="55">
        <f>'Sponsor Return'!AU22</f>
        <v>1941.8969782273957</v>
      </c>
      <c r="AZ79" s="55">
        <f>'Sponsor Return'!AV22</f>
        <v>1940.2497221301226</v>
      </c>
      <c r="BA79" s="55">
        <f>'Sponsor Return'!AW22</f>
        <v>1938.5887388987055</v>
      </c>
      <c r="BB79" s="55">
        <f>'Sponsor Return'!AX22</f>
        <v>1936.91391414036</v>
      </c>
      <c r="BC79" s="55">
        <f>'Sponsor Return'!AY22</f>
        <v>1935.2251325090283</v>
      </c>
      <c r="BD79" s="55">
        <f>'Sponsor Return'!AZ22</f>
        <v>1933.5222776974354</v>
      </c>
      <c r="BE79" s="55">
        <f>'Sponsor Return'!BA22</f>
        <v>1931.8052324290795</v>
      </c>
      <c r="BF79" s="55">
        <f>'Sponsor Return'!BB22</f>
        <v>1930.0738784501536</v>
      </c>
      <c r="BG79" s="55">
        <f>'Sponsor Return'!BC22</f>
        <v>1928.3280965214037</v>
      </c>
      <c r="BH79" s="55">
        <f>'Sponsor Return'!BD22</f>
        <v>1926.5677664099139</v>
      </c>
      <c r="BI79" s="55">
        <f>'Sponsor Return'!BE22</f>
        <v>1924.7927668808286</v>
      </c>
      <c r="BJ79" s="55">
        <f>'Sponsor Return'!BF22</f>
        <v>1923.0029756890006</v>
      </c>
      <c r="BK79" s="55">
        <f>'Sponsor Return'!BG22</f>
        <v>1921.1982695705742</v>
      </c>
      <c r="BL79" s="55">
        <f>'Sponsor Return'!BH22</f>
        <v>1919.3785242344943</v>
      </c>
      <c r="BM79" s="55">
        <f>'Sponsor Return'!BI22</f>
        <v>1917.5436143539473</v>
      </c>
      <c r="BN79" s="55">
        <f>'Sponsor Return'!BJ22</f>
        <v>1915.6934135577287</v>
      </c>
      <c r="BO79" s="55">
        <f>'Sponsor Return'!BK22</f>
        <v>1913.8277944215417</v>
      </c>
      <c r="BP79" s="55">
        <f>'Sponsor Return'!BL22</f>
        <v>1911.9466284592199</v>
      </c>
      <c r="BQ79" s="55">
        <f>'Sponsor Return'!BM22</f>
        <v>1910.0497861138788</v>
      </c>
      <c r="BR79" s="55">
        <f>'Sponsor Return'!BN22</f>
        <v>1908.137136748993</v>
      </c>
      <c r="BS79" s="55">
        <f>'Sponsor Return'!BO22</f>
        <v>1906.2085486393999</v>
      </c>
      <c r="BT79" s="55">
        <f>'Sponsor Return'!BP22</f>
        <v>1904.2638889622267</v>
      </c>
      <c r="BU79" s="55">
        <f>'Sponsor Return'!BQ22</f>
        <v>1902.303023787744</v>
      </c>
      <c r="BV79" s="55">
        <f>'Sponsor Return'!BR22</f>
        <v>1900.3258180701407</v>
      </c>
      <c r="BW79" s="55">
        <f>'Sponsor Return'!BS22</f>
        <v>1898.3321356382237</v>
      </c>
      <c r="BX79" s="55">
        <f>'Sponsor Return'!BT22</f>
        <v>1896.3218391860407</v>
      </c>
      <c r="BY79" s="55">
        <f>'Sponsor Return'!BU22</f>
        <v>1894.294790263423</v>
      </c>
      <c r="BZ79" s="55">
        <f>'Sponsor Return'!BV22</f>
        <v>1892.2508492664501</v>
      </c>
      <c r="CA79" s="55">
        <f>'Sponsor Return'!BW22</f>
        <v>1890.1898754278357</v>
      </c>
      <c r="CB79" s="55">
        <f>'Sponsor Return'!BX22</f>
        <v>1888.111726807233</v>
      </c>
      <c r="CC79" s="55">
        <f>'Sponsor Return'!BY22</f>
        <v>1886.0162602814587</v>
      </c>
      <c r="CD79" s="55">
        <f>'Sponsor Return'!BZ22</f>
        <v>1883.903331534636</v>
      </c>
      <c r="CE79" s="55">
        <f>'Sponsor Return'!CA22</f>
        <v>1881.7727950482565</v>
      </c>
      <c r="CF79" s="55">
        <f>'Sponsor Return'!CB22</f>
        <v>1879.6245040911574</v>
      </c>
      <c r="CG79" s="55">
        <f>'Sponsor Return'!CC22</f>
        <v>1877.4583107094156</v>
      </c>
      <c r="CH79" s="55">
        <f>'Sponsor Return'!CD22</f>
        <v>1875.2740657161594</v>
      </c>
      <c r="CI79" s="55">
        <f>'Sponsor Return'!CE22</f>
        <v>1873.0716186812926</v>
      </c>
      <c r="CJ79" s="55">
        <f>'Sponsor Return'!CF22</f>
        <v>1870.8508179211353</v>
      </c>
      <c r="CK79" s="55">
        <f>'Sponsor Return'!CG22</f>
        <v>1868.6115104879766</v>
      </c>
      <c r="CL79" s="55">
        <f>'Sponsor Return'!CH22</f>
        <v>1866.3535421595418</v>
      </c>
      <c r="CM79" s="55">
        <f>'Sponsor Return'!CI22</f>
        <v>1864.07675742837</v>
      </c>
      <c r="CN79" s="55">
        <f>'Sponsor Return'!CJ22</f>
        <v>1861.7809994911049</v>
      </c>
      <c r="CO79" s="55">
        <f>'Sponsor Return'!CK22</f>
        <v>1859.4661102376961</v>
      </c>
      <c r="CP79" s="55">
        <f>'Sponsor Return'!CL22</f>
        <v>1857.1319302405088</v>
      </c>
      <c r="CQ79" s="55">
        <f>'Sponsor Return'!CM22</f>
        <v>1854.778298743345</v>
      </c>
      <c r="CR79" s="55">
        <f>'Sponsor Return'!CN22</f>
        <v>1852.4050536503714</v>
      </c>
      <c r="CS79" s="55">
        <f>'Sponsor Return'!CO22</f>
        <v>1850.0120315149563</v>
      </c>
      <c r="CT79" s="55">
        <f>'Sponsor Return'!CP22</f>
        <v>1847.5990675284129</v>
      </c>
      <c r="CU79" s="55">
        <f>'Sponsor Return'!CQ22</f>
        <v>1845.1659955086482</v>
      </c>
      <c r="CV79" s="55">
        <f>'Sponsor Return'!CR22</f>
        <v>1842.7126478887189</v>
      </c>
      <c r="CW79" s="55">
        <f>'Sponsor Return'!CS22</f>
        <v>1840.2388557052902</v>
      </c>
      <c r="CX79" s="55">
        <f>'Sponsor Return'!CT22</f>
        <v>1837.7444485869996</v>
      </c>
      <c r="CY79" s="55">
        <f>'Sponsor Return'!CU22</f>
        <v>1835.2292547427232</v>
      </c>
      <c r="CZ79" s="55">
        <f>'Sponsor Return'!CV22</f>
        <v>1832.6931009497446</v>
      </c>
      <c r="DA79" s="55">
        <f>'Sponsor Return'!CW22</f>
        <v>1830.1358125418242</v>
      </c>
      <c r="DB79" s="55">
        <f>'Sponsor Return'!CX22</f>
        <v>1827.5572133971716</v>
      </c>
      <c r="DC79" s="55">
        <f>'Sponsor Return'!CY22</f>
        <v>1824.9571259263132</v>
      </c>
      <c r="DD79" s="55">
        <f>'Sponsor Return'!CZ22</f>
        <v>1822.3353710598644</v>
      </c>
      <c r="DE79" s="55">
        <f>'Sponsor Return'!DA22</f>
        <v>1819.6917682361955</v>
      </c>
      <c r="DF79" s="55">
        <f>'Sponsor Return'!DB22</f>
        <v>1817.0261353889955</v>
      </c>
      <c r="DG79" s="55">
        <f>'Sponsor Return'!DC22</f>
        <v>1814.3382889347356</v>
      </c>
      <c r="DH79" s="55">
        <f>'Sponsor Return'!DD22</f>
        <v>1811.6280437600237</v>
      </c>
      <c r="DI79" s="55">
        <f>'Sponsor Return'!DE22</f>
        <v>1808.8952132088559</v>
      </c>
      <c r="DJ79" s="55">
        <f>'Sponsor Return'!DF22</f>
        <v>1806.1396090697615</v>
      </c>
      <c r="DK79" s="55">
        <f>'Sponsor Return'!DG22</f>
        <v>1803.3610415628416</v>
      </c>
      <c r="DL79" s="55">
        <f>'Sponsor Return'!DH22</f>
        <v>1800.5593193266973</v>
      </c>
      <c r="DM79" s="55">
        <f>'Sponsor Return'!DI22</f>
        <v>1797.7342494052516</v>
      </c>
      <c r="DN79" s="55">
        <f>'Sponsor Return'!DJ22</f>
        <v>1794.8856372344608</v>
      </c>
      <c r="DO79" s="55">
        <f>'Sponsor Return'!DK22</f>
        <v>1792.0132866289132</v>
      </c>
      <c r="DP79" s="55">
        <f>'Sponsor Return'!DL22</f>
        <v>1789.1169997683194</v>
      </c>
      <c r="DQ79" s="55">
        <f>'Sponsor Return'!DM22</f>
        <v>1786.1965771838875</v>
      </c>
      <c r="DR79" s="55">
        <f>'Sponsor Return'!DN22</f>
        <v>1783.2518177445852</v>
      </c>
      <c r="DS79" s="55">
        <f>'Sponsor Return'!DO22</f>
        <v>1780.2825186432888</v>
      </c>
      <c r="DT79" s="55">
        <f>'Sponsor Return'!DP22</f>
        <v>1777.2884753828148</v>
      </c>
      <c r="DU79" s="55">
        <f>'Sponsor Return'!DQ22</f>
        <v>1774.2694817618367</v>
      </c>
      <c r="DV79" s="55">
        <f>'Sponsor Return'!DR22</f>
        <v>1771.225329860684</v>
      </c>
      <c r="DW79" s="55">
        <f>'Sponsor Return'!DS22</f>
        <v>1768.1558100270215</v>
      </c>
      <c r="DX79" s="55">
        <f>'Sponsor Return'!DT22</f>
        <v>1765.0607108614122</v>
      </c>
      <c r="DY79" s="55">
        <f>'Sponsor Return'!DU22</f>
        <v>1761.9398192027559</v>
      </c>
      <c r="DZ79" s="55">
        <f>'Sponsor Return'!DV22</f>
        <v>1758.7929201136108</v>
      </c>
      <c r="EA79" s="55">
        <f>'Sponsor Return'!DW22</f>
        <v>1755.6197968653896</v>
      </c>
      <c r="EB79" s="55">
        <f>'Sponsor Return'!DX22</f>
        <v>1752.4202309234329</v>
      </c>
      <c r="EC79" s="55">
        <f>'Sponsor Return'!DY22</f>
        <v>1749.1940019319602</v>
      </c>
      <c r="ED79" s="55">
        <f>'Sponsor Return'!DZ22</f>
        <v>1745.9408876988919</v>
      </c>
      <c r="EE79" s="55">
        <f>'Sponsor Return'!EA22</f>
        <v>1742.6606641805479</v>
      </c>
      <c r="EF79" s="55">
        <f>'Sponsor Return'!EB22</f>
        <v>1739.3531054662176</v>
      </c>
      <c r="EG79" s="55">
        <f>'Sponsor Return'!EC22</f>
        <v>1736.0179837626015</v>
      </c>
      <c r="EH79" s="55">
        <f>'Sponsor Return'!ED22</f>
        <v>1732.6550693781217</v>
      </c>
      <c r="EI79" s="55">
        <f>'Sponsor Return'!EE22</f>
        <v>1729.2641307071046</v>
      </c>
      <c r="EJ79" s="55">
        <f>'Sponsor Return'!EF22</f>
        <v>1725.8449342138292</v>
      </c>
      <c r="EK79" s="55">
        <f>'Sponsor Return'!EG22</f>
        <v>1722.3972444164431</v>
      </c>
      <c r="EL79" s="55">
        <f>'Sponsor Return'!EH22</f>
        <v>1718.9208238707452</v>
      </c>
      <c r="EM79" s="55">
        <f>'Sponsor Return'!EI22</f>
        <v>1715.4154331538334</v>
      </c>
      <c r="EN79" s="55">
        <f>'Sponsor Return'!EJ22</f>
        <v>1711.8808308476139</v>
      </c>
      <c r="EO79" s="55">
        <f>'Sponsor Return'!EK22</f>
        <v>1708.3167735221759</v>
      </c>
      <c r="EP79" s="55">
        <f>'Sponsor Return'!EL22</f>
        <v>1704.7230157190259</v>
      </c>
      <c r="EQ79" s="55">
        <f>'Sponsor Return'!EM22</f>
        <v>1701.0993099341831</v>
      </c>
      <c r="ER79" s="55">
        <f>'Sponsor Return'!EN22</f>
        <v>1697.4454066011331</v>
      </c>
      <c r="ES79" s="55">
        <f>'Sponsor Return'!EO22</f>
        <v>1693.7610540736414</v>
      </c>
      <c r="ET79" s="55">
        <f>'Sponsor Return'!EP22</f>
        <v>1690.0459986084204</v>
      </c>
      <c r="EU79" s="55">
        <f>'Sponsor Return'!EQ22</f>
        <v>1686.2999843476557</v>
      </c>
      <c r="EV79" s="55">
        <f>'Sponsor Return'!ER22</f>
        <v>1682.5227533013849</v>
      </c>
      <c r="EW79" s="55">
        <f>'Sponsor Return'!ES22</f>
        <v>1678.7140453297284</v>
      </c>
      <c r="EX79" s="55">
        <f>'Sponsor Return'!ET22</f>
        <v>1674.8735981249747</v>
      </c>
      <c r="EY79" s="55">
        <f>'Sponsor Return'!EU22</f>
        <v>1671.0011471935147</v>
      </c>
      <c r="EZ79" s="55">
        <f>'Sponsor Return'!EV22</f>
        <v>1667.0964258376259</v>
      </c>
      <c r="FA79" s="55">
        <f>'Sponsor Return'!EW22</f>
        <v>1663.1591651371048</v>
      </c>
      <c r="FB79" s="55">
        <f>'Sponsor Return'!EX22</f>
        <v>1659.1890939307459</v>
      </c>
      <c r="FC79" s="55">
        <f>'Sponsor Return'!EY22</f>
        <v>1655.1859387976674</v>
      </c>
      <c r="FD79" s="55">
        <f>'Sponsor Return'!EZ22</f>
        <v>1651.14942403848</v>
      </c>
      <c r="FE79" s="55">
        <f>'Sponsor Return'!FA22</f>
        <v>1647.0792716562992</v>
      </c>
      <c r="FF79" s="55">
        <f>'Sponsor Return'!FB22</f>
        <v>1642.9752013376003</v>
      </c>
      <c r="FG79" s="55">
        <f>'Sponsor Return'!FC22</f>
        <v>1638.8369304329124</v>
      </c>
      <c r="FH79" s="55">
        <f>'Sponsor Return'!FD22</f>
        <v>1634.6641739373517</v>
      </c>
      <c r="FI79" s="55">
        <f>'Sponsor Return'!FE22</f>
        <v>1630.4566444709951</v>
      </c>
      <c r="FJ79" s="55">
        <f>'Sponsor Return'!FF22</f>
        <v>1626.2140522590853</v>
      </c>
      <c r="FK79" s="55">
        <f>'Sponsor Return'!FG22</f>
        <v>1621.9361051120763</v>
      </c>
      <c r="FL79" s="55">
        <f>'Sponsor Return'!FH22</f>
        <v>1617.6225084055088</v>
      </c>
      <c r="FM79" s="55">
        <f>'Sponsor Return'!FI22</f>
        <v>1613.2729650597203</v>
      </c>
      <c r="FN79" s="55">
        <f>'Sponsor Return'!FJ22</f>
        <v>1608.8871755193832</v>
      </c>
      <c r="FO79" s="55">
        <f>'Sponsor Return'!FK22</f>
        <v>1604.4648377328767</v>
      </c>
      <c r="FP79" s="55">
        <f>'Sponsor Return'!FL22</f>
        <v>1600.0056471314826</v>
      </c>
      <c r="FQ79" s="55">
        <f>'Sponsor Return'!FM22</f>
        <v>1595.5092966084103</v>
      </c>
      <c r="FR79" s="55">
        <f>'Sponsor Return'!FN22</f>
        <v>1590.9754764976458</v>
      </c>
      <c r="FS79" s="55">
        <f>'Sponsor Return'!FO22</f>
        <v>1586.4038745526248</v>
      </c>
      <c r="FT79" s="55">
        <f>'Sponsor Return'!FP22</f>
        <v>1581.7941759247287</v>
      </c>
      <c r="FU79" s="55">
        <f>'Sponsor Return'!FQ22</f>
        <v>1577.1460631416001</v>
      </c>
      <c r="FV79" s="55">
        <f>'Sponsor Return'!FR22</f>
        <v>1572.4592160852785</v>
      </c>
      <c r="FW79" s="55">
        <f>'Sponsor Return'!FS22</f>
        <v>1567.7333119701545</v>
      </c>
      <c r="FX79" s="55">
        <f>'Sponsor Return'!FT22</f>
        <v>1562.9680253207378</v>
      </c>
      <c r="FY79" s="55">
        <f>'Sponsor Return'!FU22</f>
        <v>1558.1630279492426</v>
      </c>
      <c r="FZ79" s="55">
        <f>'Sponsor Return'!FV22</f>
        <v>1553.3179889329849</v>
      </c>
      <c r="GA79" s="55">
        <f>'Sponsor Return'!FW22</f>
        <v>1548.4325745915919</v>
      </c>
      <c r="GB79" s="55">
        <f>'Sponsor Return'!FX22</f>
        <v>1543.5064484640204</v>
      </c>
      <c r="GC79" s="55">
        <f>'Sponsor Return'!FY22</f>
        <v>1538.5392712853859</v>
      </c>
      <c r="GD79" s="55">
        <f>'Sponsor Return'!FZ22</f>
        <v>1533.530700963596</v>
      </c>
      <c r="GE79" s="55">
        <f>'Sponsor Return'!GA22</f>
        <v>1528.4803925557912</v>
      </c>
      <c r="GF79" s="55">
        <f>'Sponsor Return'!GB22</f>
        <v>1523.3879982445881</v>
      </c>
      <c r="GG79" s="55">
        <f>'Sponsor Return'!GC22</f>
        <v>1518.253167314125</v>
      </c>
      <c r="GH79" s="55">
        <f>'Sponsor Return'!GD22</f>
        <v>1513.075546125908</v>
      </c>
      <c r="GI79" s="55">
        <f>'Sponsor Return'!GE22</f>
        <v>1507.8547780944559</v>
      </c>
      <c r="GJ79" s="55">
        <f>'Sponsor Return'!GF22</f>
        <v>1502.5905036627416</v>
      </c>
      <c r="GK79" s="55">
        <f>'Sponsor Return'!GG22</f>
        <v>1497.2823602774299</v>
      </c>
      <c r="GL79" s="55">
        <f>'Sponsor Return'!GH22</f>
        <v>1491.9299823639071</v>
      </c>
      <c r="GM79" s="55">
        <f>'Sponsor Return'!GI22</f>
        <v>1486.5330013011048</v>
      </c>
      <c r="GN79" s="55">
        <f>'Sponsor Return'!GJ22</f>
        <v>1481.0910453961126</v>
      </c>
      <c r="GO79" s="55">
        <f>'Sponsor Return'!GK22</f>
        <v>1475.6037398585788</v>
      </c>
      <c r="GP79" s="55">
        <f>'Sponsor Return'!GL22</f>
        <v>1470.0707067748988</v>
      </c>
      <c r="GQ79" s="55">
        <f>'Sponsor Return'!GM22</f>
        <v>1464.4915650821883</v>
      </c>
      <c r="GR79" s="55">
        <f>'Sponsor Return'!GN22</f>
        <v>1458.8659305420383</v>
      </c>
      <c r="GS79" s="55">
        <f>'Sponsor Return'!GO22</f>
        <v>1453.193415714054</v>
      </c>
      <c r="GT79" s="55">
        <f>'Sponsor Return'!GP22</f>
        <v>1447.4736299291699</v>
      </c>
      <c r="GU79" s="55">
        <f>'Sponsor Return'!GQ22</f>
        <v>1441.7061792627451</v>
      </c>
      <c r="GV79" s="55">
        <f>'Sponsor Return'!GR22</f>
        <v>1435.890666507433</v>
      </c>
      <c r="GW79" s="55">
        <f>'Sponsor Return'!GS22</f>
        <v>1430.026691145827</v>
      </c>
      <c r="GX79" s="55">
        <f>'Sponsor Return'!GT22</f>
        <v>1424.1138493228743</v>
      </c>
      <c r="GY79" s="55">
        <f>'Sponsor Return'!GU22</f>
        <v>1418.1517338180636</v>
      </c>
      <c r="GZ79" s="55">
        <f>'Sponsor Return'!GV22</f>
        <v>1412.1399340173793</v>
      </c>
      <c r="HA79" s="55">
        <f>'Sponsor Return'!GW22</f>
        <v>1406.0780358850229</v>
      </c>
      <c r="HB79" s="55">
        <f>'Sponsor Return'!GX22</f>
        <v>1399.9656219348967</v>
      </c>
      <c r="HC79" s="55">
        <f>'Sponsor Return'!GY22</f>
        <v>1393.8022712018528</v>
      </c>
      <c r="HD79" s="55">
        <f>'Sponsor Return'!GZ22</f>
        <v>1387.5875592127002</v>
      </c>
      <c r="HE79" s="55">
        <f>'Sponsor Return'!HA22</f>
        <v>1381.3210579569711</v>
      </c>
      <c r="HF79" s="55">
        <f>'Sponsor Return'!HB22</f>
        <v>1375.0023358574445</v>
      </c>
      <c r="HG79" s="55">
        <f>'Sponsor Return'!HC22</f>
        <v>1368.6309577404218</v>
      </c>
      <c r="HH79" s="55">
        <f>'Sponsor Return'!HD22</f>
        <v>1362.2064848057573</v>
      </c>
      <c r="HI79" s="55">
        <f>'Sponsor Return'!HE22</f>
        <v>1355.7284745966372</v>
      </c>
      <c r="HJ79" s="55">
        <f>'Sponsor Return'!HF22</f>
        <v>1349.1964809691081</v>
      </c>
      <c r="HK79" s="55">
        <f>'Sponsor Return'!HG22</f>
        <v>1342.610054061349</v>
      </c>
      <c r="HL79" s="55">
        <f>'Sponsor Return'!HH22</f>
        <v>1335.9687402626923</v>
      </c>
      <c r="HM79" s="55">
        <f>'Sponsor Return'!HI22</f>
        <v>1329.27208218238</v>
      </c>
      <c r="HN79" s="55">
        <f>'Sponsor Return'!HJ22</f>
        <v>1322.5196186180654</v>
      </c>
      <c r="HO79" s="55">
        <f>'Sponsor Return'!HK22</f>
        <v>1315.7108845240477</v>
      </c>
      <c r="HP79" s="55">
        <f>'Sponsor Return'!HL22</f>
        <v>1308.8454109792467</v>
      </c>
      <c r="HQ79" s="55">
        <f>'Sponsor Return'!HM22</f>
        <v>1301.9227251549057</v>
      </c>
      <c r="HR79" s="55">
        <f>'Sponsor Return'!HN22</f>
        <v>1294.9423502820284</v>
      </c>
      <c r="HS79" s="55">
        <f>'Sponsor Return'!HO22</f>
        <v>1287.9038056185441</v>
      </c>
      <c r="HT79" s="55">
        <f>'Sponsor Return'!HP22</f>
        <v>1280.8066064161972</v>
      </c>
      <c r="HU79" s="55">
        <f>'Sponsor Return'!HQ22</f>
        <v>1273.6502638871641</v>
      </c>
      <c r="HV79" s="55">
        <f>'Sponsor Return'!HR22</f>
        <v>1266.4342851703889</v>
      </c>
      <c r="HW79" s="55">
        <f>'Sponsor Return'!HS22</f>
        <v>1259.1581732976408</v>
      </c>
      <c r="HX79" s="55">
        <f>'Sponsor Return'!HT22</f>
        <v>1251.8214271592865</v>
      </c>
      <c r="HY79" s="55">
        <f>'Sponsor Return'!HU22</f>
        <v>1244.4235414697791</v>
      </c>
      <c r="HZ79" s="55">
        <f>'Sponsor Return'!HV22</f>
        <v>1236.9640067328592</v>
      </c>
      <c r="IA79" s="55">
        <f>'Sponsor Return'!HW22</f>
        <v>1229.4423092064649</v>
      </c>
      <c r="IB79" s="55">
        <f>'Sponsor Return'!HX22</f>
        <v>1221.8579308673507</v>
      </c>
      <c r="IC79" s="55">
        <f>'Sponsor Return'!HY22</f>
        <v>1214.2103493754105</v>
      </c>
      <c r="ID79" s="55">
        <f>'Sponsor Return'!HZ22</f>
        <v>1206.4990380377039</v>
      </c>
      <c r="IE79" s="55">
        <f>'Sponsor Return'!IA22</f>
        <v>1198.7234657721835</v>
      </c>
      <c r="IF79" s="55">
        <f>'Sponsor Return'!IB22</f>
        <v>1190.8830970711172</v>
      </c>
      <c r="IG79" s="55">
        <f>'Sponsor Return'!IC22</f>
        <v>1182.9773919642082</v>
      </c>
      <c r="IH79" s="55">
        <f>'Sponsor Return'!ID22</f>
        <v>1175.0058059814087</v>
      </c>
      <c r="II79" s="55">
        <f>'Sponsor Return'!IE22</f>
        <v>1166.9677901154191</v>
      </c>
      <c r="IJ79" s="55">
        <f>'Sponsor Return'!IF22</f>
        <v>1158.8627907838795</v>
      </c>
      <c r="IK79" s="55">
        <f>'Sponsor Return'!IG22</f>
        <v>1150.690249791244</v>
      </c>
      <c r="IL79" s="55">
        <f>'Sponsor Return'!IH22</f>
        <v>1142.4496042903363</v>
      </c>
      <c r="IM79" s="55">
        <f>'Sponsor Return'!II22</f>
        <v>1134.1402867435875</v>
      </c>
      <c r="IN79" s="55">
        <f>'Sponsor Return'!IJ22</f>
        <v>1125.7617248839495</v>
      </c>
      <c r="IO79" s="55">
        <f>'Sponsor Return'!IK22</f>
        <v>1117.3133416754808</v>
      </c>
      <c r="IP79" s="55">
        <f>'Sponsor Return'!IL22</f>
        <v>1108.7945552736087</v>
      </c>
      <c r="IQ79" s="55">
        <f>'Sponsor Return'!IM22</f>
        <v>1100.204778985054</v>
      </c>
      <c r="IR79" s="55">
        <f>'Sponsor Return'!IN22</f>
        <v>1091.5434212274279</v>
      </c>
      <c r="IS79" s="55">
        <f>'Sponsor Return'!IO22</f>
        <v>1082.8098854884884</v>
      </c>
      <c r="IT79" s="55">
        <f>'Sponsor Return'!IP22</f>
        <v>1074.0035702850578</v>
      </c>
      <c r="IU79" s="55">
        <f>'Sponsor Return'!IQ22</f>
        <v>1065.1238691215985</v>
      </c>
      <c r="IV79" s="55">
        <f>'Sponsor Return'!IR22</f>
        <v>1056.170170448444</v>
      </c>
      <c r="IW79" s="55">
        <f>'Sponsor Return'!IS22</f>
        <v>1047.1418576196797</v>
      </c>
      <c r="IX79" s="55">
        <f>'Sponsor Return'!IT22</f>
        <v>1038.0383088506755</v>
      </c>
      <c r="IY79" s="55">
        <f>'Sponsor Return'!IU22</f>
        <v>1028.8588971752631</v>
      </c>
      <c r="IZ79" s="55">
        <f>'Sponsor Return'!IV22</f>
        <v>1019.6029904025557</v>
      </c>
      <c r="JA79" s="55">
        <f>'Sponsor Return'!IW22</f>
        <v>1010.2699510734089</v>
      </c>
      <c r="JB79" s="55">
        <f>'Sponsor Return'!IX22</f>
        <v>1000.8591364165193</v>
      </c>
      <c r="JC79" s="55">
        <f>'Sponsor Return'!IY22</f>
        <v>991.36989830415564</v>
      </c>
      <c r="JD79" s="55">
        <f>'Sponsor Return'!IZ22</f>
        <v>981.80158320752219</v>
      </c>
      <c r="JE79" s="55">
        <f>'Sponsor Return'!JA22</f>
        <v>972.15353215175014</v>
      </c>
      <c r="JF79" s="55">
        <f>'Sponsor Return'!JB22</f>
        <v>962.42508067051335</v>
      </c>
      <c r="JG79" s="55">
        <f>'Sponsor Return'!JC22</f>
        <v>952.61555876026625</v>
      </c>
      <c r="JH79" s="55">
        <f>'Sponsor Return'!JD22</f>
        <v>942.72429083410032</v>
      </c>
      <c r="JI79" s="55">
        <f>'Sponsor Return'!JE22</f>
        <v>932.75059567521646</v>
      </c>
      <c r="JJ79" s="55">
        <f>'Sponsor Return'!JF22</f>
        <v>922.69378639000854</v>
      </c>
      <c r="JK79" s="55">
        <f>'Sponsor Return'!JG22</f>
        <v>912.55317036075735</v>
      </c>
      <c r="JL79" s="55">
        <f>'Sponsor Return'!JH22</f>
        <v>902.32804919792898</v>
      </c>
      <c r="JM79" s="55">
        <f>'Sponsor Return'!JI22</f>
        <v>892.01771869207698</v>
      </c>
      <c r="JN79" s="55">
        <f>'Sponsor Return'!JJ22</f>
        <v>881.62146876534291</v>
      </c>
      <c r="JO79" s="55">
        <f>'Sponsor Return'!JK22</f>
        <v>871.13858342255276</v>
      </c>
      <c r="JP79" s="55">
        <f>'Sponsor Return'!JL22</f>
        <v>860.56834070190598</v>
      </c>
      <c r="JQ79" s="55">
        <f>'Sponsor Return'!JM22</f>
        <v>849.91001262525378</v>
      </c>
      <c r="JR79" s="55">
        <f>'Sponsor Return'!JN22</f>
        <v>839.16286514796275</v>
      </c>
      <c r="JS79" s="55">
        <f>'Sponsor Return'!JO22</f>
        <v>828.32615810836103</v>
      </c>
      <c r="JT79" s="55">
        <f>'Sponsor Return'!JP22</f>
        <v>817.39914517676277</v>
      </c>
      <c r="JU79" s="55">
        <f>'Sponsor Return'!JQ22</f>
        <v>806.3810738040678</v>
      </c>
      <c r="JV79" s="55">
        <f>'Sponsor Return'!JR22</f>
        <v>795.27118516993357</v>
      </c>
      <c r="JW79" s="55">
        <f>'Sponsor Return'!JS22</f>
        <v>784.06871413051499</v>
      </c>
      <c r="JX79" s="55">
        <f>'Sponsor Return'!JT22</f>
        <v>772.77288916576788</v>
      </c>
      <c r="JY79" s="55">
        <f>'Sponsor Return'!JU22</f>
        <v>761.38293232631452</v>
      </c>
      <c r="JZ79" s="55">
        <f>'Sponsor Return'!JV22</f>
        <v>749.89805917986575</v>
      </c>
      <c r="KA79" s="55">
        <f>'Sponsor Return'!JW22</f>
        <v>738.31747875719657</v>
      </c>
      <c r="KB79" s="55">
        <f>'Sponsor Return'!JX22</f>
        <v>726.64039349767177</v>
      </c>
      <c r="KC79" s="55">
        <f>'Sponsor Return'!JY22</f>
        <v>714.86599919431762</v>
      </c>
      <c r="KD79" s="55">
        <f>'Sponsor Return'!JZ22</f>
        <v>702.99348493843559</v>
      </c>
      <c r="KE79" s="55">
        <f>'Sponsor Return'!KA22</f>
        <v>691.02203306375452</v>
      </c>
      <c r="KF79" s="55">
        <f>'Sponsor Return'!KB22</f>
        <v>678.95081909011776</v>
      </c>
      <c r="KG79" s="55">
        <f>'Sponsor Return'!KC22</f>
        <v>666.77901166670063</v>
      </c>
      <c r="KH79" s="55">
        <f>'Sponsor Return'!KD22</f>
        <v>654.50577251475511</v>
      </c>
      <c r="KI79" s="55">
        <f>'Sponsor Return'!KE22</f>
        <v>642.13025636987675</v>
      </c>
      <c r="KJ79" s="55">
        <f>'Sponsor Return'!KF22</f>
        <v>629.65161092379094</v>
      </c>
      <c r="KK79" s="55">
        <f>'Sponsor Return'!KG22</f>
        <v>617.0689767656545</v>
      </c>
      <c r="KL79" s="55">
        <f>'Sponsor Return'!KH22</f>
        <v>604.38148732286686</v>
      </c>
      <c r="KM79" s="55">
        <f>'Sponsor Return'!KI22</f>
        <v>591.5882688013894</v>
      </c>
      <c r="KN79" s="55">
        <f>'Sponsor Return'!KJ22</f>
        <v>578.68844012556622</v>
      </c>
      <c r="KO79" s="55">
        <f>'Sponsor Return'!KK22</f>
        <v>565.68111287744455</v>
      </c>
      <c r="KP79" s="55">
        <f>'Sponsor Return'!KL22</f>
        <v>552.56539123558855</v>
      </c>
      <c r="KQ79" s="55">
        <f>'Sponsor Return'!KM22</f>
        <v>539.34037191338371</v>
      </c>
      <c r="KR79" s="55">
        <f>'Sponsor Return'!KN22</f>
        <v>526.00514409682717</v>
      </c>
      <c r="KS79" s="55">
        <f>'Sponsor Return'!KO22</f>
        <v>512.55878938179944</v>
      </c>
      <c r="KT79" s="55">
        <f>'Sponsor Return'!KP22</f>
        <v>499.00038171081297</v>
      </c>
      <c r="KU79" s="55">
        <f>'Sponsor Return'!KQ22</f>
        <v>485.32898730923506</v>
      </c>
      <c r="KV79" s="55">
        <f>'Sponsor Return'!KR22</f>
        <v>471.54366462097727</v>
      </c>
      <c r="KW79" s="55">
        <f>'Sponsor Return'!KS22</f>
        <v>457.64346424365067</v>
      </c>
      <c r="KX79" s="55">
        <f>'Sponsor Return'!KT22</f>
        <v>443.62742886317966</v>
      </c>
      <c r="KY79" s="55">
        <f>'Sponsor Return'!KU22</f>
        <v>429.49459318787143</v>
      </c>
      <c r="KZ79" s="55">
        <f>'Sponsor Return'!KV22</f>
        <v>415.24398388193566</v>
      </c>
      <c r="LA79" s="55">
        <f>'Sponsor Return'!KW22</f>
        <v>400.87461949845044</v>
      </c>
      <c r="LB79" s="55">
        <f>'Sponsor Return'!KX22</f>
        <v>386.38551041176947</v>
      </c>
      <c r="LC79" s="55">
        <f>'Sponsor Return'!KY22</f>
        <v>371.77565874936619</v>
      </c>
      <c r="LD79" s="55">
        <f>'Sponsor Return'!KZ22</f>
        <v>357.04405832310954</v>
      </c>
      <c r="LE79" s="55">
        <f>'Sponsor Return'!LA22</f>
        <v>342.18969455996739</v>
      </c>
      <c r="LF79" s="55">
        <f>'Sponsor Return'!LB22</f>
        <v>327.21154443213243</v>
      </c>
      <c r="LG79" s="55">
        <f>'Sponsor Return'!LC22</f>
        <v>312.10857638656552</v>
      </c>
      <c r="LH79" s="55">
        <f>'Sponsor Return'!LD22</f>
        <v>296.87975027395214</v>
      </c>
      <c r="LI79" s="55">
        <f>'Sponsor Return'!LE22</f>
        <v>281.52401727706706</v>
      </c>
      <c r="LJ79" s="55">
        <f>'Sponsor Return'!LF22</f>
        <v>266.04031983854122</v>
      </c>
      <c r="LK79" s="55">
        <f>'Sponsor Return'!LG22</f>
        <v>250.42759158802767</v>
      </c>
      <c r="LL79" s="55">
        <f>'Sponsor Return'!LH22</f>
        <v>234.68475726875985</v>
      </c>
      <c r="LM79" s="55">
        <f>'Sponsor Return'!LI22</f>
        <v>218.81073266349813</v>
      </c>
      <c r="LN79" s="55">
        <f>'Sponsor Return'!LJ22</f>
        <v>202.80442451985923</v>
      </c>
      <c r="LO79" s="55">
        <f>'Sponsor Return'!LK22</f>
        <v>186.6647304750233</v>
      </c>
      <c r="LP79" s="55">
        <f>'Sponsor Return'!LL22</f>
        <v>170.39053897981378</v>
      </c>
      <c r="LQ79" s="55">
        <f>'Sponsor Return'!LM22</f>
        <v>153.98072922214416</v>
      </c>
      <c r="LR79" s="55">
        <f>'Sponsor Return'!LN22</f>
        <v>137.43417104982734</v>
      </c>
      <c r="LS79" s="55">
        <f>'Sponsor Return'!LO22</f>
        <v>120.74972489274117</v>
      </c>
      <c r="LT79" s="55">
        <f>'Sponsor Return'!LP22</f>
        <v>103.92624168434597</v>
      </c>
      <c r="LU79" s="55">
        <f>'Sponsor Return'!LQ22</f>
        <v>86.962562782547451</v>
      </c>
      <c r="LV79" s="55">
        <f>'Sponsor Return'!LR22</f>
        <v>69.85751988990063</v>
      </c>
      <c r="LW79" s="55">
        <f>'Sponsor Return'!LS22</f>
        <v>52.609934973148405</v>
      </c>
      <c r="LX79" s="55">
        <f>'Sponsor Return'!LT22</f>
        <v>35.218620182089929</v>
      </c>
      <c r="LY79" s="55">
        <f>'Sponsor Return'!LU22</f>
        <v>17.682377767772625</v>
      </c>
      <c r="LZ79" s="130">
        <f>'Sponsor Return'!LV22</f>
        <v>0</v>
      </c>
      <c r="MA79" s="130">
        <f>'Sponsor Return'!LW22</f>
        <v>0</v>
      </c>
      <c r="MB79" s="130">
        <f>'Sponsor Return'!LX22</f>
        <v>0</v>
      </c>
      <c r="MC79" s="130">
        <f>'Sponsor Return'!LY22</f>
        <v>0</v>
      </c>
      <c r="MD79" s="130">
        <f>'Sponsor Return'!LZ22</f>
        <v>0</v>
      </c>
      <c r="ME79" s="130">
        <f>'Sponsor Return'!MA22</f>
        <v>0</v>
      </c>
      <c r="MF79" s="130">
        <f>'Sponsor Return'!MB22</f>
        <v>0</v>
      </c>
      <c r="MG79" s="130">
        <f>'Sponsor Return'!MC22</f>
        <v>0</v>
      </c>
      <c r="MH79" s="130">
        <f>'Sponsor Return'!MD22</f>
        <v>0</v>
      </c>
      <c r="MI79" s="130">
        <f>'Sponsor Return'!ME22</f>
        <v>0</v>
      </c>
      <c r="MJ79" s="130">
        <f>'Sponsor Return'!MF22</f>
        <v>0</v>
      </c>
      <c r="MK79" s="130">
        <f>'Sponsor Return'!MG22</f>
        <v>0</v>
      </c>
      <c r="ML79" s="130">
        <f>'Sponsor Return'!MH22</f>
        <v>0</v>
      </c>
      <c r="MM79" s="130">
        <f>'Sponsor Return'!MI22</f>
        <v>0</v>
      </c>
      <c r="MN79" s="130">
        <f>'Sponsor Return'!MJ22</f>
        <v>0</v>
      </c>
      <c r="MO79" s="130">
        <f>'Sponsor Return'!MK22</f>
        <v>0</v>
      </c>
      <c r="MP79" s="130">
        <f>'Sponsor Return'!ML22</f>
        <v>0</v>
      </c>
      <c r="MQ79" s="130">
        <f>'Sponsor Return'!MM22</f>
        <v>0</v>
      </c>
      <c r="MR79" s="130">
        <f>'Sponsor Return'!MN22</f>
        <v>0</v>
      </c>
      <c r="MS79" s="130">
        <f>'Sponsor Return'!MO22</f>
        <v>0</v>
      </c>
      <c r="MT79" s="130">
        <f>'Sponsor Return'!MP22</f>
        <v>0</v>
      </c>
      <c r="MU79" s="130">
        <f>'Sponsor Return'!MQ22</f>
        <v>0</v>
      </c>
      <c r="MV79" s="130">
        <f>'Sponsor Return'!MR22</f>
        <v>0</v>
      </c>
      <c r="MW79" s="130">
        <f>'Sponsor Return'!MS22</f>
        <v>0</v>
      </c>
      <c r="MX79" s="130">
        <f>'Sponsor Return'!MT22</f>
        <v>0</v>
      </c>
      <c r="MY79" s="130">
        <f>'Sponsor Return'!MU22</f>
        <v>0</v>
      </c>
      <c r="MZ79" s="130">
        <f>'Sponsor Return'!MV22</f>
        <v>0</v>
      </c>
      <c r="NA79" s="130">
        <f>'Sponsor Return'!MW22</f>
        <v>0</v>
      </c>
      <c r="NB79" s="130">
        <f>'Sponsor Return'!MX22</f>
        <v>0</v>
      </c>
      <c r="NC79" s="130">
        <f>'Sponsor Return'!MY22</f>
        <v>0</v>
      </c>
      <c r="ND79" s="130">
        <f>'Sponsor Return'!MZ22</f>
        <v>0</v>
      </c>
      <c r="NE79" s="130">
        <f>'Sponsor Return'!NA22</f>
        <v>0</v>
      </c>
      <c r="NF79" s="130">
        <f>'Sponsor Return'!NB22</f>
        <v>0</v>
      </c>
      <c r="NG79" s="130">
        <f>'Sponsor Return'!NC22</f>
        <v>0</v>
      </c>
      <c r="NH79" s="130">
        <f>'Sponsor Return'!ND22</f>
        <v>0</v>
      </c>
      <c r="NI79" s="130">
        <f>'Sponsor Return'!NE22</f>
        <v>0</v>
      </c>
      <c r="NJ79" s="130">
        <f>'Sponsor Return'!NF22</f>
        <v>0</v>
      </c>
      <c r="NK79" s="130">
        <f>'Sponsor Return'!NG22</f>
        <v>0</v>
      </c>
      <c r="NL79" s="130">
        <f>'Sponsor Return'!NH22</f>
        <v>0</v>
      </c>
      <c r="NM79" s="130">
        <f>'Sponsor Return'!NI22</f>
        <v>0</v>
      </c>
      <c r="NN79" s="130">
        <f>'Sponsor Return'!NJ22</f>
        <v>0</v>
      </c>
      <c r="NO79" s="130">
        <f>'Sponsor Return'!NK22</f>
        <v>0</v>
      </c>
      <c r="NP79" s="130">
        <f>'Sponsor Return'!NL22</f>
        <v>0</v>
      </c>
      <c r="NQ79" s="130">
        <f>'Sponsor Return'!NM22</f>
        <v>0</v>
      </c>
      <c r="NR79" s="130">
        <f>'Sponsor Return'!NN22</f>
        <v>0</v>
      </c>
      <c r="NS79" s="130">
        <f>'Sponsor Return'!NO22</f>
        <v>0</v>
      </c>
      <c r="NT79" s="130">
        <f>'Sponsor Return'!NP22</f>
        <v>0</v>
      </c>
      <c r="NU79" s="130">
        <f>'Sponsor Return'!NQ22</f>
        <v>0</v>
      </c>
      <c r="NV79" s="130">
        <f>'Sponsor Return'!NR22</f>
        <v>0</v>
      </c>
      <c r="NW79" s="130">
        <f>'Sponsor Return'!NS22</f>
        <v>0</v>
      </c>
      <c r="NX79" s="130">
        <f>'Sponsor Return'!NT22</f>
        <v>0</v>
      </c>
      <c r="NY79" s="130">
        <f>'Sponsor Return'!NU22</f>
        <v>0</v>
      </c>
      <c r="NZ79" s="130">
        <f>'Sponsor Return'!NV22</f>
        <v>0</v>
      </c>
      <c r="OA79" s="130">
        <f>'Sponsor Return'!NW22</f>
        <v>0</v>
      </c>
      <c r="OB79" s="130">
        <f>'Sponsor Return'!NX22</f>
        <v>0</v>
      </c>
      <c r="OC79" s="130">
        <f>'Sponsor Return'!NY22</f>
        <v>0</v>
      </c>
      <c r="OD79" s="130">
        <f>'Sponsor Return'!NZ22</f>
        <v>0</v>
      </c>
      <c r="OE79" s="130">
        <f>'Sponsor Return'!OA22</f>
        <v>0</v>
      </c>
      <c r="OF79" s="130">
        <f>'Sponsor Return'!OB22</f>
        <v>0</v>
      </c>
      <c r="OG79" s="130">
        <f>'Sponsor Return'!OC22</f>
        <v>0</v>
      </c>
    </row>
    <row r="80" spans="4:397"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130"/>
      <c r="AG80" s="130"/>
      <c r="AH80" s="130"/>
      <c r="AI80" s="130"/>
      <c r="AJ80" s="130"/>
      <c r="AK80" s="50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5"/>
      <c r="JG80" s="55"/>
      <c r="JH80" s="55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55"/>
      <c r="LH80" s="55"/>
      <c r="LI80" s="55"/>
      <c r="LJ80" s="55"/>
      <c r="LK80" s="55"/>
      <c r="LL80" s="55"/>
      <c r="LM80" s="55"/>
      <c r="LN80" s="55"/>
      <c r="LO80" s="55"/>
      <c r="LP80" s="55"/>
      <c r="LQ80" s="55"/>
      <c r="LR80" s="55"/>
      <c r="LS80" s="55"/>
      <c r="LT80" s="55"/>
      <c r="LU80" s="55"/>
      <c r="LV80" s="55"/>
      <c r="LW80" s="55"/>
      <c r="LX80" s="55"/>
      <c r="LY80" s="55"/>
      <c r="LZ80" s="130"/>
      <c r="MA80" s="130"/>
      <c r="MB80" s="130"/>
      <c r="MC80" s="130"/>
      <c r="MD80" s="130"/>
      <c r="ME80" s="130"/>
      <c r="MF80" s="130"/>
      <c r="MG80" s="130"/>
      <c r="MH80" s="130"/>
      <c r="MI80" s="130"/>
      <c r="MJ80" s="130"/>
      <c r="MK80" s="130"/>
      <c r="ML80" s="130"/>
      <c r="MM80" s="130"/>
      <c r="MN80" s="130"/>
      <c r="MO80" s="130"/>
      <c r="MP80" s="130"/>
      <c r="MQ80" s="130"/>
      <c r="MR80" s="130"/>
      <c r="MS80" s="130"/>
      <c r="MT80" s="130"/>
      <c r="MU80" s="130"/>
      <c r="MV80" s="130"/>
      <c r="MW80" s="130"/>
      <c r="MX80" s="130"/>
      <c r="MY80" s="130"/>
      <c r="MZ80" s="130"/>
      <c r="NA80" s="130"/>
      <c r="NB80" s="130"/>
      <c r="NC80" s="130"/>
      <c r="ND80" s="130"/>
      <c r="NE80" s="130"/>
      <c r="NF80" s="130"/>
      <c r="NG80" s="130"/>
      <c r="NH80" s="130"/>
      <c r="NI80" s="130"/>
      <c r="NJ80" s="130"/>
      <c r="NK80" s="130"/>
      <c r="NL80" s="130"/>
      <c r="NM80" s="130"/>
      <c r="NN80" s="130"/>
      <c r="NO80" s="130"/>
      <c r="NP80" s="130"/>
      <c r="NQ80" s="130"/>
      <c r="NR80" s="130"/>
      <c r="NS80" s="130"/>
      <c r="NT80" s="130"/>
      <c r="NU80" s="130"/>
      <c r="NV80" s="130"/>
      <c r="NW80" s="130"/>
      <c r="NX80" s="130"/>
      <c r="NY80" s="130"/>
      <c r="NZ80" s="130"/>
      <c r="OA80" s="130"/>
      <c r="OB80" s="130"/>
      <c r="OC80" s="130"/>
      <c r="OD80" s="130"/>
      <c r="OE80" s="130"/>
      <c r="OF80" s="130"/>
      <c r="OG80" s="130"/>
    </row>
    <row r="81" spans="2:397">
      <c r="E81" s="11" t="s">
        <v>348</v>
      </c>
      <c r="G81" s="55">
        <f>+SUM(AL81:AW81)</f>
        <v>0</v>
      </c>
      <c r="H81" s="55">
        <f>+SUM(AX81:BI81)</f>
        <v>0</v>
      </c>
      <c r="I81" s="55">
        <f>+SUM(BJ81:BU81)</f>
        <v>0</v>
      </c>
      <c r="J81" s="55">
        <f>+SUM(BV81:CG81)</f>
        <v>0</v>
      </c>
      <c r="K81" s="55">
        <f>+SUM(CH81:CS81)</f>
        <v>0</v>
      </c>
      <c r="L81" s="55">
        <f>+SUM(CT81:DE81)</f>
        <v>0</v>
      </c>
      <c r="M81" s="55">
        <f>+SUM(DF81:DQ81)</f>
        <v>0</v>
      </c>
      <c r="N81" s="55">
        <f>+SUM(DR81:EC81)</f>
        <v>0</v>
      </c>
      <c r="O81" s="55">
        <f>+SUM(ED81:EO81)</f>
        <v>0</v>
      </c>
      <c r="P81" s="55">
        <f>+SUM(EP81:FA81)</f>
        <v>0</v>
      </c>
      <c r="Q81" s="55">
        <f>+SUM(FB81:FM81)</f>
        <v>0</v>
      </c>
      <c r="R81" s="55">
        <f>+SUM(FN81:FY81)</f>
        <v>0</v>
      </c>
      <c r="S81" s="55">
        <f>+SUM(FZ81:GK81)</f>
        <v>0</v>
      </c>
      <c r="T81" s="55">
        <f>+SUM(GL81:GW81)</f>
        <v>0</v>
      </c>
      <c r="U81" s="55">
        <f>+SUM(GX81:HI81)</f>
        <v>0</v>
      </c>
      <c r="V81" s="55">
        <f>+SUM(HJ81:HU81)</f>
        <v>0</v>
      </c>
      <c r="W81" s="55">
        <f>+SUM(HV81:IG81)</f>
        <v>0</v>
      </c>
      <c r="X81" s="55">
        <f>+SUM(IH81:IS81)</f>
        <v>0</v>
      </c>
      <c r="Y81" s="55">
        <f>+SUM(IT81:JE81)</f>
        <v>0</v>
      </c>
      <c r="Z81" s="55">
        <f>+SUM(JF81:JQ81)</f>
        <v>0</v>
      </c>
      <c r="AA81" s="55">
        <f>+SUM(JR81:KC81)</f>
        <v>0</v>
      </c>
      <c r="AB81" s="55">
        <f>+SUM(KD81:KO81)</f>
        <v>0</v>
      </c>
      <c r="AC81" s="55">
        <f>+SUM(KP81:LA81)</f>
        <v>0</v>
      </c>
      <c r="AD81" s="55">
        <f>+SUM(LB81:LM81)</f>
        <v>0</v>
      </c>
      <c r="AE81" s="55">
        <f>+SUM(LN81:LY81)</f>
        <v>0</v>
      </c>
      <c r="AF81" s="130">
        <f t="shared" ref="AF81:AJ81" si="434">+SUM(LO81:LZ81)</f>
        <v>0</v>
      </c>
      <c r="AG81" s="130">
        <f t="shared" si="434"/>
        <v>0</v>
      </c>
      <c r="AH81" s="130">
        <f t="shared" si="434"/>
        <v>0</v>
      </c>
      <c r="AI81" s="130">
        <f t="shared" si="434"/>
        <v>0</v>
      </c>
      <c r="AJ81" s="130">
        <f t="shared" si="434"/>
        <v>0</v>
      </c>
      <c r="AK81" s="50"/>
      <c r="AL81" s="55">
        <f>'Wiser Return'!AH21</f>
        <v>0</v>
      </c>
      <c r="AM81" s="55">
        <f>'Wiser Return'!AI21</f>
        <v>0</v>
      </c>
      <c r="AN81" s="55">
        <f>'Wiser Return'!AJ21</f>
        <v>0</v>
      </c>
      <c r="AO81" s="55">
        <f>'Wiser Return'!AK21</f>
        <v>0</v>
      </c>
      <c r="AP81" s="55">
        <f>'Wiser Return'!AL21</f>
        <v>0</v>
      </c>
      <c r="AQ81" s="55">
        <f>'Wiser Return'!AM21</f>
        <v>0</v>
      </c>
      <c r="AR81" s="55">
        <f>'Wiser Return'!AN21</f>
        <v>0</v>
      </c>
      <c r="AS81" s="55">
        <f>'Wiser Return'!AO21</f>
        <v>0</v>
      </c>
      <c r="AT81" s="55">
        <f>'Wiser Return'!AP21</f>
        <v>0</v>
      </c>
      <c r="AU81" s="55">
        <f>'Wiser Return'!AQ21</f>
        <v>0</v>
      </c>
      <c r="AV81" s="55">
        <f>'Wiser Return'!AR21</f>
        <v>0</v>
      </c>
      <c r="AW81" s="55">
        <f>'Wiser Return'!AS21</f>
        <v>0</v>
      </c>
      <c r="AX81" s="55">
        <f>'Wiser Return'!AT21</f>
        <v>0</v>
      </c>
      <c r="AY81" s="55">
        <f>'Wiser Return'!AU21</f>
        <v>0</v>
      </c>
      <c r="AZ81" s="55">
        <f>'Wiser Return'!AV21</f>
        <v>0</v>
      </c>
      <c r="BA81" s="55">
        <f>'Wiser Return'!AW21</f>
        <v>0</v>
      </c>
      <c r="BB81" s="55">
        <f>'Wiser Return'!AX21</f>
        <v>0</v>
      </c>
      <c r="BC81" s="55">
        <f>'Wiser Return'!AY21</f>
        <v>0</v>
      </c>
      <c r="BD81" s="55">
        <f>'Wiser Return'!AZ21</f>
        <v>0</v>
      </c>
      <c r="BE81" s="55">
        <f>'Wiser Return'!BA21</f>
        <v>0</v>
      </c>
      <c r="BF81" s="55">
        <f>'Wiser Return'!BB21</f>
        <v>0</v>
      </c>
      <c r="BG81" s="55">
        <f>'Wiser Return'!BC21</f>
        <v>0</v>
      </c>
      <c r="BH81" s="55">
        <f>'Wiser Return'!BD21</f>
        <v>0</v>
      </c>
      <c r="BI81" s="55">
        <f>'Wiser Return'!BE21</f>
        <v>0</v>
      </c>
      <c r="BJ81" s="55">
        <f>'Wiser Return'!BF21</f>
        <v>0</v>
      </c>
      <c r="BK81" s="55">
        <f>'Wiser Return'!BG21</f>
        <v>0</v>
      </c>
      <c r="BL81" s="55">
        <f>'Wiser Return'!BH21</f>
        <v>0</v>
      </c>
      <c r="BM81" s="55">
        <f>'Wiser Return'!BI21</f>
        <v>0</v>
      </c>
      <c r="BN81" s="55">
        <f>'Wiser Return'!BJ21</f>
        <v>0</v>
      </c>
      <c r="BO81" s="55">
        <f>'Wiser Return'!BK21</f>
        <v>0</v>
      </c>
      <c r="BP81" s="55">
        <f>'Wiser Return'!BL21</f>
        <v>0</v>
      </c>
      <c r="BQ81" s="55">
        <f>'Wiser Return'!BM21</f>
        <v>0</v>
      </c>
      <c r="BR81" s="55">
        <f>'Wiser Return'!BN21</f>
        <v>0</v>
      </c>
      <c r="BS81" s="55">
        <f>'Wiser Return'!BO21</f>
        <v>0</v>
      </c>
      <c r="BT81" s="55">
        <f>'Wiser Return'!BP21</f>
        <v>0</v>
      </c>
      <c r="BU81" s="55">
        <f>'Wiser Return'!BQ21</f>
        <v>0</v>
      </c>
      <c r="BV81" s="55">
        <f>'Wiser Return'!BR21</f>
        <v>0</v>
      </c>
      <c r="BW81" s="55">
        <f>'Wiser Return'!BS21</f>
        <v>0</v>
      </c>
      <c r="BX81" s="55">
        <f>'Wiser Return'!BT21</f>
        <v>0</v>
      </c>
      <c r="BY81" s="55">
        <f>'Wiser Return'!BU21</f>
        <v>0</v>
      </c>
      <c r="BZ81" s="55">
        <f>'Wiser Return'!BV21</f>
        <v>0</v>
      </c>
      <c r="CA81" s="55">
        <f>'Wiser Return'!BW21</f>
        <v>0</v>
      </c>
      <c r="CB81" s="55">
        <f>'Wiser Return'!BX21</f>
        <v>0</v>
      </c>
      <c r="CC81" s="55">
        <f>'Wiser Return'!BY21</f>
        <v>0</v>
      </c>
      <c r="CD81" s="55">
        <f>'Wiser Return'!BZ21</f>
        <v>0</v>
      </c>
      <c r="CE81" s="55">
        <f>'Wiser Return'!CA21</f>
        <v>0</v>
      </c>
      <c r="CF81" s="55">
        <f>'Wiser Return'!CB21</f>
        <v>0</v>
      </c>
      <c r="CG81" s="55">
        <f>'Wiser Return'!CC21</f>
        <v>0</v>
      </c>
      <c r="CH81" s="55">
        <f>'Wiser Return'!CD21</f>
        <v>0</v>
      </c>
      <c r="CI81" s="55">
        <f>'Wiser Return'!CE21</f>
        <v>0</v>
      </c>
      <c r="CJ81" s="55">
        <f>'Wiser Return'!CF21</f>
        <v>0</v>
      </c>
      <c r="CK81" s="55">
        <f>'Wiser Return'!CG21</f>
        <v>0</v>
      </c>
      <c r="CL81" s="55">
        <f>'Wiser Return'!CH21</f>
        <v>0</v>
      </c>
      <c r="CM81" s="55">
        <f>'Wiser Return'!CI21</f>
        <v>0</v>
      </c>
      <c r="CN81" s="55">
        <f>'Wiser Return'!CJ21</f>
        <v>0</v>
      </c>
      <c r="CO81" s="55">
        <f>'Wiser Return'!CK21</f>
        <v>0</v>
      </c>
      <c r="CP81" s="55">
        <f>'Wiser Return'!CL21</f>
        <v>0</v>
      </c>
      <c r="CQ81" s="55">
        <f>'Wiser Return'!CM21</f>
        <v>0</v>
      </c>
      <c r="CR81" s="55">
        <f>'Wiser Return'!CN21</f>
        <v>0</v>
      </c>
      <c r="CS81" s="55">
        <f>'Wiser Return'!CO21</f>
        <v>0</v>
      </c>
      <c r="CT81" s="55">
        <f>'Wiser Return'!CP21</f>
        <v>0</v>
      </c>
      <c r="CU81" s="55">
        <f>'Wiser Return'!CQ21</f>
        <v>0</v>
      </c>
      <c r="CV81" s="55">
        <f>'Wiser Return'!CR21</f>
        <v>0</v>
      </c>
      <c r="CW81" s="55">
        <f>'Wiser Return'!CS21</f>
        <v>0</v>
      </c>
      <c r="CX81" s="55">
        <f>'Wiser Return'!CT21</f>
        <v>0</v>
      </c>
      <c r="CY81" s="55">
        <f>'Wiser Return'!CU21</f>
        <v>0</v>
      </c>
      <c r="CZ81" s="55">
        <f>'Wiser Return'!CV21</f>
        <v>0</v>
      </c>
      <c r="DA81" s="55">
        <f>'Wiser Return'!CW21</f>
        <v>0</v>
      </c>
      <c r="DB81" s="55">
        <f>'Wiser Return'!CX21</f>
        <v>0</v>
      </c>
      <c r="DC81" s="55">
        <f>'Wiser Return'!CY21</f>
        <v>0</v>
      </c>
      <c r="DD81" s="55">
        <f>'Wiser Return'!CZ21</f>
        <v>0</v>
      </c>
      <c r="DE81" s="55">
        <f>'Wiser Return'!DA21</f>
        <v>0</v>
      </c>
      <c r="DF81" s="55">
        <f>'Wiser Return'!DB21</f>
        <v>0</v>
      </c>
      <c r="DG81" s="55">
        <f>'Wiser Return'!DC21</f>
        <v>0</v>
      </c>
      <c r="DH81" s="55">
        <f>'Wiser Return'!DD21</f>
        <v>0</v>
      </c>
      <c r="DI81" s="55">
        <f>'Wiser Return'!DE21</f>
        <v>0</v>
      </c>
      <c r="DJ81" s="55">
        <f>'Wiser Return'!DF21</f>
        <v>0</v>
      </c>
      <c r="DK81" s="55">
        <f>'Wiser Return'!DG21</f>
        <v>0</v>
      </c>
      <c r="DL81" s="55">
        <f>'Wiser Return'!DH21</f>
        <v>0</v>
      </c>
      <c r="DM81" s="55">
        <f>'Wiser Return'!DI21</f>
        <v>0</v>
      </c>
      <c r="DN81" s="55">
        <f>'Wiser Return'!DJ21</f>
        <v>0</v>
      </c>
      <c r="DO81" s="55">
        <f>'Wiser Return'!DK21</f>
        <v>0</v>
      </c>
      <c r="DP81" s="55">
        <f>'Wiser Return'!DL21</f>
        <v>0</v>
      </c>
      <c r="DQ81" s="55">
        <f>'Wiser Return'!DM21</f>
        <v>0</v>
      </c>
      <c r="DR81" s="55">
        <f>'Wiser Return'!DN21</f>
        <v>0</v>
      </c>
      <c r="DS81" s="55">
        <f>'Wiser Return'!DO21</f>
        <v>0</v>
      </c>
      <c r="DT81" s="55">
        <f>'Wiser Return'!DP21</f>
        <v>0</v>
      </c>
      <c r="DU81" s="55">
        <f>'Wiser Return'!DQ21</f>
        <v>0</v>
      </c>
      <c r="DV81" s="55">
        <f>'Wiser Return'!DR21</f>
        <v>0</v>
      </c>
      <c r="DW81" s="55">
        <f>'Wiser Return'!DS21</f>
        <v>0</v>
      </c>
      <c r="DX81" s="55">
        <f>'Wiser Return'!DT21</f>
        <v>0</v>
      </c>
      <c r="DY81" s="55">
        <f>'Wiser Return'!DU21</f>
        <v>0</v>
      </c>
      <c r="DZ81" s="55">
        <f>'Wiser Return'!DV21</f>
        <v>0</v>
      </c>
      <c r="EA81" s="55">
        <f>'Wiser Return'!DW21</f>
        <v>0</v>
      </c>
      <c r="EB81" s="55">
        <f>'Wiser Return'!DX21</f>
        <v>0</v>
      </c>
      <c r="EC81" s="55">
        <f>'Wiser Return'!DY21</f>
        <v>0</v>
      </c>
      <c r="ED81" s="55">
        <f>'Wiser Return'!DZ21</f>
        <v>0</v>
      </c>
      <c r="EE81" s="55">
        <f>'Wiser Return'!EA21</f>
        <v>0</v>
      </c>
      <c r="EF81" s="55">
        <f>'Wiser Return'!EB21</f>
        <v>0</v>
      </c>
      <c r="EG81" s="55">
        <f>'Wiser Return'!EC21</f>
        <v>0</v>
      </c>
      <c r="EH81" s="55">
        <f>'Wiser Return'!ED21</f>
        <v>0</v>
      </c>
      <c r="EI81" s="55">
        <f>'Wiser Return'!EE21</f>
        <v>0</v>
      </c>
      <c r="EJ81" s="55">
        <f>'Wiser Return'!EF21</f>
        <v>0</v>
      </c>
      <c r="EK81" s="55">
        <f>'Wiser Return'!EG21</f>
        <v>0</v>
      </c>
      <c r="EL81" s="55">
        <f>'Wiser Return'!EH21</f>
        <v>0</v>
      </c>
      <c r="EM81" s="55">
        <f>'Wiser Return'!EI21</f>
        <v>0</v>
      </c>
      <c r="EN81" s="55">
        <f>'Wiser Return'!EJ21</f>
        <v>0</v>
      </c>
      <c r="EO81" s="55">
        <f>'Wiser Return'!EK21</f>
        <v>0</v>
      </c>
      <c r="EP81" s="55">
        <f>'Wiser Return'!EL21</f>
        <v>0</v>
      </c>
      <c r="EQ81" s="55">
        <f>'Wiser Return'!EM21</f>
        <v>0</v>
      </c>
      <c r="ER81" s="55">
        <f>'Wiser Return'!EN21</f>
        <v>0</v>
      </c>
      <c r="ES81" s="55">
        <f>'Wiser Return'!EO21</f>
        <v>0</v>
      </c>
      <c r="ET81" s="55">
        <f>'Wiser Return'!EP21</f>
        <v>0</v>
      </c>
      <c r="EU81" s="55">
        <f>'Wiser Return'!EQ21</f>
        <v>0</v>
      </c>
      <c r="EV81" s="55">
        <f>'Wiser Return'!ER21</f>
        <v>0</v>
      </c>
      <c r="EW81" s="55">
        <f>'Wiser Return'!ES21</f>
        <v>0</v>
      </c>
      <c r="EX81" s="55">
        <f>'Wiser Return'!ET21</f>
        <v>0</v>
      </c>
      <c r="EY81" s="55">
        <f>'Wiser Return'!EU21</f>
        <v>0</v>
      </c>
      <c r="EZ81" s="55">
        <f>'Wiser Return'!EV21</f>
        <v>0</v>
      </c>
      <c r="FA81" s="55">
        <f>'Wiser Return'!EW21</f>
        <v>0</v>
      </c>
      <c r="FB81" s="55">
        <f>'Wiser Return'!EX21</f>
        <v>0</v>
      </c>
      <c r="FC81" s="55">
        <f>'Wiser Return'!EY21</f>
        <v>0</v>
      </c>
      <c r="FD81" s="55">
        <f>'Wiser Return'!EZ21</f>
        <v>0</v>
      </c>
      <c r="FE81" s="55">
        <f>'Wiser Return'!FA21</f>
        <v>0</v>
      </c>
      <c r="FF81" s="55">
        <f>'Wiser Return'!FB21</f>
        <v>0</v>
      </c>
      <c r="FG81" s="55">
        <f>'Wiser Return'!FC21</f>
        <v>0</v>
      </c>
      <c r="FH81" s="55">
        <f>'Wiser Return'!FD21</f>
        <v>0</v>
      </c>
      <c r="FI81" s="55">
        <f>'Wiser Return'!FE21</f>
        <v>0</v>
      </c>
      <c r="FJ81" s="55">
        <f>'Wiser Return'!FF21</f>
        <v>0</v>
      </c>
      <c r="FK81" s="55">
        <f>'Wiser Return'!FG21</f>
        <v>0</v>
      </c>
      <c r="FL81" s="55">
        <f>'Wiser Return'!FH21</f>
        <v>0</v>
      </c>
      <c r="FM81" s="55">
        <f>'Wiser Return'!FI21</f>
        <v>0</v>
      </c>
      <c r="FN81" s="55">
        <f>'Wiser Return'!FJ21</f>
        <v>0</v>
      </c>
      <c r="FO81" s="55">
        <f>'Wiser Return'!FK21</f>
        <v>0</v>
      </c>
      <c r="FP81" s="55">
        <f>'Wiser Return'!FL21</f>
        <v>0</v>
      </c>
      <c r="FQ81" s="55">
        <f>'Wiser Return'!FM21</f>
        <v>0</v>
      </c>
      <c r="FR81" s="55">
        <f>'Wiser Return'!FN21</f>
        <v>0</v>
      </c>
      <c r="FS81" s="55">
        <f>'Wiser Return'!FO21</f>
        <v>0</v>
      </c>
      <c r="FT81" s="55">
        <f>'Wiser Return'!FP21</f>
        <v>0</v>
      </c>
      <c r="FU81" s="55">
        <f>'Wiser Return'!FQ21</f>
        <v>0</v>
      </c>
      <c r="FV81" s="55">
        <f>'Wiser Return'!FR21</f>
        <v>0</v>
      </c>
      <c r="FW81" s="55">
        <f>'Wiser Return'!FS21</f>
        <v>0</v>
      </c>
      <c r="FX81" s="55">
        <f>'Wiser Return'!FT21</f>
        <v>0</v>
      </c>
      <c r="FY81" s="55">
        <f>'Wiser Return'!FU21</f>
        <v>0</v>
      </c>
      <c r="FZ81" s="55">
        <f>'Wiser Return'!FV21</f>
        <v>0</v>
      </c>
      <c r="GA81" s="55">
        <f>'Wiser Return'!FW21</f>
        <v>0</v>
      </c>
      <c r="GB81" s="55">
        <f>'Wiser Return'!FX21</f>
        <v>0</v>
      </c>
      <c r="GC81" s="55">
        <f>'Wiser Return'!FY21</f>
        <v>0</v>
      </c>
      <c r="GD81" s="55">
        <f>'Wiser Return'!FZ21</f>
        <v>0</v>
      </c>
      <c r="GE81" s="55">
        <f>'Wiser Return'!GA21</f>
        <v>0</v>
      </c>
      <c r="GF81" s="55">
        <f>'Wiser Return'!GB21</f>
        <v>0</v>
      </c>
      <c r="GG81" s="55">
        <f>'Wiser Return'!GC21</f>
        <v>0</v>
      </c>
      <c r="GH81" s="55">
        <f>'Wiser Return'!GD21</f>
        <v>0</v>
      </c>
      <c r="GI81" s="55">
        <f>'Wiser Return'!GE21</f>
        <v>0</v>
      </c>
      <c r="GJ81" s="55">
        <f>'Wiser Return'!GF21</f>
        <v>0</v>
      </c>
      <c r="GK81" s="55">
        <f>'Wiser Return'!GG21</f>
        <v>0</v>
      </c>
      <c r="GL81" s="55">
        <f>'Wiser Return'!GH21</f>
        <v>0</v>
      </c>
      <c r="GM81" s="55">
        <f>'Wiser Return'!GI21</f>
        <v>0</v>
      </c>
      <c r="GN81" s="55">
        <f>'Wiser Return'!GJ21</f>
        <v>0</v>
      </c>
      <c r="GO81" s="55">
        <f>'Wiser Return'!GK21</f>
        <v>0</v>
      </c>
      <c r="GP81" s="55">
        <f>'Wiser Return'!GL21</f>
        <v>0</v>
      </c>
      <c r="GQ81" s="55">
        <f>'Wiser Return'!GM21</f>
        <v>0</v>
      </c>
      <c r="GR81" s="55">
        <f>'Wiser Return'!GN21</f>
        <v>0</v>
      </c>
      <c r="GS81" s="55">
        <f>'Wiser Return'!GO21</f>
        <v>0</v>
      </c>
      <c r="GT81" s="55">
        <f>'Wiser Return'!GP21</f>
        <v>0</v>
      </c>
      <c r="GU81" s="55">
        <f>'Wiser Return'!GQ21</f>
        <v>0</v>
      </c>
      <c r="GV81" s="55">
        <f>'Wiser Return'!GR21</f>
        <v>0</v>
      </c>
      <c r="GW81" s="55">
        <f>'Wiser Return'!GS21</f>
        <v>0</v>
      </c>
      <c r="GX81" s="55">
        <f>'Wiser Return'!GT21</f>
        <v>0</v>
      </c>
      <c r="GY81" s="55">
        <f>'Wiser Return'!GU21</f>
        <v>0</v>
      </c>
      <c r="GZ81" s="55">
        <f>'Wiser Return'!GV21</f>
        <v>0</v>
      </c>
      <c r="HA81" s="55">
        <f>'Wiser Return'!GW21</f>
        <v>0</v>
      </c>
      <c r="HB81" s="55">
        <f>'Wiser Return'!GX21</f>
        <v>0</v>
      </c>
      <c r="HC81" s="55">
        <f>'Wiser Return'!GY21</f>
        <v>0</v>
      </c>
      <c r="HD81" s="55">
        <f>'Wiser Return'!GZ21</f>
        <v>0</v>
      </c>
      <c r="HE81" s="55">
        <f>'Wiser Return'!HA21</f>
        <v>0</v>
      </c>
      <c r="HF81" s="55">
        <f>'Wiser Return'!HB21</f>
        <v>0</v>
      </c>
      <c r="HG81" s="55">
        <f>'Wiser Return'!HC21</f>
        <v>0</v>
      </c>
      <c r="HH81" s="55">
        <f>'Wiser Return'!HD21</f>
        <v>0</v>
      </c>
      <c r="HI81" s="55">
        <f>'Wiser Return'!HE21</f>
        <v>0</v>
      </c>
      <c r="HJ81" s="55">
        <f>'Wiser Return'!HF21</f>
        <v>0</v>
      </c>
      <c r="HK81" s="55">
        <f>'Wiser Return'!HG21</f>
        <v>0</v>
      </c>
      <c r="HL81" s="55">
        <f>'Wiser Return'!HH21</f>
        <v>0</v>
      </c>
      <c r="HM81" s="55">
        <f>'Wiser Return'!HI21</f>
        <v>0</v>
      </c>
      <c r="HN81" s="55">
        <f>'Wiser Return'!HJ21</f>
        <v>0</v>
      </c>
      <c r="HO81" s="55">
        <f>'Wiser Return'!HK21</f>
        <v>0</v>
      </c>
      <c r="HP81" s="55">
        <f>'Wiser Return'!HL21</f>
        <v>0</v>
      </c>
      <c r="HQ81" s="55">
        <f>'Wiser Return'!HM21</f>
        <v>0</v>
      </c>
      <c r="HR81" s="55">
        <f>'Wiser Return'!HN21</f>
        <v>0</v>
      </c>
      <c r="HS81" s="55">
        <f>'Wiser Return'!HO21</f>
        <v>0</v>
      </c>
      <c r="HT81" s="55">
        <f>'Wiser Return'!HP21</f>
        <v>0</v>
      </c>
      <c r="HU81" s="55">
        <f>'Wiser Return'!HQ21</f>
        <v>0</v>
      </c>
      <c r="HV81" s="55">
        <f>'Wiser Return'!HR21</f>
        <v>0</v>
      </c>
      <c r="HW81" s="55">
        <f>'Wiser Return'!HS21</f>
        <v>0</v>
      </c>
      <c r="HX81" s="55">
        <f>'Wiser Return'!HT21</f>
        <v>0</v>
      </c>
      <c r="HY81" s="55">
        <f>'Wiser Return'!HU21</f>
        <v>0</v>
      </c>
      <c r="HZ81" s="55">
        <f>'Wiser Return'!HV21</f>
        <v>0</v>
      </c>
      <c r="IA81" s="55">
        <f>'Wiser Return'!HW21</f>
        <v>0</v>
      </c>
      <c r="IB81" s="55">
        <f>'Wiser Return'!HX21</f>
        <v>0</v>
      </c>
      <c r="IC81" s="55">
        <f>'Wiser Return'!HY21</f>
        <v>0</v>
      </c>
      <c r="ID81" s="55">
        <f>'Wiser Return'!HZ21</f>
        <v>0</v>
      </c>
      <c r="IE81" s="55">
        <f>'Wiser Return'!IA21</f>
        <v>0</v>
      </c>
      <c r="IF81" s="55">
        <f>'Wiser Return'!IB21</f>
        <v>0</v>
      </c>
      <c r="IG81" s="55">
        <f>'Wiser Return'!IC21</f>
        <v>0</v>
      </c>
      <c r="IH81" s="55">
        <f>'Wiser Return'!ID21</f>
        <v>0</v>
      </c>
      <c r="II81" s="55">
        <f>'Wiser Return'!IE21</f>
        <v>0</v>
      </c>
      <c r="IJ81" s="55">
        <f>'Wiser Return'!IF21</f>
        <v>0</v>
      </c>
      <c r="IK81" s="55">
        <f>'Wiser Return'!IG21</f>
        <v>0</v>
      </c>
      <c r="IL81" s="55">
        <f>'Wiser Return'!IH21</f>
        <v>0</v>
      </c>
      <c r="IM81" s="55">
        <f>'Wiser Return'!II21</f>
        <v>0</v>
      </c>
      <c r="IN81" s="55">
        <f>'Wiser Return'!IJ21</f>
        <v>0</v>
      </c>
      <c r="IO81" s="55">
        <f>'Wiser Return'!IK21</f>
        <v>0</v>
      </c>
      <c r="IP81" s="55">
        <f>'Wiser Return'!IL21</f>
        <v>0</v>
      </c>
      <c r="IQ81" s="55">
        <f>'Wiser Return'!IM21</f>
        <v>0</v>
      </c>
      <c r="IR81" s="55">
        <f>'Wiser Return'!IN21</f>
        <v>0</v>
      </c>
      <c r="IS81" s="55">
        <f>'Wiser Return'!IO21</f>
        <v>0</v>
      </c>
      <c r="IT81" s="55">
        <f>'Wiser Return'!IP21</f>
        <v>0</v>
      </c>
      <c r="IU81" s="55">
        <f>'Wiser Return'!IQ21</f>
        <v>0</v>
      </c>
      <c r="IV81" s="55">
        <f>'Wiser Return'!IR21</f>
        <v>0</v>
      </c>
      <c r="IW81" s="55">
        <f>'Wiser Return'!IS21</f>
        <v>0</v>
      </c>
      <c r="IX81" s="55">
        <f>'Wiser Return'!IT21</f>
        <v>0</v>
      </c>
      <c r="IY81" s="55">
        <f>'Wiser Return'!IU21</f>
        <v>0</v>
      </c>
      <c r="IZ81" s="55">
        <f>'Wiser Return'!IV21</f>
        <v>0</v>
      </c>
      <c r="JA81" s="55">
        <f>'Wiser Return'!IW21</f>
        <v>0</v>
      </c>
      <c r="JB81" s="55">
        <f>'Wiser Return'!IX21</f>
        <v>0</v>
      </c>
      <c r="JC81" s="55">
        <f>'Wiser Return'!IY21</f>
        <v>0</v>
      </c>
      <c r="JD81" s="55">
        <f>'Wiser Return'!IZ21</f>
        <v>0</v>
      </c>
      <c r="JE81" s="55">
        <f>'Wiser Return'!JA21</f>
        <v>0</v>
      </c>
      <c r="JF81" s="55">
        <f>'Wiser Return'!JB21</f>
        <v>0</v>
      </c>
      <c r="JG81" s="55">
        <f>'Wiser Return'!JC21</f>
        <v>0</v>
      </c>
      <c r="JH81" s="55">
        <f>'Wiser Return'!JD21</f>
        <v>0</v>
      </c>
      <c r="JI81" s="55">
        <f>'Wiser Return'!JE21</f>
        <v>0</v>
      </c>
      <c r="JJ81" s="55">
        <f>'Wiser Return'!JF21</f>
        <v>0</v>
      </c>
      <c r="JK81" s="55">
        <f>'Wiser Return'!JG21</f>
        <v>0</v>
      </c>
      <c r="JL81" s="55">
        <f>'Wiser Return'!JH21</f>
        <v>0</v>
      </c>
      <c r="JM81" s="55">
        <f>'Wiser Return'!JI21</f>
        <v>0</v>
      </c>
      <c r="JN81" s="55">
        <f>'Wiser Return'!JJ21</f>
        <v>0</v>
      </c>
      <c r="JO81" s="55">
        <f>'Wiser Return'!JK21</f>
        <v>0</v>
      </c>
      <c r="JP81" s="55">
        <f>'Wiser Return'!JL21</f>
        <v>0</v>
      </c>
      <c r="JQ81" s="55">
        <f>'Wiser Return'!JM21</f>
        <v>0</v>
      </c>
      <c r="JR81" s="55">
        <f>'Wiser Return'!JN21</f>
        <v>0</v>
      </c>
      <c r="JS81" s="55">
        <f>'Wiser Return'!JO21</f>
        <v>0</v>
      </c>
      <c r="JT81" s="55">
        <f>'Wiser Return'!JP21</f>
        <v>0</v>
      </c>
      <c r="JU81" s="55">
        <f>'Wiser Return'!JQ21</f>
        <v>0</v>
      </c>
      <c r="JV81" s="55">
        <f>'Wiser Return'!JR21</f>
        <v>0</v>
      </c>
      <c r="JW81" s="55">
        <f>'Wiser Return'!JS21</f>
        <v>0</v>
      </c>
      <c r="JX81" s="55">
        <f>'Wiser Return'!JT21</f>
        <v>0</v>
      </c>
      <c r="JY81" s="55">
        <f>'Wiser Return'!JU21</f>
        <v>0</v>
      </c>
      <c r="JZ81" s="55">
        <f>'Wiser Return'!JV21</f>
        <v>0</v>
      </c>
      <c r="KA81" s="55">
        <f>'Wiser Return'!JW21</f>
        <v>0</v>
      </c>
      <c r="KB81" s="55">
        <f>'Wiser Return'!JX21</f>
        <v>0</v>
      </c>
      <c r="KC81" s="55">
        <f>'Wiser Return'!JY21</f>
        <v>0</v>
      </c>
      <c r="KD81" s="55">
        <f>'Wiser Return'!JZ21</f>
        <v>0</v>
      </c>
      <c r="KE81" s="55">
        <f>'Wiser Return'!KA21</f>
        <v>0</v>
      </c>
      <c r="KF81" s="55">
        <f>'Wiser Return'!KB21</f>
        <v>0</v>
      </c>
      <c r="KG81" s="55">
        <f>'Wiser Return'!KC21</f>
        <v>0</v>
      </c>
      <c r="KH81" s="55">
        <f>'Wiser Return'!KD21</f>
        <v>0</v>
      </c>
      <c r="KI81" s="55">
        <f>'Wiser Return'!KE21</f>
        <v>0</v>
      </c>
      <c r="KJ81" s="55">
        <f>'Wiser Return'!KF21</f>
        <v>0</v>
      </c>
      <c r="KK81" s="55">
        <f>'Wiser Return'!KG21</f>
        <v>0</v>
      </c>
      <c r="KL81" s="55">
        <f>'Wiser Return'!KH21</f>
        <v>0</v>
      </c>
      <c r="KM81" s="55">
        <f>'Wiser Return'!KI21</f>
        <v>0</v>
      </c>
      <c r="KN81" s="55">
        <f>'Wiser Return'!KJ21</f>
        <v>0</v>
      </c>
      <c r="KO81" s="55">
        <f>'Wiser Return'!KK21</f>
        <v>0</v>
      </c>
      <c r="KP81" s="55">
        <f>'Wiser Return'!KL21</f>
        <v>0</v>
      </c>
      <c r="KQ81" s="55">
        <f>'Wiser Return'!KM21</f>
        <v>0</v>
      </c>
      <c r="KR81" s="55">
        <f>'Wiser Return'!KN21</f>
        <v>0</v>
      </c>
      <c r="KS81" s="55">
        <f>'Wiser Return'!KO21</f>
        <v>0</v>
      </c>
      <c r="KT81" s="55">
        <f>'Wiser Return'!KP21</f>
        <v>0</v>
      </c>
      <c r="KU81" s="55">
        <f>'Wiser Return'!KQ21</f>
        <v>0</v>
      </c>
      <c r="KV81" s="55">
        <f>'Wiser Return'!KR21</f>
        <v>0</v>
      </c>
      <c r="KW81" s="55">
        <f>'Wiser Return'!KS21</f>
        <v>0</v>
      </c>
      <c r="KX81" s="55">
        <f>'Wiser Return'!KT21</f>
        <v>0</v>
      </c>
      <c r="KY81" s="55">
        <f>'Wiser Return'!KU21</f>
        <v>0</v>
      </c>
      <c r="KZ81" s="55">
        <f>'Wiser Return'!KV21</f>
        <v>0</v>
      </c>
      <c r="LA81" s="55">
        <f>'Wiser Return'!KW21</f>
        <v>0</v>
      </c>
      <c r="LB81" s="55">
        <f>'Wiser Return'!KX21</f>
        <v>0</v>
      </c>
      <c r="LC81" s="55">
        <f>'Wiser Return'!KY21</f>
        <v>0</v>
      </c>
      <c r="LD81" s="55">
        <f>'Wiser Return'!KZ21</f>
        <v>0</v>
      </c>
      <c r="LE81" s="55">
        <f>'Wiser Return'!LA21</f>
        <v>0</v>
      </c>
      <c r="LF81" s="55">
        <f>'Wiser Return'!LB21</f>
        <v>0</v>
      </c>
      <c r="LG81" s="55">
        <f>'Wiser Return'!LC21</f>
        <v>0</v>
      </c>
      <c r="LH81" s="55">
        <f>'Wiser Return'!LD21</f>
        <v>0</v>
      </c>
      <c r="LI81" s="55">
        <f>'Wiser Return'!LE21</f>
        <v>0</v>
      </c>
      <c r="LJ81" s="55">
        <f>'Wiser Return'!LF21</f>
        <v>0</v>
      </c>
      <c r="LK81" s="55">
        <f>'Wiser Return'!LG21</f>
        <v>0</v>
      </c>
      <c r="LL81" s="55">
        <f>'Wiser Return'!LH21</f>
        <v>0</v>
      </c>
      <c r="LM81" s="55">
        <f>'Wiser Return'!LI21</f>
        <v>0</v>
      </c>
      <c r="LN81" s="55">
        <f>'Wiser Return'!LJ21</f>
        <v>0</v>
      </c>
      <c r="LO81" s="55">
        <f>'Wiser Return'!LK21</f>
        <v>0</v>
      </c>
      <c r="LP81" s="55">
        <f>'Wiser Return'!LL21</f>
        <v>0</v>
      </c>
      <c r="LQ81" s="55">
        <f>'Wiser Return'!LM21</f>
        <v>0</v>
      </c>
      <c r="LR81" s="55">
        <f>'Wiser Return'!LN21</f>
        <v>0</v>
      </c>
      <c r="LS81" s="55">
        <f>'Wiser Return'!LO21</f>
        <v>0</v>
      </c>
      <c r="LT81" s="55">
        <f>'Wiser Return'!LP21</f>
        <v>0</v>
      </c>
      <c r="LU81" s="55">
        <f>'Wiser Return'!LQ21</f>
        <v>0</v>
      </c>
      <c r="LV81" s="55">
        <f>'Wiser Return'!LR21</f>
        <v>0</v>
      </c>
      <c r="LW81" s="55">
        <f>'Wiser Return'!LS21</f>
        <v>0</v>
      </c>
      <c r="LX81" s="55">
        <f>'Wiser Return'!LT21</f>
        <v>0</v>
      </c>
      <c r="LY81" s="55">
        <f>'Wiser Return'!LU21</f>
        <v>0</v>
      </c>
      <c r="LZ81" s="130">
        <f>'Wiser Return'!LV21</f>
        <v>0</v>
      </c>
      <c r="MA81" s="130">
        <f>'Wiser Return'!LW21</f>
        <v>0</v>
      </c>
      <c r="MB81" s="130">
        <f>'Wiser Return'!LX21</f>
        <v>0</v>
      </c>
      <c r="MC81" s="130">
        <f>'Wiser Return'!LY21</f>
        <v>0</v>
      </c>
      <c r="MD81" s="130">
        <f>'Wiser Return'!LZ21</f>
        <v>0</v>
      </c>
      <c r="ME81" s="130">
        <f>'Wiser Return'!MA21</f>
        <v>0</v>
      </c>
      <c r="MF81" s="130">
        <f>'Wiser Return'!MB21</f>
        <v>0</v>
      </c>
      <c r="MG81" s="130">
        <f>'Wiser Return'!MC21</f>
        <v>0</v>
      </c>
      <c r="MH81" s="130">
        <f>'Wiser Return'!MD21</f>
        <v>0</v>
      </c>
      <c r="MI81" s="130">
        <f>'Wiser Return'!ME21</f>
        <v>0</v>
      </c>
      <c r="MJ81" s="130">
        <f>'Wiser Return'!MF21</f>
        <v>0</v>
      </c>
      <c r="MK81" s="130">
        <f>'Wiser Return'!MG21</f>
        <v>0</v>
      </c>
      <c r="ML81" s="130">
        <f>'Wiser Return'!MH21</f>
        <v>0</v>
      </c>
      <c r="MM81" s="130">
        <f>'Wiser Return'!MI21</f>
        <v>0</v>
      </c>
      <c r="MN81" s="130">
        <f>'Wiser Return'!MJ21</f>
        <v>0</v>
      </c>
      <c r="MO81" s="130">
        <f>'Wiser Return'!MK21</f>
        <v>0</v>
      </c>
      <c r="MP81" s="130">
        <f>'Wiser Return'!ML21</f>
        <v>0</v>
      </c>
      <c r="MQ81" s="130">
        <f>'Wiser Return'!MM21</f>
        <v>0</v>
      </c>
      <c r="MR81" s="130">
        <f>'Wiser Return'!MN21</f>
        <v>0</v>
      </c>
      <c r="MS81" s="130">
        <f>'Wiser Return'!MO21</f>
        <v>0</v>
      </c>
      <c r="MT81" s="130">
        <f>'Wiser Return'!MP21</f>
        <v>0</v>
      </c>
      <c r="MU81" s="130">
        <f>'Wiser Return'!MQ21</f>
        <v>0</v>
      </c>
      <c r="MV81" s="130">
        <f>'Wiser Return'!MR21</f>
        <v>0</v>
      </c>
      <c r="MW81" s="130">
        <f>'Wiser Return'!MS21</f>
        <v>0</v>
      </c>
      <c r="MX81" s="130">
        <f>'Wiser Return'!MT21</f>
        <v>0</v>
      </c>
      <c r="MY81" s="130">
        <f>'Wiser Return'!MU21</f>
        <v>0</v>
      </c>
      <c r="MZ81" s="130">
        <f>'Wiser Return'!MV21</f>
        <v>0</v>
      </c>
      <c r="NA81" s="130">
        <f>'Wiser Return'!MW21</f>
        <v>0</v>
      </c>
      <c r="NB81" s="130">
        <f>'Wiser Return'!MX21</f>
        <v>0</v>
      </c>
      <c r="NC81" s="130">
        <f>'Wiser Return'!MY21</f>
        <v>0</v>
      </c>
      <c r="ND81" s="130">
        <f>'Wiser Return'!MZ21</f>
        <v>0</v>
      </c>
      <c r="NE81" s="130">
        <f>'Wiser Return'!NA21</f>
        <v>0</v>
      </c>
      <c r="NF81" s="130">
        <f>'Wiser Return'!NB21</f>
        <v>0</v>
      </c>
      <c r="NG81" s="130">
        <f>'Wiser Return'!NC21</f>
        <v>0</v>
      </c>
      <c r="NH81" s="130">
        <f>'Wiser Return'!ND21</f>
        <v>0</v>
      </c>
      <c r="NI81" s="130">
        <f>'Wiser Return'!NE21</f>
        <v>0</v>
      </c>
      <c r="NJ81" s="130">
        <f>'Wiser Return'!NF21</f>
        <v>0</v>
      </c>
      <c r="NK81" s="130">
        <f>'Wiser Return'!NG21</f>
        <v>0</v>
      </c>
      <c r="NL81" s="130">
        <f>'Wiser Return'!NH21</f>
        <v>0</v>
      </c>
      <c r="NM81" s="130">
        <f>'Wiser Return'!NI21</f>
        <v>0</v>
      </c>
      <c r="NN81" s="130">
        <f>'Wiser Return'!NJ21</f>
        <v>0</v>
      </c>
      <c r="NO81" s="130">
        <f>'Wiser Return'!NK21</f>
        <v>0</v>
      </c>
      <c r="NP81" s="130">
        <f>'Wiser Return'!NL21</f>
        <v>0</v>
      </c>
      <c r="NQ81" s="130">
        <f>'Wiser Return'!NM21</f>
        <v>0</v>
      </c>
      <c r="NR81" s="130">
        <f>'Wiser Return'!NN21</f>
        <v>0</v>
      </c>
      <c r="NS81" s="130">
        <f>'Wiser Return'!NO21</f>
        <v>0</v>
      </c>
      <c r="NT81" s="130">
        <f>'Wiser Return'!NP21</f>
        <v>0</v>
      </c>
      <c r="NU81" s="130">
        <f>'Wiser Return'!NQ21</f>
        <v>0</v>
      </c>
      <c r="NV81" s="130">
        <f>'Wiser Return'!NR21</f>
        <v>0</v>
      </c>
      <c r="NW81" s="130">
        <f>'Wiser Return'!NS21</f>
        <v>0</v>
      </c>
      <c r="NX81" s="130">
        <f>'Wiser Return'!NT21</f>
        <v>0</v>
      </c>
      <c r="NY81" s="130">
        <f>'Wiser Return'!NU21</f>
        <v>0</v>
      </c>
      <c r="NZ81" s="130">
        <f>'Wiser Return'!NV21</f>
        <v>0</v>
      </c>
      <c r="OA81" s="130">
        <f>'Wiser Return'!NW21</f>
        <v>0</v>
      </c>
      <c r="OB81" s="130">
        <f>'Wiser Return'!NX21</f>
        <v>0</v>
      </c>
      <c r="OC81" s="130">
        <f>'Wiser Return'!NY21</f>
        <v>0</v>
      </c>
      <c r="OD81" s="130">
        <f>'Wiser Return'!NZ21</f>
        <v>0</v>
      </c>
      <c r="OE81" s="130">
        <f>'Wiser Return'!OA21</f>
        <v>0</v>
      </c>
      <c r="OF81" s="130">
        <f>'Wiser Return'!OB21</f>
        <v>0</v>
      </c>
      <c r="OG81" s="130">
        <f>'Wiser Return'!OC21</f>
        <v>0</v>
      </c>
    </row>
    <row r="82" spans="2:397"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130"/>
      <c r="AG82" s="130"/>
      <c r="AH82" s="130"/>
      <c r="AI82" s="130"/>
      <c r="AJ82" s="130"/>
      <c r="AK82" s="50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  <c r="IT82" s="55"/>
      <c r="IU82" s="55"/>
      <c r="IV82" s="55"/>
      <c r="IW82" s="55"/>
      <c r="IX82" s="55"/>
      <c r="IY82" s="55"/>
      <c r="IZ82" s="55"/>
      <c r="JA82" s="55"/>
      <c r="JB82" s="55"/>
      <c r="JC82" s="55"/>
      <c r="JD82" s="55"/>
      <c r="JE82" s="55"/>
      <c r="JF82" s="55"/>
      <c r="JG82" s="55"/>
      <c r="JH82" s="55"/>
      <c r="JI82" s="55"/>
      <c r="JJ82" s="55"/>
      <c r="JK82" s="55"/>
      <c r="JL82" s="55"/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5"/>
      <c r="KA82" s="55"/>
      <c r="KB82" s="55"/>
      <c r="KC82" s="55"/>
      <c r="KD82" s="55"/>
      <c r="KE82" s="55"/>
      <c r="KF82" s="55"/>
      <c r="KG82" s="55"/>
      <c r="KH82" s="55"/>
      <c r="KI82" s="55"/>
      <c r="KJ82" s="55"/>
      <c r="KK82" s="55"/>
      <c r="KL82" s="55"/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  <c r="LA82" s="55"/>
      <c r="LB82" s="55"/>
      <c r="LC82" s="55"/>
      <c r="LD82" s="55"/>
      <c r="LE82" s="55"/>
      <c r="LF82" s="55"/>
      <c r="LG82" s="55"/>
      <c r="LH82" s="55"/>
      <c r="LI82" s="55"/>
      <c r="LJ82" s="55"/>
      <c r="LK82" s="55"/>
      <c r="LL82" s="55"/>
      <c r="LM82" s="55"/>
      <c r="LN82" s="55"/>
      <c r="LO82" s="55"/>
      <c r="LP82" s="55"/>
      <c r="LQ82" s="55"/>
      <c r="LR82" s="55"/>
      <c r="LS82" s="55"/>
      <c r="LT82" s="55"/>
      <c r="LU82" s="55"/>
      <c r="LV82" s="55"/>
      <c r="LW82" s="55"/>
      <c r="LX82" s="55"/>
      <c r="LY82" s="55"/>
      <c r="LZ82" s="130"/>
      <c r="MA82" s="130"/>
      <c r="MB82" s="130"/>
      <c r="MC82" s="130"/>
      <c r="MD82" s="130"/>
      <c r="ME82" s="130"/>
      <c r="MF82" s="130"/>
      <c r="MG82" s="130"/>
      <c r="MH82" s="130"/>
      <c r="MI82" s="130"/>
      <c r="MJ82" s="130"/>
      <c r="MK82" s="130"/>
      <c r="ML82" s="130"/>
      <c r="MM82" s="130"/>
      <c r="MN82" s="130"/>
      <c r="MO82" s="130"/>
      <c r="MP82" s="130"/>
      <c r="MQ82" s="130"/>
      <c r="MR82" s="130"/>
      <c r="MS82" s="130"/>
      <c r="MT82" s="130"/>
      <c r="MU82" s="130"/>
      <c r="MV82" s="130"/>
      <c r="MW82" s="130"/>
      <c r="MX82" s="130"/>
      <c r="MY82" s="130"/>
      <c r="MZ82" s="130"/>
      <c r="NA82" s="130"/>
      <c r="NB82" s="130"/>
      <c r="NC82" s="130"/>
      <c r="ND82" s="130"/>
      <c r="NE82" s="130"/>
      <c r="NF82" s="130"/>
      <c r="NG82" s="130"/>
      <c r="NH82" s="130"/>
      <c r="NI82" s="130"/>
      <c r="NJ82" s="130"/>
      <c r="NK82" s="130"/>
      <c r="NL82" s="130"/>
      <c r="NM82" s="130"/>
      <c r="NN82" s="130"/>
      <c r="NO82" s="130"/>
      <c r="NP82" s="130"/>
      <c r="NQ82" s="130"/>
      <c r="NR82" s="130"/>
      <c r="NS82" s="130"/>
      <c r="NT82" s="130"/>
      <c r="NU82" s="130"/>
      <c r="NV82" s="130"/>
      <c r="NW82" s="130"/>
      <c r="NX82" s="130"/>
      <c r="NY82" s="130"/>
      <c r="NZ82" s="130"/>
      <c r="OA82" s="130"/>
      <c r="OB82" s="130"/>
      <c r="OC82" s="130"/>
      <c r="OD82" s="130"/>
      <c r="OE82" s="130"/>
      <c r="OF82" s="130"/>
      <c r="OG82" s="130"/>
    </row>
    <row r="83" spans="2:397">
      <c r="E83" s="11" t="s">
        <v>349</v>
      </c>
      <c r="G83" s="55">
        <f>+SUM(AL83:AW83)</f>
        <v>-850914.97089808842</v>
      </c>
      <c r="H83" s="55">
        <f>+SUM(AX83:BI83)</f>
        <v>-45236.898247401106</v>
      </c>
      <c r="I83" s="55">
        <f>+SUM(BJ83:BU83)</f>
        <v>-43821.357485428867</v>
      </c>
      <c r="J83" s="55">
        <f>+SUM(BV83:CG83)</f>
        <v>-42374.332784441387</v>
      </c>
      <c r="K83" s="55">
        <f>+SUM(CH83:CS83)</f>
        <v>-40895.209457334087</v>
      </c>
      <c r="L83" s="55">
        <f>+SUM(CT83:DE83)</f>
        <v>-39380.811225056445</v>
      </c>
      <c r="M83" s="55">
        <f>+SUM(DF83:DQ83)</f>
        <v>-37828.71049108234</v>
      </c>
      <c r="N83" s="55">
        <f>+SUM(DR83:EC83)</f>
        <v>-36282.166261392951</v>
      </c>
      <c r="O83" s="55">
        <f>+SUM(ED83:EO83)</f>
        <v>-34645.000752564534</v>
      </c>
      <c r="P83" s="55">
        <f>+SUM(EP83:FA83)</f>
        <v>-32967.077399168535</v>
      </c>
      <c r="Q83" s="55">
        <f>+SUM(FB83:FM83)</f>
        <v>38347.608843231232</v>
      </c>
      <c r="R83" s="55">
        <f>+SUM(FN83:FY83)</f>
        <v>40028.849780825643</v>
      </c>
      <c r="S83" s="55">
        <f>+SUM(FZ83:GK83)</f>
        <v>41752.342525554268</v>
      </c>
      <c r="T83" s="55">
        <f>+SUM(GL83:GW83)</f>
        <v>43519.146494221044</v>
      </c>
      <c r="U83" s="55">
        <f>+SUM(GX83:HI83)</f>
        <v>45330.347619325468</v>
      </c>
      <c r="V83" s="55">
        <f>+SUM(HJ83:HU83)</f>
        <v>47187.059011761354</v>
      </c>
      <c r="W83" s="55">
        <f>+SUM(HV83:IG83)</f>
        <v>49090.421640059336</v>
      </c>
      <c r="X83" s="55">
        <f>+SUM(IH83:IS83)</f>
        <v>51041.605026585807</v>
      </c>
      <c r="Y83" s="55">
        <f>+SUM(IT83:JE83)</f>
        <v>53041.80796112102</v>
      </c>
      <c r="Z83" s="55">
        <f>+SUM(JF83:JQ83)</f>
        <v>55092.259232250093</v>
      </c>
      <c r="AA83" s="55">
        <f>+SUM(JR83:KC83)</f>
        <v>57194.218377010795</v>
      </c>
      <c r="AB83" s="55">
        <f>+SUM(KD83:KO83)</f>
        <v>59348.976449253714</v>
      </c>
      <c r="AC83" s="55">
        <f>+SUM(KP83:LA83)</f>
        <v>61557.856807181517</v>
      </c>
      <c r="AD83" s="55">
        <f>+SUM(LB83:LM83)</f>
        <v>63822.215920545255</v>
      </c>
      <c r="AE83" s="55">
        <f>+SUM(LN83:LY83)</f>
        <v>66143.444197988341</v>
      </c>
      <c r="AF83" s="130">
        <f>+SUM(LZ83:MK83)</f>
        <v>91313.589188216894</v>
      </c>
      <c r="AG83" s="130">
        <f>+SUM(ML83:MW83)</f>
        <v>90811.444997286308</v>
      </c>
      <c r="AH83" s="130">
        <f>+SUM(MX83:NI83)</f>
        <v>90311.811527310361</v>
      </c>
      <c r="AI83" s="130">
        <f>+SUM(NJ83:NU83)</f>
        <v>89814.676224684314</v>
      </c>
      <c r="AJ83" s="130">
        <f>+SUM(NV83:OG83)</f>
        <v>89320.026598571407</v>
      </c>
      <c r="AK83" s="50"/>
      <c r="AL83" s="55">
        <f t="shared" ref="AL83:CW83" si="435">AL73-SUM(AL76:AL81)</f>
        <v>-790854.93188703165</v>
      </c>
      <c r="AM83" s="55">
        <f t="shared" si="435"/>
        <v>-5720.8907642662271</v>
      </c>
      <c r="AN83" s="55">
        <f t="shared" si="435"/>
        <v>-5503.9874952290484</v>
      </c>
      <c r="AO83" s="55">
        <f t="shared" si="435"/>
        <v>-5334.0218093670337</v>
      </c>
      <c r="AP83" s="55">
        <f t="shared" si="435"/>
        <v>-5240.5548347769491</v>
      </c>
      <c r="AQ83" s="55">
        <f t="shared" si="435"/>
        <v>-5212.7292665366931</v>
      </c>
      <c r="AR83" s="55">
        <f t="shared" si="435"/>
        <v>-5165.7976423653299</v>
      </c>
      <c r="AS83" s="55">
        <f t="shared" si="435"/>
        <v>-5252.6426739835797</v>
      </c>
      <c r="AT83" s="55">
        <f t="shared" si="435"/>
        <v>-5424.8444760212351</v>
      </c>
      <c r="AU83" s="55">
        <f t="shared" si="435"/>
        <v>-5610.0562731034424</v>
      </c>
      <c r="AV83" s="55">
        <f t="shared" si="435"/>
        <v>-5746.2716511978697</v>
      </c>
      <c r="AW83" s="55">
        <f t="shared" si="435"/>
        <v>-5848.2421242093787</v>
      </c>
      <c r="AX83" s="55">
        <f t="shared" si="435"/>
        <v>-5742.1475405293986</v>
      </c>
      <c r="AY83" s="55">
        <f t="shared" si="435"/>
        <v>-5194.6534734569468</v>
      </c>
      <c r="AZ83" s="55">
        <f t="shared" si="435"/>
        <v>-3860.893581820435</v>
      </c>
      <c r="BA83" s="55">
        <f t="shared" si="435"/>
        <v>-2815.7575828863232</v>
      </c>
      <c r="BB83" s="55">
        <f t="shared" si="435"/>
        <v>-2241.0198094344332</v>
      </c>
      <c r="BC83" s="55">
        <f t="shared" si="435"/>
        <v>-2069.9176077682805</v>
      </c>
      <c r="BD83" s="55">
        <f t="shared" si="435"/>
        <v>-1781.3303575761397</v>
      </c>
      <c r="BE83" s="55">
        <f t="shared" si="435"/>
        <v>-2315.3491414999194</v>
      </c>
      <c r="BF83" s="55">
        <f t="shared" si="435"/>
        <v>-3374.2352424096657</v>
      </c>
      <c r="BG83" s="55">
        <f t="shared" si="435"/>
        <v>-4513.1211038478668</v>
      </c>
      <c r="BH83" s="55">
        <f t="shared" si="435"/>
        <v>-5350.7230852883131</v>
      </c>
      <c r="BI83" s="55">
        <f t="shared" si="435"/>
        <v>-5977.7497208833865</v>
      </c>
      <c r="BJ83" s="55">
        <f t="shared" si="435"/>
        <v>-5673.2000999598749</v>
      </c>
      <c r="BK83" s="55">
        <f t="shared" si="435"/>
        <v>-5112.1008053206733</v>
      </c>
      <c r="BL83" s="55">
        <f t="shared" si="435"/>
        <v>-3745.1969803769935</v>
      </c>
      <c r="BM83" s="55">
        <f t="shared" si="435"/>
        <v>-2674.0893518693683</v>
      </c>
      <c r="BN83" s="55">
        <f t="shared" si="435"/>
        <v>-2085.0693447472004</v>
      </c>
      <c r="BO83" s="55">
        <f t="shared" si="435"/>
        <v>-1909.7152533696421</v>
      </c>
      <c r="BP83" s="55">
        <f t="shared" si="435"/>
        <v>-1613.956610010227</v>
      </c>
      <c r="BQ83" s="55">
        <f t="shared" si="435"/>
        <v>-2161.2457607145129</v>
      </c>
      <c r="BR83" s="55">
        <f t="shared" si="435"/>
        <v>-3246.4451812318662</v>
      </c>
      <c r="BS83" s="55">
        <f t="shared" si="435"/>
        <v>-4413.632356326807</v>
      </c>
      <c r="BT83" s="55">
        <f t="shared" si="435"/>
        <v>-5272.0487470060489</v>
      </c>
      <c r="BU83" s="55">
        <f t="shared" si="435"/>
        <v>-5914.6569944956591</v>
      </c>
      <c r="BV83" s="55">
        <f t="shared" si="435"/>
        <v>-5602.8470029021792</v>
      </c>
      <c r="BW83" s="55">
        <f t="shared" si="435"/>
        <v>-5027.8043907911924</v>
      </c>
      <c r="BX83" s="55">
        <f t="shared" si="435"/>
        <v>-3626.9330057976608</v>
      </c>
      <c r="BY83" s="55">
        <f t="shared" si="435"/>
        <v>-2529.2083527216232</v>
      </c>
      <c r="BZ83" s="55">
        <f t="shared" si="435"/>
        <v>-1925.5511984224686</v>
      </c>
      <c r="CA83" s="55">
        <f t="shared" si="435"/>
        <v>-1745.8395578741802</v>
      </c>
      <c r="CB83" s="55">
        <f t="shared" si="435"/>
        <v>-1442.7313122272817</v>
      </c>
      <c r="CC83" s="55">
        <f t="shared" si="435"/>
        <v>-2003.6205983265691</v>
      </c>
      <c r="CD83" s="55">
        <f t="shared" si="435"/>
        <v>-3115.7872244437781</v>
      </c>
      <c r="CE83" s="55">
        <f t="shared" si="435"/>
        <v>-4311.9790008398286</v>
      </c>
      <c r="CF83" s="55">
        <f t="shared" si="435"/>
        <v>-5191.7270388274492</v>
      </c>
      <c r="CG83" s="55">
        <f t="shared" si="435"/>
        <v>-5850.3041012671765</v>
      </c>
      <c r="CH83" s="55">
        <f t="shared" si="435"/>
        <v>-5531.0672928575768</v>
      </c>
      <c r="CI83" s="55">
        <f t="shared" si="435"/>
        <v>-4941.7348718356316</v>
      </c>
      <c r="CJ83" s="55">
        <f t="shared" si="435"/>
        <v>-3506.0518329250117</v>
      </c>
      <c r="CK83" s="55">
        <f t="shared" si="435"/>
        <v>-2381.0487222200327</v>
      </c>
      <c r="CL83" s="55">
        <f t="shared" si="435"/>
        <v>-1762.3906876365445</v>
      </c>
      <c r="CM83" s="55">
        <f t="shared" si="435"/>
        <v>-1578.2132128206304</v>
      </c>
      <c r="CN83" s="55">
        <f t="shared" si="435"/>
        <v>-1267.5727272694071</v>
      </c>
      <c r="CO83" s="55">
        <f t="shared" si="435"/>
        <v>-1842.4001121282613</v>
      </c>
      <c r="CP83" s="55">
        <f t="shared" si="435"/>
        <v>-2982.204078904485</v>
      </c>
      <c r="CQ83" s="55">
        <f t="shared" si="435"/>
        <v>-4208.1212209439764</v>
      </c>
      <c r="CR83" s="55">
        <f t="shared" si="435"/>
        <v>-5109.7309976755887</v>
      </c>
      <c r="CS83" s="55">
        <f t="shared" si="435"/>
        <v>-5784.673700116944</v>
      </c>
      <c r="CT83" s="55">
        <f t="shared" si="435"/>
        <v>-5457.6272994773881</v>
      </c>
      <c r="CU83" s="55">
        <f t="shared" si="435"/>
        <v>-4853.649967793046</v>
      </c>
      <c r="CV83" s="55">
        <f t="shared" si="435"/>
        <v>-3382.2902053654971</v>
      </c>
      <c r="CW83" s="55">
        <f t="shared" si="435"/>
        <v>-2229.3307673594991</v>
      </c>
      <c r="CX83" s="55">
        <f t="shared" ref="CX83:FI83" si="436">CX73-SUM(CX76:CX81)</f>
        <v>-1595.2990806166108</v>
      </c>
      <c r="CY83" s="55">
        <f t="shared" si="436"/>
        <v>-1406.5447955515219</v>
      </c>
      <c r="CZ83" s="55">
        <f t="shared" si="436"/>
        <v>-1088.1848939343517</v>
      </c>
      <c r="DA83" s="55">
        <f t="shared" si="436"/>
        <v>-1677.2967393069493</v>
      </c>
      <c r="DB83" s="55">
        <f t="shared" si="436"/>
        <v>-2845.4248346575614</v>
      </c>
      <c r="DC83" s="55">
        <f t="shared" si="436"/>
        <v>-4101.806017676734</v>
      </c>
      <c r="DD83" s="55">
        <f t="shared" si="436"/>
        <v>-5025.8207973601275</v>
      </c>
      <c r="DE83" s="55">
        <f t="shared" si="436"/>
        <v>-5717.5358259571512</v>
      </c>
      <c r="DF83" s="55">
        <f t="shared" si="436"/>
        <v>-5382.3565134596711</v>
      </c>
      <c r="DG83" s="55">
        <f t="shared" si="436"/>
        <v>-4763.3703450829744</v>
      </c>
      <c r="DH83" s="55">
        <f t="shared" si="436"/>
        <v>-3255.4472925590999</v>
      </c>
      <c r="DI83" s="55">
        <f t="shared" si="436"/>
        <v>-2073.8368125186548</v>
      </c>
      <c r="DJ83" s="55">
        <f t="shared" si="436"/>
        <v>-1424.0494383602058</v>
      </c>
      <c r="DK83" s="55">
        <f t="shared" si="436"/>
        <v>-1230.6046093112468</v>
      </c>
      <c r="DL83" s="55">
        <f t="shared" si="436"/>
        <v>-904.33346413889058</v>
      </c>
      <c r="DM83" s="55">
        <f t="shared" si="436"/>
        <v>-1508.0847388689967</v>
      </c>
      <c r="DN83" s="55">
        <f t="shared" si="436"/>
        <v>-2705.2408173890717</v>
      </c>
      <c r="DO83" s="55">
        <f t="shared" si="436"/>
        <v>-3992.8430728062713</v>
      </c>
      <c r="DP83" s="55">
        <f t="shared" si="436"/>
        <v>-4939.8196197647976</v>
      </c>
      <c r="DQ83" s="55">
        <f t="shared" si="436"/>
        <v>-5648.7237668224561</v>
      </c>
      <c r="DR83" s="55">
        <f t="shared" si="436"/>
        <v>-5318.4546858310568</v>
      </c>
      <c r="DS83" s="55">
        <f t="shared" si="436"/>
        <v>-4681.432451861996</v>
      </c>
      <c r="DT83" s="55">
        <f t="shared" si="436"/>
        <v>-3129.5714238662554</v>
      </c>
      <c r="DU83" s="55">
        <f t="shared" si="436"/>
        <v>-1913.5310886668062</v>
      </c>
      <c r="DV83" s="55">
        <f t="shared" si="436"/>
        <v>-1244.8101610621657</v>
      </c>
      <c r="DW83" s="55">
        <f t="shared" si="436"/>
        <v>-1045.7287220153135</v>
      </c>
      <c r="DX83" s="55">
        <f t="shared" si="436"/>
        <v>-709.95066364220247</v>
      </c>
      <c r="DY83" s="55">
        <f t="shared" si="436"/>
        <v>-1331.2940884862014</v>
      </c>
      <c r="DZ83" s="55">
        <f t="shared" si="436"/>
        <v>-2563.3329909845766</v>
      </c>
      <c r="EA83" s="55">
        <f t="shared" si="436"/>
        <v>-3888.4534978943511</v>
      </c>
      <c r="EB83" s="55">
        <f t="shared" si="436"/>
        <v>-4863.0231187985628</v>
      </c>
      <c r="EC83" s="55">
        <f t="shared" si="436"/>
        <v>-5592.58336828346</v>
      </c>
      <c r="ED83" s="55">
        <f t="shared" si="436"/>
        <v>-5239.0535064052892</v>
      </c>
      <c r="EE83" s="55">
        <f t="shared" si="436"/>
        <v>-4586.2012699220959</v>
      </c>
      <c r="EF83" s="55">
        <f t="shared" si="436"/>
        <v>-2995.7764953806613</v>
      </c>
      <c r="EG83" s="55">
        <f t="shared" si="436"/>
        <v>-1749.5175578515059</v>
      </c>
      <c r="EH83" s="55">
        <f t="shared" si="436"/>
        <v>-1064.1789151958906</v>
      </c>
      <c r="EI83" s="55">
        <f t="shared" si="436"/>
        <v>-860.15030238872396</v>
      </c>
      <c r="EJ83" s="55">
        <f t="shared" si="436"/>
        <v>-516.02815926504127</v>
      </c>
      <c r="EK83" s="55">
        <f t="shared" si="436"/>
        <v>-1152.8119682164129</v>
      </c>
      <c r="EL83" s="55">
        <f t="shared" si="436"/>
        <v>-2415.4670374418733</v>
      </c>
      <c r="EM83" s="55">
        <f t="shared" si="436"/>
        <v>-3773.516788948356</v>
      </c>
      <c r="EN83" s="55">
        <f t="shared" si="436"/>
        <v>-4772.3044649320382</v>
      </c>
      <c r="EO83" s="55">
        <f t="shared" si="436"/>
        <v>-5519.9942866166348</v>
      </c>
      <c r="EP83" s="55">
        <f t="shared" si="436"/>
        <v>-5157.6730175313587</v>
      </c>
      <c r="EQ83" s="55">
        <f t="shared" si="436"/>
        <v>-4488.597402971558</v>
      </c>
      <c r="ER83" s="55">
        <f t="shared" si="436"/>
        <v>-2858.6505727827694</v>
      </c>
      <c r="ES83" s="55">
        <f t="shared" si="436"/>
        <v>-1581.4221006560133</v>
      </c>
      <c r="ET83" s="55">
        <f t="shared" si="436"/>
        <v>-879.05279273040787</v>
      </c>
      <c r="EU83" s="55">
        <f t="shared" si="436"/>
        <v>-669.95406889498236</v>
      </c>
      <c r="EV83" s="55">
        <f t="shared" si="436"/>
        <v>-317.28049051467633</v>
      </c>
      <c r="EW83" s="55">
        <f t="shared" si="436"/>
        <v>-969.88837711849055</v>
      </c>
      <c r="EX83" s="55">
        <f t="shared" si="436"/>
        <v>-2263.9204248142028</v>
      </c>
      <c r="EY83" s="55">
        <f t="shared" si="436"/>
        <v>-3655.7177126456213</v>
      </c>
      <c r="EZ83" s="55">
        <f t="shared" si="436"/>
        <v>-4679.3252623774988</v>
      </c>
      <c r="FA83" s="55">
        <f t="shared" si="436"/>
        <v>-5445.595176130957</v>
      </c>
      <c r="FB83" s="55">
        <f t="shared" si="436"/>
        <v>725.31865096374531</v>
      </c>
      <c r="FC83" s="55">
        <f t="shared" si="436"/>
        <v>1411.0207945453562</v>
      </c>
      <c r="FD83" s="55">
        <f t="shared" si="436"/>
        <v>3081.4718034643379</v>
      </c>
      <c r="FE83" s="55">
        <f t="shared" si="436"/>
        <v>4390.4394031234424</v>
      </c>
      <c r="FF83" s="55">
        <f t="shared" si="436"/>
        <v>5110.2625883510009</v>
      </c>
      <c r="FG83" s="55">
        <f t="shared" si="436"/>
        <v>5324.5574154737351</v>
      </c>
      <c r="FH83" s="55">
        <f t="shared" si="436"/>
        <v>5685.9949322767934</v>
      </c>
      <c r="FI83" s="55">
        <f t="shared" si="436"/>
        <v>5017.1697396908748</v>
      </c>
      <c r="FJ83" s="55">
        <f t="shared" ref="FJ83:HU83" si="437">FJ73-SUM(FJ76:FJ81)</f>
        <v>3690.980995609923</v>
      </c>
      <c r="FK83" s="55">
        <f t="shared" si="437"/>
        <v>2264.5975451758936</v>
      </c>
      <c r="FL83" s="55">
        <f t="shared" si="437"/>
        <v>1215.5533478331804</v>
      </c>
      <c r="FM83" s="55">
        <f t="shared" si="437"/>
        <v>430.24162672294824</v>
      </c>
      <c r="FN83" s="55">
        <f t="shared" si="437"/>
        <v>804.03472426020426</v>
      </c>
      <c r="FO83" s="55">
        <f t="shared" si="437"/>
        <v>1506.7765661098178</v>
      </c>
      <c r="FP83" s="55">
        <f t="shared" si="437"/>
        <v>3218.7382826004364</v>
      </c>
      <c r="FQ83" s="55">
        <f t="shared" si="437"/>
        <v>4560.23372711107</v>
      </c>
      <c r="FR83" s="55">
        <f t="shared" si="437"/>
        <v>5297.944518491533</v>
      </c>
      <c r="FS83" s="55">
        <f t="shared" si="437"/>
        <v>5517.5645720682678</v>
      </c>
      <c r="FT83" s="55">
        <f t="shared" si="437"/>
        <v>5887.9838111638819</v>
      </c>
      <c r="FU83" s="55">
        <f t="shared" si="437"/>
        <v>5202.5383125422013</v>
      </c>
      <c r="FV83" s="55">
        <f t="shared" si="437"/>
        <v>3843.3937781708396</v>
      </c>
      <c r="FW83" s="55">
        <f t="shared" si="437"/>
        <v>2381.5646989935244</v>
      </c>
      <c r="FX83" s="55">
        <f t="shared" si="437"/>
        <v>1306.4517533468456</v>
      </c>
      <c r="FY83" s="55">
        <f t="shared" si="437"/>
        <v>501.62503596702436</v>
      </c>
      <c r="FZ83" s="55">
        <f t="shared" si="437"/>
        <v>884.74630613099498</v>
      </c>
      <c r="GA83" s="55">
        <f t="shared" si="437"/>
        <v>1604.9512827505719</v>
      </c>
      <c r="GB83" s="55">
        <f t="shared" si="437"/>
        <v>3359.4552478959827</v>
      </c>
      <c r="GC83" s="55">
        <f t="shared" si="437"/>
        <v>4734.2868542027063</v>
      </c>
      <c r="GD83" s="55">
        <f t="shared" si="437"/>
        <v>5490.3297587489724</v>
      </c>
      <c r="GE83" s="55">
        <f t="shared" si="437"/>
        <v>5715.4073706570907</v>
      </c>
      <c r="GF83" s="55">
        <f t="shared" si="437"/>
        <v>6095.0315278442304</v>
      </c>
      <c r="GG83" s="55">
        <f t="shared" si="437"/>
        <v>5392.5527085818012</v>
      </c>
      <c r="GH83" s="55">
        <f t="shared" si="437"/>
        <v>3999.6334325313105</v>
      </c>
      <c r="GI83" s="55">
        <f t="shared" si="437"/>
        <v>2501.4779007364391</v>
      </c>
      <c r="GJ83" s="55">
        <f t="shared" si="437"/>
        <v>1399.6483983904386</v>
      </c>
      <c r="GK83" s="55">
        <f t="shared" si="437"/>
        <v>574.82173708372875</v>
      </c>
      <c r="GL83" s="55">
        <f t="shared" si="437"/>
        <v>967.50377324724514</v>
      </c>
      <c r="GM83" s="55">
        <f t="shared" si="437"/>
        <v>1705.6058435358186</v>
      </c>
      <c r="GN83" s="55">
        <f t="shared" si="437"/>
        <v>3503.7092322150925</v>
      </c>
      <c r="GO83" s="55">
        <f t="shared" si="437"/>
        <v>4912.7054039385384</v>
      </c>
      <c r="GP83" s="55">
        <f t="shared" si="437"/>
        <v>5687.5359746627819</v>
      </c>
      <c r="GQ83" s="55">
        <f t="shared" si="437"/>
        <v>5918.2067652268142</v>
      </c>
      <c r="GR83" s="55">
        <f t="shared" si="437"/>
        <v>6307.264582720054</v>
      </c>
      <c r="GS83" s="55">
        <f t="shared" si="437"/>
        <v>5587.3291647989554</v>
      </c>
      <c r="GT83" s="55">
        <f t="shared" si="437"/>
        <v>4159.7958447386081</v>
      </c>
      <c r="GU83" s="55">
        <f t="shared" si="437"/>
        <v>2624.4111479786338</v>
      </c>
      <c r="GV83" s="55">
        <f t="shared" si="437"/>
        <v>1495.2011824993356</v>
      </c>
      <c r="GW83" s="55">
        <f t="shared" si="437"/>
        <v>649.87757865915455</v>
      </c>
      <c r="GX83" s="55">
        <f t="shared" si="437"/>
        <v>1052.3587699060263</v>
      </c>
      <c r="GY83" s="55">
        <f t="shared" si="437"/>
        <v>1808.8026766412704</v>
      </c>
      <c r="GZ83" s="55">
        <f t="shared" si="437"/>
        <v>3651.5889345292248</v>
      </c>
      <c r="HA83" s="55">
        <f t="shared" si="437"/>
        <v>5095.5986611199987</v>
      </c>
      <c r="HB83" s="55">
        <f t="shared" si="437"/>
        <v>5889.6837715267375</v>
      </c>
      <c r="HC83" s="55">
        <f t="shared" si="437"/>
        <v>6126.086731236288</v>
      </c>
      <c r="HD83" s="55">
        <f t="shared" si="437"/>
        <v>6524.812635494236</v>
      </c>
      <c r="HE83" s="55">
        <f t="shared" si="437"/>
        <v>5786.9868224377969</v>
      </c>
      <c r="HF83" s="55">
        <f t="shared" si="437"/>
        <v>4323.9792993739502</v>
      </c>
      <c r="HG83" s="55">
        <f t="shared" si="437"/>
        <v>2750.4402928994909</v>
      </c>
      <c r="HH83" s="55">
        <f t="shared" si="437"/>
        <v>1593.1694597780315</v>
      </c>
      <c r="HI83" s="55">
        <f t="shared" si="437"/>
        <v>726.83956438242103</v>
      </c>
      <c r="HJ83" s="55">
        <f t="shared" si="437"/>
        <v>1139.3642398461616</v>
      </c>
      <c r="HK83" s="55">
        <f t="shared" si="437"/>
        <v>1914.6057776637763</v>
      </c>
      <c r="HL83" s="55">
        <f t="shared" si="437"/>
        <v>3803.1852740602458</v>
      </c>
      <c r="HM83" s="55">
        <f t="shared" si="437"/>
        <v>5283.0786423568024</v>
      </c>
      <c r="HN83" s="55">
        <f t="shared" si="437"/>
        <v>6096.8967677571472</v>
      </c>
      <c r="HO83" s="55">
        <f t="shared" si="437"/>
        <v>6339.1743410154795</v>
      </c>
      <c r="HP83" s="55">
        <f t="shared" si="437"/>
        <v>6747.8085839942378</v>
      </c>
      <c r="HQ83" s="55">
        <f t="shared" si="437"/>
        <v>5991.6477994833458</v>
      </c>
      <c r="HR83" s="55">
        <f t="shared" si="437"/>
        <v>4492.284539471364</v>
      </c>
      <c r="HS83" s="55">
        <f t="shared" si="437"/>
        <v>2879.6430886860139</v>
      </c>
      <c r="HT83" s="55">
        <f t="shared" si="437"/>
        <v>1693.6140753614864</v>
      </c>
      <c r="HU83" s="55">
        <f t="shared" si="437"/>
        <v>805.75588206529483</v>
      </c>
      <c r="HV83" s="55">
        <f t="shared" ref="HV83:KG83" si="438">HV73-SUM(HV76:HV81)</f>
        <v>1228.5744588609814</v>
      </c>
      <c r="HW83" s="55">
        <f t="shared" si="438"/>
        <v>2023.0807488933647</v>
      </c>
      <c r="HX83" s="55">
        <f t="shared" si="438"/>
        <v>3958.5914457752865</v>
      </c>
      <c r="HY83" s="55">
        <f t="shared" si="438"/>
        <v>5475.2601642740101</v>
      </c>
      <c r="HZ83" s="55">
        <f t="shared" si="438"/>
        <v>6309.3016700905555</v>
      </c>
      <c r="IA83" s="55">
        <f t="shared" si="438"/>
        <v>6557.5998410443572</v>
      </c>
      <c r="IB83" s="55">
        <f t="shared" si="438"/>
        <v>6976.3886449611364</v>
      </c>
      <c r="IC83" s="55">
        <f t="shared" si="438"/>
        <v>6201.4372649551497</v>
      </c>
      <c r="ID83" s="55">
        <f t="shared" si="438"/>
        <v>4664.8148279318684</v>
      </c>
      <c r="IE83" s="55">
        <f t="shared" si="438"/>
        <v>3012.0992370945037</v>
      </c>
      <c r="IF83" s="55">
        <f t="shared" si="438"/>
        <v>1796.5974027888619</v>
      </c>
      <c r="IG83" s="55">
        <f t="shared" si="438"/>
        <v>886.67593338926054</v>
      </c>
      <c r="IH83" s="55">
        <f t="shared" si="438"/>
        <v>1320.0450682279256</v>
      </c>
      <c r="II83" s="55">
        <f t="shared" si="438"/>
        <v>2134.2948395676135</v>
      </c>
      <c r="IJ83" s="55">
        <f t="shared" si="438"/>
        <v>4117.902977267051</v>
      </c>
      <c r="IK83" s="55">
        <f t="shared" si="438"/>
        <v>5672.2609134204686</v>
      </c>
      <c r="IL83" s="55">
        <f t="shared" si="438"/>
        <v>6527.0283506565556</v>
      </c>
      <c r="IM83" s="55">
        <f t="shared" si="438"/>
        <v>6781.4967311585569</v>
      </c>
      <c r="IN83" s="55">
        <f t="shared" si="438"/>
        <v>7210.6924368526707</v>
      </c>
      <c r="IO83" s="55">
        <f t="shared" si="438"/>
        <v>6416.4835150535346</v>
      </c>
      <c r="IP83" s="55">
        <f t="shared" si="438"/>
        <v>4841.6760104702244</v>
      </c>
      <c r="IQ83" s="55">
        <f t="shared" si="438"/>
        <v>3147.8904372005513</v>
      </c>
      <c r="IR83" s="55">
        <f t="shared" si="438"/>
        <v>1902.1833823124148</v>
      </c>
      <c r="IS83" s="55">
        <f t="shared" si="438"/>
        <v>969.65036439823234</v>
      </c>
      <c r="IT83" s="55">
        <f t="shared" si="438"/>
        <v>1413.8331089754374</v>
      </c>
      <c r="IU83" s="55">
        <f t="shared" si="438"/>
        <v>2248.3169871329169</v>
      </c>
      <c r="IV83" s="55">
        <f t="shared" si="438"/>
        <v>4281.2177870541855</v>
      </c>
      <c r="IW83" s="55">
        <f t="shared" si="438"/>
        <v>5874.2015179210157</v>
      </c>
      <c r="IX83" s="55">
        <f t="shared" si="438"/>
        <v>6750.2099259724182</v>
      </c>
      <c r="IY83" s="55">
        <f t="shared" si="438"/>
        <v>7011.0018457298975</v>
      </c>
      <c r="IZ83" s="55">
        <f t="shared" si="438"/>
        <v>7450.8630647105056</v>
      </c>
      <c r="JA83" s="55">
        <f t="shared" si="438"/>
        <v>6636.9180512046623</v>
      </c>
      <c r="JB83" s="55">
        <f t="shared" si="438"/>
        <v>5022.9765801324575</v>
      </c>
      <c r="JC83" s="55">
        <f t="shared" si="438"/>
        <v>3287.1004353670319</v>
      </c>
      <c r="JD83" s="55">
        <f t="shared" si="438"/>
        <v>2010.437560164924</v>
      </c>
      <c r="JE83" s="55">
        <f t="shared" si="438"/>
        <v>1054.7310967555759</v>
      </c>
      <c r="JF83" s="55">
        <f t="shared" si="438"/>
        <v>1509.9970570080773</v>
      </c>
      <c r="JG83" s="55">
        <f t="shared" si="438"/>
        <v>2365.2178595377695</v>
      </c>
      <c r="JH83" s="55">
        <f t="shared" si="438"/>
        <v>4448.6362443370817</v>
      </c>
      <c r="JI83" s="55">
        <f t="shared" si="438"/>
        <v>6081.2056209159527</v>
      </c>
      <c r="JJ83" s="55">
        <f t="shared" si="438"/>
        <v>6978.9828379074333</v>
      </c>
      <c r="JK83" s="55">
        <f t="shared" si="438"/>
        <v>7246.2554368708861</v>
      </c>
      <c r="JL83" s="55">
        <f t="shared" si="438"/>
        <v>7697.0472071431632</v>
      </c>
      <c r="JM83" s="55">
        <f t="shared" si="438"/>
        <v>6862.8756600517008</v>
      </c>
      <c r="JN83" s="55">
        <f t="shared" si="438"/>
        <v>5208.8277434233496</v>
      </c>
      <c r="JO83" s="55">
        <f t="shared" si="438"/>
        <v>3429.815076460503</v>
      </c>
      <c r="JP83" s="55">
        <f t="shared" si="438"/>
        <v>2121.4271288096238</v>
      </c>
      <c r="JQ83" s="55">
        <f t="shared" si="438"/>
        <v>1141.9713597845534</v>
      </c>
      <c r="JR83" s="55">
        <f t="shared" si="438"/>
        <v>1608.5968591113337</v>
      </c>
      <c r="JS83" s="55">
        <f t="shared" si="438"/>
        <v>2485.0698985838894</v>
      </c>
      <c r="JT83" s="55">
        <f t="shared" si="438"/>
        <v>4620.2612302454654</v>
      </c>
      <c r="JU83" s="55">
        <f t="shared" si="438"/>
        <v>6293.3999558323194</v>
      </c>
      <c r="JV83" s="55">
        <f t="shared" si="438"/>
        <v>7213.4869366660405</v>
      </c>
      <c r="JW83" s="55">
        <f t="shared" si="438"/>
        <v>7487.4012597137335</v>
      </c>
      <c r="JX83" s="55">
        <f t="shared" si="438"/>
        <v>7949.3952054772781</v>
      </c>
      <c r="JY83" s="55">
        <f t="shared" si="438"/>
        <v>7094.494495440591</v>
      </c>
      <c r="JZ83" s="55">
        <f t="shared" si="438"/>
        <v>5399.3434880840268</v>
      </c>
      <c r="KA83" s="55">
        <f t="shared" si="438"/>
        <v>3576.1223563471526</v>
      </c>
      <c r="KB83" s="55">
        <f t="shared" si="438"/>
        <v>2235.2209681971494</v>
      </c>
      <c r="KC83" s="55">
        <f t="shared" si="438"/>
        <v>1231.4257233118055</v>
      </c>
      <c r="KD83" s="55">
        <f t="shared" si="438"/>
        <v>1709.6939698581009</v>
      </c>
      <c r="KE83" s="55">
        <f t="shared" si="438"/>
        <v>2607.9473643615506</v>
      </c>
      <c r="KF83" s="55">
        <f t="shared" si="438"/>
        <v>4796.1982006149155</v>
      </c>
      <c r="KG83" s="55">
        <f t="shared" si="438"/>
        <v>6510.9144235326039</v>
      </c>
      <c r="KH83" s="55">
        <f t="shared" ref="KH83:LX83" si="439">KH73-SUM(KH76:KH81)</f>
        <v>7453.8655658400421</v>
      </c>
      <c r="KI83" s="55">
        <f t="shared" si="439"/>
        <v>7734.5866598154698</v>
      </c>
      <c r="KJ83" s="55">
        <f t="shared" si="439"/>
        <v>8208.0611551312377</v>
      </c>
      <c r="KK83" s="55">
        <f t="shared" si="439"/>
        <v>7331.9161624501412</v>
      </c>
      <c r="KL83" s="55">
        <f t="shared" si="439"/>
        <v>5594.6406525607654</v>
      </c>
      <c r="KM83" s="55">
        <f t="shared" si="439"/>
        <v>3726.1124757002303</v>
      </c>
      <c r="KN83" s="55">
        <f t="shared" si="439"/>
        <v>2351.8896880546995</v>
      </c>
      <c r="KO83" s="55">
        <f t="shared" si="439"/>
        <v>1323.1501313339541</v>
      </c>
      <c r="KP83" s="55">
        <f t="shared" si="439"/>
        <v>1813.3513894393964</v>
      </c>
      <c r="KQ83" s="55">
        <f t="shared" si="439"/>
        <v>2733.9263807962548</v>
      </c>
      <c r="KR83" s="55">
        <f t="shared" si="439"/>
        <v>4976.5552503305171</v>
      </c>
      <c r="KS83" s="55">
        <f t="shared" si="439"/>
        <v>6733.8821713877096</v>
      </c>
      <c r="KT83" s="55">
        <f t="shared" si="439"/>
        <v>7700.2656495814863</v>
      </c>
      <c r="KU83" s="55">
        <f t="shared" si="439"/>
        <v>7987.9626627422058</v>
      </c>
      <c r="KV83" s="55">
        <f t="shared" si="439"/>
        <v>8473.2029992665703</v>
      </c>
      <c r="KW83" s="55">
        <f t="shared" si="439"/>
        <v>7575.2858035173467</v>
      </c>
      <c r="KX83" s="55">
        <f t="shared" si="439"/>
        <v>5794.8389972072218</v>
      </c>
      <c r="KY83" s="55">
        <f t="shared" si="439"/>
        <v>3879.877895151702</v>
      </c>
      <c r="KZ83" s="55">
        <f t="shared" si="439"/>
        <v>2471.5056712331793</v>
      </c>
      <c r="LA83" s="55">
        <f t="shared" si="439"/>
        <v>1417.2019365279239</v>
      </c>
      <c r="LB83" s="55">
        <f t="shared" si="439"/>
        <v>1919.6337024424051</v>
      </c>
      <c r="LC83" s="55">
        <f t="shared" si="439"/>
        <v>2863.0849823344829</v>
      </c>
      <c r="LD83" s="55">
        <f t="shared" si="439"/>
        <v>5161.4431792766718</v>
      </c>
      <c r="LE83" s="55">
        <f t="shared" si="439"/>
        <v>6962.439674322135</v>
      </c>
      <c r="LF83" s="55">
        <f t="shared" si="439"/>
        <v>7952.837781949027</v>
      </c>
      <c r="LG83" s="55">
        <f t="shared" si="439"/>
        <v>8247.6840658867895</v>
      </c>
      <c r="LH83" s="55">
        <f t="shared" si="439"/>
        <v>8744.9826247737856</v>
      </c>
      <c r="LI83" s="55">
        <f t="shared" si="439"/>
        <v>7824.7521867101914</v>
      </c>
      <c r="LJ83" s="55">
        <f t="shared" si="439"/>
        <v>6000.0612772632612</v>
      </c>
      <c r="LK83" s="55">
        <f t="shared" si="439"/>
        <v>4037.513391821662</v>
      </c>
      <c r="LL83" s="55">
        <f t="shared" si="439"/>
        <v>2594.1431181387638</v>
      </c>
      <c r="LM83" s="55">
        <f t="shared" si="439"/>
        <v>1513.6399356260822</v>
      </c>
      <c r="LN83" s="55">
        <f t="shared" si="439"/>
        <v>2028.6071175995617</v>
      </c>
      <c r="LO83" s="55">
        <f t="shared" si="439"/>
        <v>2995.5031617969566</v>
      </c>
      <c r="LP83" s="55">
        <f t="shared" si="439"/>
        <v>5350.9755599331565</v>
      </c>
      <c r="LQ83" s="55">
        <f t="shared" si="439"/>
        <v>7196.7268178805007</v>
      </c>
      <c r="LR83" s="55">
        <f t="shared" si="439"/>
        <v>8211.7363184819224</v>
      </c>
      <c r="LS83" s="55">
        <f t="shared" si="439"/>
        <v>8513.909532575537</v>
      </c>
      <c r="LT83" s="55">
        <f t="shared" si="439"/>
        <v>9023.5659606508743</v>
      </c>
      <c r="LU83" s="55">
        <f t="shared" si="439"/>
        <v>8080.467796201403</v>
      </c>
      <c r="LV83" s="55">
        <f t="shared" si="439"/>
        <v>6210.4333176547134</v>
      </c>
      <c r="LW83" s="55">
        <f>LW73-SUM(LW76:LW81)</f>
        <v>4199.1161172598931</v>
      </c>
      <c r="LX83" s="55">
        <f t="shared" si="439"/>
        <v>2719.8780922759747</v>
      </c>
      <c r="LY83" s="55">
        <f>LY73-SUM(LY76:LY81)</f>
        <v>1612.5244056778524</v>
      </c>
      <c r="LZ83" s="130">
        <f t="shared" ref="LZ83:OG83" si="440">LZ73-SUM(LZ76:LZ81)</f>
        <v>4143.5359329464372</v>
      </c>
      <c r="MA83" s="130">
        <f t="shared" si="440"/>
        <v>5105.5974969228455</v>
      </c>
      <c r="MB83" s="130">
        <f t="shared" si="440"/>
        <v>7449.2925330683656</v>
      </c>
      <c r="MC83" s="130">
        <f t="shared" si="440"/>
        <v>9285.8150347259725</v>
      </c>
      <c r="MD83" s="130">
        <f t="shared" si="440"/>
        <v>10295.749487824385</v>
      </c>
      <c r="ME83" s="130">
        <f t="shared" si="440"/>
        <v>10596.411835847532</v>
      </c>
      <c r="MF83" s="130">
        <f t="shared" si="440"/>
        <v>11103.519981782494</v>
      </c>
      <c r="MG83" s="130">
        <f t="shared" si="440"/>
        <v>10165.137308155268</v>
      </c>
      <c r="MH83" s="130">
        <f t="shared" si="440"/>
        <v>8304.4530020013135</v>
      </c>
      <c r="MI83" s="130">
        <f>MI73-SUM(MI76:MI81)</f>
        <v>6303.1923876084666</v>
      </c>
      <c r="MJ83" s="130">
        <f t="shared" si="440"/>
        <v>4831.3505527494681</v>
      </c>
      <c r="MK83" s="130">
        <f t="shared" si="440"/>
        <v>3729.5336345843371</v>
      </c>
      <c r="ML83" s="130">
        <f t="shared" si="440"/>
        <v>4119.0202328659134</v>
      </c>
      <c r="MM83" s="130">
        <f t="shared" si="440"/>
        <v>5076.2714890224388</v>
      </c>
      <c r="MN83" s="130">
        <f>MN73-SUM(MN76:MN81)</f>
        <v>7408.2480499872318</v>
      </c>
      <c r="MO83" s="130">
        <f t="shared" si="440"/>
        <v>9235.5879391365506</v>
      </c>
      <c r="MP83" s="130">
        <f t="shared" si="440"/>
        <v>10240.472719969472</v>
      </c>
      <c r="MQ83" s="130">
        <f t="shared" si="440"/>
        <v>10539.631756252504</v>
      </c>
      <c r="MR83" s="130">
        <f t="shared" si="440"/>
        <v>11044.204361457789</v>
      </c>
      <c r="MS83" s="130">
        <f t="shared" si="440"/>
        <v>10110.513601198702</v>
      </c>
      <c r="MT83" s="130">
        <f t="shared" si="440"/>
        <v>8259.1327165755156</v>
      </c>
      <c r="MU83" s="130">
        <f t="shared" si="440"/>
        <v>6267.8784052546325</v>
      </c>
      <c r="MV83" s="130">
        <f t="shared" si="440"/>
        <v>4803.3957795699289</v>
      </c>
      <c r="MW83" s="130">
        <f t="shared" si="440"/>
        <v>3707.0879459956241</v>
      </c>
      <c r="MX83" s="130">
        <f t="shared" si="440"/>
        <v>4094.6271112857912</v>
      </c>
      <c r="MY83" s="130">
        <f t="shared" si="440"/>
        <v>5047.0921111615344</v>
      </c>
      <c r="MZ83" s="130">
        <f t="shared" si="440"/>
        <v>7367.4087893215028</v>
      </c>
      <c r="NA83" s="130">
        <f t="shared" si="440"/>
        <v>9185.6119790250741</v>
      </c>
      <c r="NB83" s="130">
        <f t="shared" si="440"/>
        <v>10185.472335953831</v>
      </c>
      <c r="NC83" s="130">
        <f t="shared" si="440"/>
        <v>10483.135577055447</v>
      </c>
      <c r="ND83" s="130">
        <f t="shared" si="440"/>
        <v>10985.185319234708</v>
      </c>
      <c r="NE83" s="130">
        <f t="shared" si="440"/>
        <v>10056.163012776915</v>
      </c>
      <c r="NF83" s="130">
        <f t="shared" si="440"/>
        <v>8214.0390325768458</v>
      </c>
      <c r="NG83" s="130">
        <f t="shared" si="440"/>
        <v>6232.7409928125662</v>
      </c>
      <c r="NH83" s="130">
        <f t="shared" si="440"/>
        <v>4775.5807802562867</v>
      </c>
      <c r="NI83" s="130">
        <f t="shared" si="440"/>
        <v>3684.7544858498532</v>
      </c>
      <c r="NJ83" s="130">
        <f t="shared" si="440"/>
        <v>4070.355955313571</v>
      </c>
      <c r="NK83" s="130">
        <f t="shared" si="440"/>
        <v>5018.0586301899357</v>
      </c>
      <c r="NL83" s="130">
        <f t="shared" si="440"/>
        <v>7326.7737249591046</v>
      </c>
      <c r="NM83" s="130">
        <f t="shared" si="440"/>
        <v>9135.8858987141593</v>
      </c>
      <c r="NN83" s="130">
        <f t="shared" si="440"/>
        <v>10130.746953858272</v>
      </c>
      <c r="NO83" s="130">
        <f t="shared" si="440"/>
        <v>10426.92187875438</v>
      </c>
      <c r="NP83" s="130">
        <f t="shared" si="440"/>
        <v>10926.461372222744</v>
      </c>
      <c r="NQ83" s="130">
        <f t="shared" si="440"/>
        <v>10002.08417729724</v>
      </c>
      <c r="NR83" s="130">
        <f t="shared" si="440"/>
        <v>8169.1708169981712</v>
      </c>
      <c r="NS83" s="130">
        <f t="shared" si="440"/>
        <v>6197.7792674327129</v>
      </c>
      <c r="NT83" s="130">
        <f t="shared" si="440"/>
        <v>4747.904855939214</v>
      </c>
      <c r="NU83" s="130">
        <f t="shared" si="440"/>
        <v>3662.5326930048122</v>
      </c>
      <c r="NV83" s="130">
        <f t="shared" si="440"/>
        <v>4046.2061551212109</v>
      </c>
      <c r="NW83" s="130">
        <f t="shared" si="440"/>
        <v>4989.1703166231946</v>
      </c>
      <c r="NX83" s="130">
        <f t="shared" si="440"/>
        <v>7286.3418359185171</v>
      </c>
      <c r="NY83" s="130">
        <f t="shared" si="440"/>
        <v>9086.4084488047974</v>
      </c>
      <c r="NZ83" s="130">
        <f t="shared" si="440"/>
        <v>10076.29519867319</v>
      </c>
      <c r="OA83" s="130">
        <f t="shared" si="440"/>
        <v>10370.989248944818</v>
      </c>
      <c r="OB83" s="130">
        <f t="shared" si="440"/>
        <v>10868.031044945839</v>
      </c>
      <c r="OC83" s="130">
        <f t="shared" si="440"/>
        <v>9948.275735994961</v>
      </c>
      <c r="OD83" s="130">
        <f t="shared" si="440"/>
        <v>8124.5269424973894</v>
      </c>
      <c r="OE83" s="130">
        <f t="shared" si="440"/>
        <v>6162.9923506797577</v>
      </c>
      <c r="OF83" s="130">
        <f t="shared" si="440"/>
        <v>4720.3673112437264</v>
      </c>
      <c r="OG83" s="130">
        <f t="shared" si="440"/>
        <v>3640.4220091239968</v>
      </c>
    </row>
    <row r="84" spans="2:397">
      <c r="E84" s="11" t="s">
        <v>350</v>
      </c>
      <c r="G84" s="55">
        <f>G83</f>
        <v>-850914.97089808842</v>
      </c>
      <c r="H84" s="55">
        <f t="shared" ref="H84:AE84" si="441">G84+H83</f>
        <v>-896151.86914548953</v>
      </c>
      <c r="I84" s="55">
        <f t="shared" si="441"/>
        <v>-939973.22663091845</v>
      </c>
      <c r="J84" s="55">
        <f t="shared" si="441"/>
        <v>-982347.55941535986</v>
      </c>
      <c r="K84" s="55">
        <f t="shared" si="441"/>
        <v>-1023242.768872694</v>
      </c>
      <c r="L84" s="55">
        <f t="shared" si="441"/>
        <v>-1062623.5800977505</v>
      </c>
      <c r="M84" s="55">
        <f t="shared" si="441"/>
        <v>-1100452.2905888329</v>
      </c>
      <c r="N84" s="55">
        <f t="shared" si="441"/>
        <v>-1136734.4568502258</v>
      </c>
      <c r="O84" s="55">
        <f t="shared" si="441"/>
        <v>-1171379.4576027903</v>
      </c>
      <c r="P84" s="55">
        <f t="shared" si="441"/>
        <v>-1204346.535001959</v>
      </c>
      <c r="Q84" s="55">
        <f t="shared" si="441"/>
        <v>-1165998.9261587276</v>
      </c>
      <c r="R84" s="55">
        <f t="shared" si="441"/>
        <v>-1125970.0763779019</v>
      </c>
      <c r="S84" s="55">
        <f t="shared" si="441"/>
        <v>-1084217.7338523476</v>
      </c>
      <c r="T84" s="55">
        <f t="shared" si="441"/>
        <v>-1040698.5873581265</v>
      </c>
      <c r="U84" s="55">
        <f t="shared" si="441"/>
        <v>-995368.23973880103</v>
      </c>
      <c r="V84" s="55">
        <f t="shared" si="441"/>
        <v>-948181.1807270397</v>
      </c>
      <c r="W84" s="55">
        <f t="shared" si="441"/>
        <v>-899090.75908698037</v>
      </c>
      <c r="X84" s="55">
        <f t="shared" si="441"/>
        <v>-848049.1540603945</v>
      </c>
      <c r="Y84" s="55">
        <f t="shared" si="441"/>
        <v>-795007.34609927353</v>
      </c>
      <c r="Z84" s="55">
        <f>Y84+Z83</f>
        <v>-739915.08686702349</v>
      </c>
      <c r="AA84" s="55">
        <f t="shared" si="441"/>
        <v>-682720.86849001271</v>
      </c>
      <c r="AB84" s="55">
        <f t="shared" si="441"/>
        <v>-623371.89204075898</v>
      </c>
      <c r="AC84" s="55">
        <f t="shared" si="441"/>
        <v>-561814.03523357748</v>
      </c>
      <c r="AD84" s="55">
        <f t="shared" si="441"/>
        <v>-497991.8193130322</v>
      </c>
      <c r="AE84" s="55">
        <f t="shared" si="441"/>
        <v>-431848.37511504383</v>
      </c>
      <c r="AF84" s="130">
        <f t="shared" ref="AF84" si="442">AE84+AF83</f>
        <v>-340534.78592682694</v>
      </c>
      <c r="AG84" s="130">
        <f t="shared" ref="AG84" si="443">AF84+AG83</f>
        <v>-249723.34092954063</v>
      </c>
      <c r="AH84" s="130">
        <f t="shared" ref="AH84" si="444">AG84+AH83</f>
        <v>-159411.52940223028</v>
      </c>
      <c r="AI84" s="130">
        <f>AH84+AI83</f>
        <v>-69596.853177545971</v>
      </c>
      <c r="AJ84" s="130">
        <f>AI84+AJ83</f>
        <v>19723.173421025436</v>
      </c>
      <c r="AK84" s="50"/>
      <c r="AL84" s="55">
        <f>AL83</f>
        <v>-790854.93188703165</v>
      </c>
      <c r="AM84" s="55">
        <f t="shared" ref="AM84:CX84" si="445">AM83+AL84</f>
        <v>-796575.8226512979</v>
      </c>
      <c r="AN84" s="55">
        <f t="shared" si="445"/>
        <v>-802079.8101465269</v>
      </c>
      <c r="AO84" s="55">
        <f t="shared" si="445"/>
        <v>-807413.8319558939</v>
      </c>
      <c r="AP84" s="55">
        <f t="shared" si="445"/>
        <v>-812654.3867906708</v>
      </c>
      <c r="AQ84" s="55">
        <f t="shared" si="445"/>
        <v>-817867.11605720746</v>
      </c>
      <c r="AR84" s="55">
        <f t="shared" si="445"/>
        <v>-823032.91369957279</v>
      </c>
      <c r="AS84" s="55">
        <f t="shared" si="445"/>
        <v>-828285.55637355638</v>
      </c>
      <c r="AT84" s="55">
        <f t="shared" si="445"/>
        <v>-833710.40084957762</v>
      </c>
      <c r="AU84" s="55">
        <f t="shared" si="445"/>
        <v>-839320.45712268108</v>
      </c>
      <c r="AV84" s="55">
        <f t="shared" si="445"/>
        <v>-845066.728773879</v>
      </c>
      <c r="AW84" s="55">
        <f t="shared" si="445"/>
        <v>-850914.97089808842</v>
      </c>
      <c r="AX84" s="55">
        <f t="shared" si="445"/>
        <v>-856657.11843861779</v>
      </c>
      <c r="AY84" s="55">
        <f t="shared" si="445"/>
        <v>-861851.77191207476</v>
      </c>
      <c r="AZ84" s="55">
        <f t="shared" si="445"/>
        <v>-865712.66549389518</v>
      </c>
      <c r="BA84" s="55">
        <f t="shared" si="445"/>
        <v>-868528.42307678156</v>
      </c>
      <c r="BB84" s="55">
        <f t="shared" si="445"/>
        <v>-870769.44288621598</v>
      </c>
      <c r="BC84" s="55">
        <f t="shared" si="445"/>
        <v>-872839.36049398431</v>
      </c>
      <c r="BD84" s="55">
        <f t="shared" si="445"/>
        <v>-874620.69085156044</v>
      </c>
      <c r="BE84" s="55">
        <f t="shared" si="445"/>
        <v>-876936.0399930604</v>
      </c>
      <c r="BF84" s="55">
        <f t="shared" si="445"/>
        <v>-880310.27523547004</v>
      </c>
      <c r="BG84" s="55">
        <f t="shared" si="445"/>
        <v>-884823.3963393179</v>
      </c>
      <c r="BH84" s="55">
        <f t="shared" si="445"/>
        <v>-890174.11942460621</v>
      </c>
      <c r="BI84" s="55">
        <f t="shared" si="445"/>
        <v>-896151.86914548965</v>
      </c>
      <c r="BJ84" s="55">
        <f t="shared" si="445"/>
        <v>-901825.0692454495</v>
      </c>
      <c r="BK84" s="55">
        <f t="shared" si="445"/>
        <v>-906937.17005077016</v>
      </c>
      <c r="BL84" s="55">
        <f t="shared" si="445"/>
        <v>-910682.36703114712</v>
      </c>
      <c r="BM84" s="55">
        <f t="shared" si="445"/>
        <v>-913356.45638301654</v>
      </c>
      <c r="BN84" s="55">
        <f t="shared" si="445"/>
        <v>-915441.52572776377</v>
      </c>
      <c r="BO84" s="55">
        <f t="shared" si="445"/>
        <v>-917351.24098113342</v>
      </c>
      <c r="BP84" s="55">
        <f t="shared" si="445"/>
        <v>-918965.19759114366</v>
      </c>
      <c r="BQ84" s="55">
        <f t="shared" si="445"/>
        <v>-921126.44335185818</v>
      </c>
      <c r="BR84" s="55">
        <f t="shared" si="445"/>
        <v>-924372.88853309001</v>
      </c>
      <c r="BS84" s="55">
        <f t="shared" si="445"/>
        <v>-928786.5208894168</v>
      </c>
      <c r="BT84" s="55">
        <f t="shared" si="445"/>
        <v>-934058.56963642291</v>
      </c>
      <c r="BU84" s="55">
        <f t="shared" si="445"/>
        <v>-939973.22663091857</v>
      </c>
      <c r="BV84" s="55">
        <f t="shared" si="445"/>
        <v>-945576.07363382075</v>
      </c>
      <c r="BW84" s="55">
        <f t="shared" si="445"/>
        <v>-950603.87802461197</v>
      </c>
      <c r="BX84" s="55">
        <f t="shared" si="445"/>
        <v>-954230.81103040965</v>
      </c>
      <c r="BY84" s="55">
        <f t="shared" si="445"/>
        <v>-956760.01938313129</v>
      </c>
      <c r="BZ84" s="55">
        <f t="shared" si="445"/>
        <v>-958685.57058155374</v>
      </c>
      <c r="CA84" s="55">
        <f t="shared" si="445"/>
        <v>-960431.41013942787</v>
      </c>
      <c r="CB84" s="55">
        <f t="shared" si="445"/>
        <v>-961874.14145165519</v>
      </c>
      <c r="CC84" s="55">
        <f t="shared" si="445"/>
        <v>-963877.76204998174</v>
      </c>
      <c r="CD84" s="55">
        <f t="shared" si="445"/>
        <v>-966993.54927442549</v>
      </c>
      <c r="CE84" s="55">
        <f t="shared" si="445"/>
        <v>-971305.52827526536</v>
      </c>
      <c r="CF84" s="55">
        <f t="shared" si="445"/>
        <v>-976497.25531409285</v>
      </c>
      <c r="CG84" s="55">
        <f t="shared" si="445"/>
        <v>-982347.55941535998</v>
      </c>
      <c r="CH84" s="55">
        <f t="shared" si="445"/>
        <v>-987878.62670821755</v>
      </c>
      <c r="CI84" s="55">
        <f t="shared" si="445"/>
        <v>-992820.36158005323</v>
      </c>
      <c r="CJ84" s="55">
        <f t="shared" si="445"/>
        <v>-996326.41341297829</v>
      </c>
      <c r="CK84" s="55">
        <f t="shared" si="445"/>
        <v>-998707.46213519829</v>
      </c>
      <c r="CL84" s="55">
        <f t="shared" si="445"/>
        <v>-1000469.8528228349</v>
      </c>
      <c r="CM84" s="55">
        <f t="shared" si="445"/>
        <v>-1002048.0660356554</v>
      </c>
      <c r="CN84" s="55">
        <f t="shared" si="445"/>
        <v>-1003315.6387629248</v>
      </c>
      <c r="CO84" s="55">
        <f t="shared" si="445"/>
        <v>-1005158.0388750531</v>
      </c>
      <c r="CP84" s="55">
        <f t="shared" si="445"/>
        <v>-1008140.2429539575</v>
      </c>
      <c r="CQ84" s="55">
        <f t="shared" si="445"/>
        <v>-1012348.3641749015</v>
      </c>
      <c r="CR84" s="55">
        <f t="shared" si="445"/>
        <v>-1017458.0951725771</v>
      </c>
      <c r="CS84" s="55">
        <f t="shared" si="445"/>
        <v>-1023242.768872694</v>
      </c>
      <c r="CT84" s="55">
        <f t="shared" si="445"/>
        <v>-1028700.3961721713</v>
      </c>
      <c r="CU84" s="55">
        <f t="shared" si="445"/>
        <v>-1033554.0461399644</v>
      </c>
      <c r="CV84" s="55">
        <f t="shared" si="445"/>
        <v>-1036936.3363453299</v>
      </c>
      <c r="CW84" s="55">
        <f t="shared" si="445"/>
        <v>-1039165.6671126893</v>
      </c>
      <c r="CX84" s="55">
        <f t="shared" si="445"/>
        <v>-1040760.9661933059</v>
      </c>
      <c r="CY84" s="55">
        <f t="shared" ref="CY84:FJ84" si="446">CY83+CX84</f>
        <v>-1042167.5109888575</v>
      </c>
      <c r="CZ84" s="55">
        <f t="shared" si="446"/>
        <v>-1043255.6958827919</v>
      </c>
      <c r="DA84" s="55">
        <f t="shared" si="446"/>
        <v>-1044932.9926220989</v>
      </c>
      <c r="DB84" s="55">
        <f t="shared" si="446"/>
        <v>-1047778.4174567565</v>
      </c>
      <c r="DC84" s="55">
        <f t="shared" si="446"/>
        <v>-1051880.2234744332</v>
      </c>
      <c r="DD84" s="55">
        <f t="shared" si="446"/>
        <v>-1056906.0442717932</v>
      </c>
      <c r="DE84" s="55">
        <f t="shared" si="446"/>
        <v>-1062623.5800977503</v>
      </c>
      <c r="DF84" s="55">
        <f t="shared" si="446"/>
        <v>-1068005.93661121</v>
      </c>
      <c r="DG84" s="55">
        <f t="shared" si="446"/>
        <v>-1072769.3069562931</v>
      </c>
      <c r="DH84" s="55">
        <f t="shared" si="446"/>
        <v>-1076024.7542488521</v>
      </c>
      <c r="DI84" s="55">
        <f t="shared" si="446"/>
        <v>-1078098.5910613709</v>
      </c>
      <c r="DJ84" s="55">
        <f t="shared" si="446"/>
        <v>-1079522.6404997311</v>
      </c>
      <c r="DK84" s="55">
        <f t="shared" si="446"/>
        <v>-1080753.2451090424</v>
      </c>
      <c r="DL84" s="55">
        <f t="shared" si="446"/>
        <v>-1081657.5785731813</v>
      </c>
      <c r="DM84" s="55">
        <f t="shared" si="446"/>
        <v>-1083165.6633120503</v>
      </c>
      <c r="DN84" s="55">
        <f t="shared" si="446"/>
        <v>-1085870.9041294393</v>
      </c>
      <c r="DO84" s="55">
        <f t="shared" si="446"/>
        <v>-1089863.7472022455</v>
      </c>
      <c r="DP84" s="55">
        <f t="shared" si="446"/>
        <v>-1094803.5668220103</v>
      </c>
      <c r="DQ84" s="55">
        <f t="shared" si="446"/>
        <v>-1100452.2905888327</v>
      </c>
      <c r="DR84" s="55">
        <f t="shared" si="446"/>
        <v>-1105770.7452746637</v>
      </c>
      <c r="DS84" s="55">
        <f t="shared" si="446"/>
        <v>-1110452.1777265256</v>
      </c>
      <c r="DT84" s="55">
        <f t="shared" si="446"/>
        <v>-1113581.7491503919</v>
      </c>
      <c r="DU84" s="55">
        <f t="shared" si="446"/>
        <v>-1115495.2802390587</v>
      </c>
      <c r="DV84" s="55">
        <f t="shared" si="446"/>
        <v>-1116740.0904001207</v>
      </c>
      <c r="DW84" s="55">
        <f t="shared" si="446"/>
        <v>-1117785.8191221361</v>
      </c>
      <c r="DX84" s="55">
        <f t="shared" si="446"/>
        <v>-1118495.7697857784</v>
      </c>
      <c r="DY84" s="55">
        <f t="shared" si="446"/>
        <v>-1119827.0638742645</v>
      </c>
      <c r="DZ84" s="55">
        <f t="shared" si="446"/>
        <v>-1122390.3968652491</v>
      </c>
      <c r="EA84" s="55">
        <f t="shared" si="446"/>
        <v>-1126278.8503631435</v>
      </c>
      <c r="EB84" s="55">
        <f t="shared" si="446"/>
        <v>-1131141.8734819421</v>
      </c>
      <c r="EC84" s="55">
        <f t="shared" si="446"/>
        <v>-1136734.4568502256</v>
      </c>
      <c r="ED84" s="55">
        <f t="shared" si="446"/>
        <v>-1141973.5103566309</v>
      </c>
      <c r="EE84" s="55">
        <f t="shared" si="446"/>
        <v>-1146559.711626553</v>
      </c>
      <c r="EF84" s="55">
        <f t="shared" si="446"/>
        <v>-1149555.4881219335</v>
      </c>
      <c r="EG84" s="55">
        <f t="shared" si="446"/>
        <v>-1151305.005679785</v>
      </c>
      <c r="EH84" s="55">
        <f t="shared" si="446"/>
        <v>-1152369.1845949809</v>
      </c>
      <c r="EI84" s="55">
        <f t="shared" si="446"/>
        <v>-1153229.3348973696</v>
      </c>
      <c r="EJ84" s="55">
        <f t="shared" si="446"/>
        <v>-1153745.3630566346</v>
      </c>
      <c r="EK84" s="55">
        <f t="shared" si="446"/>
        <v>-1154898.175024851</v>
      </c>
      <c r="EL84" s="55">
        <f t="shared" si="446"/>
        <v>-1157313.6420622929</v>
      </c>
      <c r="EM84" s="55">
        <f t="shared" si="446"/>
        <v>-1161087.1588512412</v>
      </c>
      <c r="EN84" s="55">
        <f t="shared" si="446"/>
        <v>-1165859.4633161733</v>
      </c>
      <c r="EO84" s="55">
        <f t="shared" si="446"/>
        <v>-1171379.4576027899</v>
      </c>
      <c r="EP84" s="55">
        <f t="shared" si="446"/>
        <v>-1176537.1306203213</v>
      </c>
      <c r="EQ84" s="55">
        <f t="shared" si="446"/>
        <v>-1181025.7280232927</v>
      </c>
      <c r="ER84" s="55">
        <f t="shared" si="446"/>
        <v>-1183884.3785960756</v>
      </c>
      <c r="ES84" s="55">
        <f t="shared" si="446"/>
        <v>-1185465.8006967315</v>
      </c>
      <c r="ET84" s="55">
        <f t="shared" si="446"/>
        <v>-1186344.8534894621</v>
      </c>
      <c r="EU84" s="55">
        <f t="shared" si="446"/>
        <v>-1187014.807558357</v>
      </c>
      <c r="EV84" s="55">
        <f t="shared" si="446"/>
        <v>-1187332.0880488716</v>
      </c>
      <c r="EW84" s="55">
        <f t="shared" si="446"/>
        <v>-1188301.97642599</v>
      </c>
      <c r="EX84" s="55">
        <f t="shared" si="446"/>
        <v>-1190565.8968508041</v>
      </c>
      <c r="EY84" s="55">
        <f t="shared" si="446"/>
        <v>-1194221.6145634498</v>
      </c>
      <c r="EZ84" s="55">
        <f t="shared" si="446"/>
        <v>-1198900.9398258273</v>
      </c>
      <c r="FA84" s="55">
        <f t="shared" si="446"/>
        <v>-1204346.5350019583</v>
      </c>
      <c r="FB84" s="55">
        <f t="shared" si="446"/>
        <v>-1203621.2163509945</v>
      </c>
      <c r="FC84" s="55">
        <f t="shared" si="446"/>
        <v>-1202210.1955564492</v>
      </c>
      <c r="FD84" s="55">
        <f t="shared" si="446"/>
        <v>-1199128.723752985</v>
      </c>
      <c r="FE84" s="55">
        <f t="shared" si="446"/>
        <v>-1194738.2843498616</v>
      </c>
      <c r="FF84" s="55">
        <f t="shared" si="446"/>
        <v>-1189628.0217615105</v>
      </c>
      <c r="FG84" s="55">
        <f t="shared" si="446"/>
        <v>-1184303.4643460368</v>
      </c>
      <c r="FH84" s="55">
        <f t="shared" si="446"/>
        <v>-1178617.4694137599</v>
      </c>
      <c r="FI84" s="55">
        <f t="shared" si="446"/>
        <v>-1173600.299674069</v>
      </c>
      <c r="FJ84" s="55">
        <f t="shared" si="446"/>
        <v>-1169909.3186784592</v>
      </c>
      <c r="FK84" s="55">
        <f t="shared" ref="FK84:HV84" si="447">FK83+FJ84</f>
        <v>-1167644.7211332833</v>
      </c>
      <c r="FL84" s="55">
        <f t="shared" si="447"/>
        <v>-1166429.1677854501</v>
      </c>
      <c r="FM84" s="55">
        <f t="shared" si="447"/>
        <v>-1165998.9261587271</v>
      </c>
      <c r="FN84" s="55">
        <f t="shared" si="447"/>
        <v>-1165194.8914344669</v>
      </c>
      <c r="FO84" s="55">
        <f t="shared" si="447"/>
        <v>-1163688.1148683571</v>
      </c>
      <c r="FP84" s="55">
        <f t="shared" si="447"/>
        <v>-1160469.3765857567</v>
      </c>
      <c r="FQ84" s="55">
        <f t="shared" si="447"/>
        <v>-1155909.1428586456</v>
      </c>
      <c r="FR84" s="55">
        <f t="shared" si="447"/>
        <v>-1150611.198340154</v>
      </c>
      <c r="FS84" s="55">
        <f t="shared" si="447"/>
        <v>-1145093.6337680859</v>
      </c>
      <c r="FT84" s="55">
        <f t="shared" si="447"/>
        <v>-1139205.649956922</v>
      </c>
      <c r="FU84" s="55">
        <f t="shared" si="447"/>
        <v>-1134003.1116443798</v>
      </c>
      <c r="FV84" s="55">
        <f t="shared" si="447"/>
        <v>-1130159.7178662089</v>
      </c>
      <c r="FW84" s="55">
        <f t="shared" si="447"/>
        <v>-1127778.1531672154</v>
      </c>
      <c r="FX84" s="55">
        <f t="shared" si="447"/>
        <v>-1126471.7014138685</v>
      </c>
      <c r="FY84" s="55">
        <f t="shared" si="447"/>
        <v>-1125970.0763779015</v>
      </c>
      <c r="FZ84" s="55">
        <f t="shared" si="447"/>
        <v>-1125085.3300717706</v>
      </c>
      <c r="GA84" s="55">
        <f t="shared" si="447"/>
        <v>-1123480.37878902</v>
      </c>
      <c r="GB84" s="55">
        <f t="shared" si="447"/>
        <v>-1120120.923541124</v>
      </c>
      <c r="GC84" s="55">
        <f t="shared" si="447"/>
        <v>-1115386.6366869214</v>
      </c>
      <c r="GD84" s="55">
        <f t="shared" si="447"/>
        <v>-1109896.3069281725</v>
      </c>
      <c r="GE84" s="55">
        <f t="shared" si="447"/>
        <v>-1104180.8995575153</v>
      </c>
      <c r="GF84" s="55">
        <f t="shared" si="447"/>
        <v>-1098085.868029671</v>
      </c>
      <c r="GG84" s="55">
        <f t="shared" si="447"/>
        <v>-1092693.3153210892</v>
      </c>
      <c r="GH84" s="55">
        <f t="shared" si="447"/>
        <v>-1088693.681888558</v>
      </c>
      <c r="GI84" s="55">
        <f t="shared" si="447"/>
        <v>-1086192.2039878215</v>
      </c>
      <c r="GJ84" s="55">
        <f t="shared" si="447"/>
        <v>-1084792.555589431</v>
      </c>
      <c r="GK84" s="55">
        <f t="shared" si="447"/>
        <v>-1084217.7338523471</v>
      </c>
      <c r="GL84" s="55">
        <f t="shared" si="447"/>
        <v>-1083250.2300790998</v>
      </c>
      <c r="GM84" s="55">
        <f t="shared" si="447"/>
        <v>-1081544.6242355639</v>
      </c>
      <c r="GN84" s="55">
        <f t="shared" si="447"/>
        <v>-1078040.9150033488</v>
      </c>
      <c r="GO84" s="55">
        <f t="shared" si="447"/>
        <v>-1073128.2095994104</v>
      </c>
      <c r="GP84" s="55">
        <f t="shared" si="447"/>
        <v>-1067440.6736247477</v>
      </c>
      <c r="GQ84" s="55">
        <f t="shared" si="447"/>
        <v>-1061522.4668595209</v>
      </c>
      <c r="GR84" s="55">
        <f t="shared" si="447"/>
        <v>-1055215.2022768008</v>
      </c>
      <c r="GS84" s="55">
        <f t="shared" si="447"/>
        <v>-1049627.8731120017</v>
      </c>
      <c r="GT84" s="55">
        <f t="shared" si="447"/>
        <v>-1045468.0772672631</v>
      </c>
      <c r="GU84" s="55">
        <f t="shared" si="447"/>
        <v>-1042843.6661192845</v>
      </c>
      <c r="GV84" s="55">
        <f t="shared" si="447"/>
        <v>-1041348.4649367852</v>
      </c>
      <c r="GW84" s="55">
        <f t="shared" si="447"/>
        <v>-1040698.5873581261</v>
      </c>
      <c r="GX84" s="55">
        <f t="shared" si="447"/>
        <v>-1039646.2285882201</v>
      </c>
      <c r="GY84" s="55">
        <f t="shared" si="447"/>
        <v>-1037837.4259115788</v>
      </c>
      <c r="GZ84" s="55">
        <f t="shared" si="447"/>
        <v>-1034185.8369770496</v>
      </c>
      <c r="HA84" s="55">
        <f t="shared" si="447"/>
        <v>-1029090.2383159295</v>
      </c>
      <c r="HB84" s="55">
        <f t="shared" si="447"/>
        <v>-1023200.5545444028</v>
      </c>
      <c r="HC84" s="55">
        <f t="shared" si="447"/>
        <v>-1017074.4678131664</v>
      </c>
      <c r="HD84" s="55">
        <f t="shared" si="447"/>
        <v>-1010549.6551776722</v>
      </c>
      <c r="HE84" s="55">
        <f t="shared" si="447"/>
        <v>-1004762.6683552343</v>
      </c>
      <c r="HF84" s="55">
        <f t="shared" si="447"/>
        <v>-1000438.6890558604</v>
      </c>
      <c r="HG84" s="55">
        <f t="shared" si="447"/>
        <v>-997688.24876296089</v>
      </c>
      <c r="HH84" s="55">
        <f t="shared" si="447"/>
        <v>-996095.07930318289</v>
      </c>
      <c r="HI84" s="55">
        <f t="shared" si="447"/>
        <v>-995368.23973880045</v>
      </c>
      <c r="HJ84" s="55">
        <f t="shared" si="447"/>
        <v>-994228.87549895432</v>
      </c>
      <c r="HK84" s="55">
        <f t="shared" si="447"/>
        <v>-992314.26972129056</v>
      </c>
      <c r="HL84" s="55">
        <f t="shared" si="447"/>
        <v>-988511.08444723033</v>
      </c>
      <c r="HM84" s="55">
        <f t="shared" si="447"/>
        <v>-983228.00580487354</v>
      </c>
      <c r="HN84" s="55">
        <f t="shared" si="447"/>
        <v>-977131.1090371164</v>
      </c>
      <c r="HO84" s="55">
        <f t="shared" si="447"/>
        <v>-970791.93469610089</v>
      </c>
      <c r="HP84" s="55">
        <f t="shared" si="447"/>
        <v>-964044.12611210661</v>
      </c>
      <c r="HQ84" s="55">
        <f t="shared" si="447"/>
        <v>-958052.47831262322</v>
      </c>
      <c r="HR84" s="55">
        <f t="shared" si="447"/>
        <v>-953560.19377315184</v>
      </c>
      <c r="HS84" s="55">
        <f t="shared" si="447"/>
        <v>-950680.55068446579</v>
      </c>
      <c r="HT84" s="55">
        <f t="shared" si="447"/>
        <v>-948986.93660910428</v>
      </c>
      <c r="HU84" s="55">
        <f t="shared" si="447"/>
        <v>-948181.180727039</v>
      </c>
      <c r="HV84" s="55">
        <f t="shared" si="447"/>
        <v>-946952.60626817797</v>
      </c>
      <c r="HW84" s="55">
        <f t="shared" ref="HW84:KH84" si="448">HW83+HV84</f>
        <v>-944929.52551928465</v>
      </c>
      <c r="HX84" s="55">
        <f t="shared" si="448"/>
        <v>-940970.93407350942</v>
      </c>
      <c r="HY84" s="55">
        <f t="shared" si="448"/>
        <v>-935495.6739092354</v>
      </c>
      <c r="HZ84" s="55">
        <f t="shared" si="448"/>
        <v>-929186.37223914487</v>
      </c>
      <c r="IA84" s="55">
        <f t="shared" si="448"/>
        <v>-922628.77239810047</v>
      </c>
      <c r="IB84" s="55">
        <f t="shared" si="448"/>
        <v>-915652.38375313929</v>
      </c>
      <c r="IC84" s="55">
        <f t="shared" si="448"/>
        <v>-909450.94648818416</v>
      </c>
      <c r="ID84" s="55">
        <f t="shared" si="448"/>
        <v>-904786.13166025234</v>
      </c>
      <c r="IE84" s="55">
        <f t="shared" si="448"/>
        <v>-901774.03242315783</v>
      </c>
      <c r="IF84" s="55">
        <f t="shared" si="448"/>
        <v>-899977.43502036901</v>
      </c>
      <c r="IG84" s="55">
        <f t="shared" si="448"/>
        <v>-899090.75908697979</v>
      </c>
      <c r="IH84" s="55">
        <f t="shared" si="448"/>
        <v>-897770.71401875187</v>
      </c>
      <c r="II84" s="55">
        <f t="shared" si="448"/>
        <v>-895636.41917918425</v>
      </c>
      <c r="IJ84" s="55">
        <f t="shared" si="448"/>
        <v>-891518.5162019172</v>
      </c>
      <c r="IK84" s="55">
        <f t="shared" si="448"/>
        <v>-885846.25528849673</v>
      </c>
      <c r="IL84" s="55">
        <f t="shared" si="448"/>
        <v>-879319.22693784023</v>
      </c>
      <c r="IM84" s="55">
        <f t="shared" si="448"/>
        <v>-872537.73020668165</v>
      </c>
      <c r="IN84" s="55">
        <f t="shared" si="448"/>
        <v>-865327.03776982892</v>
      </c>
      <c r="IO84" s="55">
        <f t="shared" si="448"/>
        <v>-858910.5542547754</v>
      </c>
      <c r="IP84" s="55">
        <f t="shared" si="448"/>
        <v>-854068.87824430515</v>
      </c>
      <c r="IQ84" s="55">
        <f t="shared" si="448"/>
        <v>-850920.9878071046</v>
      </c>
      <c r="IR84" s="55">
        <f t="shared" si="448"/>
        <v>-849018.80442479218</v>
      </c>
      <c r="IS84" s="55">
        <f t="shared" si="448"/>
        <v>-848049.15406039392</v>
      </c>
      <c r="IT84" s="55">
        <f t="shared" si="448"/>
        <v>-846635.32095141849</v>
      </c>
      <c r="IU84" s="55">
        <f t="shared" si="448"/>
        <v>-844387.0039642856</v>
      </c>
      <c r="IV84" s="55">
        <f t="shared" si="448"/>
        <v>-840105.78617723146</v>
      </c>
      <c r="IW84" s="55">
        <f t="shared" si="448"/>
        <v>-834231.58465931041</v>
      </c>
      <c r="IX84" s="55">
        <f t="shared" si="448"/>
        <v>-827481.37473333802</v>
      </c>
      <c r="IY84" s="55">
        <f t="shared" si="448"/>
        <v>-820470.37288760813</v>
      </c>
      <c r="IZ84" s="55">
        <f t="shared" si="448"/>
        <v>-813019.50982289761</v>
      </c>
      <c r="JA84" s="55">
        <f t="shared" si="448"/>
        <v>-806382.59177169297</v>
      </c>
      <c r="JB84" s="55">
        <f t="shared" si="448"/>
        <v>-801359.61519156047</v>
      </c>
      <c r="JC84" s="55">
        <f t="shared" si="448"/>
        <v>-798072.51475619338</v>
      </c>
      <c r="JD84" s="55">
        <f t="shared" si="448"/>
        <v>-796062.07719602843</v>
      </c>
      <c r="JE84" s="55">
        <f t="shared" si="448"/>
        <v>-795007.34609927284</v>
      </c>
      <c r="JF84" s="55">
        <f t="shared" si="448"/>
        <v>-793497.34904226474</v>
      </c>
      <c r="JG84" s="55">
        <f t="shared" si="448"/>
        <v>-791132.13118272694</v>
      </c>
      <c r="JH84" s="55">
        <f t="shared" si="448"/>
        <v>-786683.49493838986</v>
      </c>
      <c r="JI84" s="55">
        <f t="shared" si="448"/>
        <v>-780602.28931747389</v>
      </c>
      <c r="JJ84" s="55">
        <f t="shared" si="448"/>
        <v>-773623.3064795665</v>
      </c>
      <c r="JK84" s="55">
        <f t="shared" si="448"/>
        <v>-766377.05104269565</v>
      </c>
      <c r="JL84" s="55">
        <f t="shared" si="448"/>
        <v>-758680.00383555249</v>
      </c>
      <c r="JM84" s="55">
        <f t="shared" si="448"/>
        <v>-751817.12817550078</v>
      </c>
      <c r="JN84" s="55">
        <f t="shared" si="448"/>
        <v>-746608.30043207738</v>
      </c>
      <c r="JO84" s="55">
        <f t="shared" si="448"/>
        <v>-743178.4853556169</v>
      </c>
      <c r="JP84" s="55">
        <f t="shared" si="448"/>
        <v>-741057.05822680728</v>
      </c>
      <c r="JQ84" s="55">
        <f>JQ83+JP84</f>
        <v>-739915.08686702268</v>
      </c>
      <c r="JR84" s="55">
        <f t="shared" si="448"/>
        <v>-738306.49000791134</v>
      </c>
      <c r="JS84" s="55">
        <f t="shared" si="448"/>
        <v>-735821.42010932742</v>
      </c>
      <c r="JT84" s="55">
        <f t="shared" si="448"/>
        <v>-731201.15887908195</v>
      </c>
      <c r="JU84" s="55">
        <f t="shared" si="448"/>
        <v>-724907.75892324967</v>
      </c>
      <c r="JV84" s="55">
        <f t="shared" si="448"/>
        <v>-717694.2719865836</v>
      </c>
      <c r="JW84" s="55">
        <f t="shared" si="448"/>
        <v>-710206.87072686991</v>
      </c>
      <c r="JX84" s="55">
        <f t="shared" si="448"/>
        <v>-702257.47552139265</v>
      </c>
      <c r="JY84" s="55">
        <f t="shared" si="448"/>
        <v>-695162.98102595203</v>
      </c>
      <c r="JZ84" s="55">
        <f t="shared" si="448"/>
        <v>-689763.63753786799</v>
      </c>
      <c r="KA84" s="55">
        <f t="shared" si="448"/>
        <v>-686187.51518152084</v>
      </c>
      <c r="KB84" s="55">
        <f t="shared" si="448"/>
        <v>-683952.29421332374</v>
      </c>
      <c r="KC84" s="55">
        <f t="shared" si="448"/>
        <v>-682720.8684900119</v>
      </c>
      <c r="KD84" s="55">
        <f t="shared" si="448"/>
        <v>-681011.17452015379</v>
      </c>
      <c r="KE84" s="55">
        <f t="shared" si="448"/>
        <v>-678403.22715579218</v>
      </c>
      <c r="KF84" s="55">
        <f t="shared" si="448"/>
        <v>-673607.02895517729</v>
      </c>
      <c r="KG84" s="55">
        <f t="shared" si="448"/>
        <v>-667096.11453164474</v>
      </c>
      <c r="KH84" s="55">
        <f t="shared" si="448"/>
        <v>-659642.2489658047</v>
      </c>
      <c r="KI84" s="55">
        <f t="shared" ref="KI84:LY84" si="449">KI83+KH84</f>
        <v>-651907.66230598919</v>
      </c>
      <c r="KJ84" s="55">
        <f t="shared" si="449"/>
        <v>-643699.60115085798</v>
      </c>
      <c r="KK84" s="55">
        <f t="shared" si="449"/>
        <v>-636367.68498840788</v>
      </c>
      <c r="KL84" s="55">
        <f t="shared" si="449"/>
        <v>-630773.04433584714</v>
      </c>
      <c r="KM84" s="55">
        <f t="shared" si="449"/>
        <v>-627046.93186014693</v>
      </c>
      <c r="KN84" s="55">
        <f t="shared" si="449"/>
        <v>-624695.04217209225</v>
      </c>
      <c r="KO84" s="55">
        <f t="shared" si="449"/>
        <v>-623371.89204075828</v>
      </c>
      <c r="KP84" s="55">
        <f t="shared" si="449"/>
        <v>-621558.54065131885</v>
      </c>
      <c r="KQ84" s="55">
        <f t="shared" si="449"/>
        <v>-618824.61427052261</v>
      </c>
      <c r="KR84" s="55">
        <f t="shared" si="449"/>
        <v>-613848.05902019213</v>
      </c>
      <c r="KS84" s="55">
        <f t="shared" si="449"/>
        <v>-607114.17684880446</v>
      </c>
      <c r="KT84" s="55">
        <f t="shared" si="449"/>
        <v>-599413.91119922302</v>
      </c>
      <c r="KU84" s="55">
        <f t="shared" si="449"/>
        <v>-591425.94853648078</v>
      </c>
      <c r="KV84" s="55">
        <f t="shared" si="449"/>
        <v>-582952.74553721421</v>
      </c>
      <c r="KW84" s="55">
        <f t="shared" si="449"/>
        <v>-575377.45973369689</v>
      </c>
      <c r="KX84" s="55">
        <f t="shared" si="449"/>
        <v>-569582.62073648965</v>
      </c>
      <c r="KY84" s="55">
        <f t="shared" si="449"/>
        <v>-565702.74284133792</v>
      </c>
      <c r="KZ84" s="55">
        <f t="shared" si="449"/>
        <v>-563231.23717010475</v>
      </c>
      <c r="LA84" s="55">
        <f t="shared" si="449"/>
        <v>-561814.03523357678</v>
      </c>
      <c r="LB84" s="55">
        <f t="shared" si="449"/>
        <v>-559894.40153113438</v>
      </c>
      <c r="LC84" s="55">
        <f t="shared" si="449"/>
        <v>-557031.31654879986</v>
      </c>
      <c r="LD84" s="55">
        <f t="shared" si="449"/>
        <v>-551869.87336952321</v>
      </c>
      <c r="LE84" s="55">
        <f t="shared" si="449"/>
        <v>-544907.43369520106</v>
      </c>
      <c r="LF84" s="55">
        <f t="shared" si="449"/>
        <v>-536954.59591325209</v>
      </c>
      <c r="LG84" s="55">
        <f t="shared" si="449"/>
        <v>-528706.91184736532</v>
      </c>
      <c r="LH84" s="55">
        <f t="shared" si="449"/>
        <v>-519961.92922259151</v>
      </c>
      <c r="LI84" s="55">
        <f t="shared" si="449"/>
        <v>-512137.17703588132</v>
      </c>
      <c r="LJ84" s="55">
        <f t="shared" si="449"/>
        <v>-506137.11575861805</v>
      </c>
      <c r="LK84" s="55">
        <f t="shared" si="449"/>
        <v>-502099.6023667964</v>
      </c>
      <c r="LL84" s="55">
        <f t="shared" si="449"/>
        <v>-499505.45924865763</v>
      </c>
      <c r="LM84" s="55">
        <f t="shared" si="449"/>
        <v>-497991.81931303156</v>
      </c>
      <c r="LN84" s="55">
        <f t="shared" si="449"/>
        <v>-495963.21219543199</v>
      </c>
      <c r="LO84" s="55">
        <f t="shared" si="449"/>
        <v>-492967.70903363504</v>
      </c>
      <c r="LP84" s="55">
        <f t="shared" si="449"/>
        <v>-487616.73347370187</v>
      </c>
      <c r="LQ84" s="55">
        <f t="shared" si="449"/>
        <v>-480420.00665582134</v>
      </c>
      <c r="LR84" s="55">
        <f t="shared" si="449"/>
        <v>-472208.27033733943</v>
      </c>
      <c r="LS84" s="55">
        <f t="shared" si="449"/>
        <v>-463694.36080476391</v>
      </c>
      <c r="LT84" s="55">
        <f t="shared" si="449"/>
        <v>-454670.79484411306</v>
      </c>
      <c r="LU84" s="55">
        <f t="shared" si="449"/>
        <v>-446590.32704791165</v>
      </c>
      <c r="LV84" s="55">
        <f t="shared" si="449"/>
        <v>-440379.89373025694</v>
      </c>
      <c r="LW84" s="55">
        <f t="shared" si="449"/>
        <v>-436180.77761299704</v>
      </c>
      <c r="LX84" s="55">
        <f t="shared" si="449"/>
        <v>-433460.89952072105</v>
      </c>
      <c r="LY84" s="55">
        <f t="shared" si="449"/>
        <v>-431848.37511504319</v>
      </c>
      <c r="LZ84" s="130">
        <f t="shared" ref="LZ84" si="450">LZ83+LY84</f>
        <v>-427704.83918209677</v>
      </c>
      <c r="MA84" s="130">
        <f t="shared" ref="MA84" si="451">MA83+LZ84</f>
        <v>-422599.24168517394</v>
      </c>
      <c r="MB84" s="130">
        <f t="shared" ref="MB84" si="452">MB83+MA84</f>
        <v>-415149.94915210555</v>
      </c>
      <c r="MC84" s="130">
        <f t="shared" ref="MC84" si="453">MC83+MB84</f>
        <v>-405864.13411737955</v>
      </c>
      <c r="MD84" s="130">
        <f t="shared" ref="MD84" si="454">MD83+MC84</f>
        <v>-395568.38462955516</v>
      </c>
      <c r="ME84" s="130">
        <f t="shared" ref="ME84" si="455">ME83+MD84</f>
        <v>-384971.97279370762</v>
      </c>
      <c r="MF84" s="130">
        <f t="shared" ref="MF84" si="456">MF83+ME84</f>
        <v>-373868.45281192515</v>
      </c>
      <c r="MG84" s="130">
        <f t="shared" ref="MG84" si="457">MG83+MF84</f>
        <v>-363703.3155037699</v>
      </c>
      <c r="MH84" s="130">
        <f t="shared" ref="MH84" si="458">MH83+MG84</f>
        <v>-355398.86250176857</v>
      </c>
      <c r="MI84" s="130">
        <f t="shared" ref="MI84" si="459">MI83+MH84</f>
        <v>-349095.67011416011</v>
      </c>
      <c r="MJ84" s="130">
        <f t="shared" ref="MJ84" si="460">MJ83+MI84</f>
        <v>-344264.31956141064</v>
      </c>
      <c r="MK84" s="130">
        <f t="shared" ref="MK84" si="461">MK83+MJ84</f>
        <v>-340534.7859268263</v>
      </c>
      <c r="ML84" s="130">
        <f t="shared" ref="ML84" si="462">ML83+MK84</f>
        <v>-336415.76569396036</v>
      </c>
      <c r="MM84" s="130">
        <f t="shared" ref="MM84" si="463">MM83+ML84</f>
        <v>-331339.49420493795</v>
      </c>
      <c r="MN84" s="130">
        <f t="shared" ref="MN84" si="464">MN83+MM84</f>
        <v>-323931.2461549507</v>
      </c>
      <c r="MO84" s="130">
        <f t="shared" ref="MO84" si="465">MO83+MN84</f>
        <v>-314695.65821581415</v>
      </c>
      <c r="MP84" s="130">
        <f t="shared" ref="MP84" si="466">MP83+MO84</f>
        <v>-304455.18549584469</v>
      </c>
      <c r="MQ84" s="130">
        <f t="shared" ref="MQ84" si="467">MQ83+MP84</f>
        <v>-293915.5537395922</v>
      </c>
      <c r="MR84" s="130">
        <f t="shared" ref="MR84" si="468">MR83+MQ84</f>
        <v>-282871.34937813442</v>
      </c>
      <c r="MS84" s="130">
        <f t="shared" ref="MS84" si="469">MS83+MR84</f>
        <v>-272760.83577693574</v>
      </c>
      <c r="MT84" s="130">
        <f t="shared" ref="MT84" si="470">MT83+MS84</f>
        <v>-264501.70306036022</v>
      </c>
      <c r="MU84" s="130">
        <f t="shared" ref="MU84" si="471">MU83+MT84</f>
        <v>-258233.82465510559</v>
      </c>
      <c r="MV84" s="130">
        <f t="shared" ref="MV84" si="472">MV83+MU84</f>
        <v>-253430.42887553567</v>
      </c>
      <c r="MW84" s="130">
        <f t="shared" ref="MW84" si="473">MW83+MV84</f>
        <v>-249723.34092954005</v>
      </c>
      <c r="MX84" s="130">
        <f t="shared" ref="MX84" si="474">MX83+MW84</f>
        <v>-245628.71381825427</v>
      </c>
      <c r="MY84" s="130">
        <f t="shared" ref="MY84" si="475">MY83+MX84</f>
        <v>-240581.62170709274</v>
      </c>
      <c r="MZ84" s="130">
        <f t="shared" ref="MZ84" si="476">MZ83+MY84</f>
        <v>-233214.21291777125</v>
      </c>
      <c r="NA84" s="130">
        <f t="shared" ref="NA84" si="477">NA83+MZ84</f>
        <v>-224028.60093874618</v>
      </c>
      <c r="NB84" s="130">
        <f t="shared" ref="NB84" si="478">NB83+NA84</f>
        <v>-213843.12860279236</v>
      </c>
      <c r="NC84" s="130">
        <f t="shared" ref="NC84" si="479">NC83+NB84</f>
        <v>-203359.99302573691</v>
      </c>
      <c r="ND84" s="130">
        <f t="shared" ref="ND84" si="480">ND83+NC84</f>
        <v>-192374.80770650221</v>
      </c>
      <c r="NE84" s="130">
        <f t="shared" ref="NE84" si="481">NE83+ND84</f>
        <v>-182318.64469372531</v>
      </c>
      <c r="NF84" s="130">
        <f t="shared" ref="NF84" si="482">NF83+NE84</f>
        <v>-174104.60566114847</v>
      </c>
      <c r="NG84" s="130">
        <f t="shared" ref="NG84" si="483">NG83+NF84</f>
        <v>-167871.86466833591</v>
      </c>
      <c r="NH84" s="130">
        <f t="shared" ref="NH84" si="484">NH83+NG84</f>
        <v>-163096.28388807963</v>
      </c>
      <c r="NI84" s="130">
        <f t="shared" ref="NI84" si="485">NI83+NH84</f>
        <v>-159411.52940222979</v>
      </c>
      <c r="NJ84" s="130">
        <f t="shared" ref="NJ84" si="486">NJ83+NI84</f>
        <v>-155341.17344691622</v>
      </c>
      <c r="NK84" s="130">
        <f t="shared" ref="NK84" si="487">NK83+NJ84</f>
        <v>-150323.11481672627</v>
      </c>
      <c r="NL84" s="130">
        <f t="shared" ref="NL84" si="488">NL83+NK84</f>
        <v>-142996.34109176716</v>
      </c>
      <c r="NM84" s="130">
        <f t="shared" ref="NM84" si="489">NM83+NL84</f>
        <v>-133860.455193053</v>
      </c>
      <c r="NN84" s="130">
        <f t="shared" ref="NN84" si="490">NN83+NM84</f>
        <v>-123729.70823919473</v>
      </c>
      <c r="NO84" s="130">
        <f t="shared" ref="NO84" si="491">NO83+NN84</f>
        <v>-113302.78636044035</v>
      </c>
      <c r="NP84" s="130">
        <f t="shared" ref="NP84" si="492">NP83+NO84</f>
        <v>-102376.32498821762</v>
      </c>
      <c r="NQ84" s="130">
        <f t="shared" ref="NQ84" si="493">NQ83+NP84</f>
        <v>-92374.240810920383</v>
      </c>
      <c r="NR84" s="130">
        <f t="shared" ref="NR84" si="494">NR83+NQ84</f>
        <v>-84205.06999392221</v>
      </c>
      <c r="NS84" s="130">
        <f t="shared" ref="NS84" si="495">NS83+NR84</f>
        <v>-78007.290726489504</v>
      </c>
      <c r="NT84" s="130">
        <f t="shared" ref="NT84" si="496">NT83+NS84</f>
        <v>-73259.385870550293</v>
      </c>
      <c r="NU84" s="130">
        <f t="shared" ref="NU84" si="497">NU83+NT84</f>
        <v>-69596.853177545476</v>
      </c>
      <c r="NV84" s="130">
        <f t="shared" ref="NV84" si="498">NV83+NU84</f>
        <v>-65550.647022424266</v>
      </c>
      <c r="NW84" s="130">
        <f t="shared" ref="NW84" si="499">NW83+NV84</f>
        <v>-60561.476705801069</v>
      </c>
      <c r="NX84" s="130">
        <f t="shared" ref="NX84" si="500">NX83+NW84</f>
        <v>-53275.134869882553</v>
      </c>
      <c r="NY84" s="130">
        <f t="shared" ref="NY84" si="501">NY83+NX84</f>
        <v>-44188.726421077758</v>
      </c>
      <c r="NZ84" s="130">
        <f t="shared" ref="NZ84" si="502">NZ83+NY84</f>
        <v>-34112.431222404572</v>
      </c>
      <c r="OA84" s="130">
        <f t="shared" ref="OA84" si="503">OA83+NZ84</f>
        <v>-23741.441973459754</v>
      </c>
      <c r="OB84" s="130">
        <f t="shared" ref="OB84" si="504">OB83+OA84</f>
        <v>-12873.410928513915</v>
      </c>
      <c r="OC84" s="130">
        <f t="shared" ref="OC84" si="505">OC83+OB84</f>
        <v>-2925.1351925189538</v>
      </c>
      <c r="OD84" s="130">
        <f t="shared" ref="OD84" si="506">OD83+OC84</f>
        <v>5199.3917499784357</v>
      </c>
      <c r="OE84" s="130">
        <f t="shared" ref="OE84" si="507">OE83+OD84</f>
        <v>11362.384100658193</v>
      </c>
      <c r="OF84" s="130">
        <f t="shared" ref="OF84" si="508">OF83+OE84</f>
        <v>16082.75141190192</v>
      </c>
      <c r="OG84" s="130">
        <f t="shared" ref="OG84" si="509">OG83+OF84</f>
        <v>19723.173421025916</v>
      </c>
    </row>
    <row r="85" spans="2:397"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130"/>
      <c r="AG85" s="130"/>
      <c r="AH85" s="130"/>
      <c r="AI85" s="130"/>
      <c r="AJ85" s="130"/>
      <c r="AK85" s="50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/>
      <c r="LB85" s="55"/>
      <c r="LC85" s="55"/>
      <c r="LD85" s="55"/>
      <c r="LE85" s="55"/>
      <c r="LF85" s="55"/>
      <c r="LG85" s="55"/>
      <c r="LH85" s="55"/>
      <c r="LI85" s="55"/>
      <c r="LJ85" s="55"/>
      <c r="LK85" s="55"/>
      <c r="LL85" s="55"/>
      <c r="LM85" s="55"/>
      <c r="LN85" s="55"/>
      <c r="LO85" s="55"/>
      <c r="LP85" s="55"/>
      <c r="LQ85" s="55"/>
      <c r="LR85" s="55"/>
      <c r="LS85" s="55"/>
      <c r="LT85" s="55"/>
      <c r="LU85" s="55"/>
      <c r="LV85" s="55"/>
      <c r="LW85" s="55"/>
      <c r="LX85" s="55"/>
      <c r="LY85" s="55"/>
      <c r="LZ85" s="130"/>
      <c r="MA85" s="130"/>
      <c r="MB85" s="130"/>
      <c r="MC85" s="130"/>
      <c r="MD85" s="130"/>
      <c r="ME85" s="130"/>
      <c r="MF85" s="130"/>
      <c r="MG85" s="130"/>
      <c r="MH85" s="130"/>
      <c r="MI85" s="130"/>
      <c r="MJ85" s="130"/>
      <c r="MK85" s="130"/>
      <c r="ML85" s="130"/>
      <c r="MM85" s="130"/>
      <c r="MN85" s="130"/>
      <c r="MO85" s="130"/>
      <c r="MP85" s="130"/>
      <c r="MQ85" s="130"/>
      <c r="MR85" s="130"/>
      <c r="MS85" s="130"/>
      <c r="MT85" s="130"/>
      <c r="MU85" s="130"/>
      <c r="MV85" s="130"/>
      <c r="MW85" s="130"/>
      <c r="MX85" s="130"/>
      <c r="MY85" s="130"/>
      <c r="MZ85" s="130"/>
      <c r="NA85" s="130"/>
      <c r="NB85" s="130"/>
      <c r="NC85" s="130"/>
      <c r="ND85" s="130"/>
      <c r="NE85" s="130"/>
      <c r="NF85" s="130"/>
      <c r="NG85" s="130"/>
      <c r="NH85" s="130"/>
      <c r="NI85" s="130"/>
      <c r="NJ85" s="130"/>
      <c r="NK85" s="130"/>
      <c r="NL85" s="130"/>
      <c r="NM85" s="130"/>
      <c r="NN85" s="130"/>
      <c r="NO85" s="130"/>
      <c r="NP85" s="130"/>
      <c r="NQ85" s="130"/>
      <c r="NR85" s="130"/>
      <c r="NS85" s="130"/>
      <c r="NT85" s="130"/>
      <c r="NU85" s="130"/>
      <c r="NV85" s="130"/>
      <c r="NW85" s="130"/>
      <c r="NX85" s="130"/>
      <c r="NY85" s="130"/>
      <c r="NZ85" s="130"/>
      <c r="OA85" s="130"/>
      <c r="OB85" s="130"/>
      <c r="OC85" s="130"/>
      <c r="OD85" s="130"/>
      <c r="OE85" s="130"/>
      <c r="OF85" s="130"/>
      <c r="OG85" s="130"/>
    </row>
    <row r="86" spans="2:397">
      <c r="B86" s="11" t="s">
        <v>1123</v>
      </c>
      <c r="C86" s="11" t="str">
        <f>Inputs!M107</f>
        <v>Yes</v>
      </c>
      <c r="E86" s="140" t="s">
        <v>1120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130"/>
      <c r="AG86" s="130"/>
      <c r="AH86" s="130"/>
      <c r="AI86" s="130"/>
      <c r="AJ86" s="130"/>
      <c r="AK86" s="50"/>
      <c r="AL86" s="55">
        <f>(AL71+AL34+AL78+AL35+AL36+AL33+AL76)</f>
        <v>-853891.67948686099</v>
      </c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  <c r="IT86" s="55"/>
      <c r="IU86" s="55"/>
      <c r="IV86" s="55"/>
      <c r="IW86" s="55"/>
      <c r="IX86" s="55"/>
      <c r="IY86" s="55"/>
      <c r="IZ86" s="55"/>
      <c r="JA86" s="55"/>
      <c r="JB86" s="55"/>
      <c r="JC86" s="55"/>
      <c r="JD86" s="55"/>
      <c r="JE86" s="55"/>
      <c r="JF86" s="55"/>
      <c r="JG86" s="55"/>
      <c r="JH86" s="55"/>
      <c r="JI86" s="55"/>
      <c r="JJ86" s="55"/>
      <c r="JK86" s="55"/>
      <c r="JL86" s="55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/>
      <c r="KH86" s="55"/>
      <c r="KI86" s="55"/>
      <c r="KJ86" s="55"/>
      <c r="KK86" s="55"/>
      <c r="KL86" s="55"/>
      <c r="KM86" s="55"/>
      <c r="KN86" s="55"/>
      <c r="KO86" s="55"/>
      <c r="KP86" s="55"/>
      <c r="KQ86" s="55"/>
      <c r="KR86" s="55"/>
      <c r="KS86" s="55"/>
      <c r="KT86" s="55"/>
      <c r="KU86" s="55"/>
      <c r="KV86" s="55"/>
      <c r="KW86" s="55"/>
      <c r="KX86" s="55"/>
      <c r="KY86" s="55"/>
      <c r="KZ86" s="55"/>
      <c r="LA86" s="55"/>
      <c r="LB86" s="55"/>
      <c r="LC86" s="55"/>
      <c r="LD86" s="55"/>
      <c r="LE86" s="55"/>
      <c r="LF86" s="55"/>
      <c r="LG86" s="55"/>
      <c r="LH86" s="55"/>
      <c r="LI86" s="55"/>
      <c r="LJ86" s="55"/>
      <c r="LK86" s="55"/>
      <c r="LL86" s="55"/>
      <c r="LM86" s="55"/>
      <c r="LN86" s="55"/>
      <c r="LO86" s="55"/>
      <c r="LP86" s="55"/>
      <c r="LQ86" s="55"/>
      <c r="LR86" s="55"/>
      <c r="LS86" s="55"/>
      <c r="LT86" s="55"/>
      <c r="LU86" s="55"/>
      <c r="LV86" s="55"/>
      <c r="LW86" s="55"/>
      <c r="LX86" s="55"/>
      <c r="LY86" s="55"/>
      <c r="LZ86" s="130"/>
      <c r="MA86" s="130"/>
      <c r="MB86" s="130"/>
      <c r="MC86" s="130"/>
      <c r="MD86" s="130"/>
      <c r="ME86" s="130"/>
      <c r="MF86" s="130"/>
      <c r="MG86" s="130"/>
      <c r="MH86" s="130"/>
      <c r="MI86" s="130"/>
      <c r="MJ86" s="130"/>
      <c r="MK86" s="130"/>
      <c r="ML86" s="130"/>
      <c r="MM86" s="130"/>
      <c r="MN86" s="130"/>
      <c r="MO86" s="130"/>
      <c r="MP86" s="130"/>
      <c r="MQ86" s="130"/>
      <c r="MR86" s="130"/>
      <c r="MS86" s="130"/>
      <c r="MT86" s="130"/>
      <c r="MU86" s="130"/>
      <c r="MV86" s="130"/>
      <c r="MW86" s="130"/>
      <c r="MX86" s="130"/>
      <c r="MY86" s="130"/>
      <c r="MZ86" s="130"/>
      <c r="NA86" s="130"/>
      <c r="NB86" s="130"/>
      <c r="NC86" s="130"/>
      <c r="ND86" s="130"/>
      <c r="NE86" s="130"/>
      <c r="NF86" s="130"/>
      <c r="NG86" s="130"/>
      <c r="NH86" s="130"/>
      <c r="NI86" s="130"/>
      <c r="NJ86" s="130"/>
      <c r="NK86" s="130"/>
      <c r="NL86" s="130"/>
      <c r="NM86" s="130"/>
      <c r="NN86" s="130"/>
      <c r="NO86" s="130"/>
      <c r="NP86" s="130"/>
      <c r="NQ86" s="130"/>
      <c r="NR86" s="130"/>
      <c r="NS86" s="130"/>
      <c r="NT86" s="130"/>
      <c r="NU86" s="130"/>
      <c r="NV86" s="130"/>
      <c r="NW86" s="130"/>
      <c r="NX86" s="130"/>
      <c r="NY86" s="130"/>
      <c r="NZ86" s="130"/>
      <c r="OA86" s="130"/>
      <c r="OB86" s="130"/>
      <c r="OC86" s="130"/>
      <c r="OD86" s="130"/>
      <c r="OE86" s="130"/>
      <c r="OF86" s="130"/>
      <c r="OG86" s="130"/>
    </row>
    <row r="87" spans="2:397">
      <c r="E87" s="11" t="s">
        <v>1121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130"/>
      <c r="AG87" s="130"/>
      <c r="AH87" s="130"/>
      <c r="AI87" s="130"/>
      <c r="AJ87" s="130"/>
      <c r="AK87" s="50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  <c r="IT87" s="55"/>
      <c r="IU87" s="55"/>
      <c r="IV87" s="55"/>
      <c r="IW87" s="55"/>
      <c r="IX87" s="55"/>
      <c r="IY87" s="55"/>
      <c r="IZ87" s="55"/>
      <c r="JA87" s="55"/>
      <c r="JB87" s="55"/>
      <c r="JC87" s="55"/>
      <c r="JD87" s="55"/>
      <c r="JE87" s="55"/>
      <c r="JF87" s="55"/>
      <c r="JG87" s="55"/>
      <c r="JH87" s="55"/>
      <c r="JI87" s="55"/>
      <c r="JJ87" s="55"/>
      <c r="JK87" s="55"/>
      <c r="JL87" s="55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55"/>
      <c r="KJ87" s="55"/>
      <c r="KK87" s="55"/>
      <c r="KL87" s="55"/>
      <c r="KM87" s="55"/>
      <c r="KN87" s="55"/>
      <c r="KO87" s="55"/>
      <c r="KP87" s="55"/>
      <c r="KQ87" s="55"/>
      <c r="KR87" s="55"/>
      <c r="KS87" s="55"/>
      <c r="KT87" s="55"/>
      <c r="KU87" s="55"/>
      <c r="KV87" s="55"/>
      <c r="KW87" s="55"/>
      <c r="KX87" s="55"/>
      <c r="KY87" s="55"/>
      <c r="KZ87" s="55"/>
      <c r="LA87" s="55"/>
      <c r="LB87" s="55"/>
      <c r="LC87" s="55"/>
      <c r="LD87" s="55"/>
      <c r="LE87" s="55"/>
      <c r="LF87" s="55"/>
      <c r="LG87" s="55"/>
      <c r="LH87" s="55"/>
      <c r="LI87" s="55"/>
      <c r="LJ87" s="55"/>
      <c r="LK87" s="55"/>
      <c r="LL87" s="55"/>
      <c r="LM87" s="55"/>
      <c r="LN87" s="55"/>
      <c r="LO87" s="55"/>
      <c r="LP87" s="55"/>
      <c r="LQ87" s="55"/>
      <c r="LR87" s="55"/>
      <c r="LS87" s="55"/>
      <c r="LT87" s="55"/>
      <c r="LU87" s="55"/>
      <c r="LV87" s="55"/>
      <c r="LW87" s="55"/>
      <c r="LX87" s="55"/>
      <c r="LY87" s="55"/>
      <c r="LZ87" s="130"/>
      <c r="MA87" s="130"/>
      <c r="MB87" s="130"/>
      <c r="MC87" s="130"/>
      <c r="MD87" s="130"/>
      <c r="ME87" s="130"/>
      <c r="MF87" s="130"/>
      <c r="MG87" s="130"/>
      <c r="MH87" s="130"/>
      <c r="MI87" s="130"/>
      <c r="MJ87" s="130"/>
      <c r="MK87" s="130"/>
      <c r="ML87" s="130"/>
      <c r="MM87" s="130"/>
      <c r="MN87" s="130"/>
      <c r="MO87" s="130"/>
      <c r="MP87" s="130"/>
      <c r="MQ87" s="130"/>
      <c r="MR87" s="130"/>
      <c r="MS87" s="130"/>
      <c r="MT87" s="130"/>
      <c r="MU87" s="130"/>
      <c r="MV87" s="130"/>
      <c r="MW87" s="130"/>
      <c r="MX87" s="130"/>
      <c r="MY87" s="130"/>
      <c r="MZ87" s="130"/>
      <c r="NA87" s="130"/>
      <c r="NB87" s="130"/>
      <c r="NC87" s="130"/>
      <c r="ND87" s="130"/>
      <c r="NE87" s="130"/>
      <c r="NF87" s="130"/>
      <c r="NG87" s="130"/>
      <c r="NH87" s="130"/>
      <c r="NI87" s="130"/>
      <c r="NJ87" s="130"/>
      <c r="NK87" s="130"/>
      <c r="NL87" s="130"/>
      <c r="NM87" s="130"/>
      <c r="NN87" s="130"/>
      <c r="NO87" s="130"/>
      <c r="NP87" s="130"/>
      <c r="NQ87" s="130"/>
      <c r="NR87" s="130"/>
      <c r="NS87" s="130"/>
      <c r="NT87" s="130"/>
      <c r="NU87" s="130"/>
      <c r="NV87" s="130"/>
      <c r="NW87" s="130"/>
      <c r="NX87" s="130"/>
      <c r="NY87" s="130"/>
      <c r="NZ87" s="130"/>
      <c r="OA87" s="130"/>
      <c r="OB87" s="130"/>
      <c r="OC87" s="130"/>
      <c r="OD87" s="130"/>
      <c r="OE87" s="130"/>
      <c r="OF87" s="130"/>
      <c r="OG87" s="130"/>
    </row>
    <row r="88" spans="2:397">
      <c r="E88" s="32" t="s">
        <v>1122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130"/>
      <c r="AG88" s="130"/>
      <c r="AH88" s="130"/>
      <c r="AI88" s="130"/>
      <c r="AJ88" s="130"/>
      <c r="AK88" s="50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  <c r="IT88" s="55"/>
      <c r="IU88" s="55"/>
      <c r="IV88" s="55"/>
      <c r="IW88" s="55"/>
      <c r="IX88" s="55"/>
      <c r="IY88" s="55"/>
      <c r="IZ88" s="55"/>
      <c r="JA88" s="55"/>
      <c r="JB88" s="55"/>
      <c r="JC88" s="55"/>
      <c r="JD88" s="55"/>
      <c r="JE88" s="55"/>
      <c r="JF88" s="55"/>
      <c r="JG88" s="55"/>
      <c r="JH88" s="55"/>
      <c r="JI88" s="55"/>
      <c r="JJ88" s="55"/>
      <c r="JK88" s="55"/>
      <c r="JL88" s="55"/>
      <c r="JM88" s="55"/>
      <c r="JN88" s="55"/>
      <c r="JO88" s="55"/>
      <c r="JP88" s="55"/>
      <c r="JQ88" s="55"/>
      <c r="JR88" s="55"/>
      <c r="JS88" s="55"/>
      <c r="JT88" s="55"/>
      <c r="JU88" s="55"/>
      <c r="JV88" s="55"/>
      <c r="JW88" s="55"/>
      <c r="JX88" s="55"/>
      <c r="JY88" s="55"/>
      <c r="JZ88" s="55"/>
      <c r="KA88" s="55"/>
      <c r="KB88" s="55"/>
      <c r="KC88" s="55"/>
      <c r="KD88" s="55"/>
      <c r="KE88" s="55"/>
      <c r="KF88" s="55"/>
      <c r="KG88" s="55"/>
      <c r="KH88" s="55"/>
      <c r="KI88" s="55"/>
      <c r="KJ88" s="55"/>
      <c r="KK88" s="55"/>
      <c r="KL88" s="55"/>
      <c r="KM88" s="55"/>
      <c r="KN88" s="55"/>
      <c r="KO88" s="55"/>
      <c r="KP88" s="55"/>
      <c r="KQ88" s="55"/>
      <c r="KR88" s="55"/>
      <c r="KS88" s="55"/>
      <c r="KT88" s="55"/>
      <c r="KU88" s="55"/>
      <c r="KV88" s="55"/>
      <c r="KW88" s="55"/>
      <c r="KX88" s="55"/>
      <c r="KY88" s="55"/>
      <c r="KZ88" s="55"/>
      <c r="LA88" s="55"/>
      <c r="LB88" s="55"/>
      <c r="LC88" s="55"/>
      <c r="LD88" s="55"/>
      <c r="LE88" s="55"/>
      <c r="LF88" s="55"/>
      <c r="LG88" s="55"/>
      <c r="LH88" s="55"/>
      <c r="LI88" s="55"/>
      <c r="LJ88" s="55"/>
      <c r="LK88" s="55"/>
      <c r="LL88" s="55"/>
      <c r="LM88" s="55"/>
      <c r="LN88" s="55"/>
      <c r="LO88" s="55"/>
      <c r="LP88" s="55"/>
      <c r="LQ88" s="55"/>
      <c r="LR88" s="55"/>
      <c r="LS88" s="55"/>
      <c r="LT88" s="55"/>
      <c r="LU88" s="55"/>
      <c r="LV88" s="55"/>
      <c r="LW88" s="55"/>
      <c r="LX88" s="55"/>
      <c r="LY88" s="55"/>
      <c r="LZ88" s="130"/>
      <c r="MA88" s="130"/>
      <c r="MB88" s="130"/>
      <c r="MC88" s="130"/>
      <c r="MD88" s="130"/>
      <c r="ME88" s="130"/>
      <c r="MF88" s="130"/>
      <c r="MG88" s="130"/>
      <c r="MH88" s="130"/>
      <c r="MI88" s="130"/>
      <c r="MJ88" s="130"/>
      <c r="MK88" s="130"/>
      <c r="ML88" s="130"/>
      <c r="MM88" s="130"/>
      <c r="MN88" s="130"/>
      <c r="MO88" s="130"/>
      <c r="MP88" s="130"/>
      <c r="MQ88" s="130"/>
      <c r="MR88" s="130"/>
      <c r="MS88" s="130"/>
      <c r="MT88" s="130"/>
      <c r="MU88" s="130"/>
      <c r="MV88" s="130"/>
      <c r="MW88" s="130"/>
      <c r="MX88" s="130"/>
      <c r="MY88" s="130"/>
      <c r="MZ88" s="130"/>
      <c r="NA88" s="130"/>
      <c r="NB88" s="130"/>
      <c r="NC88" s="130"/>
      <c r="ND88" s="130"/>
      <c r="NE88" s="130"/>
      <c r="NF88" s="130"/>
      <c r="NG88" s="130"/>
      <c r="NH88" s="130"/>
      <c r="NI88" s="130"/>
      <c r="NJ88" s="130"/>
      <c r="NK88" s="130"/>
      <c r="NL88" s="130"/>
      <c r="NM88" s="130"/>
      <c r="NN88" s="130"/>
      <c r="NO88" s="130"/>
      <c r="NP88" s="130"/>
      <c r="NQ88" s="130"/>
      <c r="NR88" s="130"/>
      <c r="NS88" s="130"/>
      <c r="NT88" s="130"/>
      <c r="NU88" s="130"/>
      <c r="NV88" s="130"/>
      <c r="NW88" s="130"/>
      <c r="NX88" s="130"/>
      <c r="NY88" s="130"/>
      <c r="NZ88" s="130"/>
      <c r="OA88" s="130"/>
      <c r="OB88" s="130"/>
      <c r="OC88" s="130"/>
      <c r="OD88" s="130"/>
      <c r="OE88" s="130"/>
      <c r="OF88" s="130"/>
      <c r="OG88" s="130"/>
    </row>
    <row r="89" spans="2:397">
      <c r="E89" s="32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130"/>
      <c r="AG89" s="130"/>
      <c r="AH89" s="130"/>
      <c r="AI89" s="130"/>
      <c r="AJ89" s="130"/>
      <c r="AK89" s="50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  <c r="KQ89" s="55"/>
      <c r="KR89" s="55"/>
      <c r="KS89" s="55"/>
      <c r="KT89" s="55"/>
      <c r="KU89" s="55"/>
      <c r="KV89" s="55"/>
      <c r="KW89" s="55"/>
      <c r="KX89" s="55"/>
      <c r="KY89" s="55"/>
      <c r="KZ89" s="55"/>
      <c r="LA89" s="55"/>
      <c r="LB89" s="55"/>
      <c r="LC89" s="55"/>
      <c r="LD89" s="55"/>
      <c r="LE89" s="55"/>
      <c r="LF89" s="55"/>
      <c r="LG89" s="55"/>
      <c r="LH89" s="55"/>
      <c r="LI89" s="55"/>
      <c r="LJ89" s="55"/>
      <c r="LK89" s="55"/>
      <c r="LL89" s="55"/>
      <c r="LM89" s="55"/>
      <c r="LN89" s="55"/>
      <c r="LO89" s="55"/>
      <c r="LP89" s="55"/>
      <c r="LQ89" s="55"/>
      <c r="LR89" s="55"/>
      <c r="LS89" s="55"/>
      <c r="LT89" s="55"/>
      <c r="LU89" s="55"/>
      <c r="LV89" s="55"/>
      <c r="LW89" s="55"/>
      <c r="LX89" s="55"/>
      <c r="LY89" s="55"/>
      <c r="LZ89" s="130"/>
      <c r="MA89" s="130"/>
      <c r="MB89" s="130"/>
      <c r="MC89" s="130"/>
      <c r="MD89" s="130"/>
      <c r="ME89" s="130"/>
      <c r="MF89" s="130"/>
      <c r="MG89" s="130"/>
      <c r="MH89" s="130"/>
      <c r="MI89" s="130"/>
      <c r="MJ89" s="130"/>
      <c r="MK89" s="130"/>
      <c r="ML89" s="130"/>
      <c r="MM89" s="130"/>
      <c r="MN89" s="130"/>
      <c r="MO89" s="130"/>
      <c r="MP89" s="130"/>
      <c r="MQ89" s="130"/>
      <c r="MR89" s="130"/>
      <c r="MS89" s="130"/>
      <c r="MT89" s="130"/>
      <c r="MU89" s="130"/>
      <c r="MV89" s="130"/>
      <c r="MW89" s="130"/>
      <c r="MX89" s="130"/>
      <c r="MY89" s="130"/>
      <c r="MZ89" s="130"/>
      <c r="NA89" s="130"/>
      <c r="NB89" s="130"/>
      <c r="NC89" s="130"/>
      <c r="ND89" s="130"/>
      <c r="NE89" s="130"/>
      <c r="NF89" s="130"/>
      <c r="NG89" s="130"/>
      <c r="NH89" s="130"/>
      <c r="NI89" s="130"/>
      <c r="NJ89" s="130"/>
      <c r="NK89" s="130"/>
      <c r="NL89" s="130"/>
      <c r="NM89" s="130"/>
      <c r="NN89" s="130"/>
      <c r="NO89" s="130"/>
      <c r="NP89" s="130"/>
      <c r="NQ89" s="130"/>
      <c r="NR89" s="130"/>
      <c r="NS89" s="130"/>
      <c r="NT89" s="130"/>
      <c r="NU89" s="130"/>
      <c r="NV89" s="130"/>
      <c r="NW89" s="130"/>
      <c r="NX89" s="130"/>
      <c r="NY89" s="130"/>
      <c r="NZ89" s="130"/>
      <c r="OA89" s="130"/>
      <c r="OB89" s="130"/>
      <c r="OC89" s="130"/>
      <c r="OD89" s="130"/>
      <c r="OE89" s="130"/>
      <c r="OF89" s="130"/>
      <c r="OG89" s="130"/>
    </row>
    <row r="90" spans="2:397" ht="17" customHeight="1">
      <c r="E90" s="11" t="s">
        <v>351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130"/>
      <c r="AG90" s="130"/>
      <c r="AH90" s="130"/>
      <c r="AI90" s="130"/>
      <c r="AJ90" s="130"/>
      <c r="AK90" s="50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55"/>
      <c r="KJ90" s="55"/>
      <c r="KK90" s="55"/>
      <c r="KL90" s="55"/>
      <c r="KM90" s="55"/>
      <c r="KN90" s="55"/>
      <c r="KO90" s="55"/>
      <c r="KP90" s="55"/>
      <c r="KQ90" s="55"/>
      <c r="KR90" s="55"/>
      <c r="KS90" s="55"/>
      <c r="KT90" s="55"/>
      <c r="KU90" s="55"/>
      <c r="KV90" s="55"/>
      <c r="KW90" s="55"/>
      <c r="KX90" s="55"/>
      <c r="KY90" s="55"/>
      <c r="KZ90" s="55"/>
      <c r="LA90" s="55"/>
      <c r="LB90" s="55"/>
      <c r="LC90" s="55"/>
      <c r="LD90" s="55"/>
      <c r="LE90" s="55"/>
      <c r="LF90" s="55"/>
      <c r="LG90" s="55"/>
      <c r="LH90" s="55"/>
      <c r="LI90" s="55"/>
      <c r="LJ90" s="55"/>
      <c r="LK90" s="55"/>
      <c r="LL90" s="55"/>
      <c r="LM90" s="55"/>
      <c r="LN90" s="55"/>
      <c r="LO90" s="55"/>
      <c r="LP90" s="55"/>
      <c r="LQ90" s="55"/>
      <c r="LR90" s="55"/>
      <c r="LS90" s="55"/>
      <c r="LT90" s="55"/>
      <c r="LU90" s="55"/>
      <c r="LV90" s="55"/>
      <c r="LW90" s="55"/>
      <c r="LX90" s="55"/>
      <c r="LY90" s="55"/>
      <c r="LZ90" s="130"/>
      <c r="MA90" s="130"/>
      <c r="MB90" s="130"/>
      <c r="MC90" s="130"/>
      <c r="MD90" s="130"/>
      <c r="ME90" s="130"/>
      <c r="MF90" s="130"/>
      <c r="MG90" s="130"/>
      <c r="MH90" s="130"/>
      <c r="MI90" s="130"/>
      <c r="MJ90" s="130"/>
      <c r="MK90" s="130"/>
      <c r="ML90" s="130"/>
      <c r="MM90" s="130"/>
      <c r="MN90" s="130"/>
      <c r="MO90" s="130"/>
      <c r="MP90" s="130"/>
      <c r="MQ90" s="130"/>
      <c r="MR90" s="130"/>
      <c r="MS90" s="130"/>
      <c r="MT90" s="130"/>
      <c r="MU90" s="130"/>
      <c r="MV90" s="130"/>
      <c r="MW90" s="130"/>
      <c r="MX90" s="130"/>
      <c r="MY90" s="130"/>
      <c r="MZ90" s="130"/>
      <c r="NA90" s="130"/>
      <c r="NB90" s="130"/>
      <c r="NC90" s="130"/>
      <c r="ND90" s="130"/>
      <c r="NE90" s="130"/>
      <c r="NF90" s="130"/>
      <c r="NG90" s="130"/>
      <c r="NH90" s="130"/>
      <c r="NI90" s="130"/>
      <c r="NJ90" s="130"/>
      <c r="NK90" s="130"/>
      <c r="NL90" s="130"/>
      <c r="NM90" s="130"/>
      <c r="NN90" s="130"/>
      <c r="NO90" s="130"/>
      <c r="NP90" s="130"/>
      <c r="NQ90" s="130"/>
      <c r="NR90" s="130"/>
      <c r="NS90" s="130"/>
      <c r="NT90" s="130"/>
      <c r="NU90" s="130"/>
      <c r="NV90" s="130"/>
      <c r="NW90" s="130"/>
      <c r="NX90" s="130"/>
      <c r="NY90" s="130"/>
      <c r="NZ90" s="130"/>
      <c r="OA90" s="130"/>
      <c r="OB90" s="130"/>
      <c r="OC90" s="130"/>
      <c r="OD90" s="130"/>
      <c r="OE90" s="130"/>
      <c r="OF90" s="130"/>
      <c r="OG90" s="130"/>
    </row>
    <row r="91" spans="2:397">
      <c r="C91" s="3" t="s">
        <v>352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K91" s="50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</row>
    <row r="92" spans="2:397"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130"/>
      <c r="AG92" s="130"/>
      <c r="AH92" s="130"/>
      <c r="AI92" s="130"/>
      <c r="AJ92" s="130"/>
      <c r="AK92" s="50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  <c r="KQ92" s="55"/>
      <c r="KR92" s="55"/>
      <c r="KS92" s="55"/>
      <c r="KT92" s="55"/>
      <c r="KU92" s="55"/>
      <c r="KV92" s="55"/>
      <c r="KW92" s="55"/>
      <c r="KX92" s="55"/>
      <c r="KY92" s="55"/>
      <c r="KZ92" s="55"/>
      <c r="LA92" s="55"/>
      <c r="LB92" s="55"/>
      <c r="LC92" s="55"/>
      <c r="LD92" s="55"/>
      <c r="LE92" s="55"/>
      <c r="LF92" s="55"/>
      <c r="LG92" s="55"/>
      <c r="LH92" s="55"/>
      <c r="LI92" s="55"/>
      <c r="LJ92" s="55"/>
      <c r="LK92" s="55"/>
      <c r="LL92" s="55"/>
      <c r="LM92" s="55"/>
      <c r="LN92" s="55"/>
      <c r="LO92" s="55"/>
      <c r="LP92" s="55"/>
      <c r="LQ92" s="55"/>
      <c r="LR92" s="55"/>
      <c r="LS92" s="55"/>
      <c r="LT92" s="55"/>
      <c r="LU92" s="55"/>
      <c r="LV92" s="55"/>
      <c r="LW92" s="55"/>
      <c r="LX92" s="55"/>
      <c r="LY92" s="55"/>
    </row>
    <row r="93" spans="2:397">
      <c r="D93" s="11" t="s">
        <v>353</v>
      </c>
      <c r="G93" s="97">
        <f>+SUM(AL93:AW93)</f>
        <v>0.19999999999999998</v>
      </c>
      <c r="H93" s="97">
        <f>+SUM(AX93:BI93)</f>
        <v>0.32</v>
      </c>
      <c r="I93" s="97">
        <f>+SUM(BJ93:BU93)</f>
        <v>0.19200000000000006</v>
      </c>
      <c r="J93" s="97">
        <f>+SUM(BV93:CG93)</f>
        <v>0.11519999999999998</v>
      </c>
      <c r="K93" s="97">
        <f>+SUM(CH93:CS93)</f>
        <v>0.11519999999999998</v>
      </c>
      <c r="L93" s="97">
        <f>+SUM(CT93:DE93)</f>
        <v>5.7599999999999991E-2</v>
      </c>
      <c r="M93" s="97">
        <f>+SUM(DF93:DQ93)</f>
        <v>0</v>
      </c>
      <c r="N93" s="97">
        <f>+SUM(DR93:EC93)</f>
        <v>0</v>
      </c>
      <c r="O93" s="97">
        <f>+SUM(ED93:EO93)</f>
        <v>0</v>
      </c>
      <c r="P93" s="97">
        <f>+SUM(EP93:FA93)</f>
        <v>0</v>
      </c>
      <c r="Q93" s="97">
        <f>+SUM(FB93:FM93)</f>
        <v>0</v>
      </c>
      <c r="R93" s="97">
        <f>+SUM(FN93:FY93)</f>
        <v>0</v>
      </c>
      <c r="S93" s="97">
        <f>+SUM(FZ93:GK93)</f>
        <v>0</v>
      </c>
      <c r="T93" s="97">
        <f>+SUM(GL93:GW93)</f>
        <v>0</v>
      </c>
      <c r="U93" s="97">
        <f>+SUM(GX93:HI93)</f>
        <v>0</v>
      </c>
      <c r="V93" s="97">
        <f>+SUM(HJ93:HU93)</f>
        <v>0</v>
      </c>
      <c r="W93" s="97">
        <f>+SUM(HV93:IG93)</f>
        <v>0</v>
      </c>
      <c r="X93" s="97">
        <f>+SUM(IH93:IS93)</f>
        <v>0</v>
      </c>
      <c r="Y93" s="97">
        <f>+SUM(IT93:JE93)</f>
        <v>0</v>
      </c>
      <c r="Z93" s="97">
        <f>+SUM(JF93:JQ93)</f>
        <v>0</v>
      </c>
      <c r="AA93" s="97">
        <f>+SUM(JR93:KC93)</f>
        <v>0</v>
      </c>
      <c r="AB93" s="97">
        <f>+SUM(KD93:KO93)</f>
        <v>0</v>
      </c>
      <c r="AC93" s="97">
        <f>+SUM(KP93:LA93)</f>
        <v>0</v>
      </c>
      <c r="AD93" s="97">
        <f>+SUM(LB93:LM93)</f>
        <v>0</v>
      </c>
      <c r="AE93" s="97">
        <f>+SUM(LN93:LY93)</f>
        <v>0</v>
      </c>
      <c r="AF93" s="97">
        <f t="shared" ref="AF93:AJ94" si="510">+SUM(LO93:LZ93)</f>
        <v>0</v>
      </c>
      <c r="AG93" s="97">
        <f t="shared" si="510"/>
        <v>0</v>
      </c>
      <c r="AH93" s="97">
        <f t="shared" si="510"/>
        <v>0</v>
      </c>
      <c r="AI93" s="97">
        <f t="shared" si="510"/>
        <v>0</v>
      </c>
      <c r="AJ93" s="97">
        <f t="shared" si="510"/>
        <v>0</v>
      </c>
      <c r="AK93" s="50"/>
      <c r="AL93" s="98">
        <f>IFERROR((Tables!C18/12),0)</f>
        <v>1.6666666666666666E-2</v>
      </c>
      <c r="AM93" s="98">
        <f>IFERROR((Tables!C18/12),0)</f>
        <v>1.6666666666666666E-2</v>
      </c>
      <c r="AN93" s="98">
        <f>IFERROR((Tables!C18/12),0)</f>
        <v>1.6666666666666666E-2</v>
      </c>
      <c r="AO93" s="98">
        <f>IFERROR((Tables!C18/12),0)</f>
        <v>1.6666666666666666E-2</v>
      </c>
      <c r="AP93" s="98">
        <f>IFERROR((Tables!C18/12),0)</f>
        <v>1.6666666666666666E-2</v>
      </c>
      <c r="AQ93" s="98">
        <f>IFERROR((Tables!C18/12),0)</f>
        <v>1.6666666666666666E-2</v>
      </c>
      <c r="AR93" s="98">
        <f>IFERROR((Tables!C18/12),0)</f>
        <v>1.6666666666666666E-2</v>
      </c>
      <c r="AS93" s="98">
        <f>IFERROR((Tables!C18/12),0)</f>
        <v>1.6666666666666666E-2</v>
      </c>
      <c r="AT93" s="98">
        <f>IFERROR((Tables!C18/12),0)</f>
        <v>1.6666666666666666E-2</v>
      </c>
      <c r="AU93" s="98">
        <f>IFERROR((Tables!C18/12),0)</f>
        <v>1.6666666666666666E-2</v>
      </c>
      <c r="AV93" s="98">
        <f>IFERROR((Tables!C18/12),0)</f>
        <v>1.6666666666666666E-2</v>
      </c>
      <c r="AW93" s="98">
        <f>IFERROR((Tables!C18/12),0)</f>
        <v>1.6666666666666666E-2</v>
      </c>
      <c r="AX93" s="98">
        <f>IFERROR((Tables!C19/12),0)</f>
        <v>2.6666666666666668E-2</v>
      </c>
      <c r="AY93" s="98">
        <f>IFERROR((Tables!C19/12),0)</f>
        <v>2.6666666666666668E-2</v>
      </c>
      <c r="AZ93" s="98">
        <f>IFERROR((Tables!C19/12),0)</f>
        <v>2.6666666666666668E-2</v>
      </c>
      <c r="BA93" s="98">
        <f>IFERROR((Tables!C19/12),0)</f>
        <v>2.6666666666666668E-2</v>
      </c>
      <c r="BB93" s="98">
        <f>IFERROR((Tables!C19/12),0)</f>
        <v>2.6666666666666668E-2</v>
      </c>
      <c r="BC93" s="98">
        <f>IFERROR((Tables!C19/12),0)</f>
        <v>2.6666666666666668E-2</v>
      </c>
      <c r="BD93" s="98">
        <f>IFERROR((Tables!C19/12),0)</f>
        <v>2.6666666666666668E-2</v>
      </c>
      <c r="BE93" s="98">
        <f>IFERROR((Tables!C19/12),0)</f>
        <v>2.6666666666666668E-2</v>
      </c>
      <c r="BF93" s="98">
        <f>IFERROR((Tables!C19/12),0)</f>
        <v>2.6666666666666668E-2</v>
      </c>
      <c r="BG93" s="98">
        <f>IFERROR((Tables!C19/12),0)</f>
        <v>2.6666666666666668E-2</v>
      </c>
      <c r="BH93" s="98">
        <f>IFERROR((Tables!C19/12),0)</f>
        <v>2.6666666666666668E-2</v>
      </c>
      <c r="BI93" s="98">
        <f>IFERROR((Tables!C19/12),0)</f>
        <v>2.6666666666666668E-2</v>
      </c>
      <c r="BJ93" s="98">
        <f>IFERROR((Tables!C20/12),0)</f>
        <v>1.6E-2</v>
      </c>
      <c r="BK93" s="98">
        <f>IFERROR((Tables!C20/12),0)</f>
        <v>1.6E-2</v>
      </c>
      <c r="BL93" s="98">
        <f>IFERROR((Tables!C20/12),0)</f>
        <v>1.6E-2</v>
      </c>
      <c r="BM93" s="98">
        <f>IFERROR((Tables!C20/12),0)</f>
        <v>1.6E-2</v>
      </c>
      <c r="BN93" s="98">
        <f>IFERROR((Tables!C20/12),0)</f>
        <v>1.6E-2</v>
      </c>
      <c r="BO93" s="98">
        <f>IFERROR((Tables!C20/12),0)</f>
        <v>1.6E-2</v>
      </c>
      <c r="BP93" s="98">
        <f>IFERROR((Tables!C20/12),0)</f>
        <v>1.6E-2</v>
      </c>
      <c r="BQ93" s="98">
        <f>IFERROR((Tables!C20/12),0)</f>
        <v>1.6E-2</v>
      </c>
      <c r="BR93" s="98">
        <f>IFERROR((Tables!C20/12),0)</f>
        <v>1.6E-2</v>
      </c>
      <c r="BS93" s="98">
        <f>IFERROR((Tables!C20/12),0)</f>
        <v>1.6E-2</v>
      </c>
      <c r="BT93" s="98">
        <f>IFERROR((Tables!C20/12),0)</f>
        <v>1.6E-2</v>
      </c>
      <c r="BU93" s="98">
        <f>IFERROR((Tables!C20/12),0)</f>
        <v>1.6E-2</v>
      </c>
      <c r="BV93" s="98">
        <f>IFERROR((Tables!C21/12),0)</f>
        <v>9.5999999999999992E-3</v>
      </c>
      <c r="BW93" s="98">
        <f>IFERROR((Tables!C21/12),0)</f>
        <v>9.5999999999999992E-3</v>
      </c>
      <c r="BX93" s="98">
        <f>IFERROR((Tables!C21/12),0)</f>
        <v>9.5999999999999992E-3</v>
      </c>
      <c r="BY93" s="98">
        <f>IFERROR((Tables!C21/12),0)</f>
        <v>9.5999999999999992E-3</v>
      </c>
      <c r="BZ93" s="98">
        <f>IFERROR((Tables!C21/12),0)</f>
        <v>9.5999999999999992E-3</v>
      </c>
      <c r="CA93" s="98">
        <f>IFERROR((Tables!C21/12),0)</f>
        <v>9.5999999999999992E-3</v>
      </c>
      <c r="CB93" s="98">
        <f>IFERROR((Tables!C21/12),0)</f>
        <v>9.5999999999999992E-3</v>
      </c>
      <c r="CC93" s="98">
        <f>IFERROR((Tables!C21/12),0)</f>
        <v>9.5999999999999992E-3</v>
      </c>
      <c r="CD93" s="98">
        <f>IFERROR((Tables!C21/12),0)</f>
        <v>9.5999999999999992E-3</v>
      </c>
      <c r="CE93" s="98">
        <f>IFERROR((Tables!C21/12),0)</f>
        <v>9.5999999999999992E-3</v>
      </c>
      <c r="CF93" s="98">
        <f>IFERROR((Tables!C21/12),0)</f>
        <v>9.5999999999999992E-3</v>
      </c>
      <c r="CG93" s="98">
        <f>IFERROR((Tables!C21/12),0)</f>
        <v>9.5999999999999992E-3</v>
      </c>
      <c r="CH93" s="98">
        <f>IFERROR((Tables!C22/12),0)</f>
        <v>9.5999999999999992E-3</v>
      </c>
      <c r="CI93" s="98">
        <f>IFERROR((Tables!C22/12),0)</f>
        <v>9.5999999999999992E-3</v>
      </c>
      <c r="CJ93" s="98">
        <f>IFERROR((Tables!C22/12),0)</f>
        <v>9.5999999999999992E-3</v>
      </c>
      <c r="CK93" s="98">
        <f>IFERROR((Tables!C22/12),0)</f>
        <v>9.5999999999999992E-3</v>
      </c>
      <c r="CL93" s="98">
        <f>IFERROR((Tables!C22/12),0)</f>
        <v>9.5999999999999992E-3</v>
      </c>
      <c r="CM93" s="98">
        <f>IFERROR((Tables!C22/12),0)</f>
        <v>9.5999999999999992E-3</v>
      </c>
      <c r="CN93" s="98">
        <f>IFERROR((Tables!C22/12),0)</f>
        <v>9.5999999999999992E-3</v>
      </c>
      <c r="CO93" s="98">
        <f>IFERROR((Tables!C22/12),0)</f>
        <v>9.5999999999999992E-3</v>
      </c>
      <c r="CP93" s="98">
        <f>IFERROR((Tables!C22/12),0)</f>
        <v>9.5999999999999992E-3</v>
      </c>
      <c r="CQ93" s="98">
        <f>IFERROR((Tables!C22/12),0)</f>
        <v>9.5999999999999992E-3</v>
      </c>
      <c r="CR93" s="98">
        <f>IFERROR((Tables!C22/12),0)</f>
        <v>9.5999999999999992E-3</v>
      </c>
      <c r="CS93" s="98">
        <f>IFERROR((Tables!C22/12),0)</f>
        <v>9.5999999999999992E-3</v>
      </c>
      <c r="CT93" s="98">
        <f>IFERROR((Tables!C23/12),0)</f>
        <v>4.7999999999999996E-3</v>
      </c>
      <c r="CU93" s="98">
        <f>IFERROR((Tables!C23/12),0)</f>
        <v>4.7999999999999996E-3</v>
      </c>
      <c r="CV93" s="98">
        <f>IFERROR((Tables!C23/12),0)</f>
        <v>4.7999999999999996E-3</v>
      </c>
      <c r="CW93" s="98">
        <f>IFERROR((Tables!C23/12),0)</f>
        <v>4.7999999999999996E-3</v>
      </c>
      <c r="CX93" s="98">
        <f>IFERROR((Tables!C23/12),0)</f>
        <v>4.7999999999999996E-3</v>
      </c>
      <c r="CY93" s="98">
        <f>IFERROR((Tables!C23/12),0)</f>
        <v>4.7999999999999996E-3</v>
      </c>
      <c r="CZ93" s="98">
        <f>IFERROR((Tables!C23/12),0)</f>
        <v>4.7999999999999996E-3</v>
      </c>
      <c r="DA93" s="98">
        <f>IFERROR((Tables!C23/12),0)</f>
        <v>4.7999999999999996E-3</v>
      </c>
      <c r="DB93" s="98">
        <f>IFERROR((Tables!C23/12),0)</f>
        <v>4.7999999999999996E-3</v>
      </c>
      <c r="DC93" s="98">
        <f>IFERROR((Tables!C23/12),0)</f>
        <v>4.7999999999999996E-3</v>
      </c>
      <c r="DD93" s="98">
        <f>IFERROR((Tables!C23/12),0)</f>
        <v>4.7999999999999996E-3</v>
      </c>
      <c r="DE93" s="98">
        <f>IFERROR((Tables!C23/12),0)</f>
        <v>4.7999999999999996E-3</v>
      </c>
      <c r="DF93" s="98">
        <v>0</v>
      </c>
      <c r="DG93" s="98">
        <v>0</v>
      </c>
      <c r="DH93" s="98">
        <v>0</v>
      </c>
      <c r="DI93" s="98">
        <v>0</v>
      </c>
      <c r="DJ93" s="98">
        <v>0</v>
      </c>
      <c r="DK93" s="98">
        <v>0</v>
      </c>
      <c r="DL93" s="98">
        <v>0</v>
      </c>
      <c r="DM93" s="98">
        <v>0</v>
      </c>
      <c r="DN93" s="98">
        <v>0</v>
      </c>
      <c r="DO93" s="98">
        <v>0</v>
      </c>
      <c r="DP93" s="98">
        <v>0</v>
      </c>
      <c r="DQ93" s="98">
        <v>0</v>
      </c>
      <c r="DR93" s="98">
        <v>0</v>
      </c>
      <c r="DS93" s="98">
        <v>0</v>
      </c>
      <c r="DT93" s="98">
        <v>0</v>
      </c>
      <c r="DU93" s="98">
        <v>0</v>
      </c>
      <c r="DV93" s="98">
        <v>0</v>
      </c>
      <c r="DW93" s="98">
        <v>0</v>
      </c>
      <c r="DX93" s="98">
        <v>0</v>
      </c>
      <c r="DY93" s="98">
        <v>0</v>
      </c>
      <c r="DZ93" s="98">
        <v>0</v>
      </c>
      <c r="EA93" s="98">
        <v>0</v>
      </c>
      <c r="EB93" s="98">
        <v>0</v>
      </c>
      <c r="EC93" s="98">
        <v>0</v>
      </c>
      <c r="ED93" s="98">
        <v>0</v>
      </c>
      <c r="EE93" s="98">
        <v>0</v>
      </c>
      <c r="EF93" s="98">
        <v>0</v>
      </c>
      <c r="EG93" s="98">
        <v>0</v>
      </c>
      <c r="EH93" s="98">
        <v>0</v>
      </c>
      <c r="EI93" s="98">
        <v>0</v>
      </c>
      <c r="EJ93" s="98">
        <v>0</v>
      </c>
      <c r="EK93" s="98">
        <v>0</v>
      </c>
      <c r="EL93" s="98">
        <v>0</v>
      </c>
      <c r="EM93" s="98">
        <v>0</v>
      </c>
      <c r="EN93" s="98">
        <v>0</v>
      </c>
      <c r="EO93" s="98">
        <v>0</v>
      </c>
      <c r="EP93" s="98">
        <v>0</v>
      </c>
      <c r="EQ93" s="98">
        <v>0</v>
      </c>
      <c r="ER93" s="98">
        <v>0</v>
      </c>
      <c r="ES93" s="98">
        <v>0</v>
      </c>
      <c r="ET93" s="98">
        <v>0</v>
      </c>
      <c r="EU93" s="98">
        <v>0</v>
      </c>
      <c r="EV93" s="98">
        <v>0</v>
      </c>
      <c r="EW93" s="98">
        <v>0</v>
      </c>
      <c r="EX93" s="98">
        <v>0</v>
      </c>
      <c r="EY93" s="98">
        <v>0</v>
      </c>
      <c r="EZ93" s="98">
        <v>0</v>
      </c>
      <c r="FA93" s="98">
        <v>0</v>
      </c>
      <c r="FB93" s="98">
        <v>0</v>
      </c>
      <c r="FC93" s="98">
        <v>0</v>
      </c>
      <c r="FD93" s="98">
        <v>0</v>
      </c>
      <c r="FE93" s="98">
        <v>0</v>
      </c>
      <c r="FF93" s="98">
        <v>0</v>
      </c>
      <c r="FG93" s="98">
        <v>0</v>
      </c>
      <c r="FH93" s="98">
        <v>0</v>
      </c>
      <c r="FI93" s="98">
        <v>0</v>
      </c>
      <c r="FJ93" s="98">
        <v>0</v>
      </c>
      <c r="FK93" s="98">
        <v>0</v>
      </c>
      <c r="FL93" s="98">
        <v>0</v>
      </c>
      <c r="FM93" s="98">
        <v>0</v>
      </c>
      <c r="FN93" s="98">
        <v>0</v>
      </c>
      <c r="FO93" s="98">
        <v>0</v>
      </c>
      <c r="FP93" s="98">
        <v>0</v>
      </c>
      <c r="FQ93" s="98">
        <v>0</v>
      </c>
      <c r="FR93" s="98">
        <v>0</v>
      </c>
      <c r="FS93" s="98">
        <v>0</v>
      </c>
      <c r="FT93" s="98">
        <v>0</v>
      </c>
      <c r="FU93" s="98">
        <v>0</v>
      </c>
      <c r="FV93" s="98">
        <v>0</v>
      </c>
      <c r="FW93" s="98">
        <v>0</v>
      </c>
      <c r="FX93" s="98">
        <v>0</v>
      </c>
      <c r="FY93" s="98">
        <v>0</v>
      </c>
      <c r="FZ93" s="98">
        <v>0</v>
      </c>
      <c r="GA93" s="98">
        <v>0</v>
      </c>
      <c r="GB93" s="98">
        <v>0</v>
      </c>
      <c r="GC93" s="98">
        <v>0</v>
      </c>
      <c r="GD93" s="98">
        <v>0</v>
      </c>
      <c r="GE93" s="98">
        <v>0</v>
      </c>
      <c r="GF93" s="98">
        <v>0</v>
      </c>
      <c r="GG93" s="98">
        <v>0</v>
      </c>
      <c r="GH93" s="98">
        <v>0</v>
      </c>
      <c r="GI93" s="98">
        <v>0</v>
      </c>
      <c r="GJ93" s="98">
        <v>0</v>
      </c>
      <c r="GK93" s="98">
        <v>0</v>
      </c>
      <c r="GL93" s="98">
        <v>0</v>
      </c>
      <c r="GM93" s="98">
        <v>0</v>
      </c>
      <c r="GN93" s="98">
        <v>0</v>
      </c>
      <c r="GO93" s="98">
        <v>0</v>
      </c>
      <c r="GP93" s="98">
        <v>0</v>
      </c>
      <c r="GQ93" s="98">
        <v>0</v>
      </c>
      <c r="GR93" s="98">
        <v>0</v>
      </c>
      <c r="GS93" s="98">
        <v>0</v>
      </c>
      <c r="GT93" s="98">
        <v>0</v>
      </c>
      <c r="GU93" s="98">
        <v>0</v>
      </c>
      <c r="GV93" s="98">
        <v>0</v>
      </c>
      <c r="GW93" s="98">
        <v>0</v>
      </c>
      <c r="GX93" s="98">
        <v>0</v>
      </c>
      <c r="GY93" s="98">
        <v>0</v>
      </c>
      <c r="GZ93" s="98">
        <v>0</v>
      </c>
      <c r="HA93" s="98">
        <v>0</v>
      </c>
      <c r="HB93" s="98">
        <v>0</v>
      </c>
      <c r="HC93" s="98">
        <v>0</v>
      </c>
      <c r="HD93" s="98">
        <v>0</v>
      </c>
      <c r="HE93" s="98">
        <v>0</v>
      </c>
      <c r="HF93" s="98">
        <v>0</v>
      </c>
      <c r="HG93" s="98">
        <v>0</v>
      </c>
      <c r="HH93" s="98">
        <v>0</v>
      </c>
      <c r="HI93" s="98">
        <v>0</v>
      </c>
      <c r="HJ93" s="98">
        <v>0</v>
      </c>
      <c r="HK93" s="98">
        <v>0</v>
      </c>
      <c r="HL93" s="98">
        <v>0</v>
      </c>
      <c r="HM93" s="98">
        <v>0</v>
      </c>
      <c r="HN93" s="98">
        <v>0</v>
      </c>
      <c r="HO93" s="98">
        <v>0</v>
      </c>
      <c r="HP93" s="98">
        <v>0</v>
      </c>
      <c r="HQ93" s="98">
        <v>0</v>
      </c>
      <c r="HR93" s="98">
        <v>0</v>
      </c>
      <c r="HS93" s="98">
        <v>0</v>
      </c>
      <c r="HT93" s="98">
        <v>0</v>
      </c>
      <c r="HU93" s="98">
        <v>0</v>
      </c>
      <c r="HV93" s="98">
        <v>0</v>
      </c>
      <c r="HW93" s="98">
        <v>0</v>
      </c>
      <c r="HX93" s="98">
        <v>0</v>
      </c>
      <c r="HY93" s="98">
        <v>0</v>
      </c>
      <c r="HZ93" s="98">
        <v>0</v>
      </c>
      <c r="IA93" s="98">
        <v>0</v>
      </c>
      <c r="IB93" s="98">
        <v>0</v>
      </c>
      <c r="IC93" s="98">
        <v>0</v>
      </c>
      <c r="ID93" s="98">
        <v>0</v>
      </c>
      <c r="IE93" s="98">
        <v>0</v>
      </c>
      <c r="IF93" s="98">
        <v>0</v>
      </c>
      <c r="IG93" s="98">
        <v>0</v>
      </c>
      <c r="IH93" s="98">
        <v>0</v>
      </c>
      <c r="II93" s="98">
        <v>0</v>
      </c>
      <c r="IJ93" s="98">
        <v>0</v>
      </c>
      <c r="IK93" s="98">
        <v>0</v>
      </c>
      <c r="IL93" s="98">
        <v>0</v>
      </c>
      <c r="IM93" s="98">
        <v>0</v>
      </c>
      <c r="IN93" s="98">
        <v>0</v>
      </c>
      <c r="IO93" s="98">
        <v>0</v>
      </c>
      <c r="IP93" s="98">
        <v>0</v>
      </c>
      <c r="IQ93" s="98">
        <v>0</v>
      </c>
      <c r="IR93" s="98">
        <v>0</v>
      </c>
      <c r="IS93" s="98">
        <v>0</v>
      </c>
      <c r="IT93" s="98">
        <v>0</v>
      </c>
      <c r="IU93" s="98">
        <v>0</v>
      </c>
      <c r="IV93" s="98">
        <v>0</v>
      </c>
      <c r="IW93" s="98">
        <v>0</v>
      </c>
      <c r="IX93" s="98">
        <v>0</v>
      </c>
      <c r="IY93" s="98">
        <v>0</v>
      </c>
      <c r="IZ93" s="98">
        <v>0</v>
      </c>
      <c r="JA93" s="98">
        <v>0</v>
      </c>
      <c r="JB93" s="98">
        <v>0</v>
      </c>
      <c r="JC93" s="98">
        <v>0</v>
      </c>
      <c r="JD93" s="98">
        <v>0</v>
      </c>
      <c r="JE93" s="98">
        <v>0</v>
      </c>
      <c r="JF93" s="98">
        <v>0</v>
      </c>
      <c r="JG93" s="98">
        <v>0</v>
      </c>
      <c r="JH93" s="98">
        <v>0</v>
      </c>
      <c r="JI93" s="98">
        <v>0</v>
      </c>
      <c r="JJ93" s="98">
        <v>0</v>
      </c>
      <c r="JK93" s="98">
        <v>0</v>
      </c>
      <c r="JL93" s="98">
        <v>0</v>
      </c>
      <c r="JM93" s="98">
        <v>0</v>
      </c>
      <c r="JN93" s="98">
        <v>0</v>
      </c>
      <c r="JO93" s="98">
        <v>0</v>
      </c>
      <c r="JP93" s="98">
        <v>0</v>
      </c>
      <c r="JQ93" s="98">
        <v>0</v>
      </c>
      <c r="JR93" s="98">
        <v>0</v>
      </c>
      <c r="JS93" s="98">
        <v>0</v>
      </c>
      <c r="JT93" s="98">
        <v>0</v>
      </c>
      <c r="JU93" s="98">
        <v>0</v>
      </c>
      <c r="JV93" s="98">
        <v>0</v>
      </c>
      <c r="JW93" s="98">
        <v>0</v>
      </c>
      <c r="JX93" s="98">
        <v>0</v>
      </c>
      <c r="JY93" s="98">
        <v>0</v>
      </c>
      <c r="JZ93" s="98">
        <v>0</v>
      </c>
      <c r="KA93" s="98">
        <v>0</v>
      </c>
      <c r="KB93" s="98">
        <v>0</v>
      </c>
      <c r="KC93" s="98">
        <v>0</v>
      </c>
      <c r="KD93" s="98">
        <v>0</v>
      </c>
      <c r="KE93" s="98">
        <v>0</v>
      </c>
      <c r="KF93" s="98">
        <v>0</v>
      </c>
      <c r="KG93" s="98">
        <v>0</v>
      </c>
      <c r="KH93" s="98">
        <v>0</v>
      </c>
      <c r="KI93" s="98">
        <v>0</v>
      </c>
      <c r="KJ93" s="98">
        <v>0</v>
      </c>
      <c r="KK93" s="98">
        <v>0</v>
      </c>
      <c r="KL93" s="98">
        <v>0</v>
      </c>
      <c r="KM93" s="98">
        <v>0</v>
      </c>
      <c r="KN93" s="98">
        <v>0</v>
      </c>
      <c r="KO93" s="98">
        <v>0</v>
      </c>
      <c r="KP93" s="98">
        <v>0</v>
      </c>
      <c r="KQ93" s="98">
        <v>0</v>
      </c>
      <c r="KR93" s="98">
        <v>0</v>
      </c>
      <c r="KS93" s="98">
        <v>0</v>
      </c>
      <c r="KT93" s="98">
        <v>0</v>
      </c>
      <c r="KU93" s="98">
        <v>0</v>
      </c>
      <c r="KV93" s="98">
        <v>0</v>
      </c>
      <c r="KW93" s="98">
        <v>0</v>
      </c>
      <c r="KX93" s="98">
        <v>0</v>
      </c>
      <c r="KY93" s="98">
        <v>0</v>
      </c>
      <c r="KZ93" s="98">
        <v>0</v>
      </c>
      <c r="LA93" s="98">
        <v>0</v>
      </c>
      <c r="LB93" s="98">
        <v>0</v>
      </c>
      <c r="LC93" s="98">
        <v>0</v>
      </c>
      <c r="LD93" s="98">
        <v>0</v>
      </c>
      <c r="LE93" s="98">
        <v>0</v>
      </c>
      <c r="LF93" s="98">
        <v>0</v>
      </c>
      <c r="LG93" s="98">
        <v>0</v>
      </c>
      <c r="LH93" s="98">
        <v>0</v>
      </c>
      <c r="LI93" s="98">
        <v>0</v>
      </c>
      <c r="LJ93" s="98">
        <v>0</v>
      </c>
      <c r="LK93" s="98">
        <v>0</v>
      </c>
      <c r="LL93" s="98">
        <v>0</v>
      </c>
      <c r="LM93" s="98">
        <v>0</v>
      </c>
      <c r="LN93" s="98">
        <v>0</v>
      </c>
      <c r="LO93" s="98">
        <v>0</v>
      </c>
      <c r="LP93" s="98">
        <v>0</v>
      </c>
      <c r="LQ93" s="98">
        <v>0</v>
      </c>
      <c r="LR93" s="98">
        <v>0</v>
      </c>
      <c r="LS93" s="98">
        <v>0</v>
      </c>
      <c r="LT93" s="98">
        <v>0</v>
      </c>
      <c r="LU93" s="98">
        <v>0</v>
      </c>
      <c r="LV93" s="98">
        <v>0</v>
      </c>
      <c r="LW93" s="98">
        <v>0</v>
      </c>
      <c r="LX93" s="98">
        <v>0</v>
      </c>
      <c r="LY93" s="98">
        <v>0</v>
      </c>
    </row>
    <row r="94" spans="2:397">
      <c r="D94" s="11" t="s">
        <v>354</v>
      </c>
      <c r="G94" s="97">
        <f>+SUM(AL94:AW94)</f>
        <v>6.6666666666666666E-2</v>
      </c>
      <c r="H94" s="97">
        <f>+SUM(AX94:BI94)</f>
        <v>6.6666666666666666E-2</v>
      </c>
      <c r="I94" s="97">
        <f>+SUM(BJ94:BU94)</f>
        <v>6.6666666666666666E-2</v>
      </c>
      <c r="J94" s="97">
        <f>+SUM(BV94:CG94)</f>
        <v>6.6666666666666666E-2</v>
      </c>
      <c r="K94" s="97">
        <f>+SUM(CH94:CS94)</f>
        <v>6.6666666666666666E-2</v>
      </c>
      <c r="L94" s="97">
        <f>+SUM(CT94:DE94)</f>
        <v>6.6666666666666666E-2</v>
      </c>
      <c r="M94" s="97">
        <f>+SUM(DF94:DQ94)</f>
        <v>6.6666666666666666E-2</v>
      </c>
      <c r="N94" s="97">
        <f>+SUM(DR94:EC94)</f>
        <v>6.6666666666666666E-2</v>
      </c>
      <c r="O94" s="97">
        <f>+SUM(ED94:EO94)</f>
        <v>6.6666666666666666E-2</v>
      </c>
      <c r="P94" s="97">
        <f>+SUM(EP94:FA94)</f>
        <v>6.6666666666666666E-2</v>
      </c>
      <c r="Q94" s="97">
        <f>+SUM(FB94:FM94)</f>
        <v>6.6666666666666666E-2</v>
      </c>
      <c r="R94" s="97">
        <f>+SUM(FN94:FY94)</f>
        <v>6.6666666666666666E-2</v>
      </c>
      <c r="S94" s="97">
        <f>+SUM(FZ94:GK94)</f>
        <v>6.6666666666666666E-2</v>
      </c>
      <c r="T94" s="97">
        <f>+SUM(GL94:GW94)</f>
        <v>6.6666666666666666E-2</v>
      </c>
      <c r="U94" s="97">
        <f>+SUM(GX94:HI94)</f>
        <v>6.6666666666666666E-2</v>
      </c>
      <c r="V94" s="97">
        <f>+SUM(HJ94:HU94)</f>
        <v>0</v>
      </c>
      <c r="W94" s="97">
        <f>+SUM(HV94:IG94)</f>
        <v>0</v>
      </c>
      <c r="X94" s="97">
        <f>+SUM(IH94:IS94)</f>
        <v>0</v>
      </c>
      <c r="Y94" s="97">
        <f>+SUM(IT94:JE94)</f>
        <v>0</v>
      </c>
      <c r="Z94" s="97">
        <f>+SUM(JF94:JQ94)</f>
        <v>0</v>
      </c>
      <c r="AA94" s="97">
        <f>+SUM(JR94:KC94)</f>
        <v>0</v>
      </c>
      <c r="AB94" s="97">
        <f>+SUM(KD94:KO94)</f>
        <v>0</v>
      </c>
      <c r="AC94" s="97">
        <f>+SUM(KP94:LA94)</f>
        <v>0</v>
      </c>
      <c r="AD94" s="97">
        <f>+SUM(LB94:LM94)</f>
        <v>0</v>
      </c>
      <c r="AE94" s="97">
        <f>+SUM(LN94:LY94)</f>
        <v>0</v>
      </c>
      <c r="AF94" s="97">
        <f t="shared" si="510"/>
        <v>0</v>
      </c>
      <c r="AG94" s="97">
        <f t="shared" si="510"/>
        <v>0</v>
      </c>
      <c r="AH94" s="97">
        <f t="shared" si="510"/>
        <v>0</v>
      </c>
      <c r="AI94" s="97">
        <f t="shared" si="510"/>
        <v>0</v>
      </c>
      <c r="AJ94" s="97">
        <f t="shared" si="510"/>
        <v>0</v>
      </c>
      <c r="AK94" s="50"/>
      <c r="AL94" s="98">
        <f>+Tables!$M18/12</f>
        <v>5.5555555555555558E-3</v>
      </c>
      <c r="AM94" s="98">
        <f>+Tables!$M18/12</f>
        <v>5.5555555555555558E-3</v>
      </c>
      <c r="AN94" s="98">
        <f>+Tables!$M18/12</f>
        <v>5.5555555555555558E-3</v>
      </c>
      <c r="AO94" s="98">
        <f>+Tables!$M18/12</f>
        <v>5.5555555555555558E-3</v>
      </c>
      <c r="AP94" s="98">
        <f>+Tables!$M18/12</f>
        <v>5.5555555555555558E-3</v>
      </c>
      <c r="AQ94" s="98">
        <f>+Tables!$M18/12</f>
        <v>5.5555555555555558E-3</v>
      </c>
      <c r="AR94" s="98">
        <f>+Tables!$M18/12</f>
        <v>5.5555555555555558E-3</v>
      </c>
      <c r="AS94" s="98">
        <f>+Tables!$M18/12</f>
        <v>5.5555555555555558E-3</v>
      </c>
      <c r="AT94" s="98">
        <f>+Tables!$M18/12</f>
        <v>5.5555555555555558E-3</v>
      </c>
      <c r="AU94" s="98">
        <f>+Tables!$M18/12</f>
        <v>5.5555555555555558E-3</v>
      </c>
      <c r="AV94" s="98">
        <f>+Tables!$M18/12</f>
        <v>5.5555555555555558E-3</v>
      </c>
      <c r="AW94" s="98">
        <f>+Tables!$M18/12</f>
        <v>5.5555555555555558E-3</v>
      </c>
      <c r="AX94" s="98">
        <f>+Tables!$M19/12</f>
        <v>5.5555555555555558E-3</v>
      </c>
      <c r="AY94" s="98">
        <f>+Tables!$M19/12</f>
        <v>5.5555555555555558E-3</v>
      </c>
      <c r="AZ94" s="98">
        <f>+Tables!$M19/12</f>
        <v>5.5555555555555558E-3</v>
      </c>
      <c r="BA94" s="98">
        <f>+Tables!$M19/12</f>
        <v>5.5555555555555558E-3</v>
      </c>
      <c r="BB94" s="98">
        <f>+Tables!$M19/12</f>
        <v>5.5555555555555558E-3</v>
      </c>
      <c r="BC94" s="98">
        <f>+Tables!$M19/12</f>
        <v>5.5555555555555558E-3</v>
      </c>
      <c r="BD94" s="98">
        <f>+Tables!$M19/12</f>
        <v>5.5555555555555558E-3</v>
      </c>
      <c r="BE94" s="98">
        <f>+Tables!$M19/12</f>
        <v>5.5555555555555558E-3</v>
      </c>
      <c r="BF94" s="98">
        <f>+Tables!$M19/12</f>
        <v>5.5555555555555558E-3</v>
      </c>
      <c r="BG94" s="98">
        <f>+Tables!$M19/12</f>
        <v>5.5555555555555558E-3</v>
      </c>
      <c r="BH94" s="98">
        <f>+Tables!$M19/12</f>
        <v>5.5555555555555558E-3</v>
      </c>
      <c r="BI94" s="98">
        <f>+Tables!$M19/12</f>
        <v>5.5555555555555558E-3</v>
      </c>
      <c r="BJ94" s="98">
        <f>+Tables!$M20/12</f>
        <v>5.5555555555555558E-3</v>
      </c>
      <c r="BK94" s="98">
        <f>+Tables!$M20/12</f>
        <v>5.5555555555555558E-3</v>
      </c>
      <c r="BL94" s="98">
        <f>+Tables!$M20/12</f>
        <v>5.5555555555555558E-3</v>
      </c>
      <c r="BM94" s="98">
        <f>+Tables!$M20/12</f>
        <v>5.5555555555555558E-3</v>
      </c>
      <c r="BN94" s="98">
        <f>+Tables!$M20/12</f>
        <v>5.5555555555555558E-3</v>
      </c>
      <c r="BO94" s="98">
        <f>+Tables!$M20/12</f>
        <v>5.5555555555555558E-3</v>
      </c>
      <c r="BP94" s="98">
        <f>+Tables!$M20/12</f>
        <v>5.5555555555555558E-3</v>
      </c>
      <c r="BQ94" s="98">
        <f>+Tables!$M20/12</f>
        <v>5.5555555555555558E-3</v>
      </c>
      <c r="BR94" s="98">
        <f>+Tables!$M20/12</f>
        <v>5.5555555555555558E-3</v>
      </c>
      <c r="BS94" s="98">
        <f>+Tables!$M20/12</f>
        <v>5.5555555555555558E-3</v>
      </c>
      <c r="BT94" s="98">
        <f>+Tables!$M20/12</f>
        <v>5.5555555555555558E-3</v>
      </c>
      <c r="BU94" s="98">
        <f>+Tables!$M20/12</f>
        <v>5.5555555555555558E-3</v>
      </c>
      <c r="BV94" s="98">
        <f>+Tables!$M21/12</f>
        <v>5.5555555555555558E-3</v>
      </c>
      <c r="BW94" s="98">
        <f>+Tables!$M21/12</f>
        <v>5.5555555555555558E-3</v>
      </c>
      <c r="BX94" s="98">
        <f>+Tables!$M21/12</f>
        <v>5.5555555555555558E-3</v>
      </c>
      <c r="BY94" s="98">
        <f>+Tables!$M21/12</f>
        <v>5.5555555555555558E-3</v>
      </c>
      <c r="BZ94" s="98">
        <f>+Tables!$M21/12</f>
        <v>5.5555555555555558E-3</v>
      </c>
      <c r="CA94" s="98">
        <f>+Tables!$M21/12</f>
        <v>5.5555555555555558E-3</v>
      </c>
      <c r="CB94" s="98">
        <f>+Tables!$M21/12</f>
        <v>5.5555555555555558E-3</v>
      </c>
      <c r="CC94" s="98">
        <f>+Tables!$M21/12</f>
        <v>5.5555555555555558E-3</v>
      </c>
      <c r="CD94" s="98">
        <f>+Tables!$M21/12</f>
        <v>5.5555555555555558E-3</v>
      </c>
      <c r="CE94" s="98">
        <f>+Tables!$M21/12</f>
        <v>5.5555555555555558E-3</v>
      </c>
      <c r="CF94" s="98">
        <f>+Tables!$M21/12</f>
        <v>5.5555555555555558E-3</v>
      </c>
      <c r="CG94" s="98">
        <f>+Tables!$M21/12</f>
        <v>5.5555555555555558E-3</v>
      </c>
      <c r="CH94" s="98">
        <f>+Tables!$M22/12</f>
        <v>5.5555555555555558E-3</v>
      </c>
      <c r="CI94" s="98">
        <f>+Tables!$M22/12</f>
        <v>5.5555555555555558E-3</v>
      </c>
      <c r="CJ94" s="98">
        <f>+Tables!$M22/12</f>
        <v>5.5555555555555558E-3</v>
      </c>
      <c r="CK94" s="98">
        <f>+Tables!$M22/12</f>
        <v>5.5555555555555558E-3</v>
      </c>
      <c r="CL94" s="98">
        <f>+Tables!$M22/12</f>
        <v>5.5555555555555558E-3</v>
      </c>
      <c r="CM94" s="98">
        <f>+Tables!$M22/12</f>
        <v>5.5555555555555558E-3</v>
      </c>
      <c r="CN94" s="98">
        <f>+Tables!$M22/12</f>
        <v>5.5555555555555558E-3</v>
      </c>
      <c r="CO94" s="98">
        <f>+Tables!$M22/12</f>
        <v>5.5555555555555558E-3</v>
      </c>
      <c r="CP94" s="98">
        <f>+Tables!$M22/12</f>
        <v>5.5555555555555558E-3</v>
      </c>
      <c r="CQ94" s="98">
        <f>+Tables!$M22/12</f>
        <v>5.5555555555555558E-3</v>
      </c>
      <c r="CR94" s="98">
        <f>+Tables!$M22/12</f>
        <v>5.5555555555555558E-3</v>
      </c>
      <c r="CS94" s="98">
        <f>+Tables!$M22/12</f>
        <v>5.5555555555555558E-3</v>
      </c>
      <c r="CT94" s="98">
        <f>+Tables!$M23/12</f>
        <v>5.5555555555555558E-3</v>
      </c>
      <c r="CU94" s="98">
        <f>+Tables!$M23/12</f>
        <v>5.5555555555555558E-3</v>
      </c>
      <c r="CV94" s="98">
        <f>+Tables!$M23/12</f>
        <v>5.5555555555555558E-3</v>
      </c>
      <c r="CW94" s="98">
        <f>+Tables!$M23/12</f>
        <v>5.5555555555555558E-3</v>
      </c>
      <c r="CX94" s="98">
        <f>+Tables!$M23/12</f>
        <v>5.5555555555555558E-3</v>
      </c>
      <c r="CY94" s="98">
        <f>+Tables!$M23/12</f>
        <v>5.5555555555555558E-3</v>
      </c>
      <c r="CZ94" s="98">
        <f>+Tables!$M23/12</f>
        <v>5.5555555555555558E-3</v>
      </c>
      <c r="DA94" s="98">
        <f>+Tables!$M23/12</f>
        <v>5.5555555555555558E-3</v>
      </c>
      <c r="DB94" s="98">
        <f>+Tables!$M23/12</f>
        <v>5.5555555555555558E-3</v>
      </c>
      <c r="DC94" s="98">
        <f>+Tables!$M23/12</f>
        <v>5.5555555555555558E-3</v>
      </c>
      <c r="DD94" s="98">
        <f>+Tables!$M23/12</f>
        <v>5.5555555555555558E-3</v>
      </c>
      <c r="DE94" s="98">
        <f>+Tables!$M23/12</f>
        <v>5.5555555555555558E-3</v>
      </c>
      <c r="DF94" s="98">
        <f>+Tables!$M24/12</f>
        <v>5.5555555555555558E-3</v>
      </c>
      <c r="DG94" s="98">
        <f>+Tables!$M24/12</f>
        <v>5.5555555555555558E-3</v>
      </c>
      <c r="DH94" s="98">
        <f>+Tables!$M24/12</f>
        <v>5.5555555555555558E-3</v>
      </c>
      <c r="DI94" s="98">
        <f>+Tables!$M24/12</f>
        <v>5.5555555555555558E-3</v>
      </c>
      <c r="DJ94" s="98">
        <f>+Tables!$M24/12</f>
        <v>5.5555555555555558E-3</v>
      </c>
      <c r="DK94" s="98">
        <f>+Tables!$M24/12</f>
        <v>5.5555555555555558E-3</v>
      </c>
      <c r="DL94" s="98">
        <f>+Tables!$M24/12</f>
        <v>5.5555555555555558E-3</v>
      </c>
      <c r="DM94" s="98">
        <f>+Tables!$M24/12</f>
        <v>5.5555555555555558E-3</v>
      </c>
      <c r="DN94" s="98">
        <f>+Tables!$M24/12</f>
        <v>5.5555555555555558E-3</v>
      </c>
      <c r="DO94" s="98">
        <f>+Tables!$M24/12</f>
        <v>5.5555555555555558E-3</v>
      </c>
      <c r="DP94" s="98">
        <f>+Tables!$M24/12</f>
        <v>5.5555555555555558E-3</v>
      </c>
      <c r="DQ94" s="98">
        <f>+Tables!$M24/12</f>
        <v>5.5555555555555558E-3</v>
      </c>
      <c r="DR94" s="98">
        <f>+Tables!$M25/12</f>
        <v>5.5555555555555558E-3</v>
      </c>
      <c r="DS94" s="98">
        <f>+Tables!$M25/12</f>
        <v>5.5555555555555558E-3</v>
      </c>
      <c r="DT94" s="98">
        <f>+Tables!$M25/12</f>
        <v>5.5555555555555558E-3</v>
      </c>
      <c r="DU94" s="98">
        <f>+Tables!$M25/12</f>
        <v>5.5555555555555558E-3</v>
      </c>
      <c r="DV94" s="98">
        <f>+Tables!$M25/12</f>
        <v>5.5555555555555558E-3</v>
      </c>
      <c r="DW94" s="98">
        <f>+Tables!$M25/12</f>
        <v>5.5555555555555558E-3</v>
      </c>
      <c r="DX94" s="98">
        <f>+Tables!$M25/12</f>
        <v>5.5555555555555558E-3</v>
      </c>
      <c r="DY94" s="98">
        <f>+Tables!$M25/12</f>
        <v>5.5555555555555558E-3</v>
      </c>
      <c r="DZ94" s="98">
        <f>+Tables!$M25/12</f>
        <v>5.5555555555555558E-3</v>
      </c>
      <c r="EA94" s="98">
        <f>+Tables!$M25/12</f>
        <v>5.5555555555555558E-3</v>
      </c>
      <c r="EB94" s="98">
        <f>+Tables!$M25/12</f>
        <v>5.5555555555555558E-3</v>
      </c>
      <c r="EC94" s="98">
        <f>+Tables!$M25/12</f>
        <v>5.5555555555555558E-3</v>
      </c>
      <c r="ED94" s="98">
        <f>+Tables!$M26/12</f>
        <v>5.5555555555555558E-3</v>
      </c>
      <c r="EE94" s="98">
        <f>+Tables!$M26/12</f>
        <v>5.5555555555555558E-3</v>
      </c>
      <c r="EF94" s="98">
        <f>+Tables!$M26/12</f>
        <v>5.5555555555555558E-3</v>
      </c>
      <c r="EG94" s="98">
        <f>+Tables!$M26/12</f>
        <v>5.5555555555555558E-3</v>
      </c>
      <c r="EH94" s="98">
        <f>+Tables!$M26/12</f>
        <v>5.5555555555555558E-3</v>
      </c>
      <c r="EI94" s="98">
        <f>+Tables!$M26/12</f>
        <v>5.5555555555555558E-3</v>
      </c>
      <c r="EJ94" s="98">
        <f>+Tables!$M26/12</f>
        <v>5.5555555555555558E-3</v>
      </c>
      <c r="EK94" s="98">
        <f>+Tables!$M26/12</f>
        <v>5.5555555555555558E-3</v>
      </c>
      <c r="EL94" s="98">
        <f>+Tables!$M26/12</f>
        <v>5.5555555555555558E-3</v>
      </c>
      <c r="EM94" s="98">
        <f>+Tables!$M26/12</f>
        <v>5.5555555555555558E-3</v>
      </c>
      <c r="EN94" s="98">
        <f>+Tables!$M26/12</f>
        <v>5.5555555555555558E-3</v>
      </c>
      <c r="EO94" s="98">
        <f>+Tables!$M26/12</f>
        <v>5.5555555555555558E-3</v>
      </c>
      <c r="EP94" s="98">
        <f>+Tables!$M27/12</f>
        <v>5.5555555555555558E-3</v>
      </c>
      <c r="EQ94" s="98">
        <f>+Tables!$M27/12</f>
        <v>5.5555555555555558E-3</v>
      </c>
      <c r="ER94" s="98">
        <f>+Tables!$M27/12</f>
        <v>5.5555555555555558E-3</v>
      </c>
      <c r="ES94" s="98">
        <f>+Tables!$M27/12</f>
        <v>5.5555555555555558E-3</v>
      </c>
      <c r="ET94" s="98">
        <f>+Tables!$M27/12</f>
        <v>5.5555555555555558E-3</v>
      </c>
      <c r="EU94" s="98">
        <f>+Tables!$M27/12</f>
        <v>5.5555555555555558E-3</v>
      </c>
      <c r="EV94" s="98">
        <f>+Tables!$M27/12</f>
        <v>5.5555555555555558E-3</v>
      </c>
      <c r="EW94" s="98">
        <f>+Tables!$M27/12</f>
        <v>5.5555555555555558E-3</v>
      </c>
      <c r="EX94" s="98">
        <f>+Tables!$M27/12</f>
        <v>5.5555555555555558E-3</v>
      </c>
      <c r="EY94" s="98">
        <f>+Tables!$M27/12</f>
        <v>5.5555555555555558E-3</v>
      </c>
      <c r="EZ94" s="98">
        <f>+Tables!$M27/12</f>
        <v>5.5555555555555558E-3</v>
      </c>
      <c r="FA94" s="98">
        <f>+Tables!$M27/12</f>
        <v>5.5555555555555558E-3</v>
      </c>
      <c r="FB94" s="98">
        <f>+Tables!$M28/12</f>
        <v>5.5555555555555558E-3</v>
      </c>
      <c r="FC94" s="98">
        <f>+Tables!$M28/12</f>
        <v>5.5555555555555558E-3</v>
      </c>
      <c r="FD94" s="98">
        <f>+Tables!$M28/12</f>
        <v>5.5555555555555558E-3</v>
      </c>
      <c r="FE94" s="98">
        <f>+Tables!$M28/12</f>
        <v>5.5555555555555558E-3</v>
      </c>
      <c r="FF94" s="98">
        <f>+Tables!$M28/12</f>
        <v>5.5555555555555558E-3</v>
      </c>
      <c r="FG94" s="98">
        <f>+Tables!$M28/12</f>
        <v>5.5555555555555558E-3</v>
      </c>
      <c r="FH94" s="98">
        <f>+Tables!$M28/12</f>
        <v>5.5555555555555558E-3</v>
      </c>
      <c r="FI94" s="98">
        <f>+Tables!$M28/12</f>
        <v>5.5555555555555558E-3</v>
      </c>
      <c r="FJ94" s="98">
        <f>+Tables!$M28/12</f>
        <v>5.5555555555555558E-3</v>
      </c>
      <c r="FK94" s="98">
        <f>+Tables!$M28/12</f>
        <v>5.5555555555555558E-3</v>
      </c>
      <c r="FL94" s="98">
        <f>+Tables!$M28/12</f>
        <v>5.5555555555555558E-3</v>
      </c>
      <c r="FM94" s="98">
        <f>+Tables!$M28/12</f>
        <v>5.5555555555555558E-3</v>
      </c>
      <c r="FN94" s="98">
        <f>+Tables!$M29/12</f>
        <v>5.5555555555555558E-3</v>
      </c>
      <c r="FO94" s="98">
        <f>+Tables!$M29/12</f>
        <v>5.5555555555555558E-3</v>
      </c>
      <c r="FP94" s="98">
        <f>+Tables!$M29/12</f>
        <v>5.5555555555555558E-3</v>
      </c>
      <c r="FQ94" s="98">
        <f>+Tables!$M29/12</f>
        <v>5.5555555555555558E-3</v>
      </c>
      <c r="FR94" s="98">
        <f>+Tables!$M29/12</f>
        <v>5.5555555555555558E-3</v>
      </c>
      <c r="FS94" s="98">
        <f>+Tables!$M29/12</f>
        <v>5.5555555555555558E-3</v>
      </c>
      <c r="FT94" s="98">
        <f>+Tables!$M29/12</f>
        <v>5.5555555555555558E-3</v>
      </c>
      <c r="FU94" s="98">
        <f>+Tables!$M29/12</f>
        <v>5.5555555555555558E-3</v>
      </c>
      <c r="FV94" s="98">
        <f>+Tables!$M29/12</f>
        <v>5.5555555555555558E-3</v>
      </c>
      <c r="FW94" s="98">
        <f>+Tables!$M29/12</f>
        <v>5.5555555555555558E-3</v>
      </c>
      <c r="FX94" s="98">
        <f>+Tables!$M29/12</f>
        <v>5.5555555555555558E-3</v>
      </c>
      <c r="FY94" s="98">
        <f>+Tables!$M29/12</f>
        <v>5.5555555555555558E-3</v>
      </c>
      <c r="FZ94" s="98">
        <f>+Tables!$M30/12</f>
        <v>5.5555555555555558E-3</v>
      </c>
      <c r="GA94" s="98">
        <f>+Tables!$M30/12</f>
        <v>5.5555555555555558E-3</v>
      </c>
      <c r="GB94" s="98">
        <f>+Tables!$M30/12</f>
        <v>5.5555555555555558E-3</v>
      </c>
      <c r="GC94" s="98">
        <f>+Tables!$M30/12</f>
        <v>5.5555555555555558E-3</v>
      </c>
      <c r="GD94" s="98">
        <f>+Tables!$M30/12</f>
        <v>5.5555555555555558E-3</v>
      </c>
      <c r="GE94" s="98">
        <f>+Tables!$M30/12</f>
        <v>5.5555555555555558E-3</v>
      </c>
      <c r="GF94" s="98">
        <f>+Tables!$M30/12</f>
        <v>5.5555555555555558E-3</v>
      </c>
      <c r="GG94" s="98">
        <f>+Tables!$M30/12</f>
        <v>5.5555555555555558E-3</v>
      </c>
      <c r="GH94" s="98">
        <f>+Tables!$M30/12</f>
        <v>5.5555555555555558E-3</v>
      </c>
      <c r="GI94" s="98">
        <f>+Tables!$M30/12</f>
        <v>5.5555555555555558E-3</v>
      </c>
      <c r="GJ94" s="98">
        <f>+Tables!$M30/12</f>
        <v>5.5555555555555558E-3</v>
      </c>
      <c r="GK94" s="98">
        <f>+Tables!$M30/12</f>
        <v>5.5555555555555558E-3</v>
      </c>
      <c r="GL94" s="98">
        <f>+Tables!$M31/12</f>
        <v>5.5555555555555558E-3</v>
      </c>
      <c r="GM94" s="98">
        <f>+Tables!$M31/12</f>
        <v>5.5555555555555558E-3</v>
      </c>
      <c r="GN94" s="98">
        <f>+Tables!$M31/12</f>
        <v>5.5555555555555558E-3</v>
      </c>
      <c r="GO94" s="98">
        <f>+Tables!$M31/12</f>
        <v>5.5555555555555558E-3</v>
      </c>
      <c r="GP94" s="98">
        <f>+Tables!$M31/12</f>
        <v>5.5555555555555558E-3</v>
      </c>
      <c r="GQ94" s="98">
        <f>+Tables!$M31/12</f>
        <v>5.5555555555555558E-3</v>
      </c>
      <c r="GR94" s="98">
        <f>+Tables!$M31/12</f>
        <v>5.5555555555555558E-3</v>
      </c>
      <c r="GS94" s="98">
        <f>+Tables!$M31/12</f>
        <v>5.5555555555555558E-3</v>
      </c>
      <c r="GT94" s="98">
        <f>+Tables!$M31/12</f>
        <v>5.5555555555555558E-3</v>
      </c>
      <c r="GU94" s="98">
        <f>+Tables!$M31/12</f>
        <v>5.5555555555555558E-3</v>
      </c>
      <c r="GV94" s="98">
        <f>+Tables!$M31/12</f>
        <v>5.5555555555555558E-3</v>
      </c>
      <c r="GW94" s="98">
        <f>+Tables!$M31/12</f>
        <v>5.5555555555555558E-3</v>
      </c>
      <c r="GX94" s="98">
        <f>+Tables!$M32/12</f>
        <v>5.5555555555555558E-3</v>
      </c>
      <c r="GY94" s="98">
        <f>+Tables!$M32/12</f>
        <v>5.5555555555555558E-3</v>
      </c>
      <c r="GZ94" s="98">
        <f>+Tables!$M32/12</f>
        <v>5.5555555555555558E-3</v>
      </c>
      <c r="HA94" s="98">
        <f>+Tables!$M32/12</f>
        <v>5.5555555555555558E-3</v>
      </c>
      <c r="HB94" s="98">
        <f>+Tables!$M32/12</f>
        <v>5.5555555555555558E-3</v>
      </c>
      <c r="HC94" s="98">
        <f>+Tables!$M32/12</f>
        <v>5.5555555555555558E-3</v>
      </c>
      <c r="HD94" s="98">
        <f>+Tables!$M32/12</f>
        <v>5.5555555555555558E-3</v>
      </c>
      <c r="HE94" s="98">
        <f>+Tables!$M32/12</f>
        <v>5.5555555555555558E-3</v>
      </c>
      <c r="HF94" s="98">
        <f>+Tables!$M32/12</f>
        <v>5.5555555555555558E-3</v>
      </c>
      <c r="HG94" s="98">
        <f>+Tables!$M32/12</f>
        <v>5.5555555555555558E-3</v>
      </c>
      <c r="HH94" s="98">
        <f>+Tables!$M32/12</f>
        <v>5.5555555555555558E-3</v>
      </c>
      <c r="HI94" s="98">
        <f>+Tables!$M32/12</f>
        <v>5.5555555555555558E-3</v>
      </c>
      <c r="HJ94" s="98">
        <v>0</v>
      </c>
      <c r="HK94" s="98">
        <v>0</v>
      </c>
      <c r="HL94" s="98">
        <v>0</v>
      </c>
      <c r="HM94" s="98">
        <v>0</v>
      </c>
      <c r="HN94" s="98">
        <v>0</v>
      </c>
      <c r="HO94" s="98">
        <v>0</v>
      </c>
      <c r="HP94" s="98">
        <v>0</v>
      </c>
      <c r="HQ94" s="98">
        <v>0</v>
      </c>
      <c r="HR94" s="98">
        <v>0</v>
      </c>
      <c r="HS94" s="98">
        <v>0</v>
      </c>
      <c r="HT94" s="98">
        <v>0</v>
      </c>
      <c r="HU94" s="98">
        <v>0</v>
      </c>
      <c r="HV94" s="98">
        <v>0</v>
      </c>
      <c r="HW94" s="98">
        <v>0</v>
      </c>
      <c r="HX94" s="98">
        <v>0</v>
      </c>
      <c r="HY94" s="98">
        <v>0</v>
      </c>
      <c r="HZ94" s="98">
        <v>0</v>
      </c>
      <c r="IA94" s="98">
        <v>0</v>
      </c>
      <c r="IB94" s="98">
        <v>0</v>
      </c>
      <c r="IC94" s="98">
        <v>0</v>
      </c>
      <c r="ID94" s="98">
        <v>0</v>
      </c>
      <c r="IE94" s="98">
        <v>0</v>
      </c>
      <c r="IF94" s="98">
        <v>0</v>
      </c>
      <c r="IG94" s="98">
        <v>0</v>
      </c>
      <c r="IH94" s="98">
        <v>0</v>
      </c>
      <c r="II94" s="98">
        <v>0</v>
      </c>
      <c r="IJ94" s="98">
        <v>0</v>
      </c>
      <c r="IK94" s="98">
        <v>0</v>
      </c>
      <c r="IL94" s="98">
        <v>0</v>
      </c>
      <c r="IM94" s="98">
        <v>0</v>
      </c>
      <c r="IN94" s="98">
        <v>0</v>
      </c>
      <c r="IO94" s="98">
        <v>0</v>
      </c>
      <c r="IP94" s="98">
        <v>0</v>
      </c>
      <c r="IQ94" s="98">
        <v>0</v>
      </c>
      <c r="IR94" s="98">
        <v>0</v>
      </c>
      <c r="IS94" s="98">
        <v>0</v>
      </c>
      <c r="IT94" s="98">
        <v>0</v>
      </c>
      <c r="IU94" s="98">
        <v>0</v>
      </c>
      <c r="IV94" s="98">
        <v>0</v>
      </c>
      <c r="IW94" s="98">
        <v>0</v>
      </c>
      <c r="IX94" s="98">
        <v>0</v>
      </c>
      <c r="IY94" s="98">
        <v>0</v>
      </c>
      <c r="IZ94" s="98">
        <v>0</v>
      </c>
      <c r="JA94" s="98">
        <v>0</v>
      </c>
      <c r="JB94" s="98">
        <v>0</v>
      </c>
      <c r="JC94" s="98">
        <v>0</v>
      </c>
      <c r="JD94" s="98">
        <v>0</v>
      </c>
      <c r="JE94" s="98">
        <v>0</v>
      </c>
      <c r="JF94" s="98">
        <v>0</v>
      </c>
      <c r="JG94" s="98">
        <v>0</v>
      </c>
      <c r="JH94" s="98">
        <v>0</v>
      </c>
      <c r="JI94" s="98">
        <v>0</v>
      </c>
      <c r="JJ94" s="98">
        <v>0</v>
      </c>
      <c r="JK94" s="98">
        <v>0</v>
      </c>
      <c r="JL94" s="98">
        <v>0</v>
      </c>
      <c r="JM94" s="98">
        <v>0</v>
      </c>
      <c r="JN94" s="98">
        <v>0</v>
      </c>
      <c r="JO94" s="98">
        <v>0</v>
      </c>
      <c r="JP94" s="98">
        <v>0</v>
      </c>
      <c r="JQ94" s="98">
        <v>0</v>
      </c>
      <c r="JR94" s="98">
        <v>0</v>
      </c>
      <c r="JS94" s="98">
        <v>0</v>
      </c>
      <c r="JT94" s="98">
        <v>0</v>
      </c>
      <c r="JU94" s="98">
        <v>0</v>
      </c>
      <c r="JV94" s="98">
        <v>0</v>
      </c>
      <c r="JW94" s="98">
        <v>0</v>
      </c>
      <c r="JX94" s="98">
        <v>0</v>
      </c>
      <c r="JY94" s="98">
        <v>0</v>
      </c>
      <c r="JZ94" s="98">
        <v>0</v>
      </c>
      <c r="KA94" s="98">
        <v>0</v>
      </c>
      <c r="KB94" s="98">
        <v>0</v>
      </c>
      <c r="KC94" s="98">
        <v>0</v>
      </c>
      <c r="KD94" s="98">
        <v>0</v>
      </c>
      <c r="KE94" s="98">
        <v>0</v>
      </c>
      <c r="KF94" s="98">
        <v>0</v>
      </c>
      <c r="KG94" s="98">
        <v>0</v>
      </c>
      <c r="KH94" s="98">
        <v>0</v>
      </c>
      <c r="KI94" s="98">
        <v>0</v>
      </c>
      <c r="KJ94" s="98">
        <v>0</v>
      </c>
      <c r="KK94" s="98">
        <v>0</v>
      </c>
      <c r="KL94" s="98">
        <v>0</v>
      </c>
      <c r="KM94" s="98">
        <v>0</v>
      </c>
      <c r="KN94" s="98">
        <v>0</v>
      </c>
      <c r="KO94" s="98">
        <v>0</v>
      </c>
      <c r="KP94" s="98">
        <v>0</v>
      </c>
      <c r="KQ94" s="98">
        <v>0</v>
      </c>
      <c r="KR94" s="98">
        <v>0</v>
      </c>
      <c r="KS94" s="98">
        <v>0</v>
      </c>
      <c r="KT94" s="98">
        <v>0</v>
      </c>
      <c r="KU94" s="98">
        <v>0</v>
      </c>
      <c r="KV94" s="98">
        <v>0</v>
      </c>
      <c r="KW94" s="98">
        <v>0</v>
      </c>
      <c r="KX94" s="98">
        <v>0</v>
      </c>
      <c r="KY94" s="98">
        <v>0</v>
      </c>
      <c r="KZ94" s="98">
        <v>0</v>
      </c>
      <c r="LA94" s="98">
        <v>0</v>
      </c>
      <c r="LB94" s="98">
        <v>0</v>
      </c>
      <c r="LC94" s="98">
        <v>0</v>
      </c>
      <c r="LD94" s="98">
        <v>0</v>
      </c>
      <c r="LE94" s="98">
        <v>0</v>
      </c>
      <c r="LF94" s="98">
        <v>0</v>
      </c>
      <c r="LG94" s="98">
        <v>0</v>
      </c>
      <c r="LH94" s="98">
        <v>0</v>
      </c>
      <c r="LI94" s="98">
        <v>0</v>
      </c>
      <c r="LJ94" s="98">
        <v>0</v>
      </c>
      <c r="LK94" s="98">
        <v>0</v>
      </c>
      <c r="LL94" s="98">
        <v>0</v>
      </c>
      <c r="LM94" s="98">
        <v>0</v>
      </c>
      <c r="LN94" s="98">
        <v>0</v>
      </c>
      <c r="LO94" s="98">
        <v>0</v>
      </c>
      <c r="LP94" s="98">
        <v>0</v>
      </c>
      <c r="LQ94" s="98">
        <v>0</v>
      </c>
      <c r="LR94" s="98">
        <v>0</v>
      </c>
      <c r="LS94" s="98">
        <v>0</v>
      </c>
      <c r="LT94" s="98">
        <v>0</v>
      </c>
      <c r="LU94" s="98">
        <v>0</v>
      </c>
      <c r="LV94" s="98">
        <v>0</v>
      </c>
      <c r="LW94" s="98">
        <v>0</v>
      </c>
      <c r="LX94" s="98">
        <v>0</v>
      </c>
      <c r="LY94" s="98">
        <v>0</v>
      </c>
    </row>
    <row r="95" spans="2:397"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130"/>
      <c r="AG95" s="130"/>
      <c r="AH95" s="130"/>
      <c r="AI95" s="130"/>
      <c r="AJ95" s="130"/>
      <c r="AK95" s="50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  <c r="IT95" s="55"/>
      <c r="IU95" s="55"/>
      <c r="IV95" s="55"/>
      <c r="IW95" s="55"/>
      <c r="IX95" s="55"/>
      <c r="IY95" s="55"/>
      <c r="IZ95" s="55"/>
      <c r="JA95" s="55"/>
      <c r="JB95" s="55"/>
      <c r="JC95" s="55"/>
      <c r="JD95" s="55"/>
      <c r="JE95" s="55"/>
      <c r="JF95" s="55"/>
      <c r="JG95" s="55"/>
      <c r="JH95" s="55"/>
      <c r="JI95" s="55"/>
      <c r="JJ95" s="55"/>
      <c r="JK95" s="55"/>
      <c r="JL95" s="55"/>
      <c r="JM95" s="55"/>
      <c r="JN95" s="55"/>
      <c r="JO95" s="55"/>
      <c r="JP95" s="55"/>
      <c r="JQ95" s="55"/>
      <c r="JR95" s="55"/>
      <c r="JS95" s="55"/>
      <c r="JT95" s="55"/>
      <c r="JU95" s="55"/>
      <c r="JV95" s="55"/>
      <c r="JW95" s="55"/>
      <c r="JX95" s="55"/>
      <c r="JY95" s="55"/>
      <c r="JZ95" s="55"/>
      <c r="KA95" s="55"/>
      <c r="KB95" s="55"/>
      <c r="KC95" s="55"/>
      <c r="KD95" s="55"/>
      <c r="KE95" s="55"/>
      <c r="KF95" s="55"/>
      <c r="KG95" s="55"/>
      <c r="KH95" s="55"/>
      <c r="KI95" s="55"/>
      <c r="KJ95" s="55"/>
      <c r="KK95" s="55"/>
      <c r="KL95" s="55"/>
      <c r="KM95" s="55"/>
      <c r="KN95" s="55"/>
      <c r="KO95" s="55"/>
      <c r="KP95" s="55"/>
      <c r="KQ95" s="55"/>
      <c r="KR95" s="55"/>
      <c r="KS95" s="55"/>
      <c r="KT95" s="55"/>
      <c r="KU95" s="55"/>
      <c r="KV95" s="55"/>
      <c r="KW95" s="55"/>
      <c r="KX95" s="55"/>
      <c r="KY95" s="55"/>
      <c r="KZ95" s="55"/>
      <c r="LA95" s="55"/>
      <c r="LB95" s="55"/>
      <c r="LC95" s="55"/>
      <c r="LD95" s="55"/>
      <c r="LE95" s="55"/>
      <c r="LF95" s="55"/>
      <c r="LG95" s="55"/>
      <c r="LH95" s="55"/>
      <c r="LI95" s="55"/>
      <c r="LJ95" s="55"/>
      <c r="LK95" s="55"/>
      <c r="LL95" s="55"/>
      <c r="LM95" s="55"/>
      <c r="LN95" s="55"/>
      <c r="LO95" s="55"/>
      <c r="LP95" s="55"/>
      <c r="LQ95" s="55"/>
      <c r="LR95" s="55"/>
      <c r="LS95" s="55"/>
      <c r="LT95" s="55"/>
      <c r="LU95" s="55"/>
      <c r="LV95" s="55"/>
      <c r="LW95" s="55"/>
      <c r="LX95" s="55"/>
      <c r="LY95" s="55"/>
    </row>
    <row r="96" spans="2:397">
      <c r="D96" s="11" t="s">
        <v>355</v>
      </c>
      <c r="G96" s="55">
        <f>+SUM(AL96:AW96)</f>
        <v>160108.38</v>
      </c>
      <c r="H96" s="55">
        <f>+SUM(AX96:BI96)</f>
        <v>256173.40800000008</v>
      </c>
      <c r="I96" s="55">
        <f>+SUM(BJ96:BU96)</f>
        <v>153704.0448</v>
      </c>
      <c r="J96" s="55">
        <f>+SUM(BV96:CG96)</f>
        <v>92222.426879999999</v>
      </c>
      <c r="K96" s="55">
        <f>+SUM(CH96:CS96)</f>
        <v>92222.426879999999</v>
      </c>
      <c r="L96" s="55">
        <f>+SUM(CT96:DE96)</f>
        <v>46111.21344</v>
      </c>
      <c r="M96" s="55">
        <f>+SUM(DF96:DQ96)</f>
        <v>0</v>
      </c>
      <c r="N96" s="55">
        <f>+SUM(DR96:EC96)</f>
        <v>0</v>
      </c>
      <c r="O96" s="55">
        <f>+SUM(ED96:EO96)</f>
        <v>0</v>
      </c>
      <c r="P96" s="55">
        <f>+SUM(EP96:FA96)</f>
        <v>0</v>
      </c>
      <c r="Q96" s="55">
        <f>+SUM(FB96:FM96)</f>
        <v>0</v>
      </c>
      <c r="R96" s="55">
        <f>+SUM(FN96:FY96)</f>
        <v>0</v>
      </c>
      <c r="S96" s="55">
        <f>+SUM(FZ96:GK96)</f>
        <v>0</v>
      </c>
      <c r="T96" s="55">
        <f>+SUM(GL96:GW96)</f>
        <v>0</v>
      </c>
      <c r="U96" s="55">
        <f>+SUM(GX96:HI96)</f>
        <v>0</v>
      </c>
      <c r="V96" s="55">
        <f>+SUM(HJ96:HU96)</f>
        <v>0</v>
      </c>
      <c r="W96" s="55">
        <f>+SUM(HV96:IG96)</f>
        <v>0</v>
      </c>
      <c r="X96" s="55">
        <f>+SUM(IH96:IS96)</f>
        <v>0</v>
      </c>
      <c r="Y96" s="55">
        <f>+SUM(IT96:JE96)</f>
        <v>0</v>
      </c>
      <c r="Z96" s="55">
        <f>+SUM(JF96:JQ96)</f>
        <v>0</v>
      </c>
      <c r="AA96" s="55">
        <f>+SUM(JR96:KC96)</f>
        <v>0</v>
      </c>
      <c r="AB96" s="55">
        <f>+SUM(KD96:KO96)</f>
        <v>0</v>
      </c>
      <c r="AC96" s="55">
        <f>+SUM(KP96:LA96)</f>
        <v>0</v>
      </c>
      <c r="AD96" s="55">
        <f>+SUM(LB96:LM96)</f>
        <v>0</v>
      </c>
      <c r="AE96" s="55">
        <f>+SUM(LN96:LY96)</f>
        <v>0</v>
      </c>
      <c r="AF96" s="130">
        <f t="shared" ref="AF96:AJ97" si="511">+SUM(LO96:LZ96)</f>
        <v>0</v>
      </c>
      <c r="AG96" s="130">
        <f t="shared" si="511"/>
        <v>0</v>
      </c>
      <c r="AH96" s="130">
        <f t="shared" si="511"/>
        <v>0</v>
      </c>
      <c r="AI96" s="130">
        <f t="shared" si="511"/>
        <v>0</v>
      </c>
      <c r="AJ96" s="130">
        <f t="shared" si="511"/>
        <v>0</v>
      </c>
      <c r="AK96" s="50"/>
      <c r="AL96" s="55">
        <f>AL93*Inputs!$M$101*(Financials!AL93&gt;0)</f>
        <v>13342.365</v>
      </c>
      <c r="AM96" s="55">
        <f>AM93*Inputs!$M$101*(Financials!AM93&gt;0)</f>
        <v>13342.365</v>
      </c>
      <c r="AN96" s="55">
        <f>AN93*Inputs!$M$101*(Financials!AN93&gt;0)</f>
        <v>13342.365</v>
      </c>
      <c r="AO96" s="55">
        <f>AO93*Inputs!$M$101*(Financials!AO93&gt;0)</f>
        <v>13342.365</v>
      </c>
      <c r="AP96" s="55">
        <f>AP93*Inputs!$M$101*(Financials!AP93&gt;0)</f>
        <v>13342.365</v>
      </c>
      <c r="AQ96" s="55">
        <f>AQ93*Inputs!$M$101*(Financials!AQ93&gt;0)</f>
        <v>13342.365</v>
      </c>
      <c r="AR96" s="55">
        <f>AR93*Inputs!$M$101*(Financials!AR93&gt;0)</f>
        <v>13342.365</v>
      </c>
      <c r="AS96" s="55">
        <f>AS93*Inputs!$M$101*(Financials!AS93&gt;0)</f>
        <v>13342.365</v>
      </c>
      <c r="AT96" s="55">
        <f>AT93*Inputs!$M$101*(Financials!AT93&gt;0)</f>
        <v>13342.365</v>
      </c>
      <c r="AU96" s="55">
        <f>AU93*Inputs!$M$101*(Financials!AU93&gt;0)</f>
        <v>13342.365</v>
      </c>
      <c r="AV96" s="55">
        <f>AV93*Inputs!$M$101*(Financials!AV93&gt;0)</f>
        <v>13342.365</v>
      </c>
      <c r="AW96" s="55">
        <f>AW93*Inputs!$M$101*(Financials!AW93&gt;0)</f>
        <v>13342.365</v>
      </c>
      <c r="AX96" s="55">
        <f>AX93*Inputs!$M$101*(Financials!AX93&gt;0)</f>
        <v>21347.784000000003</v>
      </c>
      <c r="AY96" s="55">
        <f>AY93*Inputs!$M$101*(Financials!AY93&gt;0)</f>
        <v>21347.784000000003</v>
      </c>
      <c r="AZ96" s="55">
        <f>AZ93*Inputs!$M$101*(Financials!AZ93&gt;0)</f>
        <v>21347.784000000003</v>
      </c>
      <c r="BA96" s="55">
        <f>BA93*Inputs!$M$101*(Financials!BA93&gt;0)</f>
        <v>21347.784000000003</v>
      </c>
      <c r="BB96" s="55">
        <f>BB93*Inputs!$M$101*(Financials!BB93&gt;0)</f>
        <v>21347.784000000003</v>
      </c>
      <c r="BC96" s="55">
        <f>BC93*Inputs!$M$101*(Financials!BC93&gt;0)</f>
        <v>21347.784000000003</v>
      </c>
      <c r="BD96" s="55">
        <f>BD93*Inputs!$M$101*(Financials!BD93&gt;0)</f>
        <v>21347.784000000003</v>
      </c>
      <c r="BE96" s="55">
        <f>BE93*Inputs!$M$101*(Financials!BE93&gt;0)</f>
        <v>21347.784000000003</v>
      </c>
      <c r="BF96" s="55">
        <f>BF93*Inputs!$M$101*(Financials!BF93&gt;0)</f>
        <v>21347.784000000003</v>
      </c>
      <c r="BG96" s="55">
        <f>BG93*Inputs!$M$101*(Financials!BG93&gt;0)</f>
        <v>21347.784000000003</v>
      </c>
      <c r="BH96" s="55">
        <f>BH93*Inputs!$M$101*(Financials!BH93&gt;0)</f>
        <v>21347.784000000003</v>
      </c>
      <c r="BI96" s="55">
        <f>BI93*Inputs!$M$101*(Financials!BI93&gt;0)</f>
        <v>21347.784000000003</v>
      </c>
      <c r="BJ96" s="55">
        <f>BJ93*Inputs!$M$101*(Financials!BJ93&gt;0)</f>
        <v>12808.670400000001</v>
      </c>
      <c r="BK96" s="55">
        <f>BK93*Inputs!$M$101*(Financials!BK93&gt;0)</f>
        <v>12808.670400000001</v>
      </c>
      <c r="BL96" s="55">
        <f>BL93*Inputs!$M$101*(Financials!BL93&gt;0)</f>
        <v>12808.670400000001</v>
      </c>
      <c r="BM96" s="55">
        <f>BM93*Inputs!$M$101*(Financials!BM93&gt;0)</f>
        <v>12808.670400000001</v>
      </c>
      <c r="BN96" s="55">
        <f>BN93*Inputs!$M$101*(Financials!BN93&gt;0)</f>
        <v>12808.670400000001</v>
      </c>
      <c r="BO96" s="55">
        <f>BO93*Inputs!$M$101*(Financials!BO93&gt;0)</f>
        <v>12808.670400000001</v>
      </c>
      <c r="BP96" s="55">
        <f>BP93*Inputs!$M$101*(Financials!BP93&gt;0)</f>
        <v>12808.670400000001</v>
      </c>
      <c r="BQ96" s="55">
        <f>BQ93*Inputs!$M$101*(Financials!BQ93&gt;0)</f>
        <v>12808.670400000001</v>
      </c>
      <c r="BR96" s="55">
        <f>BR93*Inputs!$M$101*(Financials!BR93&gt;0)</f>
        <v>12808.670400000001</v>
      </c>
      <c r="BS96" s="55">
        <f>BS93*Inputs!$M$101*(Financials!BS93&gt;0)</f>
        <v>12808.670400000001</v>
      </c>
      <c r="BT96" s="55">
        <f>BT93*Inputs!$M$101*(Financials!BT93&gt;0)</f>
        <v>12808.670400000001</v>
      </c>
      <c r="BU96" s="55">
        <f>BU93*Inputs!$M$101*(Financials!BU93&gt;0)</f>
        <v>12808.670400000001</v>
      </c>
      <c r="BV96" s="55">
        <f>BV93*Inputs!$M$101*(Financials!BV93&gt;0)</f>
        <v>7685.2022399999996</v>
      </c>
      <c r="BW96" s="55">
        <f>BW93*Inputs!$M$101*(Financials!BW93&gt;0)</f>
        <v>7685.2022399999996</v>
      </c>
      <c r="BX96" s="55">
        <f>BX93*Inputs!$M$101*(Financials!BX93&gt;0)</f>
        <v>7685.2022399999996</v>
      </c>
      <c r="BY96" s="55">
        <f>BY93*Inputs!$M$101*(Financials!BY93&gt;0)</f>
        <v>7685.2022399999996</v>
      </c>
      <c r="BZ96" s="55">
        <f>BZ93*Inputs!$M$101*(Financials!BZ93&gt;0)</f>
        <v>7685.2022399999996</v>
      </c>
      <c r="CA96" s="55">
        <f>CA93*Inputs!$M$101*(Financials!CA93&gt;0)</f>
        <v>7685.2022399999996</v>
      </c>
      <c r="CB96" s="55">
        <f>CB93*Inputs!$M$101*(Financials!CB93&gt;0)</f>
        <v>7685.2022399999996</v>
      </c>
      <c r="CC96" s="55">
        <f>CC93*Inputs!$M$101*(Financials!CC93&gt;0)</f>
        <v>7685.2022399999996</v>
      </c>
      <c r="CD96" s="55">
        <f>CD93*Inputs!$M$101*(Financials!CD93&gt;0)</f>
        <v>7685.2022399999996</v>
      </c>
      <c r="CE96" s="55">
        <f>CE93*Inputs!$M$101*(Financials!CE93&gt;0)</f>
        <v>7685.2022399999996</v>
      </c>
      <c r="CF96" s="55">
        <f>CF93*Inputs!$M$101*(Financials!CF93&gt;0)</f>
        <v>7685.2022399999996</v>
      </c>
      <c r="CG96" s="55">
        <f>CG93*Inputs!$M$101*(Financials!CG93&gt;0)</f>
        <v>7685.2022399999996</v>
      </c>
      <c r="CH96" s="55">
        <f>CH93*Inputs!$M$101*(Financials!CH93&gt;0)</f>
        <v>7685.2022399999996</v>
      </c>
      <c r="CI96" s="55">
        <f>CI93*Inputs!$M$101*(Financials!CI93&gt;0)</f>
        <v>7685.2022399999996</v>
      </c>
      <c r="CJ96" s="55">
        <f>CJ93*Inputs!$M$101*(Financials!CJ93&gt;0)</f>
        <v>7685.2022399999996</v>
      </c>
      <c r="CK96" s="55">
        <f>CK93*Inputs!$M$101*(Financials!CK93&gt;0)</f>
        <v>7685.2022399999996</v>
      </c>
      <c r="CL96" s="55">
        <f>CL93*Inputs!$M$101*(Financials!CL93&gt;0)</f>
        <v>7685.2022399999996</v>
      </c>
      <c r="CM96" s="55">
        <f>CM93*Inputs!$M$101*(Financials!CM93&gt;0)</f>
        <v>7685.2022399999996</v>
      </c>
      <c r="CN96" s="55">
        <f>CN93*Inputs!$M$101*(Financials!CN93&gt;0)</f>
        <v>7685.2022399999996</v>
      </c>
      <c r="CO96" s="55">
        <f>CO93*Inputs!$M$101*(Financials!CO93&gt;0)</f>
        <v>7685.2022399999996</v>
      </c>
      <c r="CP96" s="55">
        <f>CP93*Inputs!$M$101*(Financials!CP93&gt;0)</f>
        <v>7685.2022399999996</v>
      </c>
      <c r="CQ96" s="55">
        <f>CQ93*Inputs!$M$101*(Financials!CQ93&gt;0)</f>
        <v>7685.2022399999996</v>
      </c>
      <c r="CR96" s="55">
        <f>CR93*Inputs!$M$101*(Financials!CR93&gt;0)</f>
        <v>7685.2022399999996</v>
      </c>
      <c r="CS96" s="55">
        <f>CS93*Inputs!$M$101*(Financials!CS93&gt;0)</f>
        <v>7685.2022399999996</v>
      </c>
      <c r="CT96" s="55">
        <f>CT93*Inputs!$M$101*(Financials!CT93&gt;0)</f>
        <v>3842.6011199999998</v>
      </c>
      <c r="CU96" s="55">
        <f>CU93*Inputs!$M$101*(Financials!CU93&gt;0)</f>
        <v>3842.6011199999998</v>
      </c>
      <c r="CV96" s="55">
        <f>CV93*Inputs!$M$101*(Financials!CV93&gt;0)</f>
        <v>3842.6011199999998</v>
      </c>
      <c r="CW96" s="55">
        <f>CW93*Inputs!$M$101*(Financials!CW93&gt;0)</f>
        <v>3842.6011199999998</v>
      </c>
      <c r="CX96" s="55">
        <f>CX93*Inputs!$M$101*(Financials!CX93&gt;0)</f>
        <v>3842.6011199999998</v>
      </c>
      <c r="CY96" s="55">
        <f>CY93*Inputs!$M$101*(Financials!CY93&gt;0)</f>
        <v>3842.6011199999998</v>
      </c>
      <c r="CZ96" s="55">
        <f>CZ93*Inputs!$M$101*(Financials!CZ93&gt;0)</f>
        <v>3842.6011199999998</v>
      </c>
      <c r="DA96" s="55">
        <f>DA93*Inputs!$M$101*(Financials!DA93&gt;0)</f>
        <v>3842.6011199999998</v>
      </c>
      <c r="DB96" s="55">
        <f>DB93*Inputs!$M$101*(Financials!DB93&gt;0)</f>
        <v>3842.6011199999998</v>
      </c>
      <c r="DC96" s="55">
        <f>DC93*Inputs!$M$101*(Financials!DC93&gt;0)</f>
        <v>3842.6011199999998</v>
      </c>
      <c r="DD96" s="55">
        <f>DD93*Inputs!$M$101*(Financials!DD93&gt;0)</f>
        <v>3842.6011199999998</v>
      </c>
      <c r="DE96" s="55">
        <f>DE93*Inputs!$M$101*(Financials!DE93&gt;0)</f>
        <v>3842.6011199999998</v>
      </c>
      <c r="DF96" s="55">
        <f>DF93*Inputs!$M$101*(Financials!DF93&gt;0)</f>
        <v>0</v>
      </c>
      <c r="DG96" s="55">
        <f>DG93*Inputs!$M$101*(Financials!DG93&gt;0)</f>
        <v>0</v>
      </c>
      <c r="DH96" s="55">
        <f>DH93*Inputs!$M$101*(Financials!DH93&gt;0)</f>
        <v>0</v>
      </c>
      <c r="DI96" s="55">
        <f>DI93*Inputs!$M$101*(Financials!DI93&gt;0)</f>
        <v>0</v>
      </c>
      <c r="DJ96" s="55">
        <f>DJ93*Inputs!$M$101*(Financials!DJ93&gt;0)</f>
        <v>0</v>
      </c>
      <c r="DK96" s="55">
        <f>DK93*Inputs!$M$101*(Financials!DK93&gt;0)</f>
        <v>0</v>
      </c>
      <c r="DL96" s="55">
        <f>DL93*Inputs!$M$101*(Financials!DL93&gt;0)</f>
        <v>0</v>
      </c>
      <c r="DM96" s="55">
        <f>DM93*Inputs!$M$101*(Financials!DM93&gt;0)</f>
        <v>0</v>
      </c>
      <c r="DN96" s="55">
        <f>DN93*Inputs!$M$101*(Financials!DN93&gt;0)</f>
        <v>0</v>
      </c>
      <c r="DO96" s="55">
        <f>DO93*Inputs!$M$101*(Financials!DO93&gt;0)</f>
        <v>0</v>
      </c>
      <c r="DP96" s="55">
        <f>DP93*Inputs!$M$101*(Financials!DP93&gt;0)</f>
        <v>0</v>
      </c>
      <c r="DQ96" s="55">
        <f>DQ93*Inputs!$M$101*(Financials!DQ93&gt;0)</f>
        <v>0</v>
      </c>
      <c r="DR96" s="55">
        <f>DR93*Inputs!$M$101*(Financials!DR93&gt;0)</f>
        <v>0</v>
      </c>
      <c r="DS96" s="55">
        <f>DS93*Inputs!$M$101*(Financials!DS93&gt;0)</f>
        <v>0</v>
      </c>
      <c r="DT96" s="55">
        <f>DT93*Inputs!$M$101*(Financials!DT93&gt;0)</f>
        <v>0</v>
      </c>
      <c r="DU96" s="55">
        <f>DU93*Inputs!$M$101*(Financials!DU93&gt;0)</f>
        <v>0</v>
      </c>
      <c r="DV96" s="55">
        <f>DV93*Inputs!$M$101*(Financials!DV93&gt;0)</f>
        <v>0</v>
      </c>
      <c r="DW96" s="55">
        <f>DW93*Inputs!$M$101*(Financials!DW93&gt;0)</f>
        <v>0</v>
      </c>
      <c r="DX96" s="55">
        <f>DX93*Inputs!$M$101*(Financials!DX93&gt;0)</f>
        <v>0</v>
      </c>
      <c r="DY96" s="55">
        <f>DY93*Inputs!$M$101*(Financials!DY93&gt;0)</f>
        <v>0</v>
      </c>
      <c r="DZ96" s="55">
        <f>DZ93*Inputs!$M$101*(Financials!DZ93&gt;0)</f>
        <v>0</v>
      </c>
      <c r="EA96" s="55">
        <f>EA93*Inputs!$M$101*(Financials!EA93&gt;0)</f>
        <v>0</v>
      </c>
      <c r="EB96" s="55">
        <f>EB93*Inputs!$M$101*(Financials!EB93&gt;0)</f>
        <v>0</v>
      </c>
      <c r="EC96" s="55">
        <f>EC93*Inputs!$M$101*(Financials!EC93&gt;0)</f>
        <v>0</v>
      </c>
      <c r="ED96" s="55">
        <f>ED93*Inputs!$M$101*(Financials!ED93&gt;0)</f>
        <v>0</v>
      </c>
      <c r="EE96" s="55">
        <f>EE93*Inputs!$M$101*(Financials!EE93&gt;0)</f>
        <v>0</v>
      </c>
      <c r="EF96" s="55">
        <f>EF93*Inputs!$M$101*(Financials!EF93&gt;0)</f>
        <v>0</v>
      </c>
      <c r="EG96" s="55">
        <f>EG93*Inputs!$M$101*(Financials!EG93&gt;0)</f>
        <v>0</v>
      </c>
      <c r="EH96" s="55">
        <f>EH93*Inputs!$M$101*(Financials!EH93&gt;0)</f>
        <v>0</v>
      </c>
      <c r="EI96" s="55">
        <f>EI93*Inputs!$M$101*(Financials!EI93&gt;0)</f>
        <v>0</v>
      </c>
      <c r="EJ96" s="55">
        <f>EJ93*Inputs!$M$101*(Financials!EJ93&gt;0)</f>
        <v>0</v>
      </c>
      <c r="EK96" s="55">
        <f>EK93*Inputs!$M$101*(Financials!EK93&gt;0)</f>
        <v>0</v>
      </c>
      <c r="EL96" s="55">
        <f>EL93*Inputs!$M$101*(Financials!EL93&gt;0)</f>
        <v>0</v>
      </c>
      <c r="EM96" s="55">
        <f>EM93*Inputs!$M$101*(Financials!EM93&gt;0)</f>
        <v>0</v>
      </c>
      <c r="EN96" s="55">
        <f>EN93*Inputs!$M$101*(Financials!EN93&gt;0)</f>
        <v>0</v>
      </c>
      <c r="EO96" s="55">
        <f>EO93*Inputs!$M$101*(Financials!EO93&gt;0)</f>
        <v>0</v>
      </c>
      <c r="EP96" s="55">
        <f>EP93*Inputs!$M$101*(Financials!EP93&gt;0)</f>
        <v>0</v>
      </c>
      <c r="EQ96" s="55">
        <f>EQ93*Inputs!$M$101*(Financials!EQ93&gt;0)</f>
        <v>0</v>
      </c>
      <c r="ER96" s="55">
        <f>ER93*Inputs!$M$101*(Financials!ER93&gt;0)</f>
        <v>0</v>
      </c>
      <c r="ES96" s="55">
        <f>ES93*Inputs!$M$101*(Financials!ES93&gt;0)</f>
        <v>0</v>
      </c>
      <c r="ET96" s="55">
        <f>ET93*Inputs!$M$101*(Financials!ET93&gt;0)</f>
        <v>0</v>
      </c>
      <c r="EU96" s="55">
        <f>EU93*Inputs!$M$101*(Financials!EU93&gt;0)</f>
        <v>0</v>
      </c>
      <c r="EV96" s="55">
        <f>EV93*Inputs!$M$101*(Financials!EV93&gt;0)</f>
        <v>0</v>
      </c>
      <c r="EW96" s="55">
        <f>EW93*Inputs!$M$101*(Financials!EW93&gt;0)</f>
        <v>0</v>
      </c>
      <c r="EX96" s="55">
        <f>EX93*Inputs!$M$101*(Financials!EX93&gt;0)</f>
        <v>0</v>
      </c>
      <c r="EY96" s="55">
        <f>EY93*Inputs!$M$101*(Financials!EY93&gt;0)</f>
        <v>0</v>
      </c>
      <c r="EZ96" s="55">
        <f>EZ93*Inputs!$M$101*(Financials!EZ93&gt;0)</f>
        <v>0</v>
      </c>
      <c r="FA96" s="55">
        <f>FA93*Inputs!$M$101*(Financials!FA93&gt;0)</f>
        <v>0</v>
      </c>
      <c r="FB96" s="55">
        <f>FB93*Inputs!$M$101*(Financials!FB93&gt;0)</f>
        <v>0</v>
      </c>
      <c r="FC96" s="55">
        <f>FC93*Inputs!$M$101*(Financials!FC93&gt;0)</f>
        <v>0</v>
      </c>
      <c r="FD96" s="55">
        <f>FD93*Inputs!$M$101*(Financials!FD93&gt;0)</f>
        <v>0</v>
      </c>
      <c r="FE96" s="55">
        <f>FE93*Inputs!$M$101*(Financials!FE93&gt;0)</f>
        <v>0</v>
      </c>
      <c r="FF96" s="55">
        <f>FF93*Inputs!$M$101*(Financials!FF93&gt;0)</f>
        <v>0</v>
      </c>
      <c r="FG96" s="55">
        <f>FG93*Inputs!$M$101*(Financials!FG93&gt;0)</f>
        <v>0</v>
      </c>
      <c r="FH96" s="55">
        <f>FH93*Inputs!$M$101*(Financials!FH93&gt;0)</f>
        <v>0</v>
      </c>
      <c r="FI96" s="55">
        <f>FI93*Inputs!$M$101*(Financials!FI93&gt;0)</f>
        <v>0</v>
      </c>
      <c r="FJ96" s="55">
        <f>FJ93*Inputs!$M$101*(Financials!FJ93&gt;0)</f>
        <v>0</v>
      </c>
      <c r="FK96" s="55">
        <f>FK93*Inputs!$M$101*(Financials!FK93&gt;0)</f>
        <v>0</v>
      </c>
      <c r="FL96" s="55">
        <f>FL93*Inputs!$M$101*(Financials!FL93&gt;0)</f>
        <v>0</v>
      </c>
      <c r="FM96" s="55">
        <f>FM93*Inputs!$M$101*(Financials!FM93&gt;0)</f>
        <v>0</v>
      </c>
      <c r="FN96" s="55">
        <f>FN93*Inputs!$M$101*(Financials!FN93&gt;0)</f>
        <v>0</v>
      </c>
      <c r="FO96" s="55">
        <f>FO93*Inputs!$M$101*(Financials!FO93&gt;0)</f>
        <v>0</v>
      </c>
      <c r="FP96" s="55">
        <f>FP93*Inputs!$M$101*(Financials!FP93&gt;0)</f>
        <v>0</v>
      </c>
      <c r="FQ96" s="55">
        <f>FQ93*Inputs!$M$101*(Financials!FQ93&gt;0)</f>
        <v>0</v>
      </c>
      <c r="FR96" s="55">
        <f>FR93*Inputs!$M$101*(Financials!FR93&gt;0)</f>
        <v>0</v>
      </c>
      <c r="FS96" s="55">
        <f>FS93*Inputs!$M$101*(Financials!FS93&gt;0)</f>
        <v>0</v>
      </c>
      <c r="FT96" s="55">
        <f>FT93*Inputs!$M$101*(Financials!FT93&gt;0)</f>
        <v>0</v>
      </c>
      <c r="FU96" s="55">
        <f>FU93*Inputs!$M$101*(Financials!FU93&gt;0)</f>
        <v>0</v>
      </c>
      <c r="FV96" s="55">
        <f>FV93*Inputs!$M$101*(Financials!FV93&gt;0)</f>
        <v>0</v>
      </c>
      <c r="FW96" s="55">
        <f>FW93*Inputs!$M$101*(Financials!FW93&gt;0)</f>
        <v>0</v>
      </c>
      <c r="FX96" s="55">
        <f>FX93*Inputs!$M$101*(Financials!FX93&gt;0)</f>
        <v>0</v>
      </c>
      <c r="FY96" s="55">
        <f>FY93*Inputs!$M$101*(Financials!FY93&gt;0)</f>
        <v>0</v>
      </c>
      <c r="FZ96" s="55">
        <f>FZ93*Inputs!$M$101*(Financials!FZ93&gt;0)</f>
        <v>0</v>
      </c>
      <c r="GA96" s="55">
        <f>GA93*Inputs!$M$101*(Financials!GA93&gt;0)</f>
        <v>0</v>
      </c>
      <c r="GB96" s="55">
        <f>GB93*Inputs!$M$101*(Financials!GB93&gt;0)</f>
        <v>0</v>
      </c>
      <c r="GC96" s="55">
        <f>GC93*Inputs!$M$101*(Financials!GC93&gt;0)</f>
        <v>0</v>
      </c>
      <c r="GD96" s="55">
        <f>GD93*Inputs!$M$101*(Financials!GD93&gt;0)</f>
        <v>0</v>
      </c>
      <c r="GE96" s="55">
        <f>GE93*Inputs!$M$101*(Financials!GE93&gt;0)</f>
        <v>0</v>
      </c>
      <c r="GF96" s="55">
        <f>GF93*Inputs!$M$101*(Financials!GF93&gt;0)</f>
        <v>0</v>
      </c>
      <c r="GG96" s="55">
        <f>GG93*Inputs!$M$101*(Financials!GG93&gt;0)</f>
        <v>0</v>
      </c>
      <c r="GH96" s="55">
        <f>GH93*Inputs!$M$101*(Financials!GH93&gt;0)</f>
        <v>0</v>
      </c>
      <c r="GI96" s="55">
        <f>GI93*Inputs!$M$101*(Financials!GI93&gt;0)</f>
        <v>0</v>
      </c>
      <c r="GJ96" s="55">
        <f>GJ93*Inputs!$M$101*(Financials!GJ93&gt;0)</f>
        <v>0</v>
      </c>
      <c r="GK96" s="55">
        <f>GK93*Inputs!$M$101*(Financials!GK93&gt;0)</f>
        <v>0</v>
      </c>
      <c r="GL96" s="55">
        <f>GL93*Inputs!$M$101*(Financials!GL93&gt;0)</f>
        <v>0</v>
      </c>
      <c r="GM96" s="55">
        <f>GM93*Inputs!$M$101*(Financials!GM93&gt;0)</f>
        <v>0</v>
      </c>
      <c r="GN96" s="55">
        <f>GN93*Inputs!$M$101*(Financials!GN93&gt;0)</f>
        <v>0</v>
      </c>
      <c r="GO96" s="55">
        <f>GO93*Inputs!$M$101*(Financials!GO93&gt;0)</f>
        <v>0</v>
      </c>
      <c r="GP96" s="55">
        <f>GP93*Inputs!$M$101*(Financials!GP93&gt;0)</f>
        <v>0</v>
      </c>
      <c r="GQ96" s="55">
        <f>GQ93*Inputs!$M$101*(Financials!GQ93&gt;0)</f>
        <v>0</v>
      </c>
      <c r="GR96" s="55">
        <f>GR93*Inputs!$M$101*(Financials!GR93&gt;0)</f>
        <v>0</v>
      </c>
      <c r="GS96" s="55">
        <f>GS93*Inputs!$M$101*(Financials!GS93&gt;0)</f>
        <v>0</v>
      </c>
      <c r="GT96" s="55">
        <f>GT93*Inputs!$M$101*(Financials!GT93&gt;0)</f>
        <v>0</v>
      </c>
      <c r="GU96" s="55">
        <f>GU93*Inputs!$M$101*(Financials!GU93&gt;0)</f>
        <v>0</v>
      </c>
      <c r="GV96" s="55">
        <f>GV93*Inputs!$M$101*(Financials!GV93&gt;0)</f>
        <v>0</v>
      </c>
      <c r="GW96" s="55">
        <f>GW93*Inputs!$M$101*(Financials!GW93&gt;0)</f>
        <v>0</v>
      </c>
      <c r="GX96" s="55">
        <f>GX93*Inputs!$M$101*(Financials!GX93&gt;0)</f>
        <v>0</v>
      </c>
      <c r="GY96" s="55">
        <f>GY93*Inputs!$M$101*(Financials!GY93&gt;0)</f>
        <v>0</v>
      </c>
      <c r="GZ96" s="55">
        <f>GZ93*Inputs!$M$101*(Financials!GZ93&gt;0)</f>
        <v>0</v>
      </c>
      <c r="HA96" s="55">
        <f>HA93*Inputs!$M$101*(Financials!HA93&gt;0)</f>
        <v>0</v>
      </c>
      <c r="HB96" s="55">
        <f>HB93*Inputs!$M$101*(Financials!HB93&gt;0)</f>
        <v>0</v>
      </c>
      <c r="HC96" s="55">
        <f>HC93*Inputs!$M$101*(Financials!HC93&gt;0)</f>
        <v>0</v>
      </c>
      <c r="HD96" s="55">
        <f>HD93*Inputs!$M$101*(Financials!HD93&gt;0)</f>
        <v>0</v>
      </c>
      <c r="HE96" s="55">
        <f>HE93*Inputs!$M$101*(Financials!HE93&gt;0)</f>
        <v>0</v>
      </c>
      <c r="HF96" s="55">
        <f>HF93*Inputs!$M$101*(Financials!HF93&gt;0)</f>
        <v>0</v>
      </c>
      <c r="HG96" s="55">
        <f>HG93*Inputs!$M$101*(Financials!HG93&gt;0)</f>
        <v>0</v>
      </c>
      <c r="HH96" s="55">
        <f>HH93*Inputs!$M$101*(Financials!HH93&gt;0)</f>
        <v>0</v>
      </c>
      <c r="HI96" s="55">
        <f>HI93*Inputs!$M$101*(Financials!HI93&gt;0)</f>
        <v>0</v>
      </c>
      <c r="HJ96" s="55">
        <f>HJ93*Inputs!$M$101*(Financials!HJ93&gt;0)</f>
        <v>0</v>
      </c>
      <c r="HK96" s="55">
        <f>HK93*Inputs!$M$101*(Financials!HK93&gt;0)</f>
        <v>0</v>
      </c>
      <c r="HL96" s="55">
        <f>HL93*Inputs!$M$101*(Financials!HL93&gt;0)</f>
        <v>0</v>
      </c>
      <c r="HM96" s="55">
        <f>HM93*Inputs!$M$101*(Financials!HM93&gt;0)</f>
        <v>0</v>
      </c>
      <c r="HN96" s="55">
        <f>HN93*Inputs!$M$101*(Financials!HN93&gt;0)</f>
        <v>0</v>
      </c>
      <c r="HO96" s="55">
        <f>HO93*Inputs!$M$101*(Financials!HO93&gt;0)</f>
        <v>0</v>
      </c>
      <c r="HP96" s="55">
        <f>HP93*Inputs!$M$101*(Financials!HP93&gt;0)</f>
        <v>0</v>
      </c>
      <c r="HQ96" s="55">
        <f>HQ93*Inputs!$M$101*(Financials!HQ93&gt;0)</f>
        <v>0</v>
      </c>
      <c r="HR96" s="55">
        <f>HR93*Inputs!$M$101*(Financials!HR93&gt;0)</f>
        <v>0</v>
      </c>
      <c r="HS96" s="55">
        <f>HS93*Inputs!$M$101*(Financials!HS93&gt;0)</f>
        <v>0</v>
      </c>
      <c r="HT96" s="55">
        <f>HT93*Inputs!$M$101*(Financials!HT93&gt;0)</f>
        <v>0</v>
      </c>
      <c r="HU96" s="55">
        <f>HU93*Inputs!$M$101*(Financials!HU93&gt;0)</f>
        <v>0</v>
      </c>
      <c r="HV96" s="55">
        <f>HV93*Inputs!$M$101*(Financials!HV93&gt;0)</f>
        <v>0</v>
      </c>
      <c r="HW96" s="55">
        <f>HW93*Inputs!$M$101*(Financials!HW93&gt;0)</f>
        <v>0</v>
      </c>
      <c r="HX96" s="55">
        <f>HX93*Inputs!$M$101*(Financials!HX93&gt;0)</f>
        <v>0</v>
      </c>
      <c r="HY96" s="55">
        <f>HY93*Inputs!$M$101*(Financials!HY93&gt;0)</f>
        <v>0</v>
      </c>
      <c r="HZ96" s="55">
        <f>HZ93*Inputs!$M$101*(Financials!HZ93&gt;0)</f>
        <v>0</v>
      </c>
      <c r="IA96" s="55">
        <f>IA93*Inputs!$M$101*(Financials!IA93&gt;0)</f>
        <v>0</v>
      </c>
      <c r="IB96" s="55">
        <f>IB93*Inputs!$M$101*(Financials!IB93&gt;0)</f>
        <v>0</v>
      </c>
      <c r="IC96" s="55">
        <f>IC93*Inputs!$M$101*(Financials!IC93&gt;0)</f>
        <v>0</v>
      </c>
      <c r="ID96" s="55">
        <f>ID93*Inputs!$M$101*(Financials!ID93&gt;0)</f>
        <v>0</v>
      </c>
      <c r="IE96" s="55">
        <f>IE93*Inputs!$M$101*(Financials!IE93&gt;0)</f>
        <v>0</v>
      </c>
      <c r="IF96" s="55">
        <f>IF93*Inputs!$M$101*(Financials!IF93&gt;0)</f>
        <v>0</v>
      </c>
      <c r="IG96" s="55">
        <f>IG93*Inputs!$M$101*(Financials!IG93&gt;0)</f>
        <v>0</v>
      </c>
      <c r="IH96" s="55">
        <f>IH93*Inputs!$M$101*(Financials!IH93&gt;0)</f>
        <v>0</v>
      </c>
      <c r="II96" s="55">
        <f>II93*Inputs!$M$101*(Financials!II93&gt;0)</f>
        <v>0</v>
      </c>
      <c r="IJ96" s="55">
        <f>IJ93*Inputs!$M$101*(Financials!IJ93&gt;0)</f>
        <v>0</v>
      </c>
      <c r="IK96" s="55">
        <f>IK93*Inputs!$M$101*(Financials!IK93&gt;0)</f>
        <v>0</v>
      </c>
      <c r="IL96" s="55">
        <f>IL93*Inputs!$M$101*(Financials!IL93&gt;0)</f>
        <v>0</v>
      </c>
      <c r="IM96" s="55">
        <f>IM93*Inputs!$M$101*(Financials!IM93&gt;0)</f>
        <v>0</v>
      </c>
      <c r="IN96" s="55">
        <f>IN93*Inputs!$M$101*(Financials!IN93&gt;0)</f>
        <v>0</v>
      </c>
      <c r="IO96" s="55">
        <f>IO93*Inputs!$M$101*(Financials!IO93&gt;0)</f>
        <v>0</v>
      </c>
      <c r="IP96" s="55">
        <f>IP93*Inputs!$M$101*(Financials!IP93&gt;0)</f>
        <v>0</v>
      </c>
      <c r="IQ96" s="55">
        <f>IQ93*Inputs!$M$101*(Financials!IQ93&gt;0)</f>
        <v>0</v>
      </c>
      <c r="IR96" s="55">
        <f>IR93*Inputs!$M$101*(Financials!IR93&gt;0)</f>
        <v>0</v>
      </c>
      <c r="IS96" s="55">
        <f>IS93*Inputs!$M$101*(Financials!IS93&gt;0)</f>
        <v>0</v>
      </c>
      <c r="IT96" s="55">
        <f>IT93*Inputs!$M$101*(Financials!IT93&gt;0)</f>
        <v>0</v>
      </c>
      <c r="IU96" s="55">
        <f>IU93*Inputs!$M$101*(Financials!IU93&gt;0)</f>
        <v>0</v>
      </c>
      <c r="IV96" s="55">
        <f>IV93*Inputs!$M$101*(Financials!IV93&gt;0)</f>
        <v>0</v>
      </c>
      <c r="IW96" s="55">
        <f>IW93*Inputs!$M$101*(Financials!IW93&gt;0)</f>
        <v>0</v>
      </c>
      <c r="IX96" s="55">
        <f>IX93*Inputs!$M$101*(Financials!IX93&gt;0)</f>
        <v>0</v>
      </c>
      <c r="IY96" s="55">
        <f>IY93*Inputs!$M$101*(Financials!IY93&gt;0)</f>
        <v>0</v>
      </c>
      <c r="IZ96" s="55">
        <f>IZ93*Inputs!$M$101*(Financials!IZ93&gt;0)</f>
        <v>0</v>
      </c>
      <c r="JA96" s="55">
        <f>JA93*Inputs!$M$101*(Financials!JA93&gt;0)</f>
        <v>0</v>
      </c>
      <c r="JB96" s="55">
        <f>JB93*Inputs!$M$101*(Financials!JB93&gt;0)</f>
        <v>0</v>
      </c>
      <c r="JC96" s="55">
        <f>JC93*Inputs!$M$101*(Financials!JC93&gt;0)</f>
        <v>0</v>
      </c>
      <c r="JD96" s="55">
        <f>JD93*Inputs!$M$101*(Financials!JD93&gt;0)</f>
        <v>0</v>
      </c>
      <c r="JE96" s="55">
        <f>JE93*Inputs!$M$101*(Financials!JE93&gt;0)</f>
        <v>0</v>
      </c>
      <c r="JF96" s="55">
        <f>JF93*Inputs!$M$101*(Financials!JF93&gt;0)</f>
        <v>0</v>
      </c>
      <c r="JG96" s="55">
        <f>JG93*Inputs!$M$101*(Financials!JG93&gt;0)</f>
        <v>0</v>
      </c>
      <c r="JH96" s="55">
        <f>JH93*Inputs!$M$101*(Financials!JH93&gt;0)</f>
        <v>0</v>
      </c>
      <c r="JI96" s="55">
        <f>JI93*Inputs!$M$101*(Financials!JI93&gt;0)</f>
        <v>0</v>
      </c>
      <c r="JJ96" s="55">
        <f>JJ93*Inputs!$M$101*(Financials!JJ93&gt;0)</f>
        <v>0</v>
      </c>
      <c r="JK96" s="55">
        <f>JK93*Inputs!$M$101*(Financials!JK93&gt;0)</f>
        <v>0</v>
      </c>
      <c r="JL96" s="55">
        <f>JL93*Inputs!$M$101*(Financials!JL93&gt;0)</f>
        <v>0</v>
      </c>
      <c r="JM96" s="55">
        <f>JM93*Inputs!$M$101*(Financials!JM93&gt;0)</f>
        <v>0</v>
      </c>
      <c r="JN96" s="55">
        <f>JN93*Inputs!$M$101*(Financials!JN93&gt;0)</f>
        <v>0</v>
      </c>
      <c r="JO96" s="55">
        <f>JO93*Inputs!$M$101*(Financials!JO93&gt;0)</f>
        <v>0</v>
      </c>
      <c r="JP96" s="55">
        <f>JP93*Inputs!$M$101*(Financials!JP93&gt;0)</f>
        <v>0</v>
      </c>
      <c r="JQ96" s="55">
        <f>JQ93*Inputs!$M$101*(Financials!JQ93&gt;0)</f>
        <v>0</v>
      </c>
      <c r="JR96" s="55">
        <f>JR93*Inputs!$M$101*(Financials!JR93&gt;0)</f>
        <v>0</v>
      </c>
      <c r="JS96" s="55">
        <f>JS93*Inputs!$M$101*(Financials!JS93&gt;0)</f>
        <v>0</v>
      </c>
      <c r="JT96" s="55">
        <f>JT93*Inputs!$M$101*(Financials!JT93&gt;0)</f>
        <v>0</v>
      </c>
      <c r="JU96" s="55">
        <f>JU93*Inputs!$M$101*(Financials!JU93&gt;0)</f>
        <v>0</v>
      </c>
      <c r="JV96" s="55">
        <f>JV93*Inputs!$M$101*(Financials!JV93&gt;0)</f>
        <v>0</v>
      </c>
      <c r="JW96" s="55">
        <f>JW93*Inputs!$M$101*(Financials!JW93&gt;0)</f>
        <v>0</v>
      </c>
      <c r="JX96" s="55">
        <f>JX93*Inputs!$M$101*(Financials!JX93&gt;0)</f>
        <v>0</v>
      </c>
      <c r="JY96" s="55">
        <f>JY93*Inputs!$M$101*(Financials!JY93&gt;0)</f>
        <v>0</v>
      </c>
      <c r="JZ96" s="55">
        <f>JZ93*Inputs!$M$101*(Financials!JZ93&gt;0)</f>
        <v>0</v>
      </c>
      <c r="KA96" s="55">
        <f>KA93*Inputs!$M$101*(Financials!KA93&gt;0)</f>
        <v>0</v>
      </c>
      <c r="KB96" s="55">
        <f>KB93*Inputs!$M$101*(Financials!KB93&gt;0)</f>
        <v>0</v>
      </c>
      <c r="KC96" s="55">
        <f>KC93*Inputs!$M$101*(Financials!KC93&gt;0)</f>
        <v>0</v>
      </c>
      <c r="KD96" s="55">
        <f>KD93*Inputs!$M$101*(Financials!KD93&gt;0)</f>
        <v>0</v>
      </c>
      <c r="KE96" s="55">
        <f>KE93*Inputs!$M$101*(Financials!KE93&gt;0)</f>
        <v>0</v>
      </c>
      <c r="KF96" s="55">
        <f>KF93*Inputs!$M$101*(Financials!KF93&gt;0)</f>
        <v>0</v>
      </c>
      <c r="KG96" s="55">
        <f>KG93*Inputs!$M$101*(Financials!KG93&gt;0)</f>
        <v>0</v>
      </c>
      <c r="KH96" s="55">
        <f>KH93*Inputs!$M$101*(Financials!KH93&gt;0)</f>
        <v>0</v>
      </c>
      <c r="KI96" s="55">
        <f>KI93*Inputs!$M$101*(Financials!KI93&gt;0)</f>
        <v>0</v>
      </c>
      <c r="KJ96" s="55">
        <f>KJ93*Inputs!$M$101*(Financials!KJ93&gt;0)</f>
        <v>0</v>
      </c>
      <c r="KK96" s="55">
        <f>KK93*Inputs!$M$101*(Financials!KK93&gt;0)</f>
        <v>0</v>
      </c>
      <c r="KL96" s="55">
        <f>KL93*Inputs!$M$101*(Financials!KL93&gt;0)</f>
        <v>0</v>
      </c>
      <c r="KM96" s="55">
        <f>KM93*Inputs!$M$101*(Financials!KM93&gt;0)</f>
        <v>0</v>
      </c>
      <c r="KN96" s="55">
        <f>KN93*Inputs!$M$101*(Financials!KN93&gt;0)</f>
        <v>0</v>
      </c>
      <c r="KO96" s="55">
        <f>KO93*Inputs!$M$101*(Financials!KO93&gt;0)</f>
        <v>0</v>
      </c>
      <c r="KP96" s="55">
        <f>KP93*Inputs!$M$101*(Financials!KP93&gt;0)</f>
        <v>0</v>
      </c>
      <c r="KQ96" s="55">
        <f>KQ93*Inputs!$M$101*(Financials!KQ93&gt;0)</f>
        <v>0</v>
      </c>
      <c r="KR96" s="55">
        <f>KR93*Inputs!$M$101*(Financials!KR93&gt;0)</f>
        <v>0</v>
      </c>
      <c r="KS96" s="55">
        <f>KS93*Inputs!$M$101*(Financials!KS93&gt;0)</f>
        <v>0</v>
      </c>
      <c r="KT96" s="55">
        <f>KT93*Inputs!$M$101*(Financials!KT93&gt;0)</f>
        <v>0</v>
      </c>
      <c r="KU96" s="55">
        <f>KU93*Inputs!$M$101*(Financials!KU93&gt;0)</f>
        <v>0</v>
      </c>
      <c r="KV96" s="55">
        <f>KV93*Inputs!$M$101*(Financials!KV93&gt;0)</f>
        <v>0</v>
      </c>
      <c r="KW96" s="55">
        <f>KW93*Inputs!$M$101*(Financials!KW93&gt;0)</f>
        <v>0</v>
      </c>
      <c r="KX96" s="55">
        <f>KX93*Inputs!$M$101*(Financials!KX93&gt;0)</f>
        <v>0</v>
      </c>
      <c r="KY96" s="55">
        <f>KY93*Inputs!$M$101*(Financials!KY93&gt;0)</f>
        <v>0</v>
      </c>
      <c r="KZ96" s="55">
        <f>KZ93*Inputs!$M$101*(Financials!KZ93&gt;0)</f>
        <v>0</v>
      </c>
      <c r="LA96" s="55">
        <f>LA93*Inputs!$M$101*(Financials!LA93&gt;0)</f>
        <v>0</v>
      </c>
      <c r="LB96" s="55">
        <f>LB93*Inputs!$M$101*(Financials!LB93&gt;0)</f>
        <v>0</v>
      </c>
      <c r="LC96" s="55">
        <f>LC93*Inputs!$M$101*(Financials!LC93&gt;0)</f>
        <v>0</v>
      </c>
      <c r="LD96" s="55">
        <f>LD93*Inputs!$M$101*(Financials!LD93&gt;0)</f>
        <v>0</v>
      </c>
      <c r="LE96" s="55">
        <f>LE93*Inputs!$M$101*(Financials!LE93&gt;0)</f>
        <v>0</v>
      </c>
      <c r="LF96" s="55">
        <f>LF93*Inputs!$M$101*(Financials!LF93&gt;0)</f>
        <v>0</v>
      </c>
      <c r="LG96" s="55">
        <f>LG93*Inputs!$M$101*(Financials!LG93&gt;0)</f>
        <v>0</v>
      </c>
      <c r="LH96" s="55">
        <f>LH93*Inputs!$M$101*(Financials!LH93&gt;0)</f>
        <v>0</v>
      </c>
      <c r="LI96" s="55">
        <f>LI93*Inputs!$M$101*(Financials!LI93&gt;0)</f>
        <v>0</v>
      </c>
      <c r="LJ96" s="55">
        <f>LJ93*Inputs!$M$101*(Financials!LJ93&gt;0)</f>
        <v>0</v>
      </c>
      <c r="LK96" s="55">
        <f>LK93*Inputs!$M$101*(Financials!LK93&gt;0)</f>
        <v>0</v>
      </c>
      <c r="LL96" s="55">
        <f>LL93*Inputs!$M$101*(Financials!LL93&gt;0)</f>
        <v>0</v>
      </c>
      <c r="LM96" s="55">
        <f>LM93*Inputs!$M$101*(Financials!LM93&gt;0)</f>
        <v>0</v>
      </c>
      <c r="LN96" s="55">
        <f>LN93*Inputs!$M$101*(Financials!LN93&gt;0)</f>
        <v>0</v>
      </c>
      <c r="LO96" s="55">
        <f>LO93*Inputs!$M$101*(Financials!LO93&gt;0)</f>
        <v>0</v>
      </c>
      <c r="LP96" s="55">
        <f>LP93*Inputs!$M$101*(Financials!LP93&gt;0)</f>
        <v>0</v>
      </c>
      <c r="LQ96" s="55">
        <f>LQ93*Inputs!$M$101*(Financials!LQ93&gt;0)</f>
        <v>0</v>
      </c>
      <c r="LR96" s="55">
        <f>LR93*Inputs!$M$101*(Financials!LR93&gt;0)</f>
        <v>0</v>
      </c>
      <c r="LS96" s="55">
        <f>LS93*Inputs!$M$101*(Financials!LS93&gt;0)</f>
        <v>0</v>
      </c>
      <c r="LT96" s="55">
        <f>LT93*Inputs!$M$101*(Financials!LT93&gt;0)</f>
        <v>0</v>
      </c>
      <c r="LU96" s="55">
        <f>LU93*Inputs!$M$101*(Financials!LU93&gt;0)</f>
        <v>0</v>
      </c>
      <c r="LV96" s="55">
        <f>LV93*Inputs!$M$101*(Financials!LV93&gt;0)</f>
        <v>0</v>
      </c>
      <c r="LW96" s="55">
        <f>LW93*Inputs!$M$101*(Financials!LW93&gt;0)</f>
        <v>0</v>
      </c>
      <c r="LX96" s="55">
        <f>LX93*Inputs!$M$101*(Financials!LX93&gt;0)</f>
        <v>0</v>
      </c>
      <c r="LY96" s="55">
        <f>LY93*Inputs!$M$101*(Financials!LY93&gt;0)</f>
        <v>0</v>
      </c>
    </row>
    <row r="97" spans="4:337">
      <c r="D97" s="11" t="s">
        <v>356</v>
      </c>
      <c r="G97" s="55">
        <f>+SUM(AL97:AW97)</f>
        <v>0</v>
      </c>
      <c r="H97" s="55">
        <f>+SUM(AX97:BI97)</f>
        <v>0</v>
      </c>
      <c r="I97" s="55">
        <f>+SUM(BJ97:BU97)</f>
        <v>0</v>
      </c>
      <c r="J97" s="55">
        <f>+SUM(BV97:CG97)</f>
        <v>0</v>
      </c>
      <c r="K97" s="55">
        <f>+SUM(CH97:CS97)</f>
        <v>0</v>
      </c>
      <c r="L97" s="55">
        <f>+SUM(CT97:DE97)</f>
        <v>0</v>
      </c>
      <c r="M97" s="55">
        <f>+SUM(DF97:DQ97)</f>
        <v>0</v>
      </c>
      <c r="N97" s="55">
        <f>+SUM(DR97:EC97)</f>
        <v>0</v>
      </c>
      <c r="O97" s="55">
        <f>+SUM(ED97:EO97)</f>
        <v>0</v>
      </c>
      <c r="P97" s="55">
        <f>+SUM(EP97:FA97)</f>
        <v>0</v>
      </c>
      <c r="Q97" s="55">
        <f>+SUM(FB97:FM97)</f>
        <v>0</v>
      </c>
      <c r="R97" s="55">
        <f>+SUM(FN97:FY97)</f>
        <v>0</v>
      </c>
      <c r="S97" s="55">
        <f>+SUM(FZ97:GK97)</f>
        <v>0</v>
      </c>
      <c r="T97" s="55">
        <f>+SUM(GL97:GW97)</f>
        <v>0</v>
      </c>
      <c r="U97" s="55">
        <f>+SUM(GX97:HI97)</f>
        <v>0</v>
      </c>
      <c r="V97" s="55">
        <f>+SUM(HJ97:HU97)</f>
        <v>0</v>
      </c>
      <c r="W97" s="55">
        <f>+SUM(HV97:IG97)</f>
        <v>0</v>
      </c>
      <c r="X97" s="55">
        <f>+SUM(IH97:IS97)</f>
        <v>0</v>
      </c>
      <c r="Y97" s="55">
        <f>+SUM(IT97:JE97)</f>
        <v>0</v>
      </c>
      <c r="Z97" s="55">
        <f>+SUM(JF97:JQ97)</f>
        <v>0</v>
      </c>
      <c r="AA97" s="55">
        <f>+SUM(JR97:KC97)</f>
        <v>0</v>
      </c>
      <c r="AB97" s="55">
        <f>+SUM(KD97:KO97)</f>
        <v>0</v>
      </c>
      <c r="AC97" s="55">
        <f>+SUM(KP97:LA97)</f>
        <v>0</v>
      </c>
      <c r="AD97" s="55">
        <f>+SUM(LB97:LM97)</f>
        <v>0</v>
      </c>
      <c r="AE97" s="55">
        <f>+SUM(LN97:LY97)</f>
        <v>0</v>
      </c>
      <c r="AF97" s="130">
        <f t="shared" si="511"/>
        <v>0</v>
      </c>
      <c r="AG97" s="130">
        <f t="shared" si="511"/>
        <v>0</v>
      </c>
      <c r="AH97" s="130">
        <f t="shared" si="511"/>
        <v>0</v>
      </c>
      <c r="AI97" s="130">
        <f t="shared" si="511"/>
        <v>0</v>
      </c>
      <c r="AJ97" s="130">
        <f t="shared" si="511"/>
        <v>0</v>
      </c>
      <c r="AK97" s="50"/>
      <c r="AL97" s="55">
        <f>AL94*Inputs!$M$103*(Financials!AL94&gt;0)</f>
        <v>0</v>
      </c>
      <c r="AM97" s="55">
        <f>AM94*Inputs!$M$103*(Financials!AM94&gt;0)</f>
        <v>0</v>
      </c>
      <c r="AN97" s="55">
        <f>AN94*Inputs!$M$103*(Financials!AN94&gt;0)</f>
        <v>0</v>
      </c>
      <c r="AO97" s="55">
        <f>AO94*Inputs!$M$103*(Financials!AO94&gt;0)</f>
        <v>0</v>
      </c>
      <c r="AP97" s="55">
        <f>AP94*Inputs!$M$103*(Financials!AP94&gt;0)</f>
        <v>0</v>
      </c>
      <c r="AQ97" s="55">
        <f>AQ94*Inputs!$M$103*(Financials!AQ94&gt;0)</f>
        <v>0</v>
      </c>
      <c r="AR97" s="55">
        <f>AR94*Inputs!$M$103*(Financials!AR94&gt;0)</f>
        <v>0</v>
      </c>
      <c r="AS97" s="55">
        <f>AS94*Inputs!$M$103*(Financials!AS94&gt;0)</f>
        <v>0</v>
      </c>
      <c r="AT97" s="55">
        <f>AT94*Inputs!$M$103*(Financials!AT94&gt;0)</f>
        <v>0</v>
      </c>
      <c r="AU97" s="55">
        <f>AU94*Inputs!$M$103*(Financials!AU94&gt;0)</f>
        <v>0</v>
      </c>
      <c r="AV97" s="55">
        <f>AV94*Inputs!$M$103*(Financials!AV94&gt;0)</f>
        <v>0</v>
      </c>
      <c r="AW97" s="55">
        <f>AW94*Inputs!$M$103*(Financials!AW94&gt;0)</f>
        <v>0</v>
      </c>
      <c r="AX97" s="55">
        <f>AX94*Inputs!$M$103*(Financials!AX94&gt;0)</f>
        <v>0</v>
      </c>
      <c r="AY97" s="55">
        <f>AY94*Inputs!$M$103*(Financials!AY94&gt;0)</f>
        <v>0</v>
      </c>
      <c r="AZ97" s="55">
        <f>AZ94*Inputs!$M$103*(Financials!AZ94&gt;0)</f>
        <v>0</v>
      </c>
      <c r="BA97" s="55">
        <f>BA94*Inputs!$M$103*(Financials!BA94&gt;0)</f>
        <v>0</v>
      </c>
      <c r="BB97" s="55">
        <f>BB94*Inputs!$M$103*(Financials!BB94&gt;0)</f>
        <v>0</v>
      </c>
      <c r="BC97" s="55">
        <f>BC94*Inputs!$M$103*(Financials!BC94&gt;0)</f>
        <v>0</v>
      </c>
      <c r="BD97" s="55">
        <f>BD94*Inputs!$M$103*(Financials!BD94&gt;0)</f>
        <v>0</v>
      </c>
      <c r="BE97" s="55">
        <f>BE94*Inputs!$M$103*(Financials!BE94&gt;0)</f>
        <v>0</v>
      </c>
      <c r="BF97" s="55">
        <f>BF94*Inputs!$M$103*(Financials!BF94&gt;0)</f>
        <v>0</v>
      </c>
      <c r="BG97" s="55">
        <f>BG94*Inputs!$M$103*(Financials!BG94&gt;0)</f>
        <v>0</v>
      </c>
      <c r="BH97" s="55">
        <f>BH94*Inputs!$M$103*(Financials!BH94&gt;0)</f>
        <v>0</v>
      </c>
      <c r="BI97" s="55">
        <f>BI94*Inputs!$M$103*(Financials!BI94&gt;0)</f>
        <v>0</v>
      </c>
      <c r="BJ97" s="55">
        <f>BJ94*Inputs!$M$103*(Financials!BJ94&gt;0)</f>
        <v>0</v>
      </c>
      <c r="BK97" s="55">
        <f>BK94*Inputs!$M$103*(Financials!BK94&gt;0)</f>
        <v>0</v>
      </c>
      <c r="BL97" s="55">
        <f>BL94*Inputs!$M$103*(Financials!BL94&gt;0)</f>
        <v>0</v>
      </c>
      <c r="BM97" s="55">
        <f>BM94*Inputs!$M$103*(Financials!BM94&gt;0)</f>
        <v>0</v>
      </c>
      <c r="BN97" s="55">
        <f>BN94*Inputs!$M$103*(Financials!BN94&gt;0)</f>
        <v>0</v>
      </c>
      <c r="BO97" s="55">
        <f>BO94*Inputs!$M$103*(Financials!BO94&gt;0)</f>
        <v>0</v>
      </c>
      <c r="BP97" s="55">
        <f>BP94*Inputs!$M$103*(Financials!BP94&gt;0)</f>
        <v>0</v>
      </c>
      <c r="BQ97" s="55">
        <f>BQ94*Inputs!$M$103*(Financials!BQ94&gt;0)</f>
        <v>0</v>
      </c>
      <c r="BR97" s="55">
        <f>BR94*Inputs!$M$103*(Financials!BR94&gt;0)</f>
        <v>0</v>
      </c>
      <c r="BS97" s="55">
        <f>BS94*Inputs!$M$103*(Financials!BS94&gt;0)</f>
        <v>0</v>
      </c>
      <c r="BT97" s="55">
        <f>BT94*Inputs!$M$103*(Financials!BT94&gt;0)</f>
        <v>0</v>
      </c>
      <c r="BU97" s="55">
        <f>BU94*Inputs!$M$103*(Financials!BU94&gt;0)</f>
        <v>0</v>
      </c>
      <c r="BV97" s="55">
        <f>BV94*Inputs!$M$103*(Financials!BV94&gt;0)</f>
        <v>0</v>
      </c>
      <c r="BW97" s="55">
        <f>BW94*Inputs!$M$103*(Financials!BW94&gt;0)</f>
        <v>0</v>
      </c>
      <c r="BX97" s="55">
        <f>BX94*Inputs!$M$103*(Financials!BX94&gt;0)</f>
        <v>0</v>
      </c>
      <c r="BY97" s="55">
        <f>BY94*Inputs!$M$103*(Financials!BY94&gt;0)</f>
        <v>0</v>
      </c>
      <c r="BZ97" s="55">
        <f>BZ94*Inputs!$M$103*(Financials!BZ94&gt;0)</f>
        <v>0</v>
      </c>
      <c r="CA97" s="55">
        <f>CA94*Inputs!$M$103*(Financials!CA94&gt;0)</f>
        <v>0</v>
      </c>
      <c r="CB97" s="55">
        <f>CB94*Inputs!$M$103*(Financials!CB94&gt;0)</f>
        <v>0</v>
      </c>
      <c r="CC97" s="55">
        <f>CC94*Inputs!$M$103*(Financials!CC94&gt;0)</f>
        <v>0</v>
      </c>
      <c r="CD97" s="55">
        <f>CD94*Inputs!$M$103*(Financials!CD94&gt;0)</f>
        <v>0</v>
      </c>
      <c r="CE97" s="55">
        <f>CE94*Inputs!$M$103*(Financials!CE94&gt;0)</f>
        <v>0</v>
      </c>
      <c r="CF97" s="55">
        <f>CF94*Inputs!$M$103*(Financials!CF94&gt;0)</f>
        <v>0</v>
      </c>
      <c r="CG97" s="55">
        <f>CG94*Inputs!$M$103*(Financials!CG94&gt;0)</f>
        <v>0</v>
      </c>
      <c r="CH97" s="55">
        <f>CH94*Inputs!$M$103*(Financials!CH94&gt;0)</f>
        <v>0</v>
      </c>
      <c r="CI97" s="55">
        <f>CI94*Inputs!$M$103*(Financials!CI94&gt;0)</f>
        <v>0</v>
      </c>
      <c r="CJ97" s="55">
        <f>CJ94*Inputs!$M$103*(Financials!CJ94&gt;0)</f>
        <v>0</v>
      </c>
      <c r="CK97" s="55">
        <f>CK94*Inputs!$M$103*(Financials!CK94&gt;0)</f>
        <v>0</v>
      </c>
      <c r="CL97" s="55">
        <f>CL94*Inputs!$M$103*(Financials!CL94&gt;0)</f>
        <v>0</v>
      </c>
      <c r="CM97" s="55">
        <f>CM94*Inputs!$M$103*(Financials!CM94&gt;0)</f>
        <v>0</v>
      </c>
      <c r="CN97" s="55">
        <f>CN94*Inputs!$M$103*(Financials!CN94&gt;0)</f>
        <v>0</v>
      </c>
      <c r="CO97" s="55">
        <f>CO94*Inputs!$M$103*(Financials!CO94&gt;0)</f>
        <v>0</v>
      </c>
      <c r="CP97" s="55">
        <f>CP94*Inputs!$M$103*(Financials!CP94&gt;0)</f>
        <v>0</v>
      </c>
      <c r="CQ97" s="55">
        <f>CQ94*Inputs!$M$103*(Financials!CQ94&gt;0)</f>
        <v>0</v>
      </c>
      <c r="CR97" s="55">
        <f>CR94*Inputs!$M$103*(Financials!CR94&gt;0)</f>
        <v>0</v>
      </c>
      <c r="CS97" s="55">
        <f>CS94*Inputs!$M$103*(Financials!CS94&gt;0)</f>
        <v>0</v>
      </c>
      <c r="CT97" s="55">
        <f>CT94*Inputs!$M$103*(Financials!CT94&gt;0)</f>
        <v>0</v>
      </c>
      <c r="CU97" s="55">
        <f>CU94*Inputs!$M$103*(Financials!CU94&gt;0)</f>
        <v>0</v>
      </c>
      <c r="CV97" s="55">
        <f>CV94*Inputs!$M$103*(Financials!CV94&gt;0)</f>
        <v>0</v>
      </c>
      <c r="CW97" s="55">
        <f>CW94*Inputs!$M$103*(Financials!CW94&gt;0)</f>
        <v>0</v>
      </c>
      <c r="CX97" s="55">
        <f>CX94*Inputs!$M$103*(Financials!CX94&gt;0)</f>
        <v>0</v>
      </c>
      <c r="CY97" s="55">
        <f>CY94*Inputs!$M$103*(Financials!CY94&gt;0)</f>
        <v>0</v>
      </c>
      <c r="CZ97" s="55">
        <f>CZ94*Inputs!$M$103*(Financials!CZ94&gt;0)</f>
        <v>0</v>
      </c>
      <c r="DA97" s="55">
        <f>DA94*Inputs!$M$103*(Financials!DA94&gt;0)</f>
        <v>0</v>
      </c>
      <c r="DB97" s="55">
        <f>DB94*Inputs!$M$103*(Financials!DB94&gt;0)</f>
        <v>0</v>
      </c>
      <c r="DC97" s="55">
        <f>DC94*Inputs!$M$103*(Financials!DC94&gt;0)</f>
        <v>0</v>
      </c>
      <c r="DD97" s="55">
        <f>DD94*Inputs!$M$103*(Financials!DD94&gt;0)</f>
        <v>0</v>
      </c>
      <c r="DE97" s="55">
        <f>DE94*Inputs!$M$103*(Financials!DE94&gt;0)</f>
        <v>0</v>
      </c>
      <c r="DF97" s="55">
        <f>DF94*Inputs!$M$103*(Financials!DF94&gt;0)</f>
        <v>0</v>
      </c>
      <c r="DG97" s="55">
        <f>DG94*Inputs!$M$103*(Financials!DG94&gt;0)</f>
        <v>0</v>
      </c>
      <c r="DH97" s="55">
        <f>DH94*Inputs!$M$103*(Financials!DH94&gt;0)</f>
        <v>0</v>
      </c>
      <c r="DI97" s="55">
        <f>DI94*Inputs!$M$103*(Financials!DI94&gt;0)</f>
        <v>0</v>
      </c>
      <c r="DJ97" s="55">
        <f>DJ94*Inputs!$M$103*(Financials!DJ94&gt;0)</f>
        <v>0</v>
      </c>
      <c r="DK97" s="55">
        <f>DK94*Inputs!$M$103*(Financials!DK94&gt;0)</f>
        <v>0</v>
      </c>
      <c r="DL97" s="55">
        <f>DL94*Inputs!$M$103*(Financials!DL94&gt;0)</f>
        <v>0</v>
      </c>
      <c r="DM97" s="55">
        <f>DM94*Inputs!$M$103*(Financials!DM94&gt;0)</f>
        <v>0</v>
      </c>
      <c r="DN97" s="55">
        <f>DN94*Inputs!$M$103*(Financials!DN94&gt;0)</f>
        <v>0</v>
      </c>
      <c r="DO97" s="55">
        <f>DO94*Inputs!$M$103*(Financials!DO94&gt;0)</f>
        <v>0</v>
      </c>
      <c r="DP97" s="55">
        <f>DP94*Inputs!$M$103*(Financials!DP94&gt;0)</f>
        <v>0</v>
      </c>
      <c r="DQ97" s="55">
        <f>DQ94*Inputs!$M$103*(Financials!DQ94&gt;0)</f>
        <v>0</v>
      </c>
      <c r="DR97" s="55">
        <f>DR94*Inputs!$M$103*(Financials!DR94&gt;0)</f>
        <v>0</v>
      </c>
      <c r="DS97" s="55">
        <f>DS94*Inputs!$M$103*(Financials!DS94&gt;0)</f>
        <v>0</v>
      </c>
      <c r="DT97" s="55">
        <f>DT94*Inputs!$M$103*(Financials!DT94&gt;0)</f>
        <v>0</v>
      </c>
      <c r="DU97" s="55">
        <f>DU94*Inputs!$M$103*(Financials!DU94&gt;0)</f>
        <v>0</v>
      </c>
      <c r="DV97" s="55">
        <f>DV94*Inputs!$M$103*(Financials!DV94&gt;0)</f>
        <v>0</v>
      </c>
      <c r="DW97" s="55">
        <f>DW94*Inputs!$M$103*(Financials!DW94&gt;0)</f>
        <v>0</v>
      </c>
      <c r="DX97" s="55">
        <f>DX94*Inputs!$M$103*(Financials!DX94&gt;0)</f>
        <v>0</v>
      </c>
      <c r="DY97" s="55">
        <f>DY94*Inputs!$M$103*(Financials!DY94&gt;0)</f>
        <v>0</v>
      </c>
      <c r="DZ97" s="55">
        <f>DZ94*Inputs!$M$103*(Financials!DZ94&gt;0)</f>
        <v>0</v>
      </c>
      <c r="EA97" s="55">
        <f>EA94*Inputs!$M$103*(Financials!EA94&gt;0)</f>
        <v>0</v>
      </c>
      <c r="EB97" s="55">
        <f>EB94*Inputs!$M$103*(Financials!EB94&gt;0)</f>
        <v>0</v>
      </c>
      <c r="EC97" s="55">
        <f>EC94*Inputs!$M$103*(Financials!EC94&gt;0)</f>
        <v>0</v>
      </c>
      <c r="ED97" s="55">
        <f>ED94*Inputs!$M$103*(Financials!ED94&gt;0)</f>
        <v>0</v>
      </c>
      <c r="EE97" s="55">
        <f>EE94*Inputs!$M$103*(Financials!EE94&gt;0)</f>
        <v>0</v>
      </c>
      <c r="EF97" s="55">
        <f>EF94*Inputs!$M$103*(Financials!EF94&gt;0)</f>
        <v>0</v>
      </c>
      <c r="EG97" s="55">
        <f>EG94*Inputs!$M$103*(Financials!EG94&gt;0)</f>
        <v>0</v>
      </c>
      <c r="EH97" s="55">
        <f>EH94*Inputs!$M$103*(Financials!EH94&gt;0)</f>
        <v>0</v>
      </c>
      <c r="EI97" s="55">
        <f>EI94*Inputs!$M$103*(Financials!EI94&gt;0)</f>
        <v>0</v>
      </c>
      <c r="EJ97" s="55">
        <f>EJ94*Inputs!$M$103*(Financials!EJ94&gt;0)</f>
        <v>0</v>
      </c>
      <c r="EK97" s="55">
        <f>EK94*Inputs!$M$103*(Financials!EK94&gt;0)</f>
        <v>0</v>
      </c>
      <c r="EL97" s="55">
        <f>EL94*Inputs!$M$103*(Financials!EL94&gt;0)</f>
        <v>0</v>
      </c>
      <c r="EM97" s="55">
        <f>EM94*Inputs!$M$103*(Financials!EM94&gt;0)</f>
        <v>0</v>
      </c>
      <c r="EN97" s="55">
        <f>EN94*Inputs!$M$103*(Financials!EN94&gt;0)</f>
        <v>0</v>
      </c>
      <c r="EO97" s="55">
        <f>EO94*Inputs!$M$103*(Financials!EO94&gt;0)</f>
        <v>0</v>
      </c>
      <c r="EP97" s="55">
        <f>EP94*Inputs!$M$103*(Financials!EP94&gt;0)</f>
        <v>0</v>
      </c>
      <c r="EQ97" s="55">
        <f>EQ94*Inputs!$M$103*(Financials!EQ94&gt;0)</f>
        <v>0</v>
      </c>
      <c r="ER97" s="55">
        <f>ER94*Inputs!$M$103*(Financials!ER94&gt;0)</f>
        <v>0</v>
      </c>
      <c r="ES97" s="55">
        <f>ES94*Inputs!$M$103*(Financials!ES94&gt;0)</f>
        <v>0</v>
      </c>
      <c r="ET97" s="55">
        <f>ET94*Inputs!$M$103*(Financials!ET94&gt;0)</f>
        <v>0</v>
      </c>
      <c r="EU97" s="55">
        <f>EU94*Inputs!$M$103*(Financials!EU94&gt;0)</f>
        <v>0</v>
      </c>
      <c r="EV97" s="55">
        <f>EV94*Inputs!$M$103*(Financials!EV94&gt;0)</f>
        <v>0</v>
      </c>
      <c r="EW97" s="55">
        <f>EW94*Inputs!$M$103*(Financials!EW94&gt;0)</f>
        <v>0</v>
      </c>
      <c r="EX97" s="55">
        <f>EX94*Inputs!$M$103*(Financials!EX94&gt;0)</f>
        <v>0</v>
      </c>
      <c r="EY97" s="55">
        <f>EY94*Inputs!$M$103*(Financials!EY94&gt;0)</f>
        <v>0</v>
      </c>
      <c r="EZ97" s="55">
        <f>EZ94*Inputs!$M$103*(Financials!EZ94&gt;0)</f>
        <v>0</v>
      </c>
      <c r="FA97" s="55">
        <f>FA94*Inputs!$M$103*(Financials!FA94&gt;0)</f>
        <v>0</v>
      </c>
      <c r="FB97" s="55">
        <f>FB94*Inputs!$M$103*(Financials!FB94&gt;0)</f>
        <v>0</v>
      </c>
      <c r="FC97" s="55">
        <f>FC94*Inputs!$M$103*(Financials!FC94&gt;0)</f>
        <v>0</v>
      </c>
      <c r="FD97" s="55">
        <f>FD94*Inputs!$M$103*(Financials!FD94&gt;0)</f>
        <v>0</v>
      </c>
      <c r="FE97" s="55">
        <f>FE94*Inputs!$M$103*(Financials!FE94&gt;0)</f>
        <v>0</v>
      </c>
      <c r="FF97" s="55">
        <f>FF94*Inputs!$M$103*(Financials!FF94&gt;0)</f>
        <v>0</v>
      </c>
      <c r="FG97" s="55">
        <f>FG94*Inputs!$M$103*(Financials!FG94&gt;0)</f>
        <v>0</v>
      </c>
      <c r="FH97" s="55">
        <f>FH94*Inputs!$M$103*(Financials!FH94&gt;0)</f>
        <v>0</v>
      </c>
      <c r="FI97" s="55">
        <f>FI94*Inputs!$M$103*(Financials!FI94&gt;0)</f>
        <v>0</v>
      </c>
      <c r="FJ97" s="55">
        <f>FJ94*Inputs!$M$103*(Financials!FJ94&gt;0)</f>
        <v>0</v>
      </c>
      <c r="FK97" s="55">
        <f>FK94*Inputs!$M$103*(Financials!FK94&gt;0)</f>
        <v>0</v>
      </c>
      <c r="FL97" s="55">
        <f>FL94*Inputs!$M$103*(Financials!FL94&gt;0)</f>
        <v>0</v>
      </c>
      <c r="FM97" s="55">
        <f>FM94*Inputs!$M$103*(Financials!FM94&gt;0)</f>
        <v>0</v>
      </c>
      <c r="FN97" s="55">
        <f>FN94*Inputs!$M$103*(Financials!FN94&gt;0)</f>
        <v>0</v>
      </c>
      <c r="FO97" s="55">
        <f>FO94*Inputs!$M$103*(Financials!FO94&gt;0)</f>
        <v>0</v>
      </c>
      <c r="FP97" s="55">
        <f>FP94*Inputs!$M$103*(Financials!FP94&gt;0)</f>
        <v>0</v>
      </c>
      <c r="FQ97" s="55">
        <f>FQ94*Inputs!$M$103*(Financials!FQ94&gt;0)</f>
        <v>0</v>
      </c>
      <c r="FR97" s="55">
        <f>FR94*Inputs!$M$103*(Financials!FR94&gt;0)</f>
        <v>0</v>
      </c>
      <c r="FS97" s="55">
        <f>FS94*Inputs!$M$103*(Financials!FS94&gt;0)</f>
        <v>0</v>
      </c>
      <c r="FT97" s="55">
        <f>FT94*Inputs!$M$103*(Financials!FT94&gt;0)</f>
        <v>0</v>
      </c>
      <c r="FU97" s="55">
        <f>FU94*Inputs!$M$103*(Financials!FU94&gt;0)</f>
        <v>0</v>
      </c>
      <c r="FV97" s="55">
        <f>FV94*Inputs!$M$103*(Financials!FV94&gt;0)</f>
        <v>0</v>
      </c>
      <c r="FW97" s="55">
        <f>FW94*Inputs!$M$103*(Financials!FW94&gt;0)</f>
        <v>0</v>
      </c>
      <c r="FX97" s="55">
        <f>FX94*Inputs!$M$103*(Financials!FX94&gt;0)</f>
        <v>0</v>
      </c>
      <c r="FY97" s="55">
        <f>FY94*Inputs!$M$103*(Financials!FY94&gt;0)</f>
        <v>0</v>
      </c>
      <c r="FZ97" s="55">
        <f>FZ94*Inputs!$M$103*(Financials!FZ94&gt;0)</f>
        <v>0</v>
      </c>
      <c r="GA97" s="55">
        <f>GA94*Inputs!$M$103*(Financials!GA94&gt;0)</f>
        <v>0</v>
      </c>
      <c r="GB97" s="55">
        <f>GB94*Inputs!$M$103*(Financials!GB94&gt;0)</f>
        <v>0</v>
      </c>
      <c r="GC97" s="55">
        <f>GC94*Inputs!$M$103*(Financials!GC94&gt;0)</f>
        <v>0</v>
      </c>
      <c r="GD97" s="55">
        <f>GD94*Inputs!$M$103*(Financials!GD94&gt;0)</f>
        <v>0</v>
      </c>
      <c r="GE97" s="55">
        <f>GE94*Inputs!$M$103*(Financials!GE94&gt;0)</f>
        <v>0</v>
      </c>
      <c r="GF97" s="55">
        <f>GF94*Inputs!$M$103*(Financials!GF94&gt;0)</f>
        <v>0</v>
      </c>
      <c r="GG97" s="55">
        <f>GG94*Inputs!$M$103*(Financials!GG94&gt;0)</f>
        <v>0</v>
      </c>
      <c r="GH97" s="55">
        <f>GH94*Inputs!$M$103*(Financials!GH94&gt;0)</f>
        <v>0</v>
      </c>
      <c r="GI97" s="55">
        <f>GI94*Inputs!$M$103*(Financials!GI94&gt;0)</f>
        <v>0</v>
      </c>
      <c r="GJ97" s="55">
        <f>GJ94*Inputs!$M$103*(Financials!GJ94&gt;0)</f>
        <v>0</v>
      </c>
      <c r="GK97" s="55">
        <f>GK94*Inputs!$M$103*(Financials!GK94&gt;0)</f>
        <v>0</v>
      </c>
      <c r="GL97" s="55">
        <f>GL94*Inputs!$M$103*(Financials!GL94&gt;0)</f>
        <v>0</v>
      </c>
      <c r="GM97" s="55">
        <f>GM94*Inputs!$M$103*(Financials!GM94&gt;0)</f>
        <v>0</v>
      </c>
      <c r="GN97" s="55">
        <f>GN94*Inputs!$M$103*(Financials!GN94&gt;0)</f>
        <v>0</v>
      </c>
      <c r="GO97" s="55">
        <f>GO94*Inputs!$M$103*(Financials!GO94&gt;0)</f>
        <v>0</v>
      </c>
      <c r="GP97" s="55">
        <f>GP94*Inputs!$M$103*(Financials!GP94&gt;0)</f>
        <v>0</v>
      </c>
      <c r="GQ97" s="55">
        <f>GQ94*Inputs!$M$103*(Financials!GQ94&gt;0)</f>
        <v>0</v>
      </c>
      <c r="GR97" s="55">
        <f>GR94*Inputs!$M$103*(Financials!GR94&gt;0)</f>
        <v>0</v>
      </c>
      <c r="GS97" s="55">
        <f>GS94*Inputs!$M$103*(Financials!GS94&gt;0)</f>
        <v>0</v>
      </c>
      <c r="GT97" s="55">
        <f>GT94*Inputs!$M$103*(Financials!GT94&gt;0)</f>
        <v>0</v>
      </c>
      <c r="GU97" s="55">
        <f>GU94*Inputs!$M$103*(Financials!GU94&gt;0)</f>
        <v>0</v>
      </c>
      <c r="GV97" s="55">
        <f>GV94*Inputs!$M$103*(Financials!GV94&gt;0)</f>
        <v>0</v>
      </c>
      <c r="GW97" s="55">
        <f>GW94*Inputs!$M$103*(Financials!GW94&gt;0)</f>
        <v>0</v>
      </c>
      <c r="GX97" s="55">
        <f>GX94*Inputs!$M$103*(Financials!GX94&gt;0)</f>
        <v>0</v>
      </c>
      <c r="GY97" s="55">
        <f>GY94*Inputs!$M$103*(Financials!GY94&gt;0)</f>
        <v>0</v>
      </c>
      <c r="GZ97" s="55">
        <f>GZ94*Inputs!$M$103*(Financials!GZ94&gt;0)</f>
        <v>0</v>
      </c>
      <c r="HA97" s="55">
        <f>HA94*Inputs!$M$103*(Financials!HA94&gt;0)</f>
        <v>0</v>
      </c>
      <c r="HB97" s="55">
        <f>HB94*Inputs!$M$103*(Financials!HB94&gt;0)</f>
        <v>0</v>
      </c>
      <c r="HC97" s="55">
        <f>HC94*Inputs!$M$103*(Financials!HC94&gt;0)</f>
        <v>0</v>
      </c>
      <c r="HD97" s="55">
        <f>HD94*Inputs!$M$103*(Financials!HD94&gt;0)</f>
        <v>0</v>
      </c>
      <c r="HE97" s="55">
        <f>HE94*Inputs!$M$103*(Financials!HE94&gt;0)</f>
        <v>0</v>
      </c>
      <c r="HF97" s="55">
        <f>HF94*Inputs!$M$103*(Financials!HF94&gt;0)</f>
        <v>0</v>
      </c>
      <c r="HG97" s="55">
        <f>HG94*Inputs!$M$103*(Financials!HG94&gt;0)</f>
        <v>0</v>
      </c>
      <c r="HH97" s="55">
        <f>HH94*Inputs!$M$103*(Financials!HH94&gt;0)</f>
        <v>0</v>
      </c>
      <c r="HI97" s="55">
        <f>HI94*Inputs!$M$103*(Financials!HI94&gt;0)</f>
        <v>0</v>
      </c>
      <c r="HJ97" s="55">
        <f>HJ94*Inputs!$M$103*(Financials!HJ94&gt;0)</f>
        <v>0</v>
      </c>
      <c r="HK97" s="55">
        <f>HK94*Inputs!$M$103*(Financials!HK94&gt;0)</f>
        <v>0</v>
      </c>
      <c r="HL97" s="55">
        <f>HL94*Inputs!$M$103*(Financials!HL94&gt;0)</f>
        <v>0</v>
      </c>
      <c r="HM97" s="55">
        <f>HM94*Inputs!$M$103*(Financials!HM94&gt;0)</f>
        <v>0</v>
      </c>
      <c r="HN97" s="55">
        <f>HN94*Inputs!$M$103*(Financials!HN94&gt;0)</f>
        <v>0</v>
      </c>
      <c r="HO97" s="55">
        <f>HO94*Inputs!$M$103*(Financials!HO94&gt;0)</f>
        <v>0</v>
      </c>
      <c r="HP97" s="55">
        <f>HP94*Inputs!$M$103*(Financials!HP94&gt;0)</f>
        <v>0</v>
      </c>
      <c r="HQ97" s="55">
        <f>HQ94*Inputs!$M$103*(Financials!HQ94&gt;0)</f>
        <v>0</v>
      </c>
      <c r="HR97" s="55">
        <f>HR94*Inputs!$M$103*(Financials!HR94&gt;0)</f>
        <v>0</v>
      </c>
      <c r="HS97" s="55">
        <f>HS94*Inputs!$M$103*(Financials!HS94&gt;0)</f>
        <v>0</v>
      </c>
      <c r="HT97" s="55">
        <f>HT94*Inputs!$M$103*(Financials!HT94&gt;0)</f>
        <v>0</v>
      </c>
      <c r="HU97" s="55">
        <f>HU94*Inputs!$M$103*(Financials!HU94&gt;0)</f>
        <v>0</v>
      </c>
      <c r="HV97" s="55">
        <f>HV94*Inputs!$M$103*(Financials!HV94&gt;0)</f>
        <v>0</v>
      </c>
      <c r="HW97" s="55">
        <f>HW94*Inputs!$M$103*(Financials!HW94&gt;0)</f>
        <v>0</v>
      </c>
      <c r="HX97" s="55">
        <f>HX94*Inputs!$M$103*(Financials!HX94&gt;0)</f>
        <v>0</v>
      </c>
      <c r="HY97" s="55">
        <f>HY94*Inputs!$M$103*(Financials!HY94&gt;0)</f>
        <v>0</v>
      </c>
      <c r="HZ97" s="55">
        <f>HZ94*Inputs!$M$103*(Financials!HZ94&gt;0)</f>
        <v>0</v>
      </c>
      <c r="IA97" s="55">
        <f>IA94*Inputs!$M$103*(Financials!IA94&gt;0)</f>
        <v>0</v>
      </c>
      <c r="IB97" s="55">
        <f>IB94*Inputs!$M$103*(Financials!IB94&gt;0)</f>
        <v>0</v>
      </c>
      <c r="IC97" s="55">
        <f>IC94*Inputs!$M$103*(Financials!IC94&gt;0)</f>
        <v>0</v>
      </c>
      <c r="ID97" s="55">
        <f>ID94*Inputs!$M$103*(Financials!ID94&gt;0)</f>
        <v>0</v>
      </c>
      <c r="IE97" s="55">
        <f>IE94*Inputs!$M$103*(Financials!IE94&gt;0)</f>
        <v>0</v>
      </c>
      <c r="IF97" s="55">
        <f>IF94*Inputs!$M$103*(Financials!IF94&gt;0)</f>
        <v>0</v>
      </c>
      <c r="IG97" s="55">
        <f>IG94*Inputs!$M$103*(Financials!IG94&gt;0)</f>
        <v>0</v>
      </c>
      <c r="IH97" s="55">
        <f>IH94*Inputs!$M$103*(Financials!IH94&gt;0)</f>
        <v>0</v>
      </c>
      <c r="II97" s="55">
        <f>II94*Inputs!$M$103*(Financials!II94&gt;0)</f>
        <v>0</v>
      </c>
      <c r="IJ97" s="55">
        <f>IJ94*Inputs!$M$103*(Financials!IJ94&gt;0)</f>
        <v>0</v>
      </c>
      <c r="IK97" s="55">
        <f>IK94*Inputs!$M$103*(Financials!IK94&gt;0)</f>
        <v>0</v>
      </c>
      <c r="IL97" s="55">
        <f>IL94*Inputs!$M$103*(Financials!IL94&gt;0)</f>
        <v>0</v>
      </c>
      <c r="IM97" s="55">
        <f>IM94*Inputs!$M$103*(Financials!IM94&gt;0)</f>
        <v>0</v>
      </c>
      <c r="IN97" s="55">
        <f>IN94*Inputs!$M$103*(Financials!IN94&gt;0)</f>
        <v>0</v>
      </c>
      <c r="IO97" s="55">
        <f>IO94*Inputs!$M$103*(Financials!IO94&gt;0)</f>
        <v>0</v>
      </c>
      <c r="IP97" s="55">
        <f>IP94*Inputs!$M$103*(Financials!IP94&gt;0)</f>
        <v>0</v>
      </c>
      <c r="IQ97" s="55">
        <f>IQ94*Inputs!$M$103*(Financials!IQ94&gt;0)</f>
        <v>0</v>
      </c>
      <c r="IR97" s="55">
        <f>IR94*Inputs!$M$103*(Financials!IR94&gt;0)</f>
        <v>0</v>
      </c>
      <c r="IS97" s="55">
        <f>IS94*Inputs!$M$103*(Financials!IS94&gt;0)</f>
        <v>0</v>
      </c>
      <c r="IT97" s="55">
        <f>IT94*Inputs!$M$103*(Financials!IT94&gt;0)</f>
        <v>0</v>
      </c>
      <c r="IU97" s="55">
        <f>IU94*Inputs!$M$103*(Financials!IU94&gt;0)</f>
        <v>0</v>
      </c>
      <c r="IV97" s="55">
        <f>IV94*Inputs!$M$103*(Financials!IV94&gt;0)</f>
        <v>0</v>
      </c>
      <c r="IW97" s="55">
        <f>IW94*Inputs!$M$103*(Financials!IW94&gt;0)</f>
        <v>0</v>
      </c>
      <c r="IX97" s="55">
        <f>IX94*Inputs!$M$103*(Financials!IX94&gt;0)</f>
        <v>0</v>
      </c>
      <c r="IY97" s="55">
        <f>IY94*Inputs!$M$103*(Financials!IY94&gt;0)</f>
        <v>0</v>
      </c>
      <c r="IZ97" s="55">
        <f>IZ94*Inputs!$M$103*(Financials!IZ94&gt;0)</f>
        <v>0</v>
      </c>
      <c r="JA97" s="55">
        <f>JA94*Inputs!$M$103*(Financials!JA94&gt;0)</f>
        <v>0</v>
      </c>
      <c r="JB97" s="55">
        <f>JB94*Inputs!$M$103*(Financials!JB94&gt;0)</f>
        <v>0</v>
      </c>
      <c r="JC97" s="55">
        <f>JC94*Inputs!$M$103*(Financials!JC94&gt;0)</f>
        <v>0</v>
      </c>
      <c r="JD97" s="55">
        <f>JD94*Inputs!$M$103*(Financials!JD94&gt;0)</f>
        <v>0</v>
      </c>
      <c r="JE97" s="55">
        <f>JE94*Inputs!$M$103*(Financials!JE94&gt;0)</f>
        <v>0</v>
      </c>
      <c r="JF97" s="55">
        <f>JF94*Inputs!$M$103*(Financials!JF94&gt;0)</f>
        <v>0</v>
      </c>
      <c r="JG97" s="55">
        <f>JG94*Inputs!$M$103*(Financials!JG94&gt;0)</f>
        <v>0</v>
      </c>
      <c r="JH97" s="55">
        <f>JH94*Inputs!$M$103*(Financials!JH94&gt;0)</f>
        <v>0</v>
      </c>
      <c r="JI97" s="55">
        <f>JI94*Inputs!$M$103*(Financials!JI94&gt;0)</f>
        <v>0</v>
      </c>
      <c r="JJ97" s="55">
        <f>JJ94*Inputs!$M$103*(Financials!JJ94&gt;0)</f>
        <v>0</v>
      </c>
      <c r="JK97" s="55">
        <f>JK94*Inputs!$M$103*(Financials!JK94&gt;0)</f>
        <v>0</v>
      </c>
      <c r="JL97" s="55">
        <f>JL94*Inputs!$M$103*(Financials!JL94&gt;0)</f>
        <v>0</v>
      </c>
      <c r="JM97" s="55">
        <f>JM94*Inputs!$M$103*(Financials!JM94&gt;0)</f>
        <v>0</v>
      </c>
      <c r="JN97" s="55">
        <f>JN94*Inputs!$M$103*(Financials!JN94&gt;0)</f>
        <v>0</v>
      </c>
      <c r="JO97" s="55">
        <f>JO94*Inputs!$M$103*(Financials!JO94&gt;0)</f>
        <v>0</v>
      </c>
      <c r="JP97" s="55">
        <f>JP94*Inputs!$M$103*(Financials!JP94&gt;0)</f>
        <v>0</v>
      </c>
      <c r="JQ97" s="55">
        <f>JQ94*Inputs!$M$103*(Financials!JQ94&gt;0)</f>
        <v>0</v>
      </c>
      <c r="JR97" s="55">
        <f>JR94*Inputs!$M$103*(Financials!JR94&gt;0)</f>
        <v>0</v>
      </c>
      <c r="JS97" s="55">
        <f>JS94*Inputs!$M$103*(Financials!JS94&gt;0)</f>
        <v>0</v>
      </c>
      <c r="JT97" s="55">
        <f>JT94*Inputs!$M$103*(Financials!JT94&gt;0)</f>
        <v>0</v>
      </c>
      <c r="JU97" s="55">
        <f>JU94*Inputs!$M$103*(Financials!JU94&gt;0)</f>
        <v>0</v>
      </c>
      <c r="JV97" s="55">
        <f>JV94*Inputs!$M$103*(Financials!JV94&gt;0)</f>
        <v>0</v>
      </c>
      <c r="JW97" s="55">
        <f>JW94*Inputs!$M$103*(Financials!JW94&gt;0)</f>
        <v>0</v>
      </c>
      <c r="JX97" s="55">
        <f>JX94*Inputs!$M$103*(Financials!JX94&gt;0)</f>
        <v>0</v>
      </c>
      <c r="JY97" s="55">
        <f>JY94*Inputs!$M$103*(Financials!JY94&gt;0)</f>
        <v>0</v>
      </c>
      <c r="JZ97" s="55">
        <f>JZ94*Inputs!$M$103*(Financials!JZ94&gt;0)</f>
        <v>0</v>
      </c>
      <c r="KA97" s="55">
        <f>KA94*Inputs!$M$103*(Financials!KA94&gt;0)</f>
        <v>0</v>
      </c>
      <c r="KB97" s="55">
        <f>KB94*Inputs!$M$103*(Financials!KB94&gt;0)</f>
        <v>0</v>
      </c>
      <c r="KC97" s="55">
        <f>KC94*Inputs!$M$103*(Financials!KC94&gt;0)</f>
        <v>0</v>
      </c>
      <c r="KD97" s="55">
        <f>KD94*Inputs!$M$103*(Financials!KD94&gt;0)</f>
        <v>0</v>
      </c>
      <c r="KE97" s="55">
        <f>KE94*Inputs!$M$103*(Financials!KE94&gt;0)</f>
        <v>0</v>
      </c>
      <c r="KF97" s="55">
        <f>KF94*Inputs!$M$103*(Financials!KF94&gt;0)</f>
        <v>0</v>
      </c>
      <c r="KG97" s="55">
        <f>KG94*Inputs!$M$103*(Financials!KG94&gt;0)</f>
        <v>0</v>
      </c>
      <c r="KH97" s="55">
        <f>KH94*Inputs!$M$103*(Financials!KH94&gt;0)</f>
        <v>0</v>
      </c>
      <c r="KI97" s="55">
        <f>KI94*Inputs!$M$103*(Financials!KI94&gt;0)</f>
        <v>0</v>
      </c>
      <c r="KJ97" s="55">
        <f>KJ94*Inputs!$M$103*(Financials!KJ94&gt;0)</f>
        <v>0</v>
      </c>
      <c r="KK97" s="55">
        <f>KK94*Inputs!$M$103*(Financials!KK94&gt;0)</f>
        <v>0</v>
      </c>
      <c r="KL97" s="55">
        <f>KL94*Inputs!$M$103*(Financials!KL94&gt;0)</f>
        <v>0</v>
      </c>
      <c r="KM97" s="55">
        <f>KM94*Inputs!$M$103*(Financials!KM94&gt;0)</f>
        <v>0</v>
      </c>
      <c r="KN97" s="55">
        <f>KN94*Inputs!$M$103*(Financials!KN94&gt;0)</f>
        <v>0</v>
      </c>
      <c r="KO97" s="55">
        <f>KO94*Inputs!$M$103*(Financials!KO94&gt;0)</f>
        <v>0</v>
      </c>
      <c r="KP97" s="55">
        <f>KP94*Inputs!$M$103*(Financials!KP94&gt;0)</f>
        <v>0</v>
      </c>
      <c r="KQ97" s="55">
        <f>KQ94*Inputs!$M$103*(Financials!KQ94&gt;0)</f>
        <v>0</v>
      </c>
      <c r="KR97" s="55">
        <f>KR94*Inputs!$M$103*(Financials!KR94&gt;0)</f>
        <v>0</v>
      </c>
      <c r="KS97" s="55">
        <f>KS94*Inputs!$M$103*(Financials!KS94&gt;0)</f>
        <v>0</v>
      </c>
      <c r="KT97" s="55">
        <f>KT94*Inputs!$M$103*(Financials!KT94&gt;0)</f>
        <v>0</v>
      </c>
      <c r="KU97" s="55">
        <f>KU94*Inputs!$M$103*(Financials!KU94&gt;0)</f>
        <v>0</v>
      </c>
      <c r="KV97" s="55">
        <f>KV94*Inputs!$M$103*(Financials!KV94&gt;0)</f>
        <v>0</v>
      </c>
      <c r="KW97" s="55">
        <f>KW94*Inputs!$M$103*(Financials!KW94&gt;0)</f>
        <v>0</v>
      </c>
      <c r="KX97" s="55">
        <f>KX94*Inputs!$M$103*(Financials!KX94&gt;0)</f>
        <v>0</v>
      </c>
      <c r="KY97" s="55">
        <f>KY94*Inputs!$M$103*(Financials!KY94&gt;0)</f>
        <v>0</v>
      </c>
      <c r="KZ97" s="55">
        <f>KZ94*Inputs!$M$103*(Financials!KZ94&gt;0)</f>
        <v>0</v>
      </c>
      <c r="LA97" s="55">
        <f>LA94*Inputs!$M$103*(Financials!LA94&gt;0)</f>
        <v>0</v>
      </c>
      <c r="LB97" s="55">
        <f>LB94*Inputs!$M$103*(Financials!LB94&gt;0)</f>
        <v>0</v>
      </c>
      <c r="LC97" s="55">
        <f>LC94*Inputs!$M$103*(Financials!LC94&gt;0)</f>
        <v>0</v>
      </c>
      <c r="LD97" s="55">
        <f>LD94*Inputs!$M$103*(Financials!LD94&gt;0)</f>
        <v>0</v>
      </c>
      <c r="LE97" s="55">
        <f>LE94*Inputs!$M$103*(Financials!LE94&gt;0)</f>
        <v>0</v>
      </c>
      <c r="LF97" s="55">
        <f>LF94*Inputs!$M$103*(Financials!LF94&gt;0)</f>
        <v>0</v>
      </c>
      <c r="LG97" s="55">
        <f>LG94*Inputs!$M$103*(Financials!LG94&gt;0)</f>
        <v>0</v>
      </c>
      <c r="LH97" s="55">
        <f>LH94*Inputs!$M$103*(Financials!LH94&gt;0)</f>
        <v>0</v>
      </c>
      <c r="LI97" s="55">
        <f>LI94*Inputs!$M$103*(Financials!LI94&gt;0)</f>
        <v>0</v>
      </c>
      <c r="LJ97" s="55">
        <f>LJ94*Inputs!$M$103*(Financials!LJ94&gt;0)</f>
        <v>0</v>
      </c>
      <c r="LK97" s="55">
        <f>LK94*Inputs!$M$103*(Financials!LK94&gt;0)</f>
        <v>0</v>
      </c>
      <c r="LL97" s="55">
        <f>LL94*Inputs!$M$103*(Financials!LL94&gt;0)</f>
        <v>0</v>
      </c>
      <c r="LM97" s="55">
        <f>LM94*Inputs!$M$103*(Financials!LM94&gt;0)</f>
        <v>0</v>
      </c>
      <c r="LN97" s="55">
        <f>LN94*Inputs!$M$103*(Financials!LN94&gt;0)</f>
        <v>0</v>
      </c>
      <c r="LO97" s="55">
        <f>LO94*Inputs!$M$103*(Financials!LO94&gt;0)</f>
        <v>0</v>
      </c>
      <c r="LP97" s="55">
        <f>LP94*Inputs!$M$103*(Financials!LP94&gt;0)</f>
        <v>0</v>
      </c>
      <c r="LQ97" s="55">
        <f>LQ94*Inputs!$M$103*(Financials!LQ94&gt;0)</f>
        <v>0</v>
      </c>
      <c r="LR97" s="55">
        <f>LR94*Inputs!$M$103*(Financials!LR94&gt;0)</f>
        <v>0</v>
      </c>
      <c r="LS97" s="55">
        <f>LS94*Inputs!$M$103*(Financials!LS94&gt;0)</f>
        <v>0</v>
      </c>
      <c r="LT97" s="55">
        <f>LT94*Inputs!$M$103*(Financials!LT94&gt;0)</f>
        <v>0</v>
      </c>
      <c r="LU97" s="55">
        <f>LU94*Inputs!$M$103*(Financials!LU94&gt;0)</f>
        <v>0</v>
      </c>
      <c r="LV97" s="55">
        <f>LV94*Inputs!$M$103*(Financials!LV94&gt;0)</f>
        <v>0</v>
      </c>
      <c r="LW97" s="55">
        <f>LW94*Inputs!$M$103*(Financials!LW94&gt;0)</f>
        <v>0</v>
      </c>
      <c r="LX97" s="55">
        <f>LX94*Inputs!$M$103*(Financials!LX94&gt;0)</f>
        <v>0</v>
      </c>
      <c r="LY97" s="55">
        <f>LY94*Inputs!$M$103*(Financials!LY94&gt;0)</f>
        <v>0</v>
      </c>
    </row>
    <row r="98" spans="4:337"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130"/>
      <c r="AG98" s="130"/>
      <c r="AH98" s="130"/>
      <c r="AI98" s="130"/>
      <c r="AJ98" s="130"/>
      <c r="AK98" s="50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  <c r="IT98" s="55"/>
      <c r="IU98" s="55"/>
      <c r="IV98" s="55"/>
      <c r="IW98" s="55"/>
      <c r="IX98" s="55"/>
      <c r="IY98" s="55"/>
      <c r="IZ98" s="55"/>
      <c r="JA98" s="55"/>
      <c r="JB98" s="55"/>
      <c r="JC98" s="55"/>
      <c r="JD98" s="55"/>
      <c r="JE98" s="55"/>
      <c r="JF98" s="55"/>
      <c r="JG98" s="55"/>
      <c r="JH98" s="55"/>
      <c r="JI98" s="55"/>
      <c r="JJ98" s="55"/>
      <c r="JK98" s="55"/>
      <c r="JL98" s="55"/>
      <c r="JM98" s="55"/>
      <c r="JN98" s="55"/>
      <c r="JO98" s="55"/>
      <c r="JP98" s="55"/>
      <c r="JQ98" s="55"/>
      <c r="JR98" s="55"/>
      <c r="JS98" s="55"/>
      <c r="JT98" s="55"/>
      <c r="JU98" s="55"/>
      <c r="JV98" s="55"/>
      <c r="JW98" s="55"/>
      <c r="JX98" s="55"/>
      <c r="JY98" s="55"/>
      <c r="JZ98" s="55"/>
      <c r="KA98" s="55"/>
      <c r="KB98" s="55"/>
      <c r="KC98" s="55"/>
      <c r="KD98" s="55"/>
      <c r="KE98" s="55"/>
      <c r="KF98" s="55"/>
      <c r="KG98" s="55"/>
      <c r="KH98" s="55"/>
      <c r="KI98" s="55"/>
      <c r="KJ98" s="55"/>
      <c r="KK98" s="55"/>
      <c r="KL98" s="55"/>
      <c r="KM98" s="55"/>
      <c r="KN98" s="55"/>
      <c r="KO98" s="55"/>
      <c r="KP98" s="55"/>
      <c r="KQ98" s="55"/>
      <c r="KR98" s="55"/>
      <c r="KS98" s="55"/>
      <c r="KT98" s="55"/>
      <c r="KU98" s="55"/>
      <c r="KV98" s="55"/>
      <c r="KW98" s="55"/>
      <c r="KX98" s="55"/>
      <c r="KY98" s="55"/>
      <c r="KZ98" s="55"/>
      <c r="LA98" s="55"/>
      <c r="LB98" s="55"/>
      <c r="LC98" s="55"/>
      <c r="LD98" s="55"/>
      <c r="LE98" s="55"/>
      <c r="LF98" s="55"/>
      <c r="LG98" s="55"/>
      <c r="LH98" s="55"/>
      <c r="LI98" s="55"/>
      <c r="LJ98" s="55"/>
      <c r="LK98" s="55"/>
      <c r="LL98" s="55"/>
      <c r="LM98" s="55"/>
      <c r="LN98" s="55"/>
      <c r="LO98" s="55"/>
      <c r="LP98" s="55"/>
      <c r="LQ98" s="55"/>
      <c r="LR98" s="55"/>
      <c r="LS98" s="55"/>
      <c r="LT98" s="55"/>
      <c r="LU98" s="55"/>
      <c r="LV98" s="55"/>
      <c r="LW98" s="55"/>
      <c r="LX98" s="55"/>
      <c r="LY98" s="55"/>
    </row>
    <row r="99" spans="4:337">
      <c r="D99" s="11" t="s">
        <v>357</v>
      </c>
      <c r="G99" s="55">
        <f t="shared" ref="G99:AE99" si="512">SUM(G96:G98)</f>
        <v>160108.38</v>
      </c>
      <c r="H99" s="55">
        <f t="shared" si="512"/>
        <v>256173.40800000008</v>
      </c>
      <c r="I99" s="55">
        <f t="shared" si="512"/>
        <v>153704.0448</v>
      </c>
      <c r="J99" s="55">
        <f t="shared" si="512"/>
        <v>92222.426879999999</v>
      </c>
      <c r="K99" s="55">
        <f t="shared" si="512"/>
        <v>92222.426879999999</v>
      </c>
      <c r="L99" s="55">
        <f t="shared" si="512"/>
        <v>46111.21344</v>
      </c>
      <c r="M99" s="55">
        <f t="shared" si="512"/>
        <v>0</v>
      </c>
      <c r="N99" s="55">
        <f t="shared" si="512"/>
        <v>0</v>
      </c>
      <c r="O99" s="55">
        <f t="shared" si="512"/>
        <v>0</v>
      </c>
      <c r="P99" s="55">
        <f t="shared" si="512"/>
        <v>0</v>
      </c>
      <c r="Q99" s="55">
        <f t="shared" si="512"/>
        <v>0</v>
      </c>
      <c r="R99" s="55">
        <f t="shared" si="512"/>
        <v>0</v>
      </c>
      <c r="S99" s="55">
        <f t="shared" si="512"/>
        <v>0</v>
      </c>
      <c r="T99" s="55">
        <f t="shared" si="512"/>
        <v>0</v>
      </c>
      <c r="U99" s="55">
        <f t="shared" si="512"/>
        <v>0</v>
      </c>
      <c r="V99" s="55">
        <f t="shared" si="512"/>
        <v>0</v>
      </c>
      <c r="W99" s="55">
        <f t="shared" si="512"/>
        <v>0</v>
      </c>
      <c r="X99" s="55">
        <f t="shared" si="512"/>
        <v>0</v>
      </c>
      <c r="Y99" s="55">
        <f t="shared" si="512"/>
        <v>0</v>
      </c>
      <c r="Z99" s="55">
        <f t="shared" si="512"/>
        <v>0</v>
      </c>
      <c r="AA99" s="55">
        <f t="shared" si="512"/>
        <v>0</v>
      </c>
      <c r="AB99" s="55">
        <f t="shared" si="512"/>
        <v>0</v>
      </c>
      <c r="AC99" s="55">
        <f t="shared" si="512"/>
        <v>0</v>
      </c>
      <c r="AD99" s="55">
        <f t="shared" si="512"/>
        <v>0</v>
      </c>
      <c r="AE99" s="55">
        <f t="shared" si="512"/>
        <v>0</v>
      </c>
      <c r="AF99" s="130">
        <f t="shared" ref="AF99" si="513">SUM(AF96:AF98)</f>
        <v>0</v>
      </c>
      <c r="AG99" s="130">
        <f t="shared" ref="AG99" si="514">SUM(AG96:AG98)</f>
        <v>0</v>
      </c>
      <c r="AH99" s="130">
        <f t="shared" ref="AH99" si="515">SUM(AH96:AH98)</f>
        <v>0</v>
      </c>
      <c r="AI99" s="130">
        <f t="shared" ref="AI99" si="516">SUM(AI96:AI98)</f>
        <v>0</v>
      </c>
      <c r="AJ99" s="130">
        <f t="shared" ref="AJ99" si="517">SUM(AJ96:AJ98)</f>
        <v>0</v>
      </c>
      <c r="AK99" s="50"/>
      <c r="AL99" s="55">
        <f t="shared" ref="AL99:CW99" si="518">SUM(AL96:AL98)</f>
        <v>13342.365</v>
      </c>
      <c r="AM99" s="55">
        <f t="shared" si="518"/>
        <v>13342.365</v>
      </c>
      <c r="AN99" s="55">
        <f t="shared" si="518"/>
        <v>13342.365</v>
      </c>
      <c r="AO99" s="55">
        <f t="shared" si="518"/>
        <v>13342.365</v>
      </c>
      <c r="AP99" s="55">
        <f t="shared" si="518"/>
        <v>13342.365</v>
      </c>
      <c r="AQ99" s="55">
        <f t="shared" si="518"/>
        <v>13342.365</v>
      </c>
      <c r="AR99" s="55">
        <f t="shared" si="518"/>
        <v>13342.365</v>
      </c>
      <c r="AS99" s="55">
        <f t="shared" si="518"/>
        <v>13342.365</v>
      </c>
      <c r="AT99" s="55">
        <f t="shared" si="518"/>
        <v>13342.365</v>
      </c>
      <c r="AU99" s="55">
        <f t="shared" si="518"/>
        <v>13342.365</v>
      </c>
      <c r="AV99" s="55">
        <f t="shared" si="518"/>
        <v>13342.365</v>
      </c>
      <c r="AW99" s="55">
        <f t="shared" si="518"/>
        <v>13342.365</v>
      </c>
      <c r="AX99" s="55">
        <f t="shared" si="518"/>
        <v>21347.784000000003</v>
      </c>
      <c r="AY99" s="55">
        <f t="shared" si="518"/>
        <v>21347.784000000003</v>
      </c>
      <c r="AZ99" s="55">
        <f t="shared" si="518"/>
        <v>21347.784000000003</v>
      </c>
      <c r="BA99" s="55">
        <f t="shared" si="518"/>
        <v>21347.784000000003</v>
      </c>
      <c r="BB99" s="55">
        <f t="shared" si="518"/>
        <v>21347.784000000003</v>
      </c>
      <c r="BC99" s="55">
        <f t="shared" si="518"/>
        <v>21347.784000000003</v>
      </c>
      <c r="BD99" s="55">
        <f t="shared" si="518"/>
        <v>21347.784000000003</v>
      </c>
      <c r="BE99" s="55">
        <f t="shared" si="518"/>
        <v>21347.784000000003</v>
      </c>
      <c r="BF99" s="55">
        <f t="shared" si="518"/>
        <v>21347.784000000003</v>
      </c>
      <c r="BG99" s="55">
        <f t="shared" si="518"/>
        <v>21347.784000000003</v>
      </c>
      <c r="BH99" s="55">
        <f t="shared" si="518"/>
        <v>21347.784000000003</v>
      </c>
      <c r="BI99" s="55">
        <f t="shared" si="518"/>
        <v>21347.784000000003</v>
      </c>
      <c r="BJ99" s="55">
        <f t="shared" si="518"/>
        <v>12808.670400000001</v>
      </c>
      <c r="BK99" s="55">
        <f t="shared" si="518"/>
        <v>12808.670400000001</v>
      </c>
      <c r="BL99" s="55">
        <f t="shared" si="518"/>
        <v>12808.670400000001</v>
      </c>
      <c r="BM99" s="55">
        <f t="shared" si="518"/>
        <v>12808.670400000001</v>
      </c>
      <c r="BN99" s="55">
        <f t="shared" si="518"/>
        <v>12808.670400000001</v>
      </c>
      <c r="BO99" s="55">
        <f t="shared" si="518"/>
        <v>12808.670400000001</v>
      </c>
      <c r="BP99" s="55">
        <f t="shared" si="518"/>
        <v>12808.670400000001</v>
      </c>
      <c r="BQ99" s="55">
        <f t="shared" si="518"/>
        <v>12808.670400000001</v>
      </c>
      <c r="BR99" s="55">
        <f t="shared" si="518"/>
        <v>12808.670400000001</v>
      </c>
      <c r="BS99" s="55">
        <f t="shared" si="518"/>
        <v>12808.670400000001</v>
      </c>
      <c r="BT99" s="55">
        <f t="shared" si="518"/>
        <v>12808.670400000001</v>
      </c>
      <c r="BU99" s="55">
        <f t="shared" si="518"/>
        <v>12808.670400000001</v>
      </c>
      <c r="BV99" s="55">
        <f t="shared" si="518"/>
        <v>7685.2022399999996</v>
      </c>
      <c r="BW99" s="55">
        <f t="shared" si="518"/>
        <v>7685.2022399999996</v>
      </c>
      <c r="BX99" s="55">
        <f t="shared" si="518"/>
        <v>7685.2022399999996</v>
      </c>
      <c r="BY99" s="55">
        <f t="shared" si="518"/>
        <v>7685.2022399999996</v>
      </c>
      <c r="BZ99" s="55">
        <f t="shared" si="518"/>
        <v>7685.2022399999996</v>
      </c>
      <c r="CA99" s="55">
        <f t="shared" si="518"/>
        <v>7685.2022399999996</v>
      </c>
      <c r="CB99" s="55">
        <f t="shared" si="518"/>
        <v>7685.2022399999996</v>
      </c>
      <c r="CC99" s="55">
        <f t="shared" si="518"/>
        <v>7685.2022399999996</v>
      </c>
      <c r="CD99" s="55">
        <f t="shared" si="518"/>
        <v>7685.2022399999996</v>
      </c>
      <c r="CE99" s="55">
        <f t="shared" si="518"/>
        <v>7685.2022399999996</v>
      </c>
      <c r="CF99" s="55">
        <f t="shared" si="518"/>
        <v>7685.2022399999996</v>
      </c>
      <c r="CG99" s="55">
        <f t="shared" si="518"/>
        <v>7685.2022399999996</v>
      </c>
      <c r="CH99" s="55">
        <f t="shared" si="518"/>
        <v>7685.2022399999996</v>
      </c>
      <c r="CI99" s="55">
        <f t="shared" si="518"/>
        <v>7685.2022399999996</v>
      </c>
      <c r="CJ99" s="55">
        <f t="shared" si="518"/>
        <v>7685.2022399999996</v>
      </c>
      <c r="CK99" s="55">
        <f t="shared" si="518"/>
        <v>7685.2022399999996</v>
      </c>
      <c r="CL99" s="55">
        <f t="shared" si="518"/>
        <v>7685.2022399999996</v>
      </c>
      <c r="CM99" s="55">
        <f t="shared" si="518"/>
        <v>7685.2022399999996</v>
      </c>
      <c r="CN99" s="55">
        <f t="shared" si="518"/>
        <v>7685.2022399999996</v>
      </c>
      <c r="CO99" s="55">
        <f t="shared" si="518"/>
        <v>7685.2022399999996</v>
      </c>
      <c r="CP99" s="55">
        <f t="shared" si="518"/>
        <v>7685.2022399999996</v>
      </c>
      <c r="CQ99" s="55">
        <f t="shared" si="518"/>
        <v>7685.2022399999996</v>
      </c>
      <c r="CR99" s="55">
        <f t="shared" si="518"/>
        <v>7685.2022399999996</v>
      </c>
      <c r="CS99" s="55">
        <f t="shared" si="518"/>
        <v>7685.2022399999996</v>
      </c>
      <c r="CT99" s="55">
        <f t="shared" si="518"/>
        <v>3842.6011199999998</v>
      </c>
      <c r="CU99" s="55">
        <f t="shared" si="518"/>
        <v>3842.6011199999998</v>
      </c>
      <c r="CV99" s="55">
        <f t="shared" si="518"/>
        <v>3842.6011199999998</v>
      </c>
      <c r="CW99" s="55">
        <f t="shared" si="518"/>
        <v>3842.6011199999998</v>
      </c>
      <c r="CX99" s="55">
        <f t="shared" ref="CX99:FI99" si="519">SUM(CX96:CX98)</f>
        <v>3842.6011199999998</v>
      </c>
      <c r="CY99" s="55">
        <f t="shared" si="519"/>
        <v>3842.6011199999998</v>
      </c>
      <c r="CZ99" s="55">
        <f t="shared" si="519"/>
        <v>3842.6011199999998</v>
      </c>
      <c r="DA99" s="55">
        <f t="shared" si="519"/>
        <v>3842.6011199999998</v>
      </c>
      <c r="DB99" s="55">
        <f t="shared" si="519"/>
        <v>3842.6011199999998</v>
      </c>
      <c r="DC99" s="55">
        <f t="shared" si="519"/>
        <v>3842.6011199999998</v>
      </c>
      <c r="DD99" s="55">
        <f t="shared" si="519"/>
        <v>3842.6011199999998</v>
      </c>
      <c r="DE99" s="55">
        <f t="shared" si="519"/>
        <v>3842.6011199999998</v>
      </c>
      <c r="DF99" s="55">
        <f t="shared" si="519"/>
        <v>0</v>
      </c>
      <c r="DG99" s="55">
        <f t="shared" si="519"/>
        <v>0</v>
      </c>
      <c r="DH99" s="55">
        <f t="shared" si="519"/>
        <v>0</v>
      </c>
      <c r="DI99" s="55">
        <f t="shared" si="519"/>
        <v>0</v>
      </c>
      <c r="DJ99" s="55">
        <f t="shared" si="519"/>
        <v>0</v>
      </c>
      <c r="DK99" s="55">
        <f t="shared" si="519"/>
        <v>0</v>
      </c>
      <c r="DL99" s="55">
        <f t="shared" si="519"/>
        <v>0</v>
      </c>
      <c r="DM99" s="55">
        <f t="shared" si="519"/>
        <v>0</v>
      </c>
      <c r="DN99" s="55">
        <f t="shared" si="519"/>
        <v>0</v>
      </c>
      <c r="DO99" s="55">
        <f t="shared" si="519"/>
        <v>0</v>
      </c>
      <c r="DP99" s="55">
        <f t="shared" si="519"/>
        <v>0</v>
      </c>
      <c r="DQ99" s="55">
        <f t="shared" si="519"/>
        <v>0</v>
      </c>
      <c r="DR99" s="55">
        <f t="shared" si="519"/>
        <v>0</v>
      </c>
      <c r="DS99" s="55">
        <f t="shared" si="519"/>
        <v>0</v>
      </c>
      <c r="DT99" s="55">
        <f t="shared" si="519"/>
        <v>0</v>
      </c>
      <c r="DU99" s="55">
        <f t="shared" si="519"/>
        <v>0</v>
      </c>
      <c r="DV99" s="55">
        <f t="shared" si="519"/>
        <v>0</v>
      </c>
      <c r="DW99" s="55">
        <f t="shared" si="519"/>
        <v>0</v>
      </c>
      <c r="DX99" s="55">
        <f t="shared" si="519"/>
        <v>0</v>
      </c>
      <c r="DY99" s="55">
        <f t="shared" si="519"/>
        <v>0</v>
      </c>
      <c r="DZ99" s="55">
        <f t="shared" si="519"/>
        <v>0</v>
      </c>
      <c r="EA99" s="55">
        <f t="shared" si="519"/>
        <v>0</v>
      </c>
      <c r="EB99" s="55">
        <f t="shared" si="519"/>
        <v>0</v>
      </c>
      <c r="EC99" s="55">
        <f t="shared" si="519"/>
        <v>0</v>
      </c>
      <c r="ED99" s="55">
        <f t="shared" si="519"/>
        <v>0</v>
      </c>
      <c r="EE99" s="55">
        <f t="shared" si="519"/>
        <v>0</v>
      </c>
      <c r="EF99" s="55">
        <f t="shared" si="519"/>
        <v>0</v>
      </c>
      <c r="EG99" s="55">
        <f t="shared" si="519"/>
        <v>0</v>
      </c>
      <c r="EH99" s="55">
        <f t="shared" si="519"/>
        <v>0</v>
      </c>
      <c r="EI99" s="55">
        <f t="shared" si="519"/>
        <v>0</v>
      </c>
      <c r="EJ99" s="55">
        <f t="shared" si="519"/>
        <v>0</v>
      </c>
      <c r="EK99" s="55">
        <f t="shared" si="519"/>
        <v>0</v>
      </c>
      <c r="EL99" s="55">
        <f t="shared" si="519"/>
        <v>0</v>
      </c>
      <c r="EM99" s="55">
        <f t="shared" si="519"/>
        <v>0</v>
      </c>
      <c r="EN99" s="55">
        <f t="shared" si="519"/>
        <v>0</v>
      </c>
      <c r="EO99" s="55">
        <f t="shared" si="519"/>
        <v>0</v>
      </c>
      <c r="EP99" s="55">
        <f t="shared" si="519"/>
        <v>0</v>
      </c>
      <c r="EQ99" s="55">
        <f t="shared" si="519"/>
        <v>0</v>
      </c>
      <c r="ER99" s="55">
        <f t="shared" si="519"/>
        <v>0</v>
      </c>
      <c r="ES99" s="55">
        <f t="shared" si="519"/>
        <v>0</v>
      </c>
      <c r="ET99" s="55">
        <f t="shared" si="519"/>
        <v>0</v>
      </c>
      <c r="EU99" s="55">
        <f t="shared" si="519"/>
        <v>0</v>
      </c>
      <c r="EV99" s="55">
        <f t="shared" si="519"/>
        <v>0</v>
      </c>
      <c r="EW99" s="55">
        <f t="shared" si="519"/>
        <v>0</v>
      </c>
      <c r="EX99" s="55">
        <f t="shared" si="519"/>
        <v>0</v>
      </c>
      <c r="EY99" s="55">
        <f t="shared" si="519"/>
        <v>0</v>
      </c>
      <c r="EZ99" s="55">
        <f t="shared" si="519"/>
        <v>0</v>
      </c>
      <c r="FA99" s="55">
        <f t="shared" si="519"/>
        <v>0</v>
      </c>
      <c r="FB99" s="55">
        <f t="shared" si="519"/>
        <v>0</v>
      </c>
      <c r="FC99" s="55">
        <f t="shared" si="519"/>
        <v>0</v>
      </c>
      <c r="FD99" s="55">
        <f t="shared" si="519"/>
        <v>0</v>
      </c>
      <c r="FE99" s="55">
        <f t="shared" si="519"/>
        <v>0</v>
      </c>
      <c r="FF99" s="55">
        <f t="shared" si="519"/>
        <v>0</v>
      </c>
      <c r="FG99" s="55">
        <f t="shared" si="519"/>
        <v>0</v>
      </c>
      <c r="FH99" s="55">
        <f t="shared" si="519"/>
        <v>0</v>
      </c>
      <c r="FI99" s="55">
        <f t="shared" si="519"/>
        <v>0</v>
      </c>
      <c r="FJ99" s="55">
        <f t="shared" ref="FJ99:HU99" si="520">SUM(FJ96:FJ98)</f>
        <v>0</v>
      </c>
      <c r="FK99" s="55">
        <f t="shared" si="520"/>
        <v>0</v>
      </c>
      <c r="FL99" s="55">
        <f t="shared" si="520"/>
        <v>0</v>
      </c>
      <c r="FM99" s="55">
        <f t="shared" si="520"/>
        <v>0</v>
      </c>
      <c r="FN99" s="55">
        <f t="shared" si="520"/>
        <v>0</v>
      </c>
      <c r="FO99" s="55">
        <f t="shared" si="520"/>
        <v>0</v>
      </c>
      <c r="FP99" s="55">
        <f t="shared" si="520"/>
        <v>0</v>
      </c>
      <c r="FQ99" s="55">
        <f t="shared" si="520"/>
        <v>0</v>
      </c>
      <c r="FR99" s="55">
        <f t="shared" si="520"/>
        <v>0</v>
      </c>
      <c r="FS99" s="55">
        <f t="shared" si="520"/>
        <v>0</v>
      </c>
      <c r="FT99" s="55">
        <f t="shared" si="520"/>
        <v>0</v>
      </c>
      <c r="FU99" s="55">
        <f t="shared" si="520"/>
        <v>0</v>
      </c>
      <c r="FV99" s="55">
        <f t="shared" si="520"/>
        <v>0</v>
      </c>
      <c r="FW99" s="55">
        <f t="shared" si="520"/>
        <v>0</v>
      </c>
      <c r="FX99" s="55">
        <f t="shared" si="520"/>
        <v>0</v>
      </c>
      <c r="FY99" s="55">
        <f t="shared" si="520"/>
        <v>0</v>
      </c>
      <c r="FZ99" s="55">
        <f t="shared" si="520"/>
        <v>0</v>
      </c>
      <c r="GA99" s="55">
        <f t="shared" si="520"/>
        <v>0</v>
      </c>
      <c r="GB99" s="55">
        <f t="shared" si="520"/>
        <v>0</v>
      </c>
      <c r="GC99" s="55">
        <f t="shared" si="520"/>
        <v>0</v>
      </c>
      <c r="GD99" s="55">
        <f t="shared" si="520"/>
        <v>0</v>
      </c>
      <c r="GE99" s="55">
        <f t="shared" si="520"/>
        <v>0</v>
      </c>
      <c r="GF99" s="55">
        <f t="shared" si="520"/>
        <v>0</v>
      </c>
      <c r="GG99" s="55">
        <f t="shared" si="520"/>
        <v>0</v>
      </c>
      <c r="GH99" s="55">
        <f t="shared" si="520"/>
        <v>0</v>
      </c>
      <c r="GI99" s="55">
        <f t="shared" si="520"/>
        <v>0</v>
      </c>
      <c r="GJ99" s="55">
        <f t="shared" si="520"/>
        <v>0</v>
      </c>
      <c r="GK99" s="55">
        <f t="shared" si="520"/>
        <v>0</v>
      </c>
      <c r="GL99" s="55">
        <f t="shared" si="520"/>
        <v>0</v>
      </c>
      <c r="GM99" s="55">
        <f t="shared" si="520"/>
        <v>0</v>
      </c>
      <c r="GN99" s="55">
        <f t="shared" si="520"/>
        <v>0</v>
      </c>
      <c r="GO99" s="55">
        <f t="shared" si="520"/>
        <v>0</v>
      </c>
      <c r="GP99" s="55">
        <f t="shared" si="520"/>
        <v>0</v>
      </c>
      <c r="GQ99" s="55">
        <f t="shared" si="520"/>
        <v>0</v>
      </c>
      <c r="GR99" s="55">
        <f t="shared" si="520"/>
        <v>0</v>
      </c>
      <c r="GS99" s="55">
        <f t="shared" si="520"/>
        <v>0</v>
      </c>
      <c r="GT99" s="55">
        <f t="shared" si="520"/>
        <v>0</v>
      </c>
      <c r="GU99" s="55">
        <f t="shared" si="520"/>
        <v>0</v>
      </c>
      <c r="GV99" s="55">
        <f t="shared" si="520"/>
        <v>0</v>
      </c>
      <c r="GW99" s="55">
        <f t="shared" si="520"/>
        <v>0</v>
      </c>
      <c r="GX99" s="55">
        <f t="shared" si="520"/>
        <v>0</v>
      </c>
      <c r="GY99" s="55">
        <f t="shared" si="520"/>
        <v>0</v>
      </c>
      <c r="GZ99" s="55">
        <f t="shared" si="520"/>
        <v>0</v>
      </c>
      <c r="HA99" s="55">
        <f t="shared" si="520"/>
        <v>0</v>
      </c>
      <c r="HB99" s="55">
        <f t="shared" si="520"/>
        <v>0</v>
      </c>
      <c r="HC99" s="55">
        <f t="shared" si="520"/>
        <v>0</v>
      </c>
      <c r="HD99" s="55">
        <f t="shared" si="520"/>
        <v>0</v>
      </c>
      <c r="HE99" s="55">
        <f t="shared" si="520"/>
        <v>0</v>
      </c>
      <c r="HF99" s="55">
        <f t="shared" si="520"/>
        <v>0</v>
      </c>
      <c r="HG99" s="55">
        <f t="shared" si="520"/>
        <v>0</v>
      </c>
      <c r="HH99" s="55">
        <f t="shared" si="520"/>
        <v>0</v>
      </c>
      <c r="HI99" s="55">
        <f t="shared" si="520"/>
        <v>0</v>
      </c>
      <c r="HJ99" s="55">
        <f t="shared" si="520"/>
        <v>0</v>
      </c>
      <c r="HK99" s="55">
        <f t="shared" si="520"/>
        <v>0</v>
      </c>
      <c r="HL99" s="55">
        <f t="shared" si="520"/>
        <v>0</v>
      </c>
      <c r="HM99" s="55">
        <f t="shared" si="520"/>
        <v>0</v>
      </c>
      <c r="HN99" s="55">
        <f t="shared" si="520"/>
        <v>0</v>
      </c>
      <c r="HO99" s="55">
        <f t="shared" si="520"/>
        <v>0</v>
      </c>
      <c r="HP99" s="55">
        <f t="shared" si="520"/>
        <v>0</v>
      </c>
      <c r="HQ99" s="55">
        <f t="shared" si="520"/>
        <v>0</v>
      </c>
      <c r="HR99" s="55">
        <f t="shared" si="520"/>
        <v>0</v>
      </c>
      <c r="HS99" s="55">
        <f t="shared" si="520"/>
        <v>0</v>
      </c>
      <c r="HT99" s="55">
        <f t="shared" si="520"/>
        <v>0</v>
      </c>
      <c r="HU99" s="55">
        <f t="shared" si="520"/>
        <v>0</v>
      </c>
      <c r="HV99" s="55">
        <f t="shared" ref="HV99:KG99" si="521">SUM(HV96:HV98)</f>
        <v>0</v>
      </c>
      <c r="HW99" s="55">
        <f t="shared" si="521"/>
        <v>0</v>
      </c>
      <c r="HX99" s="55">
        <f t="shared" si="521"/>
        <v>0</v>
      </c>
      <c r="HY99" s="55">
        <f t="shared" si="521"/>
        <v>0</v>
      </c>
      <c r="HZ99" s="55">
        <f t="shared" si="521"/>
        <v>0</v>
      </c>
      <c r="IA99" s="55">
        <f t="shared" si="521"/>
        <v>0</v>
      </c>
      <c r="IB99" s="55">
        <f t="shared" si="521"/>
        <v>0</v>
      </c>
      <c r="IC99" s="55">
        <f t="shared" si="521"/>
        <v>0</v>
      </c>
      <c r="ID99" s="55">
        <f t="shared" si="521"/>
        <v>0</v>
      </c>
      <c r="IE99" s="55">
        <f t="shared" si="521"/>
        <v>0</v>
      </c>
      <c r="IF99" s="55">
        <f t="shared" si="521"/>
        <v>0</v>
      </c>
      <c r="IG99" s="55">
        <f t="shared" si="521"/>
        <v>0</v>
      </c>
      <c r="IH99" s="55">
        <f t="shared" si="521"/>
        <v>0</v>
      </c>
      <c r="II99" s="55">
        <f t="shared" si="521"/>
        <v>0</v>
      </c>
      <c r="IJ99" s="55">
        <f t="shared" si="521"/>
        <v>0</v>
      </c>
      <c r="IK99" s="55">
        <f t="shared" si="521"/>
        <v>0</v>
      </c>
      <c r="IL99" s="55">
        <f t="shared" si="521"/>
        <v>0</v>
      </c>
      <c r="IM99" s="55">
        <f t="shared" si="521"/>
        <v>0</v>
      </c>
      <c r="IN99" s="55">
        <f t="shared" si="521"/>
        <v>0</v>
      </c>
      <c r="IO99" s="55">
        <f t="shared" si="521"/>
        <v>0</v>
      </c>
      <c r="IP99" s="55">
        <f t="shared" si="521"/>
        <v>0</v>
      </c>
      <c r="IQ99" s="55">
        <f t="shared" si="521"/>
        <v>0</v>
      </c>
      <c r="IR99" s="55">
        <f t="shared" si="521"/>
        <v>0</v>
      </c>
      <c r="IS99" s="55">
        <f t="shared" si="521"/>
        <v>0</v>
      </c>
      <c r="IT99" s="55">
        <f t="shared" si="521"/>
        <v>0</v>
      </c>
      <c r="IU99" s="55">
        <f t="shared" si="521"/>
        <v>0</v>
      </c>
      <c r="IV99" s="55">
        <f t="shared" si="521"/>
        <v>0</v>
      </c>
      <c r="IW99" s="55">
        <f t="shared" si="521"/>
        <v>0</v>
      </c>
      <c r="IX99" s="55">
        <f t="shared" si="521"/>
        <v>0</v>
      </c>
      <c r="IY99" s="55">
        <f t="shared" si="521"/>
        <v>0</v>
      </c>
      <c r="IZ99" s="55">
        <f t="shared" si="521"/>
        <v>0</v>
      </c>
      <c r="JA99" s="55">
        <f t="shared" si="521"/>
        <v>0</v>
      </c>
      <c r="JB99" s="55">
        <f t="shared" si="521"/>
        <v>0</v>
      </c>
      <c r="JC99" s="55">
        <f t="shared" si="521"/>
        <v>0</v>
      </c>
      <c r="JD99" s="55">
        <f t="shared" si="521"/>
        <v>0</v>
      </c>
      <c r="JE99" s="55">
        <f t="shared" si="521"/>
        <v>0</v>
      </c>
      <c r="JF99" s="55">
        <f t="shared" si="521"/>
        <v>0</v>
      </c>
      <c r="JG99" s="55">
        <f t="shared" si="521"/>
        <v>0</v>
      </c>
      <c r="JH99" s="55">
        <f t="shared" si="521"/>
        <v>0</v>
      </c>
      <c r="JI99" s="55">
        <f t="shared" si="521"/>
        <v>0</v>
      </c>
      <c r="JJ99" s="55">
        <f t="shared" si="521"/>
        <v>0</v>
      </c>
      <c r="JK99" s="55">
        <f t="shared" si="521"/>
        <v>0</v>
      </c>
      <c r="JL99" s="55">
        <f t="shared" si="521"/>
        <v>0</v>
      </c>
      <c r="JM99" s="55">
        <f t="shared" si="521"/>
        <v>0</v>
      </c>
      <c r="JN99" s="55">
        <f t="shared" si="521"/>
        <v>0</v>
      </c>
      <c r="JO99" s="55">
        <f t="shared" si="521"/>
        <v>0</v>
      </c>
      <c r="JP99" s="55">
        <f t="shared" si="521"/>
        <v>0</v>
      </c>
      <c r="JQ99" s="55">
        <f t="shared" si="521"/>
        <v>0</v>
      </c>
      <c r="JR99" s="55">
        <f t="shared" si="521"/>
        <v>0</v>
      </c>
      <c r="JS99" s="55">
        <f t="shared" si="521"/>
        <v>0</v>
      </c>
      <c r="JT99" s="55">
        <f t="shared" si="521"/>
        <v>0</v>
      </c>
      <c r="JU99" s="55">
        <f t="shared" si="521"/>
        <v>0</v>
      </c>
      <c r="JV99" s="55">
        <f t="shared" si="521"/>
        <v>0</v>
      </c>
      <c r="JW99" s="55">
        <f t="shared" si="521"/>
        <v>0</v>
      </c>
      <c r="JX99" s="55">
        <f t="shared" si="521"/>
        <v>0</v>
      </c>
      <c r="JY99" s="55">
        <f t="shared" si="521"/>
        <v>0</v>
      </c>
      <c r="JZ99" s="55">
        <f t="shared" si="521"/>
        <v>0</v>
      </c>
      <c r="KA99" s="55">
        <f t="shared" si="521"/>
        <v>0</v>
      </c>
      <c r="KB99" s="55">
        <f t="shared" si="521"/>
        <v>0</v>
      </c>
      <c r="KC99" s="55">
        <f t="shared" si="521"/>
        <v>0</v>
      </c>
      <c r="KD99" s="55">
        <f t="shared" si="521"/>
        <v>0</v>
      </c>
      <c r="KE99" s="55">
        <f t="shared" si="521"/>
        <v>0</v>
      </c>
      <c r="KF99" s="55">
        <f t="shared" si="521"/>
        <v>0</v>
      </c>
      <c r="KG99" s="55">
        <f t="shared" si="521"/>
        <v>0</v>
      </c>
      <c r="KH99" s="55">
        <f t="shared" ref="KH99:LY99" si="522">SUM(KH96:KH98)</f>
        <v>0</v>
      </c>
      <c r="KI99" s="55">
        <f t="shared" si="522"/>
        <v>0</v>
      </c>
      <c r="KJ99" s="55">
        <f t="shared" si="522"/>
        <v>0</v>
      </c>
      <c r="KK99" s="55">
        <f t="shared" si="522"/>
        <v>0</v>
      </c>
      <c r="KL99" s="55">
        <f t="shared" si="522"/>
        <v>0</v>
      </c>
      <c r="KM99" s="55">
        <f t="shared" si="522"/>
        <v>0</v>
      </c>
      <c r="KN99" s="55">
        <f t="shared" si="522"/>
        <v>0</v>
      </c>
      <c r="KO99" s="55">
        <f t="shared" si="522"/>
        <v>0</v>
      </c>
      <c r="KP99" s="55">
        <f t="shared" si="522"/>
        <v>0</v>
      </c>
      <c r="KQ99" s="55">
        <f t="shared" si="522"/>
        <v>0</v>
      </c>
      <c r="KR99" s="55">
        <f t="shared" si="522"/>
        <v>0</v>
      </c>
      <c r="KS99" s="55">
        <f t="shared" si="522"/>
        <v>0</v>
      </c>
      <c r="KT99" s="55">
        <f t="shared" si="522"/>
        <v>0</v>
      </c>
      <c r="KU99" s="55">
        <f t="shared" si="522"/>
        <v>0</v>
      </c>
      <c r="KV99" s="55">
        <f t="shared" si="522"/>
        <v>0</v>
      </c>
      <c r="KW99" s="55">
        <f t="shared" si="522"/>
        <v>0</v>
      </c>
      <c r="KX99" s="55">
        <f t="shared" si="522"/>
        <v>0</v>
      </c>
      <c r="KY99" s="55">
        <f t="shared" si="522"/>
        <v>0</v>
      </c>
      <c r="KZ99" s="55">
        <f t="shared" si="522"/>
        <v>0</v>
      </c>
      <c r="LA99" s="55">
        <f t="shared" si="522"/>
        <v>0</v>
      </c>
      <c r="LB99" s="55">
        <f t="shared" si="522"/>
        <v>0</v>
      </c>
      <c r="LC99" s="55">
        <f t="shared" si="522"/>
        <v>0</v>
      </c>
      <c r="LD99" s="55">
        <f t="shared" si="522"/>
        <v>0</v>
      </c>
      <c r="LE99" s="55">
        <f t="shared" si="522"/>
        <v>0</v>
      </c>
      <c r="LF99" s="55">
        <f t="shared" si="522"/>
        <v>0</v>
      </c>
      <c r="LG99" s="55">
        <f t="shared" si="522"/>
        <v>0</v>
      </c>
      <c r="LH99" s="55">
        <f t="shared" si="522"/>
        <v>0</v>
      </c>
      <c r="LI99" s="55">
        <f t="shared" si="522"/>
        <v>0</v>
      </c>
      <c r="LJ99" s="55">
        <f t="shared" si="522"/>
        <v>0</v>
      </c>
      <c r="LK99" s="55">
        <f t="shared" si="522"/>
        <v>0</v>
      </c>
      <c r="LL99" s="55">
        <f t="shared" si="522"/>
        <v>0</v>
      </c>
      <c r="LM99" s="55">
        <f t="shared" si="522"/>
        <v>0</v>
      </c>
      <c r="LN99" s="55">
        <f t="shared" si="522"/>
        <v>0</v>
      </c>
      <c r="LO99" s="55">
        <f t="shared" si="522"/>
        <v>0</v>
      </c>
      <c r="LP99" s="55">
        <f t="shared" si="522"/>
        <v>0</v>
      </c>
      <c r="LQ99" s="55">
        <f t="shared" si="522"/>
        <v>0</v>
      </c>
      <c r="LR99" s="55">
        <f t="shared" si="522"/>
        <v>0</v>
      </c>
      <c r="LS99" s="55">
        <f t="shared" si="522"/>
        <v>0</v>
      </c>
      <c r="LT99" s="55">
        <f t="shared" si="522"/>
        <v>0</v>
      </c>
      <c r="LU99" s="55">
        <f t="shared" si="522"/>
        <v>0</v>
      </c>
      <c r="LV99" s="55">
        <f t="shared" si="522"/>
        <v>0</v>
      </c>
      <c r="LW99" s="55">
        <f t="shared" si="522"/>
        <v>0</v>
      </c>
      <c r="LX99" s="55">
        <f t="shared" si="522"/>
        <v>0</v>
      </c>
      <c r="LY99" s="55">
        <f t="shared" si="522"/>
        <v>0</v>
      </c>
    </row>
    <row r="100" spans="4:337"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0"/>
      <c r="AG100" s="131"/>
      <c r="AH100" s="131"/>
      <c r="AI100" s="131"/>
      <c r="AJ100" s="131"/>
      <c r="AK100" s="50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  <c r="IT100" s="55"/>
      <c r="IU100" s="55"/>
      <c r="IV100" s="55"/>
      <c r="IW100" s="55"/>
      <c r="IX100" s="55"/>
      <c r="IY100" s="55"/>
      <c r="IZ100" s="55"/>
      <c r="JA100" s="55"/>
      <c r="JB100" s="55"/>
      <c r="JC100" s="55"/>
      <c r="JD100" s="55"/>
      <c r="JE100" s="55"/>
      <c r="JF100" s="55"/>
      <c r="JG100" s="55"/>
      <c r="JH100" s="55"/>
      <c r="JI100" s="55"/>
      <c r="JJ100" s="55"/>
      <c r="JK100" s="55"/>
      <c r="JL100" s="55"/>
      <c r="JM100" s="55"/>
      <c r="JN100" s="55"/>
      <c r="JO100" s="55"/>
      <c r="JP100" s="55"/>
      <c r="JQ100" s="55"/>
      <c r="JR100" s="55"/>
      <c r="JS100" s="55"/>
      <c r="JT100" s="55"/>
      <c r="JU100" s="55"/>
      <c r="JV100" s="55"/>
      <c r="JW100" s="55"/>
      <c r="JX100" s="55"/>
      <c r="JY100" s="55"/>
      <c r="JZ100" s="55"/>
      <c r="KA100" s="55"/>
      <c r="KB100" s="55"/>
      <c r="KC100" s="55"/>
      <c r="KD100" s="55"/>
      <c r="KE100" s="55"/>
      <c r="KF100" s="55"/>
      <c r="KG100" s="55"/>
      <c r="KH100" s="55"/>
      <c r="KI100" s="55"/>
      <c r="KJ100" s="55"/>
      <c r="KK100" s="55"/>
      <c r="KL100" s="55"/>
      <c r="KM100" s="55"/>
      <c r="KN100" s="55"/>
      <c r="KO100" s="55"/>
      <c r="KP100" s="55"/>
      <c r="KQ100" s="55"/>
      <c r="KR100" s="55"/>
      <c r="KS100" s="55"/>
      <c r="KT100" s="55"/>
      <c r="KU100" s="55"/>
      <c r="KV100" s="55"/>
      <c r="KW100" s="55"/>
      <c r="KX100" s="55"/>
      <c r="KY100" s="55"/>
      <c r="KZ100" s="55"/>
      <c r="LA100" s="55"/>
      <c r="LB100" s="55"/>
      <c r="LC100" s="55"/>
      <c r="LD100" s="55"/>
      <c r="LE100" s="55"/>
      <c r="LF100" s="55"/>
      <c r="LG100" s="55"/>
      <c r="LH100" s="55"/>
      <c r="LI100" s="55"/>
      <c r="LJ100" s="55"/>
      <c r="LK100" s="55"/>
      <c r="LL100" s="55"/>
      <c r="LM100" s="55"/>
      <c r="LN100" s="55"/>
      <c r="LO100" s="55"/>
      <c r="LP100" s="55"/>
      <c r="LQ100" s="55"/>
      <c r="LR100" s="55"/>
      <c r="LS100" s="55"/>
      <c r="LT100" s="55"/>
      <c r="LU100" s="55"/>
      <c r="LV100" s="55"/>
      <c r="LW100" s="55"/>
      <c r="LX100" s="55"/>
      <c r="LY100" s="55"/>
    </row>
    <row r="101" spans="4:337"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131"/>
      <c r="AH101" s="131"/>
      <c r="AI101" s="131"/>
      <c r="AJ101" s="131"/>
      <c r="AK101" s="50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1"/>
      <c r="FJ101" s="51"/>
      <c r="FK101" s="51"/>
      <c r="FL101" s="51"/>
      <c r="FM101" s="51"/>
      <c r="FN101" s="51"/>
      <c r="FO101" s="51"/>
      <c r="FP101" s="51"/>
      <c r="FQ101" s="51"/>
      <c r="FR101" s="51"/>
      <c r="FS101" s="51"/>
      <c r="FT101" s="51"/>
      <c r="FU101" s="51"/>
      <c r="FV101" s="51"/>
      <c r="FW101" s="51"/>
      <c r="FX101" s="51"/>
      <c r="FY101" s="51"/>
      <c r="FZ101" s="51"/>
      <c r="GA101" s="51"/>
      <c r="GB101" s="51"/>
      <c r="GC101" s="51"/>
      <c r="GD101" s="51"/>
      <c r="GE101" s="51"/>
      <c r="GF101" s="51"/>
      <c r="GG101" s="51"/>
      <c r="GH101" s="51"/>
      <c r="GI101" s="51"/>
      <c r="GJ101" s="51"/>
      <c r="GK101" s="51"/>
      <c r="GL101" s="51"/>
      <c r="GM101" s="51"/>
      <c r="GN101" s="51"/>
      <c r="GO101" s="51"/>
      <c r="GP101" s="51"/>
      <c r="GQ101" s="51"/>
      <c r="GR101" s="51"/>
      <c r="GS101" s="51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51"/>
      <c r="HN101" s="51"/>
      <c r="HO101" s="51"/>
      <c r="HP101" s="51"/>
      <c r="HQ101" s="51"/>
      <c r="HR101" s="51"/>
      <c r="HS101" s="51"/>
      <c r="HT101" s="51"/>
      <c r="HU101" s="51"/>
      <c r="HV101" s="51"/>
      <c r="HW101" s="51"/>
      <c r="HX101" s="51"/>
      <c r="HY101" s="51"/>
      <c r="HZ101" s="51"/>
      <c r="IA101" s="51"/>
      <c r="IB101" s="51"/>
      <c r="IC101" s="51"/>
      <c r="ID101" s="51"/>
      <c r="IE101" s="51"/>
      <c r="IF101" s="51"/>
      <c r="IG101" s="51"/>
      <c r="IH101" s="51"/>
      <c r="II101" s="51"/>
      <c r="IJ101" s="51"/>
      <c r="IK101" s="51"/>
      <c r="IL101" s="51"/>
      <c r="IM101" s="51"/>
      <c r="IN101" s="51"/>
      <c r="IO101" s="51"/>
      <c r="IP101" s="51"/>
      <c r="IQ101" s="51"/>
      <c r="IR101" s="51"/>
      <c r="IS101" s="51"/>
      <c r="IT101" s="51"/>
      <c r="IU101" s="51"/>
      <c r="IV101" s="51"/>
      <c r="IW101" s="51"/>
      <c r="IX101" s="51"/>
      <c r="IY101" s="51"/>
      <c r="IZ101" s="51"/>
      <c r="JA101" s="51"/>
      <c r="JB101" s="51"/>
      <c r="JC101" s="51"/>
      <c r="JD101" s="51"/>
      <c r="JE101" s="51"/>
      <c r="JF101" s="51"/>
      <c r="JG101" s="51"/>
      <c r="JH101" s="51"/>
      <c r="JI101" s="51"/>
      <c r="JJ101" s="51"/>
      <c r="JK101" s="51"/>
      <c r="JL101" s="51"/>
      <c r="JM101" s="51"/>
      <c r="JN101" s="51"/>
      <c r="JO101" s="51"/>
      <c r="JP101" s="51"/>
      <c r="JQ101" s="51"/>
      <c r="JR101" s="51"/>
      <c r="JS101" s="51"/>
      <c r="JT101" s="51"/>
      <c r="JU101" s="51"/>
      <c r="JV101" s="51"/>
      <c r="JW101" s="51"/>
      <c r="JX101" s="51"/>
      <c r="JY101" s="51"/>
      <c r="JZ101" s="51"/>
      <c r="KA101" s="51"/>
      <c r="KB101" s="51"/>
      <c r="KC101" s="51"/>
      <c r="KD101" s="51"/>
      <c r="KE101" s="51"/>
      <c r="KF101" s="51"/>
      <c r="KG101" s="51"/>
      <c r="KH101" s="51"/>
      <c r="KI101" s="51"/>
      <c r="KJ101" s="51"/>
      <c r="KK101" s="51"/>
      <c r="KL101" s="51"/>
      <c r="KM101" s="51"/>
      <c r="KN101" s="51"/>
      <c r="KO101" s="51"/>
      <c r="KP101" s="51"/>
      <c r="KQ101" s="51"/>
      <c r="KR101" s="51"/>
      <c r="KS101" s="51"/>
      <c r="KT101" s="51"/>
      <c r="KU101" s="51"/>
      <c r="KV101" s="51"/>
      <c r="KW101" s="51"/>
      <c r="KX101" s="51"/>
      <c r="KY101" s="51"/>
      <c r="KZ101" s="51"/>
      <c r="LA101" s="51"/>
      <c r="LB101" s="51"/>
      <c r="LC101" s="51"/>
      <c r="LD101" s="51"/>
      <c r="LE101" s="51"/>
      <c r="LF101" s="51"/>
      <c r="LG101" s="51"/>
      <c r="LH101" s="51"/>
      <c r="LI101" s="51"/>
      <c r="LJ101" s="51"/>
      <c r="LK101" s="51"/>
      <c r="LL101" s="51"/>
      <c r="LM101" s="51"/>
      <c r="LN101" s="51"/>
      <c r="LO101" s="51"/>
      <c r="LP101" s="51"/>
      <c r="LQ101" s="51"/>
      <c r="LR101" s="51"/>
      <c r="LS101" s="51"/>
      <c r="LT101" s="51"/>
      <c r="LU101" s="51"/>
      <c r="LV101" s="51"/>
      <c r="LW101" s="51"/>
      <c r="LX101" s="51"/>
      <c r="LY101" s="51"/>
    </row>
    <row r="102" spans="4:337"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131"/>
      <c r="AH102" s="131"/>
      <c r="AI102" s="131"/>
      <c r="AJ102" s="131"/>
      <c r="AK102" s="50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1"/>
      <c r="FJ102" s="51"/>
      <c r="FK102" s="51"/>
      <c r="FL102" s="51"/>
      <c r="FM102" s="51"/>
      <c r="FN102" s="51"/>
      <c r="FO102" s="51"/>
      <c r="FP102" s="51"/>
      <c r="FQ102" s="51"/>
      <c r="FR102" s="51"/>
      <c r="FS102" s="51"/>
      <c r="FT102" s="51"/>
      <c r="FU102" s="51"/>
      <c r="FV102" s="51"/>
      <c r="FW102" s="51"/>
      <c r="FX102" s="51"/>
      <c r="FY102" s="51"/>
      <c r="FZ102" s="51"/>
      <c r="GA102" s="51"/>
      <c r="GB102" s="51"/>
      <c r="GC102" s="51"/>
      <c r="GD102" s="51"/>
      <c r="GE102" s="51"/>
      <c r="GF102" s="51"/>
      <c r="GG102" s="51"/>
      <c r="GH102" s="51"/>
      <c r="GI102" s="51"/>
      <c r="GJ102" s="51"/>
      <c r="GK102" s="51"/>
      <c r="GL102" s="51"/>
      <c r="GM102" s="51"/>
      <c r="GN102" s="51"/>
      <c r="GO102" s="51"/>
      <c r="GP102" s="51"/>
      <c r="GQ102" s="51"/>
      <c r="GR102" s="51"/>
      <c r="GS102" s="51"/>
      <c r="GT102" s="51"/>
      <c r="GU102" s="51"/>
      <c r="GV102" s="51"/>
      <c r="GW102" s="51"/>
      <c r="GX102" s="51"/>
      <c r="GY102" s="51"/>
      <c r="GZ102" s="51"/>
      <c r="HA102" s="51"/>
      <c r="HB102" s="51"/>
      <c r="HC102" s="51"/>
      <c r="HD102" s="51"/>
      <c r="HE102" s="51"/>
      <c r="HF102" s="51"/>
      <c r="HG102" s="51"/>
      <c r="HH102" s="51"/>
      <c r="HI102" s="51"/>
      <c r="HJ102" s="51"/>
      <c r="HK102" s="51"/>
      <c r="HL102" s="51"/>
      <c r="HM102" s="51"/>
      <c r="HN102" s="51"/>
      <c r="HO102" s="51"/>
      <c r="HP102" s="51"/>
      <c r="HQ102" s="51"/>
      <c r="HR102" s="51"/>
      <c r="HS102" s="51"/>
      <c r="HT102" s="51"/>
      <c r="HU102" s="51"/>
      <c r="HV102" s="51"/>
      <c r="HW102" s="51"/>
      <c r="HX102" s="51"/>
      <c r="HY102" s="51"/>
      <c r="HZ102" s="51"/>
      <c r="IA102" s="51"/>
      <c r="IB102" s="51"/>
      <c r="IC102" s="51"/>
      <c r="ID102" s="51"/>
      <c r="IE102" s="51"/>
      <c r="IF102" s="51"/>
      <c r="IG102" s="51"/>
      <c r="IH102" s="51"/>
      <c r="II102" s="51"/>
      <c r="IJ102" s="51"/>
      <c r="IK102" s="51"/>
      <c r="IL102" s="51"/>
      <c r="IM102" s="51"/>
      <c r="IN102" s="51"/>
      <c r="IO102" s="51"/>
      <c r="IP102" s="51"/>
      <c r="IQ102" s="51"/>
      <c r="IR102" s="51"/>
      <c r="IS102" s="51"/>
      <c r="IT102" s="51"/>
      <c r="IU102" s="51"/>
      <c r="IV102" s="51"/>
      <c r="IW102" s="51"/>
      <c r="IX102" s="51"/>
      <c r="IY102" s="51"/>
      <c r="IZ102" s="51"/>
      <c r="JA102" s="51"/>
      <c r="JB102" s="51"/>
      <c r="JC102" s="51"/>
      <c r="JD102" s="51"/>
      <c r="JE102" s="51"/>
      <c r="JF102" s="51"/>
      <c r="JG102" s="51"/>
      <c r="JH102" s="51"/>
      <c r="JI102" s="51"/>
      <c r="JJ102" s="51"/>
      <c r="JK102" s="51"/>
      <c r="JL102" s="51"/>
      <c r="JM102" s="51"/>
      <c r="JN102" s="51"/>
      <c r="JO102" s="51"/>
      <c r="JP102" s="51"/>
      <c r="JQ102" s="51"/>
      <c r="JR102" s="51"/>
      <c r="JS102" s="51"/>
      <c r="JT102" s="51"/>
      <c r="JU102" s="51"/>
      <c r="JV102" s="51"/>
      <c r="JW102" s="51"/>
      <c r="JX102" s="51"/>
      <c r="JY102" s="51"/>
      <c r="JZ102" s="51"/>
      <c r="KA102" s="51"/>
      <c r="KB102" s="51"/>
      <c r="KC102" s="51"/>
      <c r="KD102" s="51"/>
      <c r="KE102" s="51"/>
      <c r="KF102" s="51"/>
      <c r="KG102" s="51"/>
      <c r="KH102" s="51"/>
      <c r="KI102" s="51"/>
      <c r="KJ102" s="51"/>
      <c r="KK102" s="51"/>
      <c r="KL102" s="51"/>
      <c r="KM102" s="51"/>
      <c r="KN102" s="51"/>
      <c r="KO102" s="51"/>
      <c r="KP102" s="51"/>
      <c r="KQ102" s="51"/>
      <c r="KR102" s="51"/>
      <c r="KS102" s="51"/>
      <c r="KT102" s="51"/>
      <c r="KU102" s="51"/>
      <c r="KV102" s="51"/>
      <c r="KW102" s="51"/>
      <c r="KX102" s="51"/>
      <c r="KY102" s="51"/>
      <c r="KZ102" s="51"/>
      <c r="LA102" s="51"/>
      <c r="LB102" s="51"/>
      <c r="LC102" s="51"/>
      <c r="LD102" s="51"/>
      <c r="LE102" s="51"/>
      <c r="LF102" s="51"/>
      <c r="LG102" s="51"/>
      <c r="LH102" s="51"/>
      <c r="LI102" s="51"/>
      <c r="LJ102" s="51"/>
      <c r="LK102" s="51"/>
      <c r="LL102" s="51"/>
      <c r="LM102" s="51"/>
      <c r="LN102" s="51"/>
      <c r="LO102" s="51"/>
      <c r="LP102" s="51"/>
      <c r="LQ102" s="51"/>
      <c r="LR102" s="51"/>
      <c r="LS102" s="51"/>
      <c r="LT102" s="51"/>
      <c r="LU102" s="51"/>
      <c r="LV102" s="51"/>
      <c r="LW102" s="51"/>
      <c r="LX102" s="51"/>
      <c r="LY102" s="51"/>
    </row>
    <row r="103" spans="4:337"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131"/>
      <c r="AH103" s="131"/>
      <c r="AI103" s="131"/>
      <c r="AJ103" s="131"/>
      <c r="AK103" s="50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/>
      <c r="FI103" s="51"/>
      <c r="FJ103" s="51"/>
      <c r="FK103" s="51"/>
      <c r="FL103" s="51"/>
      <c r="FM103" s="51"/>
      <c r="FN103" s="51"/>
      <c r="FO103" s="51"/>
      <c r="FP103" s="51"/>
      <c r="FQ103" s="51"/>
      <c r="FR103" s="51"/>
      <c r="FS103" s="51"/>
      <c r="FT103" s="51"/>
      <c r="FU103" s="51"/>
      <c r="FV103" s="51"/>
      <c r="FW103" s="51"/>
      <c r="FX103" s="51"/>
      <c r="FY103" s="51"/>
      <c r="FZ103" s="51"/>
      <c r="GA103" s="51"/>
      <c r="GB103" s="51"/>
      <c r="GC103" s="51"/>
      <c r="GD103" s="51"/>
      <c r="GE103" s="51"/>
      <c r="GF103" s="51"/>
      <c r="GG103" s="51"/>
      <c r="GH103" s="51"/>
      <c r="GI103" s="51"/>
      <c r="GJ103" s="51"/>
      <c r="GK103" s="51"/>
      <c r="GL103" s="51"/>
      <c r="GM103" s="51"/>
      <c r="GN103" s="51"/>
      <c r="GO103" s="51"/>
      <c r="GP103" s="51"/>
      <c r="GQ103" s="51"/>
      <c r="GR103" s="51"/>
      <c r="GS103" s="51"/>
      <c r="GT103" s="51"/>
      <c r="GU103" s="51"/>
      <c r="GV103" s="51"/>
      <c r="GW103" s="51"/>
      <c r="GX103" s="51"/>
      <c r="GY103" s="51"/>
      <c r="GZ103" s="51"/>
      <c r="HA103" s="51"/>
      <c r="HB103" s="51"/>
      <c r="HC103" s="51"/>
      <c r="HD103" s="51"/>
      <c r="HE103" s="51"/>
      <c r="HF103" s="51"/>
      <c r="HG103" s="51"/>
      <c r="HH103" s="51"/>
      <c r="HI103" s="51"/>
      <c r="HJ103" s="51"/>
      <c r="HK103" s="51"/>
      <c r="HL103" s="51"/>
      <c r="HM103" s="51"/>
      <c r="HN103" s="51"/>
      <c r="HO103" s="51"/>
      <c r="HP103" s="51"/>
      <c r="HQ103" s="51"/>
      <c r="HR103" s="51"/>
      <c r="HS103" s="51"/>
      <c r="HT103" s="51"/>
      <c r="HU103" s="51"/>
      <c r="HV103" s="51"/>
      <c r="HW103" s="51"/>
      <c r="HX103" s="51"/>
      <c r="HY103" s="51"/>
      <c r="HZ103" s="51"/>
      <c r="IA103" s="51"/>
      <c r="IB103" s="51"/>
      <c r="IC103" s="51"/>
      <c r="ID103" s="51"/>
      <c r="IE103" s="51"/>
      <c r="IF103" s="51"/>
      <c r="IG103" s="51"/>
      <c r="IH103" s="51"/>
      <c r="II103" s="51"/>
      <c r="IJ103" s="51"/>
      <c r="IK103" s="51"/>
      <c r="IL103" s="51"/>
      <c r="IM103" s="51"/>
      <c r="IN103" s="51"/>
      <c r="IO103" s="51"/>
      <c r="IP103" s="51"/>
      <c r="IQ103" s="51"/>
      <c r="IR103" s="51"/>
      <c r="IS103" s="51"/>
      <c r="IT103" s="51"/>
      <c r="IU103" s="51"/>
      <c r="IV103" s="51"/>
      <c r="IW103" s="51"/>
      <c r="IX103" s="51"/>
      <c r="IY103" s="51"/>
      <c r="IZ103" s="51"/>
      <c r="JA103" s="51"/>
      <c r="JB103" s="51"/>
      <c r="JC103" s="51"/>
      <c r="JD103" s="51"/>
      <c r="JE103" s="51"/>
      <c r="JF103" s="51"/>
      <c r="JG103" s="51"/>
      <c r="JH103" s="51"/>
      <c r="JI103" s="51"/>
      <c r="JJ103" s="51"/>
      <c r="JK103" s="51"/>
      <c r="JL103" s="51"/>
      <c r="JM103" s="51"/>
      <c r="JN103" s="51"/>
      <c r="JO103" s="51"/>
      <c r="JP103" s="51"/>
      <c r="JQ103" s="51"/>
      <c r="JR103" s="51"/>
      <c r="JS103" s="51"/>
      <c r="JT103" s="51"/>
      <c r="JU103" s="51"/>
      <c r="JV103" s="51"/>
      <c r="JW103" s="51"/>
      <c r="JX103" s="51"/>
      <c r="JY103" s="51"/>
      <c r="JZ103" s="51"/>
      <c r="KA103" s="51"/>
      <c r="KB103" s="51"/>
      <c r="KC103" s="51"/>
      <c r="KD103" s="51"/>
      <c r="KE103" s="51"/>
      <c r="KF103" s="51"/>
      <c r="KG103" s="51"/>
      <c r="KH103" s="51"/>
      <c r="KI103" s="51"/>
      <c r="KJ103" s="51"/>
      <c r="KK103" s="51"/>
      <c r="KL103" s="51"/>
      <c r="KM103" s="51"/>
      <c r="KN103" s="51"/>
      <c r="KO103" s="51"/>
      <c r="KP103" s="51"/>
      <c r="KQ103" s="51"/>
      <c r="KR103" s="51"/>
      <c r="KS103" s="51"/>
      <c r="KT103" s="51"/>
      <c r="KU103" s="51"/>
      <c r="KV103" s="51"/>
      <c r="KW103" s="51"/>
      <c r="KX103" s="51"/>
      <c r="KY103" s="51"/>
      <c r="KZ103" s="51"/>
      <c r="LA103" s="51"/>
      <c r="LB103" s="51"/>
      <c r="LC103" s="51"/>
      <c r="LD103" s="51"/>
      <c r="LE103" s="51"/>
      <c r="LF103" s="51"/>
      <c r="LG103" s="51"/>
      <c r="LH103" s="51"/>
      <c r="LI103" s="51"/>
      <c r="LJ103" s="51"/>
      <c r="LK103" s="51"/>
      <c r="LL103" s="51"/>
      <c r="LM103" s="51"/>
      <c r="LN103" s="51"/>
      <c r="LO103" s="51"/>
      <c r="LP103" s="51"/>
      <c r="LQ103" s="51"/>
      <c r="LR103" s="51"/>
      <c r="LS103" s="51"/>
      <c r="LT103" s="51"/>
      <c r="LU103" s="51"/>
      <c r="LV103" s="51"/>
      <c r="LW103" s="51"/>
      <c r="LX103" s="51"/>
      <c r="LY103" s="51"/>
    </row>
    <row r="104" spans="4:337"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131"/>
      <c r="AH104" s="131"/>
      <c r="AI104" s="131"/>
      <c r="AJ104" s="131"/>
      <c r="AK104" s="50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E104" s="51"/>
      <c r="FF104" s="51"/>
      <c r="FG104" s="51"/>
      <c r="FH104" s="51"/>
      <c r="FI104" s="51"/>
      <c r="FJ104" s="51"/>
      <c r="FK104" s="51"/>
      <c r="FL104" s="51"/>
      <c r="FM104" s="51"/>
      <c r="FN104" s="51"/>
      <c r="FO104" s="51"/>
      <c r="FP104" s="51"/>
      <c r="FQ104" s="51"/>
      <c r="FR104" s="51"/>
      <c r="FS104" s="51"/>
      <c r="FT104" s="51"/>
      <c r="FU104" s="51"/>
      <c r="FV104" s="51"/>
      <c r="FW104" s="51"/>
      <c r="FX104" s="51"/>
      <c r="FY104" s="51"/>
      <c r="FZ104" s="51"/>
      <c r="GA104" s="51"/>
      <c r="GB104" s="51"/>
      <c r="GC104" s="51"/>
      <c r="GD104" s="51"/>
      <c r="GE104" s="51"/>
      <c r="GF104" s="51"/>
      <c r="GG104" s="51"/>
      <c r="GH104" s="51"/>
      <c r="GI104" s="51"/>
      <c r="GJ104" s="51"/>
      <c r="GK104" s="51"/>
      <c r="GL104" s="51"/>
      <c r="GM104" s="51"/>
      <c r="GN104" s="51"/>
      <c r="GO104" s="51"/>
      <c r="GP104" s="51"/>
      <c r="GQ104" s="51"/>
      <c r="GR104" s="51"/>
      <c r="GS104" s="51"/>
      <c r="GT104" s="51"/>
      <c r="GU104" s="51"/>
      <c r="GV104" s="51"/>
      <c r="GW104" s="51"/>
      <c r="GX104" s="51"/>
      <c r="GY104" s="51"/>
      <c r="GZ104" s="51"/>
      <c r="HA104" s="51"/>
      <c r="HB104" s="51"/>
      <c r="HC104" s="51"/>
      <c r="HD104" s="51"/>
      <c r="HE104" s="51"/>
      <c r="HF104" s="51"/>
      <c r="HG104" s="51"/>
      <c r="HH104" s="51"/>
      <c r="HI104" s="51"/>
      <c r="HJ104" s="51"/>
      <c r="HK104" s="51"/>
      <c r="HL104" s="51"/>
      <c r="HM104" s="51"/>
      <c r="HN104" s="51"/>
      <c r="HO104" s="51"/>
      <c r="HP104" s="51"/>
      <c r="HQ104" s="51"/>
      <c r="HR104" s="51"/>
      <c r="HS104" s="51"/>
      <c r="HT104" s="51"/>
      <c r="HU104" s="51"/>
      <c r="HV104" s="51"/>
      <c r="HW104" s="51"/>
      <c r="HX104" s="51"/>
      <c r="HY104" s="51"/>
      <c r="HZ104" s="51"/>
      <c r="IA104" s="51"/>
      <c r="IB104" s="51"/>
      <c r="IC104" s="51"/>
      <c r="ID104" s="51"/>
      <c r="IE104" s="51"/>
      <c r="IF104" s="51"/>
      <c r="IG104" s="51"/>
      <c r="IH104" s="51"/>
      <c r="II104" s="51"/>
      <c r="IJ104" s="51"/>
      <c r="IK104" s="51"/>
      <c r="IL104" s="51"/>
      <c r="IM104" s="51"/>
      <c r="IN104" s="51"/>
      <c r="IO104" s="51"/>
      <c r="IP104" s="51"/>
      <c r="IQ104" s="51"/>
      <c r="IR104" s="51"/>
      <c r="IS104" s="51"/>
      <c r="IT104" s="51"/>
      <c r="IU104" s="51"/>
      <c r="IV104" s="51"/>
      <c r="IW104" s="51"/>
      <c r="IX104" s="51"/>
      <c r="IY104" s="51"/>
      <c r="IZ104" s="51"/>
      <c r="JA104" s="51"/>
      <c r="JB104" s="51"/>
      <c r="JC104" s="51"/>
      <c r="JD104" s="51"/>
      <c r="JE104" s="51"/>
      <c r="JF104" s="51"/>
      <c r="JG104" s="51"/>
      <c r="JH104" s="51"/>
      <c r="JI104" s="51"/>
      <c r="JJ104" s="51"/>
      <c r="JK104" s="51"/>
      <c r="JL104" s="51"/>
      <c r="JM104" s="51"/>
      <c r="JN104" s="51"/>
      <c r="JO104" s="51"/>
      <c r="JP104" s="51"/>
      <c r="JQ104" s="51"/>
      <c r="JR104" s="51"/>
      <c r="JS104" s="51"/>
      <c r="JT104" s="51"/>
      <c r="JU104" s="51"/>
      <c r="JV104" s="51"/>
      <c r="JW104" s="51"/>
      <c r="JX104" s="51"/>
      <c r="JY104" s="51"/>
      <c r="JZ104" s="51"/>
      <c r="KA104" s="51"/>
      <c r="KB104" s="51"/>
      <c r="KC104" s="51"/>
      <c r="KD104" s="51"/>
      <c r="KE104" s="51"/>
      <c r="KF104" s="51"/>
      <c r="KG104" s="51"/>
      <c r="KH104" s="51"/>
      <c r="KI104" s="51"/>
      <c r="KJ104" s="51"/>
      <c r="KK104" s="51"/>
      <c r="KL104" s="51"/>
      <c r="KM104" s="51"/>
      <c r="KN104" s="51"/>
      <c r="KO104" s="51"/>
      <c r="KP104" s="51"/>
      <c r="KQ104" s="51"/>
      <c r="KR104" s="51"/>
      <c r="KS104" s="51"/>
      <c r="KT104" s="51"/>
      <c r="KU104" s="51"/>
      <c r="KV104" s="51"/>
      <c r="KW104" s="51"/>
      <c r="KX104" s="51"/>
      <c r="KY104" s="51"/>
      <c r="KZ104" s="51"/>
      <c r="LA104" s="51"/>
      <c r="LB104" s="51"/>
      <c r="LC104" s="51"/>
      <c r="LD104" s="51"/>
      <c r="LE104" s="51"/>
      <c r="LF104" s="51"/>
      <c r="LG104" s="51"/>
      <c r="LH104" s="51"/>
      <c r="LI104" s="51"/>
      <c r="LJ104" s="51"/>
      <c r="LK104" s="51"/>
      <c r="LL104" s="51"/>
      <c r="LM104" s="51"/>
      <c r="LN104" s="51"/>
      <c r="LO104" s="51"/>
      <c r="LP104" s="51"/>
      <c r="LQ104" s="51"/>
      <c r="LR104" s="51"/>
      <c r="LS104" s="51"/>
      <c r="LT104" s="51"/>
      <c r="LU104" s="51"/>
      <c r="LV104" s="51"/>
      <c r="LW104" s="51"/>
      <c r="LX104" s="51"/>
      <c r="LY104" s="51"/>
    </row>
    <row r="105" spans="4:337"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131"/>
      <c r="AH105" s="131"/>
      <c r="AI105" s="131"/>
      <c r="AJ105" s="131"/>
      <c r="AK105" s="50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E105" s="51"/>
      <c r="FF105" s="51"/>
      <c r="FG105" s="51"/>
      <c r="FH105" s="51"/>
      <c r="FI105" s="51"/>
      <c r="FJ105" s="51"/>
      <c r="FK105" s="51"/>
      <c r="FL105" s="51"/>
      <c r="FM105" s="51"/>
      <c r="FN105" s="51"/>
      <c r="FO105" s="51"/>
      <c r="FP105" s="51"/>
      <c r="FQ105" s="51"/>
      <c r="FR105" s="51"/>
      <c r="FS105" s="51"/>
      <c r="FT105" s="51"/>
      <c r="FU105" s="51"/>
      <c r="FV105" s="51"/>
      <c r="FW105" s="51"/>
      <c r="FX105" s="51"/>
      <c r="FY105" s="51"/>
      <c r="FZ105" s="51"/>
      <c r="GA105" s="51"/>
      <c r="GB105" s="51"/>
      <c r="GC105" s="51"/>
      <c r="GD105" s="51"/>
      <c r="GE105" s="51"/>
      <c r="GF105" s="51"/>
      <c r="GG105" s="51"/>
      <c r="GH105" s="51"/>
      <c r="GI105" s="51"/>
      <c r="GJ105" s="51"/>
      <c r="GK105" s="51"/>
      <c r="GL105" s="51"/>
      <c r="GM105" s="51"/>
      <c r="GN105" s="51"/>
      <c r="GO105" s="51"/>
      <c r="GP105" s="51"/>
      <c r="GQ105" s="51"/>
      <c r="GR105" s="51"/>
      <c r="GS105" s="51"/>
      <c r="GT105" s="51"/>
      <c r="GU105" s="51"/>
      <c r="GV105" s="51"/>
      <c r="GW105" s="51"/>
      <c r="GX105" s="51"/>
      <c r="GY105" s="51"/>
      <c r="GZ105" s="51"/>
      <c r="HA105" s="51"/>
      <c r="HB105" s="51"/>
      <c r="HC105" s="51"/>
      <c r="HD105" s="51"/>
      <c r="HE105" s="51"/>
      <c r="HF105" s="51"/>
      <c r="HG105" s="51"/>
      <c r="HH105" s="51"/>
      <c r="HI105" s="51"/>
      <c r="HJ105" s="51"/>
      <c r="HK105" s="51"/>
      <c r="HL105" s="51"/>
      <c r="HM105" s="51"/>
      <c r="HN105" s="51"/>
      <c r="HO105" s="51"/>
      <c r="HP105" s="51"/>
      <c r="HQ105" s="51"/>
      <c r="HR105" s="51"/>
      <c r="HS105" s="51"/>
      <c r="HT105" s="51"/>
      <c r="HU105" s="51"/>
      <c r="HV105" s="51"/>
      <c r="HW105" s="51"/>
      <c r="HX105" s="51"/>
      <c r="HY105" s="51"/>
      <c r="HZ105" s="51"/>
      <c r="IA105" s="51"/>
      <c r="IB105" s="51"/>
      <c r="IC105" s="51"/>
      <c r="ID105" s="51"/>
      <c r="IE105" s="51"/>
      <c r="IF105" s="51"/>
      <c r="IG105" s="51"/>
      <c r="IH105" s="51"/>
      <c r="II105" s="51"/>
      <c r="IJ105" s="51"/>
      <c r="IK105" s="51"/>
      <c r="IL105" s="51"/>
      <c r="IM105" s="51"/>
      <c r="IN105" s="51"/>
      <c r="IO105" s="51"/>
      <c r="IP105" s="51"/>
      <c r="IQ105" s="51"/>
      <c r="IR105" s="51"/>
      <c r="IS105" s="51"/>
      <c r="IT105" s="51"/>
      <c r="IU105" s="51"/>
      <c r="IV105" s="51"/>
      <c r="IW105" s="51"/>
      <c r="IX105" s="51"/>
      <c r="IY105" s="51"/>
      <c r="IZ105" s="51"/>
      <c r="JA105" s="51"/>
      <c r="JB105" s="51"/>
      <c r="JC105" s="51"/>
      <c r="JD105" s="51"/>
      <c r="JE105" s="51"/>
      <c r="JF105" s="51"/>
      <c r="JG105" s="51"/>
      <c r="JH105" s="51"/>
      <c r="JI105" s="51"/>
      <c r="JJ105" s="51"/>
      <c r="JK105" s="51"/>
      <c r="JL105" s="51"/>
      <c r="JM105" s="51"/>
      <c r="JN105" s="51"/>
      <c r="JO105" s="51"/>
      <c r="JP105" s="51"/>
      <c r="JQ105" s="51"/>
      <c r="JR105" s="51"/>
      <c r="JS105" s="51"/>
      <c r="JT105" s="51"/>
      <c r="JU105" s="51"/>
      <c r="JV105" s="51"/>
      <c r="JW105" s="51"/>
      <c r="JX105" s="51"/>
      <c r="JY105" s="51"/>
      <c r="JZ105" s="51"/>
      <c r="KA105" s="51"/>
      <c r="KB105" s="51"/>
      <c r="KC105" s="51"/>
      <c r="KD105" s="51"/>
      <c r="KE105" s="51"/>
      <c r="KF105" s="51"/>
      <c r="KG105" s="51"/>
      <c r="KH105" s="51"/>
      <c r="KI105" s="51"/>
      <c r="KJ105" s="51"/>
      <c r="KK105" s="51"/>
      <c r="KL105" s="51"/>
      <c r="KM105" s="51"/>
      <c r="KN105" s="51"/>
      <c r="KO105" s="51"/>
      <c r="KP105" s="51"/>
      <c r="KQ105" s="51"/>
      <c r="KR105" s="51"/>
      <c r="KS105" s="51"/>
      <c r="KT105" s="51"/>
      <c r="KU105" s="51"/>
      <c r="KV105" s="51"/>
      <c r="KW105" s="51"/>
      <c r="KX105" s="51"/>
      <c r="KY105" s="51"/>
      <c r="KZ105" s="51"/>
      <c r="LA105" s="51"/>
      <c r="LB105" s="51"/>
      <c r="LC105" s="51"/>
      <c r="LD105" s="51"/>
      <c r="LE105" s="51"/>
      <c r="LF105" s="51"/>
      <c r="LG105" s="51"/>
      <c r="LH105" s="51"/>
      <c r="LI105" s="51"/>
      <c r="LJ105" s="51"/>
      <c r="LK105" s="51"/>
      <c r="LL105" s="51"/>
      <c r="LM105" s="51"/>
      <c r="LN105" s="51"/>
      <c r="LO105" s="51"/>
      <c r="LP105" s="51"/>
      <c r="LQ105" s="51"/>
      <c r="LR105" s="51"/>
      <c r="LS105" s="51"/>
      <c r="LT105" s="51"/>
      <c r="LU105" s="51"/>
      <c r="LV105" s="51"/>
      <c r="LW105" s="51"/>
      <c r="LX105" s="51"/>
      <c r="LY105" s="51"/>
    </row>
    <row r="106" spans="4:337"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131"/>
      <c r="AH106" s="131"/>
      <c r="AI106" s="131"/>
      <c r="AJ106" s="131"/>
      <c r="AK106" s="50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1"/>
      <c r="EF106" s="51"/>
      <c r="EG106" s="51"/>
      <c r="EH106" s="51"/>
      <c r="EI106" s="51"/>
      <c r="EJ106" s="51"/>
      <c r="EK106" s="51"/>
      <c r="EL106" s="51"/>
      <c r="EM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E106" s="51"/>
      <c r="FF106" s="51"/>
      <c r="FG106" s="51"/>
      <c r="FH106" s="51"/>
      <c r="FI106" s="51"/>
      <c r="FJ106" s="51"/>
      <c r="FK106" s="51"/>
      <c r="FL106" s="51"/>
      <c r="FM106" s="51"/>
      <c r="FN106" s="51"/>
      <c r="FO106" s="51"/>
      <c r="FP106" s="51"/>
      <c r="FQ106" s="51"/>
      <c r="FR106" s="51"/>
      <c r="FS106" s="51"/>
      <c r="FT106" s="51"/>
      <c r="FU106" s="51"/>
      <c r="FV106" s="51"/>
      <c r="FW106" s="51"/>
      <c r="FX106" s="51"/>
      <c r="FY106" s="51"/>
      <c r="FZ106" s="51"/>
      <c r="GA106" s="51"/>
      <c r="GB106" s="51"/>
      <c r="GC106" s="51"/>
      <c r="GD106" s="51"/>
      <c r="GE106" s="51"/>
      <c r="GF106" s="51"/>
      <c r="GG106" s="51"/>
      <c r="GH106" s="51"/>
      <c r="GI106" s="51"/>
      <c r="GJ106" s="51"/>
      <c r="GK106" s="51"/>
      <c r="GL106" s="51"/>
      <c r="GM106" s="51"/>
      <c r="GN106" s="51"/>
      <c r="GO106" s="51"/>
      <c r="GP106" s="51"/>
      <c r="GQ106" s="51"/>
      <c r="GR106" s="51"/>
      <c r="GS106" s="51"/>
      <c r="GT106" s="51"/>
      <c r="GU106" s="51"/>
      <c r="GV106" s="51"/>
      <c r="GW106" s="51"/>
      <c r="GX106" s="51"/>
      <c r="GY106" s="51"/>
      <c r="GZ106" s="51"/>
      <c r="HA106" s="51"/>
      <c r="HB106" s="51"/>
      <c r="HC106" s="51"/>
      <c r="HD106" s="51"/>
      <c r="HE106" s="51"/>
      <c r="HF106" s="51"/>
      <c r="HG106" s="51"/>
      <c r="HH106" s="51"/>
      <c r="HI106" s="51"/>
      <c r="HJ106" s="51"/>
      <c r="HK106" s="51"/>
      <c r="HL106" s="51"/>
      <c r="HM106" s="51"/>
      <c r="HN106" s="51"/>
      <c r="HO106" s="51"/>
      <c r="HP106" s="51"/>
      <c r="HQ106" s="51"/>
      <c r="HR106" s="51"/>
      <c r="HS106" s="51"/>
      <c r="HT106" s="51"/>
      <c r="HU106" s="51"/>
      <c r="HV106" s="51"/>
      <c r="HW106" s="51"/>
      <c r="HX106" s="51"/>
      <c r="HY106" s="51"/>
      <c r="HZ106" s="51"/>
      <c r="IA106" s="51"/>
      <c r="IB106" s="51"/>
      <c r="IC106" s="51"/>
      <c r="ID106" s="51"/>
      <c r="IE106" s="51"/>
      <c r="IF106" s="51"/>
      <c r="IG106" s="51"/>
      <c r="IH106" s="51"/>
      <c r="II106" s="51"/>
      <c r="IJ106" s="51"/>
      <c r="IK106" s="51"/>
      <c r="IL106" s="51"/>
      <c r="IM106" s="51"/>
      <c r="IN106" s="51"/>
      <c r="IO106" s="51"/>
      <c r="IP106" s="51"/>
      <c r="IQ106" s="51"/>
      <c r="IR106" s="51"/>
      <c r="IS106" s="51"/>
      <c r="IT106" s="51"/>
      <c r="IU106" s="51"/>
      <c r="IV106" s="51"/>
      <c r="IW106" s="51"/>
      <c r="IX106" s="51"/>
      <c r="IY106" s="51"/>
      <c r="IZ106" s="51"/>
      <c r="JA106" s="51"/>
      <c r="JB106" s="51"/>
      <c r="JC106" s="51"/>
      <c r="JD106" s="51"/>
      <c r="JE106" s="51"/>
      <c r="JF106" s="51"/>
      <c r="JG106" s="51"/>
      <c r="JH106" s="51"/>
      <c r="JI106" s="51"/>
      <c r="JJ106" s="51"/>
      <c r="JK106" s="51"/>
      <c r="JL106" s="51"/>
      <c r="JM106" s="51"/>
      <c r="JN106" s="51"/>
      <c r="JO106" s="51"/>
      <c r="JP106" s="51"/>
      <c r="JQ106" s="51"/>
      <c r="JR106" s="51"/>
      <c r="JS106" s="51"/>
      <c r="JT106" s="51"/>
      <c r="JU106" s="51"/>
      <c r="JV106" s="51"/>
      <c r="JW106" s="51"/>
      <c r="JX106" s="51"/>
      <c r="JY106" s="51"/>
      <c r="JZ106" s="51"/>
      <c r="KA106" s="51"/>
      <c r="KB106" s="51"/>
      <c r="KC106" s="51"/>
      <c r="KD106" s="51"/>
      <c r="KE106" s="51"/>
      <c r="KF106" s="51"/>
      <c r="KG106" s="51"/>
      <c r="KH106" s="51"/>
      <c r="KI106" s="51"/>
      <c r="KJ106" s="51"/>
      <c r="KK106" s="51"/>
      <c r="KL106" s="51"/>
      <c r="KM106" s="51"/>
      <c r="KN106" s="51"/>
      <c r="KO106" s="51"/>
      <c r="KP106" s="51"/>
      <c r="KQ106" s="51"/>
      <c r="KR106" s="51"/>
      <c r="KS106" s="51"/>
      <c r="KT106" s="51"/>
      <c r="KU106" s="51"/>
      <c r="KV106" s="51"/>
      <c r="KW106" s="51"/>
      <c r="KX106" s="51"/>
      <c r="KY106" s="51"/>
      <c r="KZ106" s="51"/>
      <c r="LA106" s="51"/>
      <c r="LB106" s="51"/>
      <c r="LC106" s="51"/>
      <c r="LD106" s="51"/>
      <c r="LE106" s="51"/>
      <c r="LF106" s="51"/>
      <c r="LG106" s="51"/>
      <c r="LH106" s="51"/>
      <c r="LI106" s="51"/>
      <c r="LJ106" s="51"/>
      <c r="LK106" s="51"/>
      <c r="LL106" s="51"/>
      <c r="LM106" s="51"/>
      <c r="LN106" s="51"/>
      <c r="LO106" s="51"/>
      <c r="LP106" s="51"/>
      <c r="LQ106" s="51"/>
      <c r="LR106" s="51"/>
      <c r="LS106" s="51"/>
      <c r="LT106" s="51"/>
      <c r="LU106" s="51"/>
      <c r="LV106" s="51"/>
      <c r="LW106" s="51"/>
      <c r="LX106" s="51"/>
      <c r="LY106" s="51"/>
    </row>
    <row r="107" spans="4:337"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131"/>
      <c r="AH107" s="131"/>
      <c r="AI107" s="131"/>
      <c r="AJ107" s="131"/>
      <c r="AK107" s="50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1"/>
      <c r="EF107" s="51"/>
      <c r="EG107" s="51"/>
      <c r="EH107" s="51"/>
      <c r="EI107" s="51"/>
      <c r="EJ107" s="51"/>
      <c r="EK107" s="51"/>
      <c r="EL107" s="51"/>
      <c r="EM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E107" s="51"/>
      <c r="FF107" s="51"/>
      <c r="FG107" s="51"/>
      <c r="FH107" s="51"/>
      <c r="FI107" s="51"/>
      <c r="FJ107" s="51"/>
      <c r="FK107" s="51"/>
      <c r="FL107" s="51"/>
      <c r="FM107" s="51"/>
      <c r="FN107" s="51"/>
      <c r="FO107" s="51"/>
      <c r="FP107" s="51"/>
      <c r="FQ107" s="51"/>
      <c r="FR107" s="51"/>
      <c r="FS107" s="51"/>
      <c r="FT107" s="51"/>
      <c r="FU107" s="51"/>
      <c r="FV107" s="51"/>
      <c r="FW107" s="51"/>
      <c r="FX107" s="51"/>
      <c r="FY107" s="51"/>
      <c r="FZ107" s="51"/>
      <c r="GA107" s="51"/>
      <c r="GB107" s="51"/>
      <c r="GC107" s="51"/>
      <c r="GD107" s="51"/>
      <c r="GE107" s="51"/>
      <c r="GF107" s="51"/>
      <c r="GG107" s="51"/>
      <c r="GH107" s="51"/>
      <c r="GI107" s="51"/>
      <c r="GJ107" s="51"/>
      <c r="GK107" s="51"/>
      <c r="GL107" s="51"/>
      <c r="GM107" s="51"/>
      <c r="GN107" s="51"/>
      <c r="GO107" s="51"/>
      <c r="GP107" s="51"/>
      <c r="GQ107" s="51"/>
      <c r="GR107" s="51"/>
      <c r="GS107" s="51"/>
      <c r="GT107" s="51"/>
      <c r="GU107" s="51"/>
      <c r="GV107" s="51"/>
      <c r="GW107" s="51"/>
      <c r="GX107" s="51"/>
      <c r="GY107" s="51"/>
      <c r="GZ107" s="51"/>
      <c r="HA107" s="51"/>
      <c r="HB107" s="51"/>
      <c r="HC107" s="51"/>
      <c r="HD107" s="51"/>
      <c r="HE107" s="51"/>
      <c r="HF107" s="51"/>
      <c r="HG107" s="51"/>
      <c r="HH107" s="51"/>
      <c r="HI107" s="51"/>
      <c r="HJ107" s="51"/>
      <c r="HK107" s="51"/>
      <c r="HL107" s="51"/>
      <c r="HM107" s="51"/>
      <c r="HN107" s="51"/>
      <c r="HO107" s="51"/>
      <c r="HP107" s="51"/>
      <c r="HQ107" s="51"/>
      <c r="HR107" s="51"/>
      <c r="HS107" s="51"/>
      <c r="HT107" s="51"/>
      <c r="HU107" s="51"/>
      <c r="HV107" s="51"/>
      <c r="HW107" s="51"/>
      <c r="HX107" s="51"/>
      <c r="HY107" s="51"/>
      <c r="HZ107" s="51"/>
      <c r="IA107" s="51"/>
      <c r="IB107" s="51"/>
      <c r="IC107" s="51"/>
      <c r="ID107" s="51"/>
      <c r="IE107" s="51"/>
      <c r="IF107" s="51"/>
      <c r="IG107" s="51"/>
      <c r="IH107" s="51"/>
      <c r="II107" s="51"/>
      <c r="IJ107" s="51"/>
      <c r="IK107" s="51"/>
      <c r="IL107" s="51"/>
      <c r="IM107" s="51"/>
      <c r="IN107" s="51"/>
      <c r="IO107" s="51"/>
      <c r="IP107" s="51"/>
      <c r="IQ107" s="51"/>
      <c r="IR107" s="51"/>
      <c r="IS107" s="51"/>
      <c r="IT107" s="51"/>
      <c r="IU107" s="51"/>
      <c r="IV107" s="51"/>
      <c r="IW107" s="51"/>
      <c r="IX107" s="51"/>
      <c r="IY107" s="51"/>
      <c r="IZ107" s="51"/>
      <c r="JA107" s="51"/>
      <c r="JB107" s="51"/>
      <c r="JC107" s="51"/>
      <c r="JD107" s="51"/>
      <c r="JE107" s="51"/>
      <c r="JF107" s="51"/>
      <c r="JG107" s="51"/>
      <c r="JH107" s="51"/>
      <c r="JI107" s="51"/>
      <c r="JJ107" s="51"/>
      <c r="JK107" s="51"/>
      <c r="JL107" s="51"/>
      <c r="JM107" s="51"/>
      <c r="JN107" s="51"/>
      <c r="JO107" s="51"/>
      <c r="JP107" s="51"/>
      <c r="JQ107" s="51"/>
      <c r="JR107" s="51"/>
      <c r="JS107" s="51"/>
      <c r="JT107" s="51"/>
      <c r="JU107" s="51"/>
      <c r="JV107" s="51"/>
      <c r="JW107" s="51"/>
      <c r="JX107" s="51"/>
      <c r="JY107" s="51"/>
      <c r="JZ107" s="51"/>
      <c r="KA107" s="51"/>
      <c r="KB107" s="51"/>
      <c r="KC107" s="51"/>
      <c r="KD107" s="51"/>
      <c r="KE107" s="51"/>
      <c r="KF107" s="51"/>
      <c r="KG107" s="51"/>
      <c r="KH107" s="51"/>
      <c r="KI107" s="51"/>
      <c r="KJ107" s="51"/>
      <c r="KK107" s="51"/>
      <c r="KL107" s="51"/>
      <c r="KM107" s="51"/>
      <c r="KN107" s="51"/>
      <c r="KO107" s="51"/>
      <c r="KP107" s="51"/>
      <c r="KQ107" s="51"/>
      <c r="KR107" s="51"/>
      <c r="KS107" s="51"/>
      <c r="KT107" s="51"/>
      <c r="KU107" s="51"/>
      <c r="KV107" s="51"/>
      <c r="KW107" s="51"/>
      <c r="KX107" s="51"/>
      <c r="KY107" s="51"/>
      <c r="KZ107" s="51"/>
      <c r="LA107" s="51"/>
      <c r="LB107" s="51"/>
      <c r="LC107" s="51"/>
      <c r="LD107" s="51"/>
      <c r="LE107" s="51"/>
      <c r="LF107" s="51"/>
      <c r="LG107" s="51"/>
      <c r="LH107" s="51"/>
      <c r="LI107" s="51"/>
      <c r="LJ107" s="51"/>
      <c r="LK107" s="51"/>
      <c r="LL107" s="51"/>
      <c r="LM107" s="51"/>
      <c r="LN107" s="51"/>
      <c r="LO107" s="51"/>
      <c r="LP107" s="51"/>
      <c r="LQ107" s="51"/>
      <c r="LR107" s="51"/>
      <c r="LS107" s="51"/>
      <c r="LT107" s="51"/>
      <c r="LU107" s="51"/>
      <c r="LV107" s="51"/>
      <c r="LW107" s="51"/>
      <c r="LX107" s="51"/>
      <c r="LY107" s="51"/>
    </row>
    <row r="108" spans="4:337"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131"/>
      <c r="AH108" s="131"/>
      <c r="AI108" s="131"/>
      <c r="AJ108" s="131"/>
      <c r="AK108" s="50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1"/>
      <c r="EF108" s="51"/>
      <c r="EG108" s="51"/>
      <c r="EH108" s="51"/>
      <c r="EI108" s="51"/>
      <c r="EJ108" s="51"/>
      <c r="EK108" s="51"/>
      <c r="EL108" s="51"/>
      <c r="EM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E108" s="51"/>
      <c r="FF108" s="51"/>
      <c r="FG108" s="51"/>
      <c r="FH108" s="51"/>
      <c r="FI108" s="51"/>
      <c r="FJ108" s="51"/>
      <c r="FK108" s="51"/>
      <c r="FL108" s="51"/>
      <c r="FM108" s="51"/>
      <c r="FN108" s="51"/>
      <c r="FO108" s="51"/>
      <c r="FP108" s="51"/>
      <c r="FQ108" s="51"/>
      <c r="FR108" s="51"/>
      <c r="FS108" s="51"/>
      <c r="FT108" s="51"/>
      <c r="FU108" s="51"/>
      <c r="FV108" s="51"/>
      <c r="FW108" s="51"/>
      <c r="FX108" s="51"/>
      <c r="FY108" s="51"/>
      <c r="FZ108" s="51"/>
      <c r="GA108" s="51"/>
      <c r="GB108" s="51"/>
      <c r="GC108" s="51"/>
      <c r="GD108" s="51"/>
      <c r="GE108" s="51"/>
      <c r="GF108" s="51"/>
      <c r="GG108" s="51"/>
      <c r="GH108" s="51"/>
      <c r="GI108" s="51"/>
      <c r="GJ108" s="51"/>
      <c r="GK108" s="51"/>
      <c r="GL108" s="51"/>
      <c r="GM108" s="51"/>
      <c r="GN108" s="51"/>
      <c r="GO108" s="51"/>
      <c r="GP108" s="51"/>
      <c r="GQ108" s="51"/>
      <c r="GR108" s="51"/>
      <c r="GS108" s="51"/>
      <c r="GT108" s="51"/>
      <c r="GU108" s="51"/>
      <c r="GV108" s="51"/>
      <c r="GW108" s="51"/>
      <c r="GX108" s="51"/>
      <c r="GY108" s="51"/>
      <c r="GZ108" s="51"/>
      <c r="HA108" s="51"/>
      <c r="HB108" s="51"/>
      <c r="HC108" s="51"/>
      <c r="HD108" s="51"/>
      <c r="HE108" s="51"/>
      <c r="HF108" s="51"/>
      <c r="HG108" s="51"/>
      <c r="HH108" s="51"/>
      <c r="HI108" s="51"/>
      <c r="HJ108" s="51"/>
      <c r="HK108" s="51"/>
      <c r="HL108" s="51"/>
      <c r="HM108" s="51"/>
      <c r="HN108" s="51"/>
      <c r="HO108" s="51"/>
      <c r="HP108" s="51"/>
      <c r="HQ108" s="51"/>
      <c r="HR108" s="51"/>
      <c r="HS108" s="51"/>
      <c r="HT108" s="51"/>
      <c r="HU108" s="51"/>
      <c r="HV108" s="51"/>
      <c r="HW108" s="51"/>
      <c r="HX108" s="51"/>
      <c r="HY108" s="51"/>
      <c r="HZ108" s="51"/>
      <c r="IA108" s="51"/>
      <c r="IB108" s="51"/>
      <c r="IC108" s="51"/>
      <c r="ID108" s="51"/>
      <c r="IE108" s="51"/>
      <c r="IF108" s="51"/>
      <c r="IG108" s="51"/>
      <c r="IH108" s="51"/>
      <c r="II108" s="51"/>
      <c r="IJ108" s="51"/>
      <c r="IK108" s="51"/>
      <c r="IL108" s="51"/>
      <c r="IM108" s="51"/>
      <c r="IN108" s="51"/>
      <c r="IO108" s="51"/>
      <c r="IP108" s="51"/>
      <c r="IQ108" s="51"/>
      <c r="IR108" s="51"/>
      <c r="IS108" s="51"/>
      <c r="IT108" s="51"/>
      <c r="IU108" s="51"/>
      <c r="IV108" s="51"/>
      <c r="IW108" s="51"/>
      <c r="IX108" s="51"/>
      <c r="IY108" s="51"/>
      <c r="IZ108" s="51"/>
      <c r="JA108" s="51"/>
      <c r="JB108" s="51"/>
      <c r="JC108" s="51"/>
      <c r="JD108" s="51"/>
      <c r="JE108" s="51"/>
      <c r="JF108" s="51"/>
      <c r="JG108" s="51"/>
      <c r="JH108" s="51"/>
      <c r="JI108" s="51"/>
      <c r="JJ108" s="51"/>
      <c r="JK108" s="51"/>
      <c r="JL108" s="51"/>
      <c r="JM108" s="51"/>
      <c r="JN108" s="51"/>
      <c r="JO108" s="51"/>
      <c r="JP108" s="51"/>
      <c r="JQ108" s="51"/>
      <c r="JR108" s="51"/>
      <c r="JS108" s="51"/>
      <c r="JT108" s="51"/>
      <c r="JU108" s="51"/>
      <c r="JV108" s="51"/>
      <c r="JW108" s="51"/>
      <c r="JX108" s="51"/>
      <c r="JY108" s="51"/>
      <c r="JZ108" s="51"/>
      <c r="KA108" s="51"/>
      <c r="KB108" s="51"/>
      <c r="KC108" s="51"/>
      <c r="KD108" s="51"/>
      <c r="KE108" s="51"/>
      <c r="KF108" s="51"/>
      <c r="KG108" s="51"/>
      <c r="KH108" s="51"/>
      <c r="KI108" s="51"/>
      <c r="KJ108" s="51"/>
      <c r="KK108" s="51"/>
      <c r="KL108" s="51"/>
      <c r="KM108" s="51"/>
      <c r="KN108" s="51"/>
      <c r="KO108" s="51"/>
      <c r="KP108" s="51"/>
      <c r="KQ108" s="51"/>
      <c r="KR108" s="51"/>
      <c r="KS108" s="51"/>
      <c r="KT108" s="51"/>
      <c r="KU108" s="51"/>
      <c r="KV108" s="51"/>
      <c r="KW108" s="51"/>
      <c r="KX108" s="51"/>
      <c r="KY108" s="51"/>
      <c r="KZ108" s="51"/>
      <c r="LA108" s="51"/>
      <c r="LB108" s="51"/>
      <c r="LC108" s="51"/>
      <c r="LD108" s="51"/>
      <c r="LE108" s="51"/>
      <c r="LF108" s="51"/>
      <c r="LG108" s="51"/>
      <c r="LH108" s="51"/>
      <c r="LI108" s="51"/>
      <c r="LJ108" s="51"/>
      <c r="LK108" s="51"/>
      <c r="LL108" s="51"/>
      <c r="LM108" s="51"/>
      <c r="LN108" s="51"/>
      <c r="LO108" s="51"/>
      <c r="LP108" s="51"/>
      <c r="LQ108" s="51"/>
      <c r="LR108" s="51"/>
      <c r="LS108" s="51"/>
      <c r="LT108" s="51"/>
      <c r="LU108" s="51"/>
      <c r="LV108" s="51"/>
      <c r="LW108" s="51"/>
      <c r="LX108" s="51"/>
      <c r="LY108" s="51"/>
    </row>
    <row r="109" spans="4:337"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131"/>
      <c r="AH109" s="131"/>
      <c r="AI109" s="131"/>
      <c r="AJ109" s="131"/>
      <c r="AK109" s="50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1"/>
      <c r="EF109" s="51"/>
      <c r="EG109" s="51"/>
      <c r="EH109" s="51"/>
      <c r="EI109" s="51"/>
      <c r="EJ109" s="51"/>
      <c r="EK109" s="51"/>
      <c r="EL109" s="51"/>
      <c r="EM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E109" s="51"/>
      <c r="FF109" s="51"/>
      <c r="FG109" s="51"/>
      <c r="FH109" s="51"/>
      <c r="FI109" s="51"/>
      <c r="FJ109" s="51"/>
      <c r="FK109" s="51"/>
      <c r="FL109" s="51"/>
      <c r="FM109" s="51"/>
      <c r="FN109" s="51"/>
      <c r="FO109" s="51"/>
      <c r="FP109" s="51"/>
      <c r="FQ109" s="51"/>
      <c r="FR109" s="51"/>
      <c r="FS109" s="51"/>
      <c r="FT109" s="51"/>
      <c r="FU109" s="51"/>
      <c r="FV109" s="51"/>
      <c r="FW109" s="51"/>
      <c r="FX109" s="51"/>
      <c r="FY109" s="51"/>
      <c r="FZ109" s="51"/>
      <c r="GA109" s="51"/>
      <c r="GB109" s="51"/>
      <c r="GC109" s="51"/>
      <c r="GD109" s="51"/>
      <c r="GE109" s="51"/>
      <c r="GF109" s="51"/>
      <c r="GG109" s="51"/>
      <c r="GH109" s="51"/>
      <c r="GI109" s="51"/>
      <c r="GJ109" s="51"/>
      <c r="GK109" s="51"/>
      <c r="GL109" s="51"/>
      <c r="GM109" s="51"/>
      <c r="GN109" s="51"/>
      <c r="GO109" s="51"/>
      <c r="GP109" s="51"/>
      <c r="GQ109" s="51"/>
      <c r="GR109" s="51"/>
      <c r="GS109" s="51"/>
      <c r="GT109" s="51"/>
      <c r="GU109" s="51"/>
      <c r="GV109" s="51"/>
      <c r="GW109" s="51"/>
      <c r="GX109" s="51"/>
      <c r="GY109" s="51"/>
      <c r="GZ109" s="51"/>
      <c r="HA109" s="51"/>
      <c r="HB109" s="51"/>
      <c r="HC109" s="51"/>
      <c r="HD109" s="51"/>
      <c r="HE109" s="51"/>
      <c r="HF109" s="51"/>
      <c r="HG109" s="51"/>
      <c r="HH109" s="51"/>
      <c r="HI109" s="51"/>
      <c r="HJ109" s="51"/>
      <c r="HK109" s="51"/>
      <c r="HL109" s="51"/>
      <c r="HM109" s="51"/>
      <c r="HN109" s="51"/>
      <c r="HO109" s="51"/>
      <c r="HP109" s="51"/>
      <c r="HQ109" s="51"/>
      <c r="HR109" s="51"/>
      <c r="HS109" s="51"/>
      <c r="HT109" s="51"/>
      <c r="HU109" s="51"/>
      <c r="HV109" s="51"/>
      <c r="HW109" s="51"/>
      <c r="HX109" s="51"/>
      <c r="HY109" s="51"/>
      <c r="HZ109" s="51"/>
      <c r="IA109" s="51"/>
      <c r="IB109" s="51"/>
      <c r="IC109" s="51"/>
      <c r="ID109" s="51"/>
      <c r="IE109" s="51"/>
      <c r="IF109" s="51"/>
      <c r="IG109" s="51"/>
      <c r="IH109" s="51"/>
      <c r="II109" s="51"/>
      <c r="IJ109" s="51"/>
      <c r="IK109" s="51"/>
      <c r="IL109" s="51"/>
      <c r="IM109" s="51"/>
      <c r="IN109" s="51"/>
      <c r="IO109" s="51"/>
      <c r="IP109" s="51"/>
      <c r="IQ109" s="51"/>
      <c r="IR109" s="51"/>
      <c r="IS109" s="51"/>
      <c r="IT109" s="51"/>
      <c r="IU109" s="51"/>
      <c r="IV109" s="51"/>
      <c r="IW109" s="51"/>
      <c r="IX109" s="51"/>
      <c r="IY109" s="51"/>
      <c r="IZ109" s="51"/>
      <c r="JA109" s="51"/>
      <c r="JB109" s="51"/>
      <c r="JC109" s="51"/>
      <c r="JD109" s="51"/>
      <c r="JE109" s="51"/>
      <c r="JF109" s="51"/>
      <c r="JG109" s="51"/>
      <c r="JH109" s="51"/>
      <c r="JI109" s="51"/>
      <c r="JJ109" s="51"/>
      <c r="JK109" s="51"/>
      <c r="JL109" s="51"/>
      <c r="JM109" s="51"/>
      <c r="JN109" s="51"/>
      <c r="JO109" s="51"/>
      <c r="JP109" s="51"/>
      <c r="JQ109" s="51"/>
      <c r="JR109" s="51"/>
      <c r="JS109" s="51"/>
      <c r="JT109" s="51"/>
      <c r="JU109" s="51"/>
      <c r="JV109" s="51"/>
      <c r="JW109" s="51"/>
      <c r="JX109" s="51"/>
      <c r="JY109" s="51"/>
      <c r="JZ109" s="51"/>
      <c r="KA109" s="51"/>
      <c r="KB109" s="51"/>
      <c r="KC109" s="51"/>
      <c r="KD109" s="51"/>
      <c r="KE109" s="51"/>
      <c r="KF109" s="51"/>
      <c r="KG109" s="51"/>
      <c r="KH109" s="51"/>
      <c r="KI109" s="51"/>
      <c r="KJ109" s="51"/>
      <c r="KK109" s="51"/>
      <c r="KL109" s="51"/>
      <c r="KM109" s="51"/>
      <c r="KN109" s="51"/>
      <c r="KO109" s="51"/>
      <c r="KP109" s="51"/>
      <c r="KQ109" s="51"/>
      <c r="KR109" s="51"/>
      <c r="KS109" s="51"/>
      <c r="KT109" s="51"/>
      <c r="KU109" s="51"/>
      <c r="KV109" s="51"/>
      <c r="KW109" s="51"/>
      <c r="KX109" s="51"/>
      <c r="KY109" s="51"/>
      <c r="KZ109" s="51"/>
      <c r="LA109" s="51"/>
      <c r="LB109" s="51"/>
      <c r="LC109" s="51"/>
      <c r="LD109" s="51"/>
      <c r="LE109" s="51"/>
      <c r="LF109" s="51"/>
      <c r="LG109" s="51"/>
      <c r="LH109" s="51"/>
      <c r="LI109" s="51"/>
      <c r="LJ109" s="51"/>
      <c r="LK109" s="51"/>
      <c r="LL109" s="51"/>
      <c r="LM109" s="51"/>
      <c r="LN109" s="51"/>
      <c r="LO109" s="51"/>
      <c r="LP109" s="51"/>
      <c r="LQ109" s="51"/>
      <c r="LR109" s="51"/>
      <c r="LS109" s="51"/>
      <c r="LT109" s="51"/>
      <c r="LU109" s="51"/>
      <c r="LV109" s="51"/>
      <c r="LW109" s="51"/>
      <c r="LX109" s="51"/>
      <c r="LY109" s="51"/>
    </row>
    <row r="110" spans="4:337"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131"/>
      <c r="AH110" s="131"/>
      <c r="AI110" s="131"/>
      <c r="AJ110" s="131"/>
      <c r="AK110" s="50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1"/>
      <c r="EF110" s="51"/>
      <c r="EG110" s="51"/>
      <c r="EH110" s="51"/>
      <c r="EI110" s="51"/>
      <c r="EJ110" s="51"/>
      <c r="EK110" s="51"/>
      <c r="EL110" s="51"/>
      <c r="EM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E110" s="51"/>
      <c r="FF110" s="51"/>
      <c r="FG110" s="51"/>
      <c r="FH110" s="51"/>
      <c r="FI110" s="51"/>
      <c r="FJ110" s="51"/>
      <c r="FK110" s="51"/>
      <c r="FL110" s="51"/>
      <c r="FM110" s="51"/>
      <c r="FN110" s="51"/>
      <c r="FO110" s="51"/>
      <c r="FP110" s="51"/>
      <c r="FQ110" s="51"/>
      <c r="FR110" s="51"/>
      <c r="FS110" s="51"/>
      <c r="FT110" s="51"/>
      <c r="FU110" s="51"/>
      <c r="FV110" s="51"/>
      <c r="FW110" s="51"/>
      <c r="FX110" s="51"/>
      <c r="FY110" s="51"/>
      <c r="FZ110" s="51"/>
      <c r="GA110" s="51"/>
      <c r="GB110" s="51"/>
      <c r="GC110" s="51"/>
      <c r="GD110" s="51"/>
      <c r="GE110" s="51"/>
      <c r="GF110" s="51"/>
      <c r="GG110" s="51"/>
      <c r="GH110" s="51"/>
      <c r="GI110" s="51"/>
      <c r="GJ110" s="51"/>
      <c r="GK110" s="51"/>
      <c r="GL110" s="51"/>
      <c r="GM110" s="51"/>
      <c r="GN110" s="51"/>
      <c r="GO110" s="51"/>
      <c r="GP110" s="51"/>
      <c r="GQ110" s="51"/>
      <c r="GR110" s="51"/>
      <c r="GS110" s="51"/>
      <c r="GT110" s="51"/>
      <c r="GU110" s="51"/>
      <c r="GV110" s="51"/>
      <c r="GW110" s="51"/>
      <c r="GX110" s="51"/>
      <c r="GY110" s="51"/>
      <c r="GZ110" s="51"/>
      <c r="HA110" s="51"/>
      <c r="HB110" s="51"/>
      <c r="HC110" s="51"/>
      <c r="HD110" s="51"/>
      <c r="HE110" s="51"/>
      <c r="HF110" s="51"/>
      <c r="HG110" s="51"/>
      <c r="HH110" s="51"/>
      <c r="HI110" s="51"/>
      <c r="HJ110" s="51"/>
      <c r="HK110" s="51"/>
      <c r="HL110" s="51"/>
      <c r="HM110" s="51"/>
      <c r="HN110" s="51"/>
      <c r="HO110" s="51"/>
      <c r="HP110" s="51"/>
      <c r="HQ110" s="51"/>
      <c r="HR110" s="51"/>
      <c r="HS110" s="51"/>
      <c r="HT110" s="51"/>
      <c r="HU110" s="51"/>
      <c r="HV110" s="51"/>
      <c r="HW110" s="51"/>
      <c r="HX110" s="51"/>
      <c r="HY110" s="51"/>
      <c r="HZ110" s="51"/>
      <c r="IA110" s="51"/>
      <c r="IB110" s="51"/>
      <c r="IC110" s="51"/>
      <c r="ID110" s="51"/>
      <c r="IE110" s="51"/>
      <c r="IF110" s="51"/>
      <c r="IG110" s="51"/>
      <c r="IH110" s="51"/>
      <c r="II110" s="51"/>
      <c r="IJ110" s="51"/>
      <c r="IK110" s="51"/>
      <c r="IL110" s="51"/>
      <c r="IM110" s="51"/>
      <c r="IN110" s="51"/>
      <c r="IO110" s="51"/>
      <c r="IP110" s="51"/>
      <c r="IQ110" s="51"/>
      <c r="IR110" s="51"/>
      <c r="IS110" s="51"/>
      <c r="IT110" s="51"/>
      <c r="IU110" s="51"/>
      <c r="IV110" s="51"/>
      <c r="IW110" s="51"/>
      <c r="IX110" s="51"/>
      <c r="IY110" s="51"/>
      <c r="IZ110" s="51"/>
      <c r="JA110" s="51"/>
      <c r="JB110" s="51"/>
      <c r="JC110" s="51"/>
      <c r="JD110" s="51"/>
      <c r="JE110" s="51"/>
      <c r="JF110" s="51"/>
      <c r="JG110" s="51"/>
      <c r="JH110" s="51"/>
      <c r="JI110" s="51"/>
      <c r="JJ110" s="51"/>
      <c r="JK110" s="51"/>
      <c r="JL110" s="51"/>
      <c r="JM110" s="51"/>
      <c r="JN110" s="51"/>
      <c r="JO110" s="51"/>
      <c r="JP110" s="51"/>
      <c r="JQ110" s="51"/>
      <c r="JR110" s="51"/>
      <c r="JS110" s="51"/>
      <c r="JT110" s="51"/>
      <c r="JU110" s="51"/>
      <c r="JV110" s="51"/>
      <c r="JW110" s="51"/>
      <c r="JX110" s="51"/>
      <c r="JY110" s="51"/>
      <c r="JZ110" s="51"/>
      <c r="KA110" s="51"/>
      <c r="KB110" s="51"/>
      <c r="KC110" s="51"/>
      <c r="KD110" s="51"/>
      <c r="KE110" s="51"/>
      <c r="KF110" s="51"/>
      <c r="KG110" s="51"/>
      <c r="KH110" s="51"/>
      <c r="KI110" s="51"/>
      <c r="KJ110" s="51"/>
      <c r="KK110" s="51"/>
      <c r="KL110" s="51"/>
      <c r="KM110" s="51"/>
      <c r="KN110" s="51"/>
      <c r="KO110" s="51"/>
      <c r="KP110" s="51"/>
      <c r="KQ110" s="51"/>
      <c r="KR110" s="51"/>
      <c r="KS110" s="51"/>
      <c r="KT110" s="51"/>
      <c r="KU110" s="51"/>
      <c r="KV110" s="51"/>
      <c r="KW110" s="51"/>
      <c r="KX110" s="51"/>
      <c r="KY110" s="51"/>
      <c r="KZ110" s="51"/>
      <c r="LA110" s="51"/>
      <c r="LB110" s="51"/>
      <c r="LC110" s="51"/>
      <c r="LD110" s="51"/>
      <c r="LE110" s="51"/>
      <c r="LF110" s="51"/>
      <c r="LG110" s="51"/>
      <c r="LH110" s="51"/>
      <c r="LI110" s="51"/>
      <c r="LJ110" s="51"/>
      <c r="LK110" s="51"/>
      <c r="LL110" s="51"/>
      <c r="LM110" s="51"/>
      <c r="LN110" s="51"/>
      <c r="LO110" s="51"/>
      <c r="LP110" s="51"/>
      <c r="LQ110" s="51"/>
      <c r="LR110" s="51"/>
      <c r="LS110" s="51"/>
      <c r="LT110" s="51"/>
      <c r="LU110" s="51"/>
      <c r="LV110" s="51"/>
      <c r="LW110" s="51"/>
      <c r="LX110" s="51"/>
      <c r="LY110" s="51"/>
    </row>
    <row r="111" spans="4:337"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131"/>
      <c r="AH111" s="131"/>
      <c r="AI111" s="131"/>
      <c r="AJ111" s="131"/>
      <c r="AK111" s="50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1"/>
      <c r="EF111" s="51"/>
      <c r="EG111" s="51"/>
      <c r="EH111" s="51"/>
      <c r="EI111" s="51"/>
      <c r="EJ111" s="51"/>
      <c r="EK111" s="51"/>
      <c r="EL111" s="51"/>
      <c r="EM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E111" s="51"/>
      <c r="FF111" s="51"/>
      <c r="FG111" s="51"/>
      <c r="FH111" s="51"/>
      <c r="FI111" s="51"/>
      <c r="FJ111" s="51"/>
      <c r="FK111" s="51"/>
      <c r="FL111" s="51"/>
      <c r="FM111" s="51"/>
      <c r="FN111" s="51"/>
      <c r="FO111" s="51"/>
      <c r="FP111" s="51"/>
      <c r="FQ111" s="51"/>
      <c r="FR111" s="51"/>
      <c r="FS111" s="51"/>
      <c r="FT111" s="51"/>
      <c r="FU111" s="51"/>
      <c r="FV111" s="51"/>
      <c r="FW111" s="51"/>
      <c r="FX111" s="51"/>
      <c r="FY111" s="51"/>
      <c r="FZ111" s="51"/>
      <c r="GA111" s="51"/>
      <c r="GB111" s="51"/>
      <c r="GC111" s="51"/>
      <c r="GD111" s="51"/>
      <c r="GE111" s="51"/>
      <c r="GF111" s="51"/>
      <c r="GG111" s="51"/>
      <c r="GH111" s="51"/>
      <c r="GI111" s="51"/>
      <c r="GJ111" s="51"/>
      <c r="GK111" s="51"/>
      <c r="GL111" s="51"/>
      <c r="GM111" s="51"/>
      <c r="GN111" s="51"/>
      <c r="GO111" s="51"/>
      <c r="GP111" s="51"/>
      <c r="GQ111" s="51"/>
      <c r="GR111" s="51"/>
      <c r="GS111" s="51"/>
      <c r="GT111" s="51"/>
      <c r="GU111" s="51"/>
      <c r="GV111" s="51"/>
      <c r="GW111" s="51"/>
      <c r="GX111" s="51"/>
      <c r="GY111" s="51"/>
      <c r="GZ111" s="51"/>
      <c r="HA111" s="51"/>
      <c r="HB111" s="51"/>
      <c r="HC111" s="51"/>
      <c r="HD111" s="51"/>
      <c r="HE111" s="51"/>
      <c r="HF111" s="51"/>
      <c r="HG111" s="51"/>
      <c r="HH111" s="51"/>
      <c r="HI111" s="51"/>
      <c r="HJ111" s="51"/>
      <c r="HK111" s="51"/>
      <c r="HL111" s="51"/>
      <c r="HM111" s="51"/>
      <c r="HN111" s="51"/>
      <c r="HO111" s="51"/>
      <c r="HP111" s="51"/>
      <c r="HQ111" s="51"/>
      <c r="HR111" s="51"/>
      <c r="HS111" s="51"/>
      <c r="HT111" s="51"/>
      <c r="HU111" s="51"/>
      <c r="HV111" s="51"/>
      <c r="HW111" s="51"/>
      <c r="HX111" s="51"/>
      <c r="HY111" s="51"/>
      <c r="HZ111" s="51"/>
      <c r="IA111" s="51"/>
      <c r="IB111" s="51"/>
      <c r="IC111" s="51"/>
      <c r="ID111" s="51"/>
      <c r="IE111" s="51"/>
      <c r="IF111" s="51"/>
      <c r="IG111" s="51"/>
      <c r="IH111" s="51"/>
      <c r="II111" s="51"/>
      <c r="IJ111" s="51"/>
      <c r="IK111" s="51"/>
      <c r="IL111" s="51"/>
      <c r="IM111" s="51"/>
      <c r="IN111" s="51"/>
      <c r="IO111" s="51"/>
      <c r="IP111" s="51"/>
      <c r="IQ111" s="51"/>
      <c r="IR111" s="51"/>
      <c r="IS111" s="51"/>
      <c r="IT111" s="51"/>
      <c r="IU111" s="51"/>
      <c r="IV111" s="51"/>
      <c r="IW111" s="51"/>
      <c r="IX111" s="51"/>
      <c r="IY111" s="51"/>
      <c r="IZ111" s="51"/>
      <c r="JA111" s="51"/>
      <c r="JB111" s="51"/>
      <c r="JC111" s="51"/>
      <c r="JD111" s="51"/>
      <c r="JE111" s="51"/>
      <c r="JF111" s="51"/>
      <c r="JG111" s="51"/>
      <c r="JH111" s="51"/>
      <c r="JI111" s="51"/>
      <c r="JJ111" s="51"/>
      <c r="JK111" s="51"/>
      <c r="JL111" s="51"/>
      <c r="JM111" s="51"/>
      <c r="JN111" s="51"/>
      <c r="JO111" s="51"/>
      <c r="JP111" s="51"/>
      <c r="JQ111" s="51"/>
      <c r="JR111" s="51"/>
      <c r="JS111" s="51"/>
      <c r="JT111" s="51"/>
      <c r="JU111" s="51"/>
      <c r="JV111" s="51"/>
      <c r="JW111" s="51"/>
      <c r="JX111" s="51"/>
      <c r="JY111" s="51"/>
      <c r="JZ111" s="51"/>
      <c r="KA111" s="51"/>
      <c r="KB111" s="51"/>
      <c r="KC111" s="51"/>
      <c r="KD111" s="51"/>
      <c r="KE111" s="51"/>
      <c r="KF111" s="51"/>
      <c r="KG111" s="51"/>
      <c r="KH111" s="51"/>
      <c r="KI111" s="51"/>
      <c r="KJ111" s="51"/>
      <c r="KK111" s="51"/>
      <c r="KL111" s="51"/>
      <c r="KM111" s="51"/>
      <c r="KN111" s="51"/>
      <c r="KO111" s="51"/>
      <c r="KP111" s="51"/>
      <c r="KQ111" s="51"/>
      <c r="KR111" s="51"/>
      <c r="KS111" s="51"/>
      <c r="KT111" s="51"/>
      <c r="KU111" s="51"/>
      <c r="KV111" s="51"/>
      <c r="KW111" s="51"/>
      <c r="KX111" s="51"/>
      <c r="KY111" s="51"/>
      <c r="KZ111" s="51"/>
      <c r="LA111" s="51"/>
      <c r="LB111" s="51"/>
      <c r="LC111" s="51"/>
      <c r="LD111" s="51"/>
      <c r="LE111" s="51"/>
      <c r="LF111" s="51"/>
      <c r="LG111" s="51"/>
      <c r="LH111" s="51"/>
      <c r="LI111" s="51"/>
      <c r="LJ111" s="51"/>
      <c r="LK111" s="51"/>
      <c r="LL111" s="51"/>
      <c r="LM111" s="51"/>
      <c r="LN111" s="51"/>
      <c r="LO111" s="51"/>
      <c r="LP111" s="51"/>
      <c r="LQ111" s="51"/>
      <c r="LR111" s="51"/>
      <c r="LS111" s="51"/>
      <c r="LT111" s="51"/>
      <c r="LU111" s="51"/>
      <c r="LV111" s="51"/>
      <c r="LW111" s="51"/>
      <c r="LX111" s="51"/>
      <c r="LY111" s="51"/>
    </row>
    <row r="112" spans="4:337"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131"/>
      <c r="AH112" s="131"/>
      <c r="AI112" s="131"/>
      <c r="AJ112" s="131"/>
      <c r="AK112" s="50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1"/>
      <c r="EF112" s="51"/>
      <c r="EG112" s="51"/>
      <c r="EH112" s="51"/>
      <c r="EI112" s="51"/>
      <c r="EJ112" s="51"/>
      <c r="EK112" s="51"/>
      <c r="EL112" s="51"/>
      <c r="EM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E112" s="51"/>
      <c r="FF112" s="51"/>
      <c r="FG112" s="51"/>
      <c r="FH112" s="51"/>
      <c r="FI112" s="51"/>
      <c r="FJ112" s="51"/>
      <c r="FK112" s="51"/>
      <c r="FL112" s="51"/>
      <c r="FM112" s="51"/>
      <c r="FN112" s="51"/>
      <c r="FO112" s="51"/>
      <c r="FP112" s="51"/>
      <c r="FQ112" s="51"/>
      <c r="FR112" s="51"/>
      <c r="FS112" s="51"/>
      <c r="FT112" s="51"/>
      <c r="FU112" s="51"/>
      <c r="FV112" s="51"/>
      <c r="FW112" s="51"/>
      <c r="FX112" s="51"/>
      <c r="FY112" s="51"/>
      <c r="FZ112" s="51"/>
      <c r="GA112" s="51"/>
      <c r="GB112" s="51"/>
      <c r="GC112" s="51"/>
      <c r="GD112" s="51"/>
      <c r="GE112" s="51"/>
      <c r="GF112" s="51"/>
      <c r="GG112" s="51"/>
      <c r="GH112" s="51"/>
      <c r="GI112" s="51"/>
      <c r="GJ112" s="51"/>
      <c r="GK112" s="51"/>
      <c r="GL112" s="51"/>
      <c r="GM112" s="51"/>
      <c r="GN112" s="51"/>
      <c r="GO112" s="51"/>
      <c r="GP112" s="51"/>
      <c r="GQ112" s="51"/>
      <c r="GR112" s="51"/>
      <c r="GS112" s="51"/>
      <c r="GT112" s="51"/>
      <c r="GU112" s="51"/>
      <c r="GV112" s="51"/>
      <c r="GW112" s="51"/>
      <c r="GX112" s="51"/>
      <c r="GY112" s="51"/>
      <c r="GZ112" s="51"/>
      <c r="HA112" s="51"/>
      <c r="HB112" s="51"/>
      <c r="HC112" s="51"/>
      <c r="HD112" s="51"/>
      <c r="HE112" s="51"/>
      <c r="HF112" s="51"/>
      <c r="HG112" s="51"/>
      <c r="HH112" s="51"/>
      <c r="HI112" s="51"/>
      <c r="HJ112" s="51"/>
      <c r="HK112" s="51"/>
      <c r="HL112" s="51"/>
      <c r="HM112" s="51"/>
      <c r="HN112" s="51"/>
      <c r="HO112" s="51"/>
      <c r="HP112" s="51"/>
      <c r="HQ112" s="51"/>
      <c r="HR112" s="51"/>
      <c r="HS112" s="51"/>
      <c r="HT112" s="51"/>
      <c r="HU112" s="51"/>
      <c r="HV112" s="51"/>
      <c r="HW112" s="51"/>
      <c r="HX112" s="51"/>
      <c r="HY112" s="51"/>
      <c r="HZ112" s="51"/>
      <c r="IA112" s="51"/>
      <c r="IB112" s="51"/>
      <c r="IC112" s="51"/>
      <c r="ID112" s="51"/>
      <c r="IE112" s="51"/>
      <c r="IF112" s="51"/>
      <c r="IG112" s="51"/>
      <c r="IH112" s="51"/>
      <c r="II112" s="51"/>
      <c r="IJ112" s="51"/>
      <c r="IK112" s="51"/>
      <c r="IL112" s="51"/>
      <c r="IM112" s="51"/>
      <c r="IN112" s="51"/>
      <c r="IO112" s="51"/>
      <c r="IP112" s="51"/>
      <c r="IQ112" s="51"/>
      <c r="IR112" s="51"/>
      <c r="IS112" s="51"/>
      <c r="IT112" s="51"/>
      <c r="IU112" s="51"/>
      <c r="IV112" s="51"/>
      <c r="IW112" s="51"/>
      <c r="IX112" s="51"/>
      <c r="IY112" s="51"/>
      <c r="IZ112" s="51"/>
      <c r="JA112" s="51"/>
      <c r="JB112" s="51"/>
      <c r="JC112" s="51"/>
      <c r="JD112" s="51"/>
      <c r="JE112" s="51"/>
      <c r="JF112" s="51"/>
      <c r="JG112" s="51"/>
      <c r="JH112" s="51"/>
      <c r="JI112" s="51"/>
      <c r="JJ112" s="51"/>
      <c r="JK112" s="51"/>
      <c r="JL112" s="51"/>
      <c r="JM112" s="51"/>
      <c r="JN112" s="51"/>
      <c r="JO112" s="51"/>
      <c r="JP112" s="51"/>
      <c r="JQ112" s="51"/>
      <c r="JR112" s="51"/>
      <c r="JS112" s="51"/>
      <c r="JT112" s="51"/>
      <c r="JU112" s="51"/>
      <c r="JV112" s="51"/>
      <c r="JW112" s="51"/>
      <c r="JX112" s="51"/>
      <c r="JY112" s="51"/>
      <c r="JZ112" s="51"/>
      <c r="KA112" s="51"/>
      <c r="KB112" s="51"/>
      <c r="KC112" s="51"/>
      <c r="KD112" s="51"/>
      <c r="KE112" s="51"/>
      <c r="KF112" s="51"/>
      <c r="KG112" s="51"/>
      <c r="KH112" s="51"/>
      <c r="KI112" s="51"/>
      <c r="KJ112" s="51"/>
      <c r="KK112" s="51"/>
      <c r="KL112" s="51"/>
      <c r="KM112" s="51"/>
      <c r="KN112" s="51"/>
      <c r="KO112" s="51"/>
      <c r="KP112" s="51"/>
      <c r="KQ112" s="51"/>
      <c r="KR112" s="51"/>
      <c r="KS112" s="51"/>
      <c r="KT112" s="51"/>
      <c r="KU112" s="51"/>
      <c r="KV112" s="51"/>
      <c r="KW112" s="51"/>
      <c r="KX112" s="51"/>
      <c r="KY112" s="51"/>
      <c r="KZ112" s="51"/>
      <c r="LA112" s="51"/>
      <c r="LB112" s="51"/>
      <c r="LC112" s="51"/>
      <c r="LD112" s="51"/>
      <c r="LE112" s="51"/>
      <c r="LF112" s="51"/>
      <c r="LG112" s="51"/>
      <c r="LH112" s="51"/>
      <c r="LI112" s="51"/>
      <c r="LJ112" s="51"/>
      <c r="LK112" s="51"/>
      <c r="LL112" s="51"/>
      <c r="LM112" s="51"/>
      <c r="LN112" s="51"/>
      <c r="LO112" s="51"/>
      <c r="LP112" s="51"/>
      <c r="LQ112" s="51"/>
      <c r="LR112" s="51"/>
      <c r="LS112" s="51"/>
      <c r="LT112" s="51"/>
      <c r="LU112" s="51"/>
      <c r="LV112" s="51"/>
      <c r="LW112" s="51"/>
      <c r="LX112" s="51"/>
      <c r="LY112" s="51"/>
    </row>
    <row r="113" spans="7:337"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131"/>
      <c r="AH113" s="131"/>
      <c r="AI113" s="131"/>
      <c r="AJ113" s="131"/>
      <c r="AK113" s="50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1"/>
      <c r="EF113" s="51"/>
      <c r="EG113" s="51"/>
      <c r="EH113" s="51"/>
      <c r="EI113" s="51"/>
      <c r="EJ113" s="51"/>
      <c r="EK113" s="51"/>
      <c r="EL113" s="51"/>
      <c r="EM113" s="51"/>
      <c r="EN113" s="51"/>
      <c r="EO113" s="51"/>
      <c r="EP113" s="51"/>
      <c r="EQ113" s="51"/>
      <c r="ER113" s="51"/>
      <c r="ES113" s="51"/>
      <c r="ET113" s="51"/>
      <c r="EU113" s="51"/>
      <c r="EV113" s="51"/>
      <c r="EW113" s="51"/>
      <c r="EX113" s="51"/>
      <c r="EY113" s="51"/>
      <c r="EZ113" s="51"/>
      <c r="FA113" s="51"/>
      <c r="FB113" s="51"/>
      <c r="FC113" s="51"/>
      <c r="FD113" s="51"/>
      <c r="FE113" s="51"/>
      <c r="FF113" s="51"/>
      <c r="FG113" s="51"/>
      <c r="FH113" s="51"/>
      <c r="FI113" s="51"/>
      <c r="FJ113" s="51"/>
      <c r="FK113" s="51"/>
      <c r="FL113" s="51"/>
      <c r="FM113" s="51"/>
      <c r="FN113" s="51"/>
      <c r="FO113" s="51"/>
      <c r="FP113" s="51"/>
      <c r="FQ113" s="51"/>
      <c r="FR113" s="51"/>
      <c r="FS113" s="51"/>
      <c r="FT113" s="51"/>
      <c r="FU113" s="51"/>
      <c r="FV113" s="51"/>
      <c r="FW113" s="51"/>
      <c r="FX113" s="51"/>
      <c r="FY113" s="51"/>
      <c r="FZ113" s="51"/>
      <c r="GA113" s="51"/>
      <c r="GB113" s="51"/>
      <c r="GC113" s="51"/>
      <c r="GD113" s="51"/>
      <c r="GE113" s="51"/>
      <c r="GF113" s="51"/>
      <c r="GG113" s="51"/>
      <c r="GH113" s="51"/>
      <c r="GI113" s="51"/>
      <c r="GJ113" s="51"/>
      <c r="GK113" s="51"/>
      <c r="GL113" s="51"/>
      <c r="GM113" s="51"/>
      <c r="GN113" s="51"/>
      <c r="GO113" s="51"/>
      <c r="GP113" s="51"/>
      <c r="GQ113" s="51"/>
      <c r="GR113" s="51"/>
      <c r="GS113" s="51"/>
      <c r="GT113" s="51"/>
      <c r="GU113" s="51"/>
      <c r="GV113" s="51"/>
      <c r="GW113" s="51"/>
      <c r="GX113" s="51"/>
      <c r="GY113" s="51"/>
      <c r="GZ113" s="51"/>
      <c r="HA113" s="51"/>
      <c r="HB113" s="51"/>
      <c r="HC113" s="51"/>
      <c r="HD113" s="51"/>
      <c r="HE113" s="51"/>
      <c r="HF113" s="51"/>
      <c r="HG113" s="51"/>
      <c r="HH113" s="51"/>
      <c r="HI113" s="51"/>
      <c r="HJ113" s="51"/>
      <c r="HK113" s="51"/>
      <c r="HL113" s="51"/>
      <c r="HM113" s="51"/>
      <c r="HN113" s="51"/>
      <c r="HO113" s="51"/>
      <c r="HP113" s="51"/>
      <c r="HQ113" s="51"/>
      <c r="HR113" s="51"/>
      <c r="HS113" s="51"/>
      <c r="HT113" s="51"/>
      <c r="HU113" s="51"/>
      <c r="HV113" s="51"/>
      <c r="HW113" s="51"/>
      <c r="HX113" s="51"/>
      <c r="HY113" s="51"/>
      <c r="HZ113" s="51"/>
      <c r="IA113" s="51"/>
      <c r="IB113" s="51"/>
      <c r="IC113" s="51"/>
      <c r="ID113" s="51"/>
      <c r="IE113" s="51"/>
      <c r="IF113" s="51"/>
      <c r="IG113" s="51"/>
      <c r="IH113" s="51"/>
      <c r="II113" s="51"/>
      <c r="IJ113" s="51"/>
      <c r="IK113" s="51"/>
      <c r="IL113" s="51"/>
      <c r="IM113" s="51"/>
      <c r="IN113" s="51"/>
      <c r="IO113" s="51"/>
      <c r="IP113" s="51"/>
      <c r="IQ113" s="51"/>
      <c r="IR113" s="51"/>
      <c r="IS113" s="51"/>
      <c r="IT113" s="51"/>
      <c r="IU113" s="51"/>
      <c r="IV113" s="51"/>
      <c r="IW113" s="51"/>
      <c r="IX113" s="51"/>
      <c r="IY113" s="51"/>
      <c r="IZ113" s="51"/>
      <c r="JA113" s="51"/>
      <c r="JB113" s="51"/>
      <c r="JC113" s="51"/>
      <c r="JD113" s="51"/>
      <c r="JE113" s="51"/>
      <c r="JF113" s="51"/>
      <c r="JG113" s="51"/>
      <c r="JH113" s="51"/>
      <c r="JI113" s="51"/>
      <c r="JJ113" s="51"/>
      <c r="JK113" s="51"/>
      <c r="JL113" s="51"/>
      <c r="JM113" s="51"/>
      <c r="JN113" s="51"/>
      <c r="JO113" s="51"/>
      <c r="JP113" s="51"/>
      <c r="JQ113" s="51"/>
      <c r="JR113" s="51"/>
      <c r="JS113" s="51"/>
      <c r="JT113" s="51"/>
      <c r="JU113" s="51"/>
      <c r="JV113" s="51"/>
      <c r="JW113" s="51"/>
      <c r="JX113" s="51"/>
      <c r="JY113" s="51"/>
      <c r="JZ113" s="51"/>
      <c r="KA113" s="51"/>
      <c r="KB113" s="51"/>
      <c r="KC113" s="51"/>
      <c r="KD113" s="51"/>
      <c r="KE113" s="51"/>
      <c r="KF113" s="51"/>
      <c r="KG113" s="51"/>
      <c r="KH113" s="51"/>
      <c r="KI113" s="51"/>
      <c r="KJ113" s="51"/>
      <c r="KK113" s="51"/>
      <c r="KL113" s="51"/>
      <c r="KM113" s="51"/>
      <c r="KN113" s="51"/>
      <c r="KO113" s="51"/>
      <c r="KP113" s="51"/>
      <c r="KQ113" s="51"/>
      <c r="KR113" s="51"/>
      <c r="KS113" s="51"/>
      <c r="KT113" s="51"/>
      <c r="KU113" s="51"/>
      <c r="KV113" s="51"/>
      <c r="KW113" s="51"/>
      <c r="KX113" s="51"/>
      <c r="KY113" s="51"/>
      <c r="KZ113" s="51"/>
      <c r="LA113" s="51"/>
      <c r="LB113" s="51"/>
      <c r="LC113" s="51"/>
      <c r="LD113" s="51"/>
      <c r="LE113" s="51"/>
      <c r="LF113" s="51"/>
      <c r="LG113" s="51"/>
      <c r="LH113" s="51"/>
      <c r="LI113" s="51"/>
      <c r="LJ113" s="51"/>
      <c r="LK113" s="51"/>
      <c r="LL113" s="51"/>
      <c r="LM113" s="51"/>
      <c r="LN113" s="51"/>
      <c r="LO113" s="51"/>
      <c r="LP113" s="51"/>
      <c r="LQ113" s="51"/>
      <c r="LR113" s="51"/>
      <c r="LS113" s="51"/>
      <c r="LT113" s="51"/>
      <c r="LU113" s="51"/>
      <c r="LV113" s="51"/>
      <c r="LW113" s="51"/>
      <c r="LX113" s="51"/>
      <c r="LY113" s="51"/>
    </row>
    <row r="114" spans="7:337"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131"/>
      <c r="AH114" s="131"/>
      <c r="AI114" s="131"/>
      <c r="AJ114" s="131"/>
      <c r="AK114" s="50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1"/>
      <c r="EF114" s="51"/>
      <c r="EG114" s="51"/>
      <c r="EH114" s="51"/>
      <c r="EI114" s="51"/>
      <c r="EJ114" s="51"/>
      <c r="EK114" s="51"/>
      <c r="EL114" s="51"/>
      <c r="EM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1"/>
      <c r="FJ114" s="51"/>
      <c r="FK114" s="51"/>
      <c r="FL114" s="51"/>
      <c r="FM114" s="51"/>
      <c r="FN114" s="51"/>
      <c r="FO114" s="51"/>
      <c r="FP114" s="51"/>
      <c r="FQ114" s="51"/>
      <c r="FR114" s="51"/>
      <c r="FS114" s="51"/>
      <c r="FT114" s="51"/>
      <c r="FU114" s="51"/>
      <c r="FV114" s="51"/>
      <c r="FW114" s="51"/>
      <c r="FX114" s="51"/>
      <c r="FY114" s="51"/>
      <c r="FZ114" s="51"/>
      <c r="GA114" s="51"/>
      <c r="GB114" s="51"/>
      <c r="GC114" s="51"/>
      <c r="GD114" s="51"/>
      <c r="GE114" s="51"/>
      <c r="GF114" s="51"/>
      <c r="GG114" s="51"/>
      <c r="GH114" s="51"/>
      <c r="GI114" s="51"/>
      <c r="GJ114" s="51"/>
      <c r="GK114" s="51"/>
      <c r="GL114" s="51"/>
      <c r="GM114" s="51"/>
      <c r="GN114" s="51"/>
      <c r="GO114" s="51"/>
      <c r="GP114" s="51"/>
      <c r="GQ114" s="51"/>
      <c r="GR114" s="51"/>
      <c r="GS114" s="51"/>
      <c r="GT114" s="51"/>
      <c r="GU114" s="51"/>
      <c r="GV114" s="51"/>
      <c r="GW114" s="51"/>
      <c r="GX114" s="51"/>
      <c r="GY114" s="51"/>
      <c r="GZ114" s="51"/>
      <c r="HA114" s="51"/>
      <c r="HB114" s="51"/>
      <c r="HC114" s="51"/>
      <c r="HD114" s="51"/>
      <c r="HE114" s="51"/>
      <c r="HF114" s="51"/>
      <c r="HG114" s="51"/>
      <c r="HH114" s="51"/>
      <c r="HI114" s="51"/>
      <c r="HJ114" s="51"/>
      <c r="HK114" s="51"/>
      <c r="HL114" s="51"/>
      <c r="HM114" s="51"/>
      <c r="HN114" s="51"/>
      <c r="HO114" s="51"/>
      <c r="HP114" s="51"/>
      <c r="HQ114" s="51"/>
      <c r="HR114" s="51"/>
      <c r="HS114" s="51"/>
      <c r="HT114" s="51"/>
      <c r="HU114" s="51"/>
      <c r="HV114" s="51"/>
      <c r="HW114" s="51"/>
      <c r="HX114" s="51"/>
      <c r="HY114" s="51"/>
      <c r="HZ114" s="51"/>
      <c r="IA114" s="51"/>
      <c r="IB114" s="51"/>
      <c r="IC114" s="51"/>
      <c r="ID114" s="51"/>
      <c r="IE114" s="51"/>
      <c r="IF114" s="51"/>
      <c r="IG114" s="51"/>
      <c r="IH114" s="51"/>
      <c r="II114" s="51"/>
      <c r="IJ114" s="51"/>
      <c r="IK114" s="51"/>
      <c r="IL114" s="51"/>
      <c r="IM114" s="51"/>
      <c r="IN114" s="51"/>
      <c r="IO114" s="51"/>
      <c r="IP114" s="51"/>
      <c r="IQ114" s="51"/>
      <c r="IR114" s="51"/>
      <c r="IS114" s="51"/>
      <c r="IT114" s="51"/>
      <c r="IU114" s="51"/>
      <c r="IV114" s="51"/>
      <c r="IW114" s="51"/>
      <c r="IX114" s="51"/>
      <c r="IY114" s="51"/>
      <c r="IZ114" s="51"/>
      <c r="JA114" s="51"/>
      <c r="JB114" s="51"/>
      <c r="JC114" s="51"/>
      <c r="JD114" s="51"/>
      <c r="JE114" s="51"/>
      <c r="JF114" s="51"/>
      <c r="JG114" s="51"/>
      <c r="JH114" s="51"/>
      <c r="JI114" s="51"/>
      <c r="JJ114" s="51"/>
      <c r="JK114" s="51"/>
      <c r="JL114" s="51"/>
      <c r="JM114" s="51"/>
      <c r="JN114" s="51"/>
      <c r="JO114" s="51"/>
      <c r="JP114" s="51"/>
      <c r="JQ114" s="51"/>
      <c r="JR114" s="51"/>
      <c r="JS114" s="51"/>
      <c r="JT114" s="51"/>
      <c r="JU114" s="51"/>
      <c r="JV114" s="51"/>
      <c r="JW114" s="51"/>
      <c r="JX114" s="51"/>
      <c r="JY114" s="51"/>
      <c r="JZ114" s="51"/>
      <c r="KA114" s="51"/>
      <c r="KB114" s="51"/>
      <c r="KC114" s="51"/>
      <c r="KD114" s="51"/>
      <c r="KE114" s="51"/>
      <c r="KF114" s="51"/>
      <c r="KG114" s="51"/>
      <c r="KH114" s="51"/>
      <c r="KI114" s="51"/>
      <c r="KJ114" s="51"/>
      <c r="KK114" s="51"/>
      <c r="KL114" s="51"/>
      <c r="KM114" s="51"/>
      <c r="KN114" s="51"/>
      <c r="KO114" s="51"/>
      <c r="KP114" s="51"/>
      <c r="KQ114" s="51"/>
      <c r="KR114" s="51"/>
      <c r="KS114" s="51"/>
      <c r="KT114" s="51"/>
      <c r="KU114" s="51"/>
      <c r="KV114" s="51"/>
      <c r="KW114" s="51"/>
      <c r="KX114" s="51"/>
      <c r="KY114" s="51"/>
      <c r="KZ114" s="51"/>
      <c r="LA114" s="51"/>
      <c r="LB114" s="51"/>
      <c r="LC114" s="51"/>
      <c r="LD114" s="51"/>
      <c r="LE114" s="51"/>
      <c r="LF114" s="51"/>
      <c r="LG114" s="51"/>
      <c r="LH114" s="51"/>
      <c r="LI114" s="51"/>
      <c r="LJ114" s="51"/>
      <c r="LK114" s="51"/>
      <c r="LL114" s="51"/>
      <c r="LM114" s="51"/>
      <c r="LN114" s="51"/>
      <c r="LO114" s="51"/>
      <c r="LP114" s="51"/>
      <c r="LQ114" s="51"/>
      <c r="LR114" s="51"/>
      <c r="LS114" s="51"/>
      <c r="LT114" s="51"/>
      <c r="LU114" s="51"/>
      <c r="LV114" s="51"/>
      <c r="LW114" s="51"/>
      <c r="LX114" s="51"/>
      <c r="LY114" s="51"/>
    </row>
    <row r="115" spans="7:337"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131"/>
      <c r="AH115" s="131"/>
      <c r="AI115" s="131"/>
      <c r="AJ115" s="131"/>
      <c r="AK115" s="50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1"/>
      <c r="EF115" s="51"/>
      <c r="EG115" s="51"/>
      <c r="EH115" s="51"/>
      <c r="EI115" s="51"/>
      <c r="EJ115" s="51"/>
      <c r="EK115" s="51"/>
      <c r="EL115" s="51"/>
      <c r="EM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1"/>
      <c r="FJ115" s="51"/>
      <c r="FK115" s="51"/>
      <c r="FL115" s="51"/>
      <c r="FM115" s="51"/>
      <c r="FN115" s="51"/>
      <c r="FO115" s="51"/>
      <c r="FP115" s="51"/>
      <c r="FQ115" s="51"/>
      <c r="FR115" s="51"/>
      <c r="FS115" s="51"/>
      <c r="FT115" s="51"/>
      <c r="FU115" s="51"/>
      <c r="FV115" s="51"/>
      <c r="FW115" s="51"/>
      <c r="FX115" s="51"/>
      <c r="FY115" s="51"/>
      <c r="FZ115" s="51"/>
      <c r="GA115" s="51"/>
      <c r="GB115" s="51"/>
      <c r="GC115" s="51"/>
      <c r="GD115" s="51"/>
      <c r="GE115" s="51"/>
      <c r="GF115" s="51"/>
      <c r="GG115" s="51"/>
      <c r="GH115" s="51"/>
      <c r="GI115" s="51"/>
      <c r="GJ115" s="51"/>
      <c r="GK115" s="51"/>
      <c r="GL115" s="51"/>
      <c r="GM115" s="51"/>
      <c r="GN115" s="51"/>
      <c r="GO115" s="51"/>
      <c r="GP115" s="51"/>
      <c r="GQ115" s="51"/>
      <c r="GR115" s="51"/>
      <c r="GS115" s="51"/>
      <c r="GT115" s="51"/>
      <c r="GU115" s="51"/>
      <c r="GV115" s="51"/>
      <c r="GW115" s="51"/>
      <c r="GX115" s="51"/>
      <c r="GY115" s="51"/>
      <c r="GZ115" s="51"/>
      <c r="HA115" s="51"/>
      <c r="HB115" s="51"/>
      <c r="HC115" s="51"/>
      <c r="HD115" s="51"/>
      <c r="HE115" s="51"/>
      <c r="HF115" s="51"/>
      <c r="HG115" s="51"/>
      <c r="HH115" s="51"/>
      <c r="HI115" s="51"/>
      <c r="HJ115" s="51"/>
      <c r="HK115" s="51"/>
      <c r="HL115" s="51"/>
      <c r="HM115" s="51"/>
      <c r="HN115" s="51"/>
      <c r="HO115" s="51"/>
      <c r="HP115" s="51"/>
      <c r="HQ115" s="51"/>
      <c r="HR115" s="51"/>
      <c r="HS115" s="51"/>
      <c r="HT115" s="51"/>
      <c r="HU115" s="51"/>
      <c r="HV115" s="51"/>
      <c r="HW115" s="51"/>
      <c r="HX115" s="51"/>
      <c r="HY115" s="51"/>
      <c r="HZ115" s="51"/>
      <c r="IA115" s="51"/>
      <c r="IB115" s="51"/>
      <c r="IC115" s="51"/>
      <c r="ID115" s="51"/>
      <c r="IE115" s="51"/>
      <c r="IF115" s="51"/>
      <c r="IG115" s="51"/>
      <c r="IH115" s="51"/>
      <c r="II115" s="51"/>
      <c r="IJ115" s="51"/>
      <c r="IK115" s="51"/>
      <c r="IL115" s="51"/>
      <c r="IM115" s="51"/>
      <c r="IN115" s="51"/>
      <c r="IO115" s="51"/>
      <c r="IP115" s="51"/>
      <c r="IQ115" s="51"/>
      <c r="IR115" s="51"/>
      <c r="IS115" s="51"/>
      <c r="IT115" s="51"/>
      <c r="IU115" s="51"/>
      <c r="IV115" s="51"/>
      <c r="IW115" s="51"/>
      <c r="IX115" s="51"/>
      <c r="IY115" s="51"/>
      <c r="IZ115" s="51"/>
      <c r="JA115" s="51"/>
      <c r="JB115" s="51"/>
      <c r="JC115" s="51"/>
      <c r="JD115" s="51"/>
      <c r="JE115" s="51"/>
      <c r="JF115" s="51"/>
      <c r="JG115" s="51"/>
      <c r="JH115" s="51"/>
      <c r="JI115" s="51"/>
      <c r="JJ115" s="51"/>
      <c r="JK115" s="51"/>
      <c r="JL115" s="51"/>
      <c r="JM115" s="51"/>
      <c r="JN115" s="51"/>
      <c r="JO115" s="51"/>
      <c r="JP115" s="51"/>
      <c r="JQ115" s="51"/>
      <c r="JR115" s="51"/>
      <c r="JS115" s="51"/>
      <c r="JT115" s="51"/>
      <c r="JU115" s="51"/>
      <c r="JV115" s="51"/>
      <c r="JW115" s="51"/>
      <c r="JX115" s="51"/>
      <c r="JY115" s="51"/>
      <c r="JZ115" s="51"/>
      <c r="KA115" s="51"/>
      <c r="KB115" s="51"/>
      <c r="KC115" s="51"/>
      <c r="KD115" s="51"/>
      <c r="KE115" s="51"/>
      <c r="KF115" s="51"/>
      <c r="KG115" s="51"/>
      <c r="KH115" s="51"/>
      <c r="KI115" s="51"/>
      <c r="KJ115" s="51"/>
      <c r="KK115" s="51"/>
      <c r="KL115" s="51"/>
      <c r="KM115" s="51"/>
      <c r="KN115" s="51"/>
      <c r="KO115" s="51"/>
      <c r="KP115" s="51"/>
      <c r="KQ115" s="51"/>
      <c r="KR115" s="51"/>
      <c r="KS115" s="51"/>
      <c r="KT115" s="51"/>
      <c r="KU115" s="51"/>
      <c r="KV115" s="51"/>
      <c r="KW115" s="51"/>
      <c r="KX115" s="51"/>
      <c r="KY115" s="51"/>
      <c r="KZ115" s="51"/>
      <c r="LA115" s="51"/>
      <c r="LB115" s="51"/>
      <c r="LC115" s="51"/>
      <c r="LD115" s="51"/>
      <c r="LE115" s="51"/>
      <c r="LF115" s="51"/>
      <c r="LG115" s="51"/>
      <c r="LH115" s="51"/>
      <c r="LI115" s="51"/>
      <c r="LJ115" s="51"/>
      <c r="LK115" s="51"/>
      <c r="LL115" s="51"/>
      <c r="LM115" s="51"/>
      <c r="LN115" s="51"/>
      <c r="LO115" s="51"/>
      <c r="LP115" s="51"/>
      <c r="LQ115" s="51"/>
      <c r="LR115" s="51"/>
      <c r="LS115" s="51"/>
      <c r="LT115" s="51"/>
      <c r="LU115" s="51"/>
      <c r="LV115" s="51"/>
      <c r="LW115" s="51"/>
      <c r="LX115" s="51"/>
      <c r="LY115" s="51"/>
    </row>
    <row r="116" spans="7:337"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131"/>
      <c r="AH116" s="131"/>
      <c r="AI116" s="131"/>
      <c r="AJ116" s="131"/>
      <c r="AK116" s="50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1"/>
      <c r="EF116" s="51"/>
      <c r="EG116" s="51"/>
      <c r="EH116" s="51"/>
      <c r="EI116" s="51"/>
      <c r="EJ116" s="51"/>
      <c r="EK116" s="51"/>
      <c r="EL116" s="51"/>
      <c r="EM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1"/>
      <c r="FJ116" s="51"/>
      <c r="FK116" s="51"/>
      <c r="FL116" s="51"/>
      <c r="FM116" s="51"/>
      <c r="FN116" s="51"/>
      <c r="FO116" s="51"/>
      <c r="FP116" s="51"/>
      <c r="FQ116" s="51"/>
      <c r="FR116" s="51"/>
      <c r="FS116" s="51"/>
      <c r="FT116" s="51"/>
      <c r="FU116" s="51"/>
      <c r="FV116" s="51"/>
      <c r="FW116" s="51"/>
      <c r="FX116" s="51"/>
      <c r="FY116" s="51"/>
      <c r="FZ116" s="51"/>
      <c r="GA116" s="51"/>
      <c r="GB116" s="51"/>
      <c r="GC116" s="51"/>
      <c r="GD116" s="51"/>
      <c r="GE116" s="51"/>
      <c r="GF116" s="51"/>
      <c r="GG116" s="51"/>
      <c r="GH116" s="51"/>
      <c r="GI116" s="51"/>
      <c r="GJ116" s="51"/>
      <c r="GK116" s="51"/>
      <c r="GL116" s="51"/>
      <c r="GM116" s="51"/>
      <c r="GN116" s="51"/>
      <c r="GO116" s="51"/>
      <c r="GP116" s="51"/>
      <c r="GQ116" s="51"/>
      <c r="GR116" s="51"/>
      <c r="GS116" s="51"/>
      <c r="GT116" s="51"/>
      <c r="GU116" s="51"/>
      <c r="GV116" s="51"/>
      <c r="GW116" s="51"/>
      <c r="GX116" s="51"/>
      <c r="GY116" s="51"/>
      <c r="GZ116" s="51"/>
      <c r="HA116" s="51"/>
      <c r="HB116" s="51"/>
      <c r="HC116" s="51"/>
      <c r="HD116" s="51"/>
      <c r="HE116" s="51"/>
      <c r="HF116" s="51"/>
      <c r="HG116" s="51"/>
      <c r="HH116" s="51"/>
      <c r="HI116" s="51"/>
      <c r="HJ116" s="51"/>
      <c r="HK116" s="51"/>
      <c r="HL116" s="51"/>
      <c r="HM116" s="51"/>
      <c r="HN116" s="51"/>
      <c r="HO116" s="51"/>
      <c r="HP116" s="51"/>
      <c r="HQ116" s="51"/>
      <c r="HR116" s="51"/>
      <c r="HS116" s="51"/>
      <c r="HT116" s="51"/>
      <c r="HU116" s="51"/>
      <c r="HV116" s="51"/>
      <c r="HW116" s="51"/>
      <c r="HX116" s="51"/>
      <c r="HY116" s="51"/>
      <c r="HZ116" s="51"/>
      <c r="IA116" s="51"/>
      <c r="IB116" s="51"/>
      <c r="IC116" s="51"/>
      <c r="ID116" s="51"/>
      <c r="IE116" s="51"/>
      <c r="IF116" s="51"/>
      <c r="IG116" s="51"/>
      <c r="IH116" s="51"/>
      <c r="II116" s="51"/>
      <c r="IJ116" s="51"/>
      <c r="IK116" s="51"/>
      <c r="IL116" s="51"/>
      <c r="IM116" s="51"/>
      <c r="IN116" s="51"/>
      <c r="IO116" s="51"/>
      <c r="IP116" s="51"/>
      <c r="IQ116" s="51"/>
      <c r="IR116" s="51"/>
      <c r="IS116" s="51"/>
      <c r="IT116" s="51"/>
      <c r="IU116" s="51"/>
      <c r="IV116" s="51"/>
      <c r="IW116" s="51"/>
      <c r="IX116" s="51"/>
      <c r="IY116" s="51"/>
      <c r="IZ116" s="51"/>
      <c r="JA116" s="51"/>
      <c r="JB116" s="51"/>
      <c r="JC116" s="51"/>
      <c r="JD116" s="51"/>
      <c r="JE116" s="51"/>
      <c r="JF116" s="51"/>
      <c r="JG116" s="51"/>
      <c r="JH116" s="51"/>
      <c r="JI116" s="51"/>
      <c r="JJ116" s="51"/>
      <c r="JK116" s="51"/>
      <c r="JL116" s="51"/>
      <c r="JM116" s="51"/>
      <c r="JN116" s="51"/>
      <c r="JO116" s="51"/>
      <c r="JP116" s="51"/>
      <c r="JQ116" s="51"/>
      <c r="JR116" s="51"/>
      <c r="JS116" s="51"/>
      <c r="JT116" s="51"/>
      <c r="JU116" s="51"/>
      <c r="JV116" s="51"/>
      <c r="JW116" s="51"/>
      <c r="JX116" s="51"/>
      <c r="JY116" s="51"/>
      <c r="JZ116" s="51"/>
      <c r="KA116" s="51"/>
      <c r="KB116" s="51"/>
      <c r="KC116" s="51"/>
      <c r="KD116" s="51"/>
      <c r="KE116" s="51"/>
      <c r="KF116" s="51"/>
      <c r="KG116" s="51"/>
      <c r="KH116" s="51"/>
      <c r="KI116" s="51"/>
      <c r="KJ116" s="51"/>
      <c r="KK116" s="51"/>
      <c r="KL116" s="51"/>
      <c r="KM116" s="51"/>
      <c r="KN116" s="51"/>
      <c r="KO116" s="51"/>
      <c r="KP116" s="51"/>
      <c r="KQ116" s="51"/>
      <c r="KR116" s="51"/>
      <c r="KS116" s="51"/>
      <c r="KT116" s="51"/>
      <c r="KU116" s="51"/>
      <c r="KV116" s="51"/>
      <c r="KW116" s="51"/>
      <c r="KX116" s="51"/>
      <c r="KY116" s="51"/>
      <c r="KZ116" s="51"/>
      <c r="LA116" s="51"/>
      <c r="LB116" s="51"/>
      <c r="LC116" s="51"/>
      <c r="LD116" s="51"/>
      <c r="LE116" s="51"/>
      <c r="LF116" s="51"/>
      <c r="LG116" s="51"/>
      <c r="LH116" s="51"/>
      <c r="LI116" s="51"/>
      <c r="LJ116" s="51"/>
      <c r="LK116" s="51"/>
      <c r="LL116" s="51"/>
      <c r="LM116" s="51"/>
      <c r="LN116" s="51"/>
      <c r="LO116" s="51"/>
      <c r="LP116" s="51"/>
      <c r="LQ116" s="51"/>
      <c r="LR116" s="51"/>
      <c r="LS116" s="51"/>
      <c r="LT116" s="51"/>
      <c r="LU116" s="51"/>
      <c r="LV116" s="51"/>
      <c r="LW116" s="51"/>
      <c r="LX116" s="51"/>
      <c r="LY116" s="51"/>
    </row>
    <row r="117" spans="7:337"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131"/>
      <c r="AH117" s="131"/>
      <c r="AI117" s="131"/>
      <c r="AJ117" s="131"/>
      <c r="AK117" s="50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1"/>
      <c r="EF117" s="51"/>
      <c r="EG117" s="51"/>
      <c r="EH117" s="51"/>
      <c r="EI117" s="51"/>
      <c r="EJ117" s="51"/>
      <c r="EK117" s="51"/>
      <c r="EL117" s="51"/>
      <c r="EM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1"/>
      <c r="FJ117" s="51"/>
      <c r="FK117" s="51"/>
      <c r="FL117" s="51"/>
      <c r="FM117" s="51"/>
      <c r="FN117" s="51"/>
      <c r="FO117" s="51"/>
      <c r="FP117" s="51"/>
      <c r="FQ117" s="51"/>
      <c r="FR117" s="51"/>
      <c r="FS117" s="51"/>
      <c r="FT117" s="51"/>
      <c r="FU117" s="51"/>
      <c r="FV117" s="51"/>
      <c r="FW117" s="51"/>
      <c r="FX117" s="51"/>
      <c r="FY117" s="51"/>
      <c r="FZ117" s="51"/>
      <c r="GA117" s="51"/>
      <c r="GB117" s="51"/>
      <c r="GC117" s="51"/>
      <c r="GD117" s="51"/>
      <c r="GE117" s="51"/>
      <c r="GF117" s="51"/>
      <c r="GG117" s="51"/>
      <c r="GH117" s="51"/>
      <c r="GI117" s="51"/>
      <c r="GJ117" s="51"/>
      <c r="GK117" s="51"/>
      <c r="GL117" s="51"/>
      <c r="GM117" s="51"/>
      <c r="GN117" s="51"/>
      <c r="GO117" s="51"/>
      <c r="GP117" s="51"/>
      <c r="GQ117" s="51"/>
      <c r="GR117" s="51"/>
      <c r="GS117" s="51"/>
      <c r="GT117" s="51"/>
      <c r="GU117" s="51"/>
      <c r="GV117" s="51"/>
      <c r="GW117" s="51"/>
      <c r="GX117" s="51"/>
      <c r="GY117" s="51"/>
      <c r="GZ117" s="51"/>
      <c r="HA117" s="51"/>
      <c r="HB117" s="51"/>
      <c r="HC117" s="51"/>
      <c r="HD117" s="51"/>
      <c r="HE117" s="51"/>
      <c r="HF117" s="51"/>
      <c r="HG117" s="51"/>
      <c r="HH117" s="51"/>
      <c r="HI117" s="51"/>
      <c r="HJ117" s="51"/>
      <c r="HK117" s="51"/>
      <c r="HL117" s="51"/>
      <c r="HM117" s="51"/>
      <c r="HN117" s="51"/>
      <c r="HO117" s="51"/>
      <c r="HP117" s="51"/>
      <c r="HQ117" s="51"/>
      <c r="HR117" s="51"/>
      <c r="HS117" s="51"/>
      <c r="HT117" s="51"/>
      <c r="HU117" s="51"/>
      <c r="HV117" s="51"/>
      <c r="HW117" s="51"/>
      <c r="HX117" s="51"/>
      <c r="HY117" s="51"/>
      <c r="HZ117" s="51"/>
      <c r="IA117" s="51"/>
      <c r="IB117" s="51"/>
      <c r="IC117" s="51"/>
      <c r="ID117" s="51"/>
      <c r="IE117" s="51"/>
      <c r="IF117" s="51"/>
      <c r="IG117" s="51"/>
      <c r="IH117" s="51"/>
      <c r="II117" s="51"/>
      <c r="IJ117" s="51"/>
      <c r="IK117" s="51"/>
      <c r="IL117" s="51"/>
      <c r="IM117" s="51"/>
      <c r="IN117" s="51"/>
      <c r="IO117" s="51"/>
      <c r="IP117" s="51"/>
      <c r="IQ117" s="51"/>
      <c r="IR117" s="51"/>
      <c r="IS117" s="51"/>
      <c r="IT117" s="51"/>
      <c r="IU117" s="51"/>
      <c r="IV117" s="51"/>
      <c r="IW117" s="51"/>
      <c r="IX117" s="51"/>
      <c r="IY117" s="51"/>
      <c r="IZ117" s="51"/>
      <c r="JA117" s="51"/>
      <c r="JB117" s="51"/>
      <c r="JC117" s="51"/>
      <c r="JD117" s="51"/>
      <c r="JE117" s="51"/>
      <c r="JF117" s="51"/>
      <c r="JG117" s="51"/>
      <c r="JH117" s="51"/>
      <c r="JI117" s="51"/>
      <c r="JJ117" s="51"/>
      <c r="JK117" s="51"/>
      <c r="JL117" s="51"/>
      <c r="JM117" s="51"/>
      <c r="JN117" s="51"/>
      <c r="JO117" s="51"/>
      <c r="JP117" s="51"/>
      <c r="JQ117" s="51"/>
      <c r="JR117" s="51"/>
      <c r="JS117" s="51"/>
      <c r="JT117" s="51"/>
      <c r="JU117" s="51"/>
      <c r="JV117" s="51"/>
      <c r="JW117" s="51"/>
      <c r="JX117" s="51"/>
      <c r="JY117" s="51"/>
      <c r="JZ117" s="51"/>
      <c r="KA117" s="51"/>
      <c r="KB117" s="51"/>
      <c r="KC117" s="51"/>
      <c r="KD117" s="51"/>
      <c r="KE117" s="51"/>
      <c r="KF117" s="51"/>
      <c r="KG117" s="51"/>
      <c r="KH117" s="51"/>
      <c r="KI117" s="51"/>
      <c r="KJ117" s="51"/>
      <c r="KK117" s="51"/>
      <c r="KL117" s="51"/>
      <c r="KM117" s="51"/>
      <c r="KN117" s="51"/>
      <c r="KO117" s="51"/>
      <c r="KP117" s="51"/>
      <c r="KQ117" s="51"/>
      <c r="KR117" s="51"/>
      <c r="KS117" s="51"/>
      <c r="KT117" s="51"/>
      <c r="KU117" s="51"/>
      <c r="KV117" s="51"/>
      <c r="KW117" s="51"/>
      <c r="KX117" s="51"/>
      <c r="KY117" s="51"/>
      <c r="KZ117" s="51"/>
      <c r="LA117" s="51"/>
      <c r="LB117" s="51"/>
      <c r="LC117" s="51"/>
      <c r="LD117" s="51"/>
      <c r="LE117" s="51"/>
      <c r="LF117" s="51"/>
      <c r="LG117" s="51"/>
      <c r="LH117" s="51"/>
      <c r="LI117" s="51"/>
      <c r="LJ117" s="51"/>
      <c r="LK117" s="51"/>
      <c r="LL117" s="51"/>
      <c r="LM117" s="51"/>
      <c r="LN117" s="51"/>
      <c r="LO117" s="51"/>
      <c r="LP117" s="51"/>
      <c r="LQ117" s="51"/>
      <c r="LR117" s="51"/>
      <c r="LS117" s="51"/>
      <c r="LT117" s="51"/>
      <c r="LU117" s="51"/>
      <c r="LV117" s="51"/>
      <c r="LW117" s="51"/>
      <c r="LX117" s="51"/>
      <c r="LY117" s="51"/>
    </row>
    <row r="118" spans="7:337"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131"/>
      <c r="AH118" s="131"/>
      <c r="AI118" s="131"/>
      <c r="AJ118" s="131"/>
      <c r="AK118" s="50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1"/>
      <c r="EF118" s="51"/>
      <c r="EG118" s="51"/>
      <c r="EH118" s="51"/>
      <c r="EI118" s="51"/>
      <c r="EJ118" s="51"/>
      <c r="EK118" s="51"/>
      <c r="EL118" s="51"/>
      <c r="EM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1"/>
      <c r="FJ118" s="51"/>
      <c r="FK118" s="51"/>
      <c r="FL118" s="51"/>
      <c r="FM118" s="51"/>
      <c r="FN118" s="51"/>
      <c r="FO118" s="51"/>
      <c r="FP118" s="51"/>
      <c r="FQ118" s="51"/>
      <c r="FR118" s="51"/>
      <c r="FS118" s="51"/>
      <c r="FT118" s="51"/>
      <c r="FU118" s="51"/>
      <c r="FV118" s="51"/>
      <c r="FW118" s="51"/>
      <c r="FX118" s="51"/>
      <c r="FY118" s="51"/>
      <c r="FZ118" s="51"/>
      <c r="GA118" s="51"/>
      <c r="GB118" s="51"/>
      <c r="GC118" s="51"/>
      <c r="GD118" s="51"/>
      <c r="GE118" s="51"/>
      <c r="GF118" s="51"/>
      <c r="GG118" s="51"/>
      <c r="GH118" s="51"/>
      <c r="GI118" s="51"/>
      <c r="GJ118" s="51"/>
      <c r="GK118" s="51"/>
      <c r="GL118" s="51"/>
      <c r="GM118" s="51"/>
      <c r="GN118" s="51"/>
      <c r="GO118" s="51"/>
      <c r="GP118" s="51"/>
      <c r="GQ118" s="51"/>
      <c r="GR118" s="51"/>
      <c r="GS118" s="51"/>
      <c r="GT118" s="51"/>
      <c r="GU118" s="51"/>
      <c r="GV118" s="51"/>
      <c r="GW118" s="51"/>
      <c r="GX118" s="51"/>
      <c r="GY118" s="51"/>
      <c r="GZ118" s="51"/>
      <c r="HA118" s="51"/>
      <c r="HB118" s="51"/>
      <c r="HC118" s="51"/>
      <c r="HD118" s="51"/>
      <c r="HE118" s="51"/>
      <c r="HF118" s="51"/>
      <c r="HG118" s="51"/>
      <c r="HH118" s="51"/>
      <c r="HI118" s="51"/>
      <c r="HJ118" s="51"/>
      <c r="HK118" s="51"/>
      <c r="HL118" s="51"/>
      <c r="HM118" s="51"/>
      <c r="HN118" s="51"/>
      <c r="HO118" s="51"/>
      <c r="HP118" s="51"/>
      <c r="HQ118" s="51"/>
      <c r="HR118" s="51"/>
      <c r="HS118" s="51"/>
      <c r="HT118" s="51"/>
      <c r="HU118" s="51"/>
      <c r="HV118" s="51"/>
      <c r="HW118" s="51"/>
      <c r="HX118" s="51"/>
      <c r="HY118" s="51"/>
      <c r="HZ118" s="51"/>
      <c r="IA118" s="51"/>
      <c r="IB118" s="51"/>
      <c r="IC118" s="51"/>
      <c r="ID118" s="51"/>
      <c r="IE118" s="51"/>
      <c r="IF118" s="51"/>
      <c r="IG118" s="51"/>
      <c r="IH118" s="51"/>
      <c r="II118" s="51"/>
      <c r="IJ118" s="51"/>
      <c r="IK118" s="51"/>
      <c r="IL118" s="51"/>
      <c r="IM118" s="51"/>
      <c r="IN118" s="51"/>
      <c r="IO118" s="51"/>
      <c r="IP118" s="51"/>
      <c r="IQ118" s="51"/>
      <c r="IR118" s="51"/>
      <c r="IS118" s="51"/>
      <c r="IT118" s="51"/>
      <c r="IU118" s="51"/>
      <c r="IV118" s="51"/>
      <c r="IW118" s="51"/>
      <c r="IX118" s="51"/>
      <c r="IY118" s="51"/>
      <c r="IZ118" s="51"/>
      <c r="JA118" s="51"/>
      <c r="JB118" s="51"/>
      <c r="JC118" s="51"/>
      <c r="JD118" s="51"/>
      <c r="JE118" s="51"/>
      <c r="JF118" s="51"/>
      <c r="JG118" s="51"/>
      <c r="JH118" s="51"/>
      <c r="JI118" s="51"/>
      <c r="JJ118" s="51"/>
      <c r="JK118" s="51"/>
      <c r="JL118" s="51"/>
      <c r="JM118" s="51"/>
      <c r="JN118" s="51"/>
      <c r="JO118" s="51"/>
      <c r="JP118" s="51"/>
      <c r="JQ118" s="51"/>
      <c r="JR118" s="51"/>
      <c r="JS118" s="51"/>
      <c r="JT118" s="51"/>
      <c r="JU118" s="51"/>
      <c r="JV118" s="51"/>
      <c r="JW118" s="51"/>
      <c r="JX118" s="51"/>
      <c r="JY118" s="51"/>
      <c r="JZ118" s="51"/>
      <c r="KA118" s="51"/>
      <c r="KB118" s="51"/>
      <c r="KC118" s="51"/>
      <c r="KD118" s="51"/>
      <c r="KE118" s="51"/>
      <c r="KF118" s="51"/>
      <c r="KG118" s="51"/>
      <c r="KH118" s="51"/>
      <c r="KI118" s="51"/>
      <c r="KJ118" s="51"/>
      <c r="KK118" s="51"/>
      <c r="KL118" s="51"/>
      <c r="KM118" s="51"/>
      <c r="KN118" s="51"/>
      <c r="KO118" s="51"/>
      <c r="KP118" s="51"/>
      <c r="KQ118" s="51"/>
      <c r="KR118" s="51"/>
      <c r="KS118" s="51"/>
      <c r="KT118" s="51"/>
      <c r="KU118" s="51"/>
      <c r="KV118" s="51"/>
      <c r="KW118" s="51"/>
      <c r="KX118" s="51"/>
      <c r="KY118" s="51"/>
      <c r="KZ118" s="51"/>
      <c r="LA118" s="51"/>
      <c r="LB118" s="51"/>
      <c r="LC118" s="51"/>
      <c r="LD118" s="51"/>
      <c r="LE118" s="51"/>
      <c r="LF118" s="51"/>
      <c r="LG118" s="51"/>
      <c r="LH118" s="51"/>
      <c r="LI118" s="51"/>
      <c r="LJ118" s="51"/>
      <c r="LK118" s="51"/>
      <c r="LL118" s="51"/>
      <c r="LM118" s="51"/>
      <c r="LN118" s="51"/>
      <c r="LO118" s="51"/>
      <c r="LP118" s="51"/>
      <c r="LQ118" s="51"/>
      <c r="LR118" s="51"/>
      <c r="LS118" s="51"/>
      <c r="LT118" s="51"/>
      <c r="LU118" s="51"/>
      <c r="LV118" s="51"/>
      <c r="LW118" s="51"/>
      <c r="LX118" s="51"/>
      <c r="LY118" s="51"/>
    </row>
    <row r="119" spans="7:337"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131"/>
      <c r="AH119" s="131"/>
      <c r="AI119" s="131"/>
      <c r="AJ119" s="131"/>
      <c r="AK119" s="50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  <c r="DR119" s="51"/>
      <c r="DS119" s="51"/>
      <c r="DT119" s="51"/>
      <c r="DU119" s="51"/>
      <c r="DV119" s="51"/>
      <c r="DW119" s="51"/>
      <c r="DX119" s="51"/>
      <c r="DY119" s="51"/>
      <c r="DZ119" s="51"/>
      <c r="EA119" s="51"/>
      <c r="EB119" s="51"/>
      <c r="EC119" s="51"/>
      <c r="ED119" s="51"/>
      <c r="EE119" s="51"/>
      <c r="EF119" s="51"/>
      <c r="EG119" s="51"/>
      <c r="EH119" s="51"/>
      <c r="EI119" s="51"/>
      <c r="EJ119" s="51"/>
      <c r="EK119" s="51"/>
      <c r="EL119" s="51"/>
      <c r="EM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E119" s="51"/>
      <c r="FF119" s="51"/>
      <c r="FG119" s="51"/>
      <c r="FH119" s="51"/>
      <c r="FI119" s="51"/>
      <c r="FJ119" s="51"/>
      <c r="FK119" s="51"/>
      <c r="FL119" s="51"/>
      <c r="FM119" s="51"/>
      <c r="FN119" s="51"/>
      <c r="FO119" s="51"/>
      <c r="FP119" s="51"/>
      <c r="FQ119" s="51"/>
      <c r="FR119" s="51"/>
      <c r="FS119" s="51"/>
      <c r="FT119" s="51"/>
      <c r="FU119" s="51"/>
      <c r="FV119" s="51"/>
      <c r="FW119" s="51"/>
      <c r="FX119" s="51"/>
      <c r="FY119" s="51"/>
      <c r="FZ119" s="51"/>
      <c r="GA119" s="51"/>
      <c r="GB119" s="51"/>
      <c r="GC119" s="51"/>
      <c r="GD119" s="51"/>
      <c r="GE119" s="51"/>
      <c r="GF119" s="51"/>
      <c r="GG119" s="51"/>
      <c r="GH119" s="51"/>
      <c r="GI119" s="51"/>
      <c r="GJ119" s="51"/>
      <c r="GK119" s="51"/>
      <c r="GL119" s="51"/>
      <c r="GM119" s="51"/>
      <c r="GN119" s="51"/>
      <c r="GO119" s="51"/>
      <c r="GP119" s="51"/>
      <c r="GQ119" s="51"/>
      <c r="GR119" s="51"/>
      <c r="GS119" s="51"/>
      <c r="GT119" s="51"/>
      <c r="GU119" s="51"/>
      <c r="GV119" s="51"/>
      <c r="GW119" s="51"/>
      <c r="GX119" s="51"/>
      <c r="GY119" s="51"/>
      <c r="GZ119" s="51"/>
      <c r="HA119" s="51"/>
      <c r="HB119" s="51"/>
      <c r="HC119" s="51"/>
      <c r="HD119" s="51"/>
      <c r="HE119" s="51"/>
      <c r="HF119" s="51"/>
      <c r="HG119" s="51"/>
      <c r="HH119" s="51"/>
      <c r="HI119" s="51"/>
      <c r="HJ119" s="51"/>
      <c r="HK119" s="51"/>
      <c r="HL119" s="51"/>
      <c r="HM119" s="51"/>
      <c r="HN119" s="51"/>
      <c r="HO119" s="51"/>
      <c r="HP119" s="51"/>
      <c r="HQ119" s="51"/>
      <c r="HR119" s="51"/>
      <c r="HS119" s="51"/>
      <c r="HT119" s="51"/>
      <c r="HU119" s="51"/>
      <c r="HV119" s="51"/>
      <c r="HW119" s="51"/>
      <c r="HX119" s="51"/>
      <c r="HY119" s="51"/>
      <c r="HZ119" s="51"/>
      <c r="IA119" s="51"/>
      <c r="IB119" s="51"/>
      <c r="IC119" s="51"/>
      <c r="ID119" s="51"/>
      <c r="IE119" s="51"/>
      <c r="IF119" s="51"/>
      <c r="IG119" s="51"/>
      <c r="IH119" s="51"/>
      <c r="II119" s="51"/>
      <c r="IJ119" s="51"/>
      <c r="IK119" s="51"/>
      <c r="IL119" s="51"/>
      <c r="IM119" s="51"/>
      <c r="IN119" s="51"/>
      <c r="IO119" s="51"/>
      <c r="IP119" s="51"/>
      <c r="IQ119" s="51"/>
      <c r="IR119" s="51"/>
      <c r="IS119" s="51"/>
      <c r="IT119" s="51"/>
      <c r="IU119" s="51"/>
      <c r="IV119" s="51"/>
      <c r="IW119" s="51"/>
      <c r="IX119" s="51"/>
      <c r="IY119" s="51"/>
      <c r="IZ119" s="51"/>
      <c r="JA119" s="51"/>
      <c r="JB119" s="51"/>
      <c r="JC119" s="51"/>
      <c r="JD119" s="51"/>
      <c r="JE119" s="51"/>
      <c r="JF119" s="51"/>
      <c r="JG119" s="51"/>
      <c r="JH119" s="51"/>
      <c r="JI119" s="51"/>
      <c r="JJ119" s="51"/>
      <c r="JK119" s="51"/>
      <c r="JL119" s="51"/>
      <c r="JM119" s="51"/>
      <c r="JN119" s="51"/>
      <c r="JO119" s="51"/>
      <c r="JP119" s="51"/>
      <c r="JQ119" s="51"/>
      <c r="JR119" s="51"/>
      <c r="JS119" s="51"/>
      <c r="JT119" s="51"/>
      <c r="JU119" s="51"/>
      <c r="JV119" s="51"/>
      <c r="JW119" s="51"/>
      <c r="JX119" s="51"/>
      <c r="JY119" s="51"/>
      <c r="JZ119" s="51"/>
      <c r="KA119" s="51"/>
      <c r="KB119" s="51"/>
      <c r="KC119" s="51"/>
      <c r="KD119" s="51"/>
      <c r="KE119" s="51"/>
      <c r="KF119" s="51"/>
      <c r="KG119" s="51"/>
      <c r="KH119" s="51"/>
      <c r="KI119" s="51"/>
      <c r="KJ119" s="51"/>
      <c r="KK119" s="51"/>
      <c r="KL119" s="51"/>
      <c r="KM119" s="51"/>
      <c r="KN119" s="51"/>
      <c r="KO119" s="51"/>
      <c r="KP119" s="51"/>
      <c r="KQ119" s="51"/>
      <c r="KR119" s="51"/>
      <c r="KS119" s="51"/>
      <c r="KT119" s="51"/>
      <c r="KU119" s="51"/>
      <c r="KV119" s="51"/>
      <c r="KW119" s="51"/>
      <c r="KX119" s="51"/>
      <c r="KY119" s="51"/>
      <c r="KZ119" s="51"/>
      <c r="LA119" s="51"/>
      <c r="LB119" s="51"/>
      <c r="LC119" s="51"/>
      <c r="LD119" s="51"/>
      <c r="LE119" s="51"/>
      <c r="LF119" s="51"/>
      <c r="LG119" s="51"/>
      <c r="LH119" s="51"/>
      <c r="LI119" s="51"/>
      <c r="LJ119" s="51"/>
      <c r="LK119" s="51"/>
      <c r="LL119" s="51"/>
      <c r="LM119" s="51"/>
      <c r="LN119" s="51"/>
      <c r="LO119" s="51"/>
      <c r="LP119" s="51"/>
      <c r="LQ119" s="51"/>
      <c r="LR119" s="51"/>
      <c r="LS119" s="51"/>
      <c r="LT119" s="51"/>
      <c r="LU119" s="51"/>
      <c r="LV119" s="51"/>
      <c r="LW119" s="51"/>
      <c r="LX119" s="51"/>
      <c r="LY119" s="51"/>
    </row>
    <row r="120" spans="7:337"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131"/>
      <c r="AH120" s="131"/>
      <c r="AI120" s="131"/>
      <c r="AJ120" s="131"/>
      <c r="AK120" s="50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  <c r="DR120" s="51"/>
      <c r="DS120" s="51"/>
      <c r="DT120" s="51"/>
      <c r="DU120" s="51"/>
      <c r="DV120" s="51"/>
      <c r="DW120" s="51"/>
      <c r="DX120" s="51"/>
      <c r="DY120" s="51"/>
      <c r="DZ120" s="51"/>
      <c r="EA120" s="51"/>
      <c r="EB120" s="51"/>
      <c r="EC120" s="51"/>
      <c r="ED120" s="51"/>
      <c r="EE120" s="51"/>
      <c r="EF120" s="51"/>
      <c r="EG120" s="51"/>
      <c r="EH120" s="51"/>
      <c r="EI120" s="51"/>
      <c r="EJ120" s="51"/>
      <c r="EK120" s="51"/>
      <c r="EL120" s="51"/>
      <c r="EM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E120" s="51"/>
      <c r="FF120" s="51"/>
      <c r="FG120" s="51"/>
      <c r="FH120" s="51"/>
      <c r="FI120" s="51"/>
      <c r="FJ120" s="51"/>
      <c r="FK120" s="51"/>
      <c r="FL120" s="51"/>
      <c r="FM120" s="51"/>
      <c r="FN120" s="51"/>
      <c r="FO120" s="51"/>
      <c r="FP120" s="51"/>
      <c r="FQ120" s="51"/>
      <c r="FR120" s="51"/>
      <c r="FS120" s="51"/>
      <c r="FT120" s="51"/>
      <c r="FU120" s="51"/>
      <c r="FV120" s="51"/>
      <c r="FW120" s="51"/>
      <c r="FX120" s="51"/>
      <c r="FY120" s="51"/>
      <c r="FZ120" s="51"/>
      <c r="GA120" s="51"/>
      <c r="GB120" s="51"/>
      <c r="GC120" s="51"/>
      <c r="GD120" s="51"/>
      <c r="GE120" s="51"/>
      <c r="GF120" s="51"/>
      <c r="GG120" s="51"/>
      <c r="GH120" s="51"/>
      <c r="GI120" s="51"/>
      <c r="GJ120" s="51"/>
      <c r="GK120" s="51"/>
      <c r="GL120" s="51"/>
      <c r="GM120" s="51"/>
      <c r="GN120" s="51"/>
      <c r="GO120" s="51"/>
      <c r="GP120" s="51"/>
      <c r="GQ120" s="51"/>
      <c r="GR120" s="51"/>
      <c r="GS120" s="51"/>
      <c r="GT120" s="51"/>
      <c r="GU120" s="51"/>
      <c r="GV120" s="51"/>
      <c r="GW120" s="51"/>
      <c r="GX120" s="51"/>
      <c r="GY120" s="51"/>
      <c r="GZ120" s="51"/>
      <c r="HA120" s="51"/>
      <c r="HB120" s="51"/>
      <c r="HC120" s="51"/>
      <c r="HD120" s="51"/>
      <c r="HE120" s="51"/>
      <c r="HF120" s="51"/>
      <c r="HG120" s="51"/>
      <c r="HH120" s="51"/>
      <c r="HI120" s="51"/>
      <c r="HJ120" s="51"/>
      <c r="HK120" s="51"/>
      <c r="HL120" s="51"/>
      <c r="HM120" s="51"/>
      <c r="HN120" s="51"/>
      <c r="HO120" s="51"/>
      <c r="HP120" s="51"/>
      <c r="HQ120" s="51"/>
      <c r="HR120" s="51"/>
      <c r="HS120" s="51"/>
      <c r="HT120" s="51"/>
      <c r="HU120" s="51"/>
      <c r="HV120" s="51"/>
      <c r="HW120" s="51"/>
      <c r="HX120" s="51"/>
      <c r="HY120" s="51"/>
      <c r="HZ120" s="51"/>
      <c r="IA120" s="51"/>
      <c r="IB120" s="51"/>
      <c r="IC120" s="51"/>
      <c r="ID120" s="51"/>
      <c r="IE120" s="51"/>
      <c r="IF120" s="51"/>
      <c r="IG120" s="51"/>
      <c r="IH120" s="51"/>
      <c r="II120" s="51"/>
      <c r="IJ120" s="51"/>
      <c r="IK120" s="51"/>
      <c r="IL120" s="51"/>
      <c r="IM120" s="51"/>
      <c r="IN120" s="51"/>
      <c r="IO120" s="51"/>
      <c r="IP120" s="51"/>
      <c r="IQ120" s="51"/>
      <c r="IR120" s="51"/>
      <c r="IS120" s="51"/>
      <c r="IT120" s="51"/>
      <c r="IU120" s="51"/>
      <c r="IV120" s="51"/>
      <c r="IW120" s="51"/>
      <c r="IX120" s="51"/>
      <c r="IY120" s="51"/>
      <c r="IZ120" s="51"/>
      <c r="JA120" s="51"/>
      <c r="JB120" s="51"/>
      <c r="JC120" s="51"/>
      <c r="JD120" s="51"/>
      <c r="JE120" s="51"/>
      <c r="JF120" s="51"/>
      <c r="JG120" s="51"/>
      <c r="JH120" s="51"/>
      <c r="JI120" s="51"/>
      <c r="JJ120" s="51"/>
      <c r="JK120" s="51"/>
      <c r="JL120" s="51"/>
      <c r="JM120" s="51"/>
      <c r="JN120" s="51"/>
      <c r="JO120" s="51"/>
      <c r="JP120" s="51"/>
      <c r="JQ120" s="51"/>
      <c r="JR120" s="51"/>
      <c r="JS120" s="51"/>
      <c r="JT120" s="51"/>
      <c r="JU120" s="51"/>
      <c r="JV120" s="51"/>
      <c r="JW120" s="51"/>
      <c r="JX120" s="51"/>
      <c r="JY120" s="51"/>
      <c r="JZ120" s="51"/>
      <c r="KA120" s="51"/>
      <c r="KB120" s="51"/>
      <c r="KC120" s="51"/>
      <c r="KD120" s="51"/>
      <c r="KE120" s="51"/>
      <c r="KF120" s="51"/>
      <c r="KG120" s="51"/>
      <c r="KH120" s="51"/>
      <c r="KI120" s="51"/>
      <c r="KJ120" s="51"/>
      <c r="KK120" s="51"/>
      <c r="KL120" s="51"/>
      <c r="KM120" s="51"/>
      <c r="KN120" s="51"/>
      <c r="KO120" s="51"/>
      <c r="KP120" s="51"/>
      <c r="KQ120" s="51"/>
      <c r="KR120" s="51"/>
      <c r="KS120" s="51"/>
      <c r="KT120" s="51"/>
      <c r="KU120" s="51"/>
      <c r="KV120" s="51"/>
      <c r="KW120" s="51"/>
      <c r="KX120" s="51"/>
      <c r="KY120" s="51"/>
      <c r="KZ120" s="51"/>
      <c r="LA120" s="51"/>
      <c r="LB120" s="51"/>
      <c r="LC120" s="51"/>
      <c r="LD120" s="51"/>
      <c r="LE120" s="51"/>
      <c r="LF120" s="51"/>
      <c r="LG120" s="51"/>
      <c r="LH120" s="51"/>
      <c r="LI120" s="51"/>
      <c r="LJ120" s="51"/>
      <c r="LK120" s="51"/>
      <c r="LL120" s="51"/>
      <c r="LM120" s="51"/>
      <c r="LN120" s="51"/>
      <c r="LO120" s="51"/>
      <c r="LP120" s="51"/>
      <c r="LQ120" s="51"/>
      <c r="LR120" s="51"/>
      <c r="LS120" s="51"/>
      <c r="LT120" s="51"/>
      <c r="LU120" s="51"/>
      <c r="LV120" s="51"/>
      <c r="LW120" s="51"/>
      <c r="LX120" s="51"/>
      <c r="LY120" s="51"/>
    </row>
    <row r="121" spans="7:337"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131"/>
      <c r="AH121" s="131"/>
      <c r="AI121" s="131"/>
      <c r="AJ121" s="131"/>
      <c r="AK121" s="50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  <c r="DR121" s="51"/>
      <c r="DS121" s="51"/>
      <c r="DT121" s="51"/>
      <c r="DU121" s="51"/>
      <c r="DV121" s="51"/>
      <c r="DW121" s="51"/>
      <c r="DX121" s="51"/>
      <c r="DY121" s="51"/>
      <c r="DZ121" s="51"/>
      <c r="EA121" s="51"/>
      <c r="EB121" s="51"/>
      <c r="EC121" s="51"/>
      <c r="ED121" s="51"/>
      <c r="EE121" s="51"/>
      <c r="EF121" s="51"/>
      <c r="EG121" s="51"/>
      <c r="EH121" s="51"/>
      <c r="EI121" s="51"/>
      <c r="EJ121" s="51"/>
      <c r="EK121" s="51"/>
      <c r="EL121" s="51"/>
      <c r="EM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E121" s="51"/>
      <c r="FF121" s="51"/>
      <c r="FG121" s="51"/>
      <c r="FH121" s="51"/>
      <c r="FI121" s="51"/>
      <c r="FJ121" s="51"/>
      <c r="FK121" s="51"/>
      <c r="FL121" s="51"/>
      <c r="FM121" s="51"/>
      <c r="FN121" s="51"/>
      <c r="FO121" s="51"/>
      <c r="FP121" s="51"/>
      <c r="FQ121" s="51"/>
      <c r="FR121" s="51"/>
      <c r="FS121" s="51"/>
      <c r="FT121" s="51"/>
      <c r="FU121" s="51"/>
      <c r="FV121" s="51"/>
      <c r="FW121" s="51"/>
      <c r="FX121" s="51"/>
      <c r="FY121" s="51"/>
      <c r="FZ121" s="51"/>
      <c r="GA121" s="51"/>
      <c r="GB121" s="51"/>
      <c r="GC121" s="51"/>
      <c r="GD121" s="51"/>
      <c r="GE121" s="51"/>
      <c r="GF121" s="51"/>
      <c r="GG121" s="51"/>
      <c r="GH121" s="51"/>
      <c r="GI121" s="51"/>
      <c r="GJ121" s="51"/>
      <c r="GK121" s="51"/>
      <c r="GL121" s="51"/>
      <c r="GM121" s="51"/>
      <c r="GN121" s="51"/>
      <c r="GO121" s="51"/>
      <c r="GP121" s="51"/>
      <c r="GQ121" s="51"/>
      <c r="GR121" s="51"/>
      <c r="GS121" s="51"/>
      <c r="GT121" s="51"/>
      <c r="GU121" s="51"/>
      <c r="GV121" s="51"/>
      <c r="GW121" s="51"/>
      <c r="GX121" s="51"/>
      <c r="GY121" s="51"/>
      <c r="GZ121" s="51"/>
      <c r="HA121" s="51"/>
      <c r="HB121" s="51"/>
      <c r="HC121" s="51"/>
      <c r="HD121" s="51"/>
      <c r="HE121" s="51"/>
      <c r="HF121" s="51"/>
      <c r="HG121" s="51"/>
      <c r="HH121" s="51"/>
      <c r="HI121" s="51"/>
      <c r="HJ121" s="51"/>
      <c r="HK121" s="51"/>
      <c r="HL121" s="51"/>
      <c r="HM121" s="51"/>
      <c r="HN121" s="51"/>
      <c r="HO121" s="51"/>
      <c r="HP121" s="51"/>
      <c r="HQ121" s="51"/>
      <c r="HR121" s="51"/>
      <c r="HS121" s="51"/>
      <c r="HT121" s="51"/>
      <c r="HU121" s="51"/>
      <c r="HV121" s="51"/>
      <c r="HW121" s="51"/>
      <c r="HX121" s="51"/>
      <c r="HY121" s="51"/>
      <c r="HZ121" s="51"/>
      <c r="IA121" s="51"/>
      <c r="IB121" s="51"/>
      <c r="IC121" s="51"/>
      <c r="ID121" s="51"/>
      <c r="IE121" s="51"/>
      <c r="IF121" s="51"/>
      <c r="IG121" s="51"/>
      <c r="IH121" s="51"/>
      <c r="II121" s="51"/>
      <c r="IJ121" s="51"/>
      <c r="IK121" s="51"/>
      <c r="IL121" s="51"/>
      <c r="IM121" s="51"/>
      <c r="IN121" s="51"/>
      <c r="IO121" s="51"/>
      <c r="IP121" s="51"/>
      <c r="IQ121" s="51"/>
      <c r="IR121" s="51"/>
      <c r="IS121" s="51"/>
      <c r="IT121" s="51"/>
      <c r="IU121" s="51"/>
      <c r="IV121" s="51"/>
      <c r="IW121" s="51"/>
      <c r="IX121" s="51"/>
      <c r="IY121" s="51"/>
      <c r="IZ121" s="51"/>
      <c r="JA121" s="51"/>
      <c r="JB121" s="51"/>
      <c r="JC121" s="51"/>
      <c r="JD121" s="51"/>
      <c r="JE121" s="51"/>
      <c r="JF121" s="51"/>
      <c r="JG121" s="51"/>
      <c r="JH121" s="51"/>
      <c r="JI121" s="51"/>
      <c r="JJ121" s="51"/>
      <c r="JK121" s="51"/>
      <c r="JL121" s="51"/>
      <c r="JM121" s="51"/>
      <c r="JN121" s="51"/>
      <c r="JO121" s="51"/>
      <c r="JP121" s="51"/>
      <c r="JQ121" s="51"/>
      <c r="JR121" s="51"/>
      <c r="JS121" s="51"/>
      <c r="JT121" s="51"/>
      <c r="JU121" s="51"/>
      <c r="JV121" s="51"/>
      <c r="JW121" s="51"/>
      <c r="JX121" s="51"/>
      <c r="JY121" s="51"/>
      <c r="JZ121" s="51"/>
      <c r="KA121" s="51"/>
      <c r="KB121" s="51"/>
      <c r="KC121" s="51"/>
      <c r="KD121" s="51"/>
      <c r="KE121" s="51"/>
      <c r="KF121" s="51"/>
      <c r="KG121" s="51"/>
      <c r="KH121" s="51"/>
      <c r="KI121" s="51"/>
      <c r="KJ121" s="51"/>
      <c r="KK121" s="51"/>
      <c r="KL121" s="51"/>
      <c r="KM121" s="51"/>
      <c r="KN121" s="51"/>
      <c r="KO121" s="51"/>
      <c r="KP121" s="51"/>
      <c r="KQ121" s="51"/>
      <c r="KR121" s="51"/>
      <c r="KS121" s="51"/>
      <c r="KT121" s="51"/>
      <c r="KU121" s="51"/>
      <c r="KV121" s="51"/>
      <c r="KW121" s="51"/>
      <c r="KX121" s="51"/>
      <c r="KY121" s="51"/>
      <c r="KZ121" s="51"/>
      <c r="LA121" s="51"/>
      <c r="LB121" s="51"/>
      <c r="LC121" s="51"/>
      <c r="LD121" s="51"/>
      <c r="LE121" s="51"/>
      <c r="LF121" s="51"/>
      <c r="LG121" s="51"/>
      <c r="LH121" s="51"/>
      <c r="LI121" s="51"/>
      <c r="LJ121" s="51"/>
      <c r="LK121" s="51"/>
      <c r="LL121" s="51"/>
      <c r="LM121" s="51"/>
      <c r="LN121" s="51"/>
      <c r="LO121" s="51"/>
      <c r="LP121" s="51"/>
      <c r="LQ121" s="51"/>
      <c r="LR121" s="51"/>
      <c r="LS121" s="51"/>
      <c r="LT121" s="51"/>
      <c r="LU121" s="51"/>
      <c r="LV121" s="51"/>
      <c r="LW121" s="51"/>
      <c r="LX121" s="51"/>
      <c r="LY121" s="51"/>
    </row>
    <row r="122" spans="7:337"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131"/>
      <c r="AH122" s="131"/>
      <c r="AI122" s="131"/>
      <c r="AJ122" s="131"/>
      <c r="AK122" s="50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  <c r="DR122" s="51"/>
      <c r="DS122" s="51"/>
      <c r="DT122" s="51"/>
      <c r="DU122" s="51"/>
      <c r="DV122" s="51"/>
      <c r="DW122" s="51"/>
      <c r="DX122" s="51"/>
      <c r="DY122" s="51"/>
      <c r="DZ122" s="51"/>
      <c r="EA122" s="51"/>
      <c r="EB122" s="51"/>
      <c r="EC122" s="51"/>
      <c r="ED122" s="51"/>
      <c r="EE122" s="51"/>
      <c r="EF122" s="51"/>
      <c r="EG122" s="51"/>
      <c r="EH122" s="51"/>
      <c r="EI122" s="51"/>
      <c r="EJ122" s="51"/>
      <c r="EK122" s="51"/>
      <c r="EL122" s="51"/>
      <c r="EM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51"/>
      <c r="FC122" s="51"/>
      <c r="FD122" s="51"/>
      <c r="FE122" s="51"/>
      <c r="FF122" s="51"/>
      <c r="FG122" s="51"/>
      <c r="FH122" s="51"/>
      <c r="FI122" s="51"/>
      <c r="FJ122" s="51"/>
      <c r="FK122" s="51"/>
      <c r="FL122" s="51"/>
      <c r="FM122" s="51"/>
      <c r="FN122" s="51"/>
      <c r="FO122" s="51"/>
      <c r="FP122" s="51"/>
      <c r="FQ122" s="51"/>
      <c r="FR122" s="51"/>
      <c r="FS122" s="51"/>
      <c r="FT122" s="51"/>
      <c r="FU122" s="51"/>
      <c r="FV122" s="51"/>
      <c r="FW122" s="51"/>
      <c r="FX122" s="51"/>
      <c r="FY122" s="51"/>
      <c r="FZ122" s="51"/>
      <c r="GA122" s="51"/>
      <c r="GB122" s="51"/>
      <c r="GC122" s="51"/>
      <c r="GD122" s="51"/>
      <c r="GE122" s="51"/>
      <c r="GF122" s="51"/>
      <c r="GG122" s="51"/>
      <c r="GH122" s="51"/>
      <c r="GI122" s="51"/>
      <c r="GJ122" s="51"/>
      <c r="GK122" s="51"/>
      <c r="GL122" s="51"/>
      <c r="GM122" s="51"/>
      <c r="GN122" s="51"/>
      <c r="GO122" s="51"/>
      <c r="GP122" s="51"/>
      <c r="GQ122" s="51"/>
      <c r="GR122" s="51"/>
      <c r="GS122" s="51"/>
      <c r="GT122" s="51"/>
      <c r="GU122" s="51"/>
      <c r="GV122" s="51"/>
      <c r="GW122" s="51"/>
      <c r="GX122" s="51"/>
      <c r="GY122" s="51"/>
      <c r="GZ122" s="51"/>
      <c r="HA122" s="51"/>
      <c r="HB122" s="51"/>
      <c r="HC122" s="51"/>
      <c r="HD122" s="51"/>
      <c r="HE122" s="51"/>
      <c r="HF122" s="51"/>
      <c r="HG122" s="51"/>
      <c r="HH122" s="51"/>
      <c r="HI122" s="51"/>
      <c r="HJ122" s="51"/>
      <c r="HK122" s="51"/>
      <c r="HL122" s="51"/>
      <c r="HM122" s="51"/>
      <c r="HN122" s="51"/>
      <c r="HO122" s="51"/>
      <c r="HP122" s="51"/>
      <c r="HQ122" s="51"/>
      <c r="HR122" s="51"/>
      <c r="HS122" s="51"/>
      <c r="HT122" s="51"/>
      <c r="HU122" s="51"/>
      <c r="HV122" s="51"/>
      <c r="HW122" s="51"/>
      <c r="HX122" s="51"/>
      <c r="HY122" s="51"/>
      <c r="HZ122" s="51"/>
      <c r="IA122" s="51"/>
      <c r="IB122" s="51"/>
      <c r="IC122" s="51"/>
      <c r="ID122" s="51"/>
      <c r="IE122" s="51"/>
      <c r="IF122" s="51"/>
      <c r="IG122" s="51"/>
      <c r="IH122" s="51"/>
      <c r="II122" s="51"/>
      <c r="IJ122" s="51"/>
      <c r="IK122" s="51"/>
      <c r="IL122" s="51"/>
      <c r="IM122" s="51"/>
      <c r="IN122" s="51"/>
      <c r="IO122" s="51"/>
      <c r="IP122" s="51"/>
      <c r="IQ122" s="51"/>
      <c r="IR122" s="51"/>
      <c r="IS122" s="51"/>
      <c r="IT122" s="51"/>
      <c r="IU122" s="51"/>
      <c r="IV122" s="51"/>
      <c r="IW122" s="51"/>
      <c r="IX122" s="51"/>
      <c r="IY122" s="51"/>
      <c r="IZ122" s="51"/>
      <c r="JA122" s="51"/>
      <c r="JB122" s="51"/>
      <c r="JC122" s="51"/>
      <c r="JD122" s="51"/>
      <c r="JE122" s="51"/>
      <c r="JF122" s="51"/>
      <c r="JG122" s="51"/>
      <c r="JH122" s="51"/>
      <c r="JI122" s="51"/>
      <c r="JJ122" s="51"/>
      <c r="JK122" s="51"/>
      <c r="JL122" s="51"/>
      <c r="JM122" s="51"/>
      <c r="JN122" s="51"/>
      <c r="JO122" s="51"/>
      <c r="JP122" s="51"/>
      <c r="JQ122" s="51"/>
      <c r="JR122" s="51"/>
      <c r="JS122" s="51"/>
      <c r="JT122" s="51"/>
      <c r="JU122" s="51"/>
      <c r="JV122" s="51"/>
      <c r="JW122" s="51"/>
      <c r="JX122" s="51"/>
      <c r="JY122" s="51"/>
      <c r="JZ122" s="51"/>
      <c r="KA122" s="51"/>
      <c r="KB122" s="51"/>
      <c r="KC122" s="51"/>
      <c r="KD122" s="51"/>
      <c r="KE122" s="51"/>
      <c r="KF122" s="51"/>
      <c r="KG122" s="51"/>
      <c r="KH122" s="51"/>
      <c r="KI122" s="51"/>
      <c r="KJ122" s="51"/>
      <c r="KK122" s="51"/>
      <c r="KL122" s="51"/>
      <c r="KM122" s="51"/>
      <c r="KN122" s="51"/>
      <c r="KO122" s="51"/>
      <c r="KP122" s="51"/>
      <c r="KQ122" s="51"/>
      <c r="KR122" s="51"/>
      <c r="KS122" s="51"/>
      <c r="KT122" s="51"/>
      <c r="KU122" s="51"/>
      <c r="KV122" s="51"/>
      <c r="KW122" s="51"/>
      <c r="KX122" s="51"/>
      <c r="KY122" s="51"/>
      <c r="KZ122" s="51"/>
      <c r="LA122" s="51"/>
      <c r="LB122" s="51"/>
      <c r="LC122" s="51"/>
      <c r="LD122" s="51"/>
      <c r="LE122" s="51"/>
      <c r="LF122" s="51"/>
      <c r="LG122" s="51"/>
      <c r="LH122" s="51"/>
      <c r="LI122" s="51"/>
      <c r="LJ122" s="51"/>
      <c r="LK122" s="51"/>
      <c r="LL122" s="51"/>
      <c r="LM122" s="51"/>
      <c r="LN122" s="51"/>
      <c r="LO122" s="51"/>
      <c r="LP122" s="51"/>
      <c r="LQ122" s="51"/>
      <c r="LR122" s="51"/>
      <c r="LS122" s="51"/>
      <c r="LT122" s="51"/>
      <c r="LU122" s="51"/>
      <c r="LV122" s="51"/>
      <c r="LW122" s="51"/>
      <c r="LX122" s="51"/>
      <c r="LY122" s="51"/>
    </row>
    <row r="123" spans="7:337"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131"/>
      <c r="AH123" s="131"/>
      <c r="AI123" s="131"/>
      <c r="AJ123" s="131"/>
      <c r="AK123" s="50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  <c r="DR123" s="51"/>
      <c r="DS123" s="51"/>
      <c r="DT123" s="51"/>
      <c r="DU123" s="51"/>
      <c r="DV123" s="51"/>
      <c r="DW123" s="51"/>
      <c r="DX123" s="51"/>
      <c r="DY123" s="51"/>
      <c r="DZ123" s="51"/>
      <c r="EA123" s="51"/>
      <c r="EB123" s="51"/>
      <c r="EC123" s="51"/>
      <c r="ED123" s="51"/>
      <c r="EE123" s="51"/>
      <c r="EF123" s="51"/>
      <c r="EG123" s="51"/>
      <c r="EH123" s="51"/>
      <c r="EI123" s="51"/>
      <c r="EJ123" s="51"/>
      <c r="EK123" s="51"/>
      <c r="EL123" s="51"/>
      <c r="EM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51"/>
      <c r="FC123" s="51"/>
      <c r="FD123" s="51"/>
      <c r="FE123" s="51"/>
      <c r="FF123" s="51"/>
      <c r="FG123" s="51"/>
      <c r="FH123" s="51"/>
      <c r="FI123" s="51"/>
      <c r="FJ123" s="51"/>
      <c r="FK123" s="51"/>
      <c r="FL123" s="51"/>
      <c r="FM123" s="51"/>
      <c r="FN123" s="51"/>
      <c r="FO123" s="51"/>
      <c r="FP123" s="51"/>
      <c r="FQ123" s="51"/>
      <c r="FR123" s="51"/>
      <c r="FS123" s="51"/>
      <c r="FT123" s="51"/>
      <c r="FU123" s="51"/>
      <c r="FV123" s="51"/>
      <c r="FW123" s="51"/>
      <c r="FX123" s="51"/>
      <c r="FY123" s="51"/>
      <c r="FZ123" s="51"/>
      <c r="GA123" s="51"/>
      <c r="GB123" s="51"/>
      <c r="GC123" s="51"/>
      <c r="GD123" s="51"/>
      <c r="GE123" s="51"/>
      <c r="GF123" s="51"/>
      <c r="GG123" s="51"/>
      <c r="GH123" s="51"/>
      <c r="GI123" s="51"/>
      <c r="GJ123" s="51"/>
      <c r="GK123" s="51"/>
      <c r="GL123" s="51"/>
      <c r="GM123" s="51"/>
      <c r="GN123" s="51"/>
      <c r="GO123" s="51"/>
      <c r="GP123" s="51"/>
      <c r="GQ123" s="51"/>
      <c r="GR123" s="51"/>
      <c r="GS123" s="51"/>
      <c r="GT123" s="51"/>
      <c r="GU123" s="51"/>
      <c r="GV123" s="51"/>
      <c r="GW123" s="51"/>
      <c r="GX123" s="51"/>
      <c r="GY123" s="51"/>
      <c r="GZ123" s="51"/>
      <c r="HA123" s="51"/>
      <c r="HB123" s="51"/>
      <c r="HC123" s="51"/>
      <c r="HD123" s="51"/>
      <c r="HE123" s="51"/>
      <c r="HF123" s="51"/>
      <c r="HG123" s="51"/>
      <c r="HH123" s="51"/>
      <c r="HI123" s="51"/>
      <c r="HJ123" s="51"/>
      <c r="HK123" s="51"/>
      <c r="HL123" s="51"/>
      <c r="HM123" s="51"/>
      <c r="HN123" s="51"/>
      <c r="HO123" s="51"/>
      <c r="HP123" s="51"/>
      <c r="HQ123" s="51"/>
      <c r="HR123" s="51"/>
      <c r="HS123" s="51"/>
      <c r="HT123" s="51"/>
      <c r="HU123" s="51"/>
      <c r="HV123" s="51"/>
      <c r="HW123" s="51"/>
      <c r="HX123" s="51"/>
      <c r="HY123" s="51"/>
      <c r="HZ123" s="51"/>
      <c r="IA123" s="51"/>
      <c r="IB123" s="51"/>
      <c r="IC123" s="51"/>
      <c r="ID123" s="51"/>
      <c r="IE123" s="51"/>
      <c r="IF123" s="51"/>
      <c r="IG123" s="51"/>
      <c r="IH123" s="51"/>
      <c r="II123" s="51"/>
      <c r="IJ123" s="51"/>
      <c r="IK123" s="51"/>
      <c r="IL123" s="51"/>
      <c r="IM123" s="51"/>
      <c r="IN123" s="51"/>
      <c r="IO123" s="51"/>
      <c r="IP123" s="51"/>
      <c r="IQ123" s="51"/>
      <c r="IR123" s="51"/>
      <c r="IS123" s="51"/>
      <c r="IT123" s="51"/>
      <c r="IU123" s="51"/>
      <c r="IV123" s="51"/>
      <c r="IW123" s="51"/>
      <c r="IX123" s="51"/>
      <c r="IY123" s="51"/>
      <c r="IZ123" s="51"/>
      <c r="JA123" s="51"/>
      <c r="JB123" s="51"/>
      <c r="JC123" s="51"/>
      <c r="JD123" s="51"/>
      <c r="JE123" s="51"/>
      <c r="JF123" s="51"/>
      <c r="JG123" s="51"/>
      <c r="JH123" s="51"/>
      <c r="JI123" s="51"/>
      <c r="JJ123" s="51"/>
      <c r="JK123" s="51"/>
      <c r="JL123" s="51"/>
      <c r="JM123" s="51"/>
      <c r="JN123" s="51"/>
      <c r="JO123" s="51"/>
      <c r="JP123" s="51"/>
      <c r="JQ123" s="51"/>
      <c r="JR123" s="51"/>
      <c r="JS123" s="51"/>
      <c r="JT123" s="51"/>
      <c r="JU123" s="51"/>
      <c r="JV123" s="51"/>
      <c r="JW123" s="51"/>
      <c r="JX123" s="51"/>
      <c r="JY123" s="51"/>
      <c r="JZ123" s="51"/>
      <c r="KA123" s="51"/>
      <c r="KB123" s="51"/>
      <c r="KC123" s="51"/>
      <c r="KD123" s="51"/>
      <c r="KE123" s="51"/>
      <c r="KF123" s="51"/>
      <c r="KG123" s="51"/>
      <c r="KH123" s="51"/>
      <c r="KI123" s="51"/>
      <c r="KJ123" s="51"/>
      <c r="KK123" s="51"/>
      <c r="KL123" s="51"/>
      <c r="KM123" s="51"/>
      <c r="KN123" s="51"/>
      <c r="KO123" s="51"/>
      <c r="KP123" s="51"/>
      <c r="KQ123" s="51"/>
      <c r="KR123" s="51"/>
      <c r="KS123" s="51"/>
      <c r="KT123" s="51"/>
      <c r="KU123" s="51"/>
      <c r="KV123" s="51"/>
      <c r="KW123" s="51"/>
      <c r="KX123" s="51"/>
      <c r="KY123" s="51"/>
      <c r="KZ123" s="51"/>
      <c r="LA123" s="51"/>
      <c r="LB123" s="51"/>
      <c r="LC123" s="51"/>
      <c r="LD123" s="51"/>
      <c r="LE123" s="51"/>
      <c r="LF123" s="51"/>
      <c r="LG123" s="51"/>
      <c r="LH123" s="51"/>
      <c r="LI123" s="51"/>
      <c r="LJ123" s="51"/>
      <c r="LK123" s="51"/>
      <c r="LL123" s="51"/>
      <c r="LM123" s="51"/>
      <c r="LN123" s="51"/>
      <c r="LO123" s="51"/>
      <c r="LP123" s="51"/>
      <c r="LQ123" s="51"/>
      <c r="LR123" s="51"/>
      <c r="LS123" s="51"/>
      <c r="LT123" s="51"/>
      <c r="LU123" s="51"/>
      <c r="LV123" s="51"/>
      <c r="LW123" s="51"/>
      <c r="LX123" s="51"/>
      <c r="LY123" s="51"/>
    </row>
    <row r="124" spans="7:337"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131"/>
      <c r="AH124" s="131"/>
      <c r="AI124" s="131"/>
      <c r="AJ124" s="131"/>
      <c r="AK124" s="50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  <c r="DR124" s="51"/>
      <c r="DS124" s="51"/>
      <c r="DT124" s="51"/>
      <c r="DU124" s="51"/>
      <c r="DV124" s="51"/>
      <c r="DW124" s="51"/>
      <c r="DX124" s="51"/>
      <c r="DY124" s="51"/>
      <c r="DZ124" s="51"/>
      <c r="EA124" s="51"/>
      <c r="EB124" s="51"/>
      <c r="EC124" s="51"/>
      <c r="ED124" s="51"/>
      <c r="EE124" s="51"/>
      <c r="EF124" s="51"/>
      <c r="EG124" s="51"/>
      <c r="EH124" s="51"/>
      <c r="EI124" s="51"/>
      <c r="EJ124" s="51"/>
      <c r="EK124" s="51"/>
      <c r="EL124" s="51"/>
      <c r="EM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E124" s="51"/>
      <c r="FF124" s="51"/>
      <c r="FG124" s="51"/>
      <c r="FH124" s="51"/>
      <c r="FI124" s="51"/>
      <c r="FJ124" s="51"/>
      <c r="FK124" s="51"/>
      <c r="FL124" s="51"/>
      <c r="FM124" s="51"/>
      <c r="FN124" s="51"/>
      <c r="FO124" s="51"/>
      <c r="FP124" s="51"/>
      <c r="FQ124" s="51"/>
      <c r="FR124" s="51"/>
      <c r="FS124" s="51"/>
      <c r="FT124" s="51"/>
      <c r="FU124" s="51"/>
      <c r="FV124" s="51"/>
      <c r="FW124" s="51"/>
      <c r="FX124" s="51"/>
      <c r="FY124" s="51"/>
      <c r="FZ124" s="51"/>
      <c r="GA124" s="51"/>
      <c r="GB124" s="51"/>
      <c r="GC124" s="51"/>
      <c r="GD124" s="51"/>
      <c r="GE124" s="51"/>
      <c r="GF124" s="51"/>
      <c r="GG124" s="51"/>
      <c r="GH124" s="51"/>
      <c r="GI124" s="51"/>
      <c r="GJ124" s="51"/>
      <c r="GK124" s="51"/>
      <c r="GL124" s="51"/>
      <c r="GM124" s="51"/>
      <c r="GN124" s="51"/>
      <c r="GO124" s="51"/>
      <c r="GP124" s="51"/>
      <c r="GQ124" s="51"/>
      <c r="GR124" s="51"/>
      <c r="GS124" s="51"/>
      <c r="GT124" s="51"/>
      <c r="GU124" s="51"/>
      <c r="GV124" s="51"/>
      <c r="GW124" s="51"/>
      <c r="GX124" s="51"/>
      <c r="GY124" s="51"/>
      <c r="GZ124" s="51"/>
      <c r="HA124" s="51"/>
      <c r="HB124" s="51"/>
      <c r="HC124" s="51"/>
      <c r="HD124" s="51"/>
      <c r="HE124" s="51"/>
      <c r="HF124" s="51"/>
      <c r="HG124" s="51"/>
      <c r="HH124" s="51"/>
      <c r="HI124" s="51"/>
      <c r="HJ124" s="51"/>
      <c r="HK124" s="51"/>
      <c r="HL124" s="51"/>
      <c r="HM124" s="51"/>
      <c r="HN124" s="51"/>
      <c r="HO124" s="51"/>
      <c r="HP124" s="51"/>
      <c r="HQ124" s="51"/>
      <c r="HR124" s="51"/>
      <c r="HS124" s="51"/>
      <c r="HT124" s="51"/>
      <c r="HU124" s="51"/>
      <c r="HV124" s="51"/>
      <c r="HW124" s="51"/>
      <c r="HX124" s="51"/>
      <c r="HY124" s="51"/>
      <c r="HZ124" s="51"/>
      <c r="IA124" s="51"/>
      <c r="IB124" s="51"/>
      <c r="IC124" s="51"/>
      <c r="ID124" s="51"/>
      <c r="IE124" s="51"/>
      <c r="IF124" s="51"/>
      <c r="IG124" s="51"/>
      <c r="IH124" s="51"/>
      <c r="II124" s="51"/>
      <c r="IJ124" s="51"/>
      <c r="IK124" s="51"/>
      <c r="IL124" s="51"/>
      <c r="IM124" s="51"/>
      <c r="IN124" s="51"/>
      <c r="IO124" s="51"/>
      <c r="IP124" s="51"/>
      <c r="IQ124" s="51"/>
      <c r="IR124" s="51"/>
      <c r="IS124" s="51"/>
      <c r="IT124" s="51"/>
      <c r="IU124" s="51"/>
      <c r="IV124" s="51"/>
      <c r="IW124" s="51"/>
      <c r="IX124" s="51"/>
      <c r="IY124" s="51"/>
      <c r="IZ124" s="51"/>
      <c r="JA124" s="51"/>
      <c r="JB124" s="51"/>
      <c r="JC124" s="51"/>
      <c r="JD124" s="51"/>
      <c r="JE124" s="51"/>
      <c r="JF124" s="51"/>
      <c r="JG124" s="51"/>
      <c r="JH124" s="51"/>
      <c r="JI124" s="51"/>
      <c r="JJ124" s="51"/>
      <c r="JK124" s="51"/>
      <c r="JL124" s="51"/>
      <c r="JM124" s="51"/>
      <c r="JN124" s="51"/>
      <c r="JO124" s="51"/>
      <c r="JP124" s="51"/>
      <c r="JQ124" s="51"/>
      <c r="JR124" s="51"/>
      <c r="JS124" s="51"/>
      <c r="JT124" s="51"/>
      <c r="JU124" s="51"/>
      <c r="JV124" s="51"/>
      <c r="JW124" s="51"/>
      <c r="JX124" s="51"/>
      <c r="JY124" s="51"/>
      <c r="JZ124" s="51"/>
      <c r="KA124" s="51"/>
      <c r="KB124" s="51"/>
      <c r="KC124" s="51"/>
      <c r="KD124" s="51"/>
      <c r="KE124" s="51"/>
      <c r="KF124" s="51"/>
      <c r="KG124" s="51"/>
      <c r="KH124" s="51"/>
      <c r="KI124" s="51"/>
      <c r="KJ124" s="51"/>
      <c r="KK124" s="51"/>
      <c r="KL124" s="51"/>
      <c r="KM124" s="51"/>
      <c r="KN124" s="51"/>
      <c r="KO124" s="51"/>
      <c r="KP124" s="51"/>
      <c r="KQ124" s="51"/>
      <c r="KR124" s="51"/>
      <c r="KS124" s="51"/>
      <c r="KT124" s="51"/>
      <c r="KU124" s="51"/>
      <c r="KV124" s="51"/>
      <c r="KW124" s="51"/>
      <c r="KX124" s="51"/>
      <c r="KY124" s="51"/>
      <c r="KZ124" s="51"/>
      <c r="LA124" s="51"/>
      <c r="LB124" s="51"/>
      <c r="LC124" s="51"/>
      <c r="LD124" s="51"/>
      <c r="LE124" s="51"/>
      <c r="LF124" s="51"/>
      <c r="LG124" s="51"/>
      <c r="LH124" s="51"/>
      <c r="LI124" s="51"/>
      <c r="LJ124" s="51"/>
      <c r="LK124" s="51"/>
      <c r="LL124" s="51"/>
      <c r="LM124" s="51"/>
      <c r="LN124" s="51"/>
      <c r="LO124" s="51"/>
      <c r="LP124" s="51"/>
      <c r="LQ124" s="51"/>
      <c r="LR124" s="51"/>
      <c r="LS124" s="51"/>
      <c r="LT124" s="51"/>
      <c r="LU124" s="51"/>
      <c r="LV124" s="51"/>
      <c r="LW124" s="51"/>
      <c r="LX124" s="51"/>
      <c r="LY124" s="51"/>
    </row>
    <row r="125" spans="7:337"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131"/>
      <c r="AH125" s="131"/>
      <c r="AI125" s="131"/>
      <c r="AJ125" s="131"/>
      <c r="AK125" s="50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  <c r="DR125" s="51"/>
      <c r="DS125" s="51"/>
      <c r="DT125" s="51"/>
      <c r="DU125" s="51"/>
      <c r="DV125" s="51"/>
      <c r="DW125" s="51"/>
      <c r="DX125" s="51"/>
      <c r="DY125" s="51"/>
      <c r="DZ125" s="51"/>
      <c r="EA125" s="51"/>
      <c r="EB125" s="51"/>
      <c r="EC125" s="51"/>
      <c r="ED125" s="51"/>
      <c r="EE125" s="51"/>
      <c r="EF125" s="51"/>
      <c r="EG125" s="51"/>
      <c r="EH125" s="51"/>
      <c r="EI125" s="51"/>
      <c r="EJ125" s="51"/>
      <c r="EK125" s="51"/>
      <c r="EL125" s="51"/>
      <c r="EM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E125" s="51"/>
      <c r="FF125" s="51"/>
      <c r="FG125" s="51"/>
      <c r="FH125" s="51"/>
      <c r="FI125" s="51"/>
      <c r="FJ125" s="51"/>
      <c r="FK125" s="51"/>
      <c r="FL125" s="51"/>
      <c r="FM125" s="51"/>
      <c r="FN125" s="51"/>
      <c r="FO125" s="51"/>
      <c r="FP125" s="51"/>
      <c r="FQ125" s="51"/>
      <c r="FR125" s="51"/>
      <c r="FS125" s="51"/>
      <c r="FT125" s="51"/>
      <c r="FU125" s="51"/>
      <c r="FV125" s="51"/>
      <c r="FW125" s="51"/>
      <c r="FX125" s="51"/>
      <c r="FY125" s="51"/>
      <c r="FZ125" s="51"/>
      <c r="GA125" s="51"/>
      <c r="GB125" s="51"/>
      <c r="GC125" s="51"/>
      <c r="GD125" s="51"/>
      <c r="GE125" s="51"/>
      <c r="GF125" s="51"/>
      <c r="GG125" s="51"/>
      <c r="GH125" s="51"/>
      <c r="GI125" s="51"/>
      <c r="GJ125" s="51"/>
      <c r="GK125" s="51"/>
      <c r="GL125" s="51"/>
      <c r="GM125" s="51"/>
      <c r="GN125" s="51"/>
      <c r="GO125" s="51"/>
      <c r="GP125" s="51"/>
      <c r="GQ125" s="51"/>
      <c r="GR125" s="51"/>
      <c r="GS125" s="51"/>
      <c r="GT125" s="51"/>
      <c r="GU125" s="51"/>
      <c r="GV125" s="51"/>
      <c r="GW125" s="51"/>
      <c r="GX125" s="51"/>
      <c r="GY125" s="51"/>
      <c r="GZ125" s="51"/>
      <c r="HA125" s="51"/>
      <c r="HB125" s="51"/>
      <c r="HC125" s="51"/>
      <c r="HD125" s="51"/>
      <c r="HE125" s="51"/>
      <c r="HF125" s="51"/>
      <c r="HG125" s="51"/>
      <c r="HH125" s="51"/>
      <c r="HI125" s="51"/>
      <c r="HJ125" s="51"/>
      <c r="HK125" s="51"/>
      <c r="HL125" s="51"/>
      <c r="HM125" s="51"/>
      <c r="HN125" s="51"/>
      <c r="HO125" s="51"/>
      <c r="HP125" s="51"/>
      <c r="HQ125" s="51"/>
      <c r="HR125" s="51"/>
      <c r="HS125" s="51"/>
      <c r="HT125" s="51"/>
      <c r="HU125" s="51"/>
      <c r="HV125" s="51"/>
      <c r="HW125" s="51"/>
      <c r="HX125" s="51"/>
      <c r="HY125" s="51"/>
      <c r="HZ125" s="51"/>
      <c r="IA125" s="51"/>
      <c r="IB125" s="51"/>
      <c r="IC125" s="51"/>
      <c r="ID125" s="51"/>
      <c r="IE125" s="51"/>
      <c r="IF125" s="51"/>
      <c r="IG125" s="51"/>
      <c r="IH125" s="51"/>
      <c r="II125" s="51"/>
      <c r="IJ125" s="51"/>
      <c r="IK125" s="51"/>
      <c r="IL125" s="51"/>
      <c r="IM125" s="51"/>
      <c r="IN125" s="51"/>
      <c r="IO125" s="51"/>
      <c r="IP125" s="51"/>
      <c r="IQ125" s="51"/>
      <c r="IR125" s="51"/>
      <c r="IS125" s="51"/>
      <c r="IT125" s="51"/>
      <c r="IU125" s="51"/>
      <c r="IV125" s="51"/>
      <c r="IW125" s="51"/>
      <c r="IX125" s="51"/>
      <c r="IY125" s="51"/>
      <c r="IZ125" s="51"/>
      <c r="JA125" s="51"/>
      <c r="JB125" s="51"/>
      <c r="JC125" s="51"/>
      <c r="JD125" s="51"/>
      <c r="JE125" s="51"/>
      <c r="JF125" s="51"/>
      <c r="JG125" s="51"/>
      <c r="JH125" s="51"/>
      <c r="JI125" s="51"/>
      <c r="JJ125" s="51"/>
      <c r="JK125" s="51"/>
      <c r="JL125" s="51"/>
      <c r="JM125" s="51"/>
      <c r="JN125" s="51"/>
      <c r="JO125" s="51"/>
      <c r="JP125" s="51"/>
      <c r="JQ125" s="51"/>
      <c r="JR125" s="51"/>
      <c r="JS125" s="51"/>
      <c r="JT125" s="51"/>
      <c r="JU125" s="51"/>
      <c r="JV125" s="51"/>
      <c r="JW125" s="51"/>
      <c r="JX125" s="51"/>
      <c r="JY125" s="51"/>
      <c r="JZ125" s="51"/>
      <c r="KA125" s="51"/>
      <c r="KB125" s="51"/>
      <c r="KC125" s="51"/>
      <c r="KD125" s="51"/>
      <c r="KE125" s="51"/>
      <c r="KF125" s="51"/>
      <c r="KG125" s="51"/>
      <c r="KH125" s="51"/>
      <c r="KI125" s="51"/>
      <c r="KJ125" s="51"/>
      <c r="KK125" s="51"/>
      <c r="KL125" s="51"/>
      <c r="KM125" s="51"/>
      <c r="KN125" s="51"/>
      <c r="KO125" s="51"/>
      <c r="KP125" s="51"/>
      <c r="KQ125" s="51"/>
      <c r="KR125" s="51"/>
      <c r="KS125" s="51"/>
      <c r="KT125" s="51"/>
      <c r="KU125" s="51"/>
      <c r="KV125" s="51"/>
      <c r="KW125" s="51"/>
      <c r="KX125" s="51"/>
      <c r="KY125" s="51"/>
      <c r="KZ125" s="51"/>
      <c r="LA125" s="51"/>
      <c r="LB125" s="51"/>
      <c r="LC125" s="51"/>
      <c r="LD125" s="51"/>
      <c r="LE125" s="51"/>
      <c r="LF125" s="51"/>
      <c r="LG125" s="51"/>
      <c r="LH125" s="51"/>
      <c r="LI125" s="51"/>
      <c r="LJ125" s="51"/>
      <c r="LK125" s="51"/>
      <c r="LL125" s="51"/>
      <c r="LM125" s="51"/>
      <c r="LN125" s="51"/>
      <c r="LO125" s="51"/>
      <c r="LP125" s="51"/>
      <c r="LQ125" s="51"/>
      <c r="LR125" s="51"/>
      <c r="LS125" s="51"/>
      <c r="LT125" s="51"/>
      <c r="LU125" s="51"/>
      <c r="LV125" s="51"/>
      <c r="LW125" s="51"/>
      <c r="LX125" s="51"/>
      <c r="LY125" s="51"/>
    </row>
    <row r="126" spans="7:337"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131"/>
      <c r="AH126" s="131"/>
      <c r="AI126" s="131"/>
      <c r="AJ126" s="131"/>
      <c r="AK126" s="50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  <c r="DR126" s="51"/>
      <c r="DS126" s="51"/>
      <c r="DT126" s="51"/>
      <c r="DU126" s="51"/>
      <c r="DV126" s="51"/>
      <c r="DW126" s="51"/>
      <c r="DX126" s="51"/>
      <c r="DY126" s="51"/>
      <c r="DZ126" s="51"/>
      <c r="EA126" s="51"/>
      <c r="EB126" s="51"/>
      <c r="EC126" s="51"/>
      <c r="ED126" s="51"/>
      <c r="EE126" s="51"/>
      <c r="EF126" s="51"/>
      <c r="EG126" s="51"/>
      <c r="EH126" s="51"/>
      <c r="EI126" s="51"/>
      <c r="EJ126" s="51"/>
      <c r="EK126" s="51"/>
      <c r="EL126" s="51"/>
      <c r="EM126" s="51"/>
      <c r="EN126" s="51"/>
      <c r="EO126" s="51"/>
      <c r="EP126" s="51"/>
      <c r="EQ126" s="51"/>
      <c r="ER126" s="51"/>
      <c r="ES126" s="51"/>
      <c r="ET126" s="51"/>
      <c r="EU126" s="51"/>
      <c r="EV126" s="51"/>
      <c r="EW126" s="51"/>
      <c r="EX126" s="51"/>
      <c r="EY126" s="51"/>
      <c r="EZ126" s="51"/>
      <c r="FA126" s="51"/>
      <c r="FB126" s="51"/>
      <c r="FC126" s="51"/>
      <c r="FD126" s="51"/>
      <c r="FE126" s="51"/>
      <c r="FF126" s="51"/>
      <c r="FG126" s="51"/>
      <c r="FH126" s="51"/>
      <c r="FI126" s="51"/>
      <c r="FJ126" s="51"/>
      <c r="FK126" s="51"/>
      <c r="FL126" s="51"/>
      <c r="FM126" s="51"/>
      <c r="FN126" s="51"/>
      <c r="FO126" s="51"/>
      <c r="FP126" s="51"/>
      <c r="FQ126" s="51"/>
      <c r="FR126" s="51"/>
      <c r="FS126" s="51"/>
      <c r="FT126" s="51"/>
      <c r="FU126" s="51"/>
      <c r="FV126" s="51"/>
      <c r="FW126" s="51"/>
      <c r="FX126" s="51"/>
      <c r="FY126" s="51"/>
      <c r="FZ126" s="51"/>
      <c r="GA126" s="51"/>
      <c r="GB126" s="51"/>
      <c r="GC126" s="51"/>
      <c r="GD126" s="51"/>
      <c r="GE126" s="51"/>
      <c r="GF126" s="51"/>
      <c r="GG126" s="51"/>
      <c r="GH126" s="51"/>
      <c r="GI126" s="51"/>
      <c r="GJ126" s="51"/>
      <c r="GK126" s="51"/>
      <c r="GL126" s="51"/>
      <c r="GM126" s="51"/>
      <c r="GN126" s="51"/>
      <c r="GO126" s="51"/>
      <c r="GP126" s="51"/>
      <c r="GQ126" s="51"/>
      <c r="GR126" s="51"/>
      <c r="GS126" s="51"/>
      <c r="GT126" s="51"/>
      <c r="GU126" s="51"/>
      <c r="GV126" s="51"/>
      <c r="GW126" s="51"/>
      <c r="GX126" s="51"/>
      <c r="GY126" s="51"/>
      <c r="GZ126" s="51"/>
      <c r="HA126" s="51"/>
      <c r="HB126" s="51"/>
      <c r="HC126" s="51"/>
      <c r="HD126" s="51"/>
      <c r="HE126" s="51"/>
      <c r="HF126" s="51"/>
      <c r="HG126" s="51"/>
      <c r="HH126" s="51"/>
      <c r="HI126" s="51"/>
      <c r="HJ126" s="51"/>
      <c r="HK126" s="51"/>
      <c r="HL126" s="51"/>
      <c r="HM126" s="51"/>
      <c r="HN126" s="51"/>
      <c r="HO126" s="51"/>
      <c r="HP126" s="51"/>
      <c r="HQ126" s="51"/>
      <c r="HR126" s="51"/>
      <c r="HS126" s="51"/>
      <c r="HT126" s="51"/>
      <c r="HU126" s="51"/>
      <c r="HV126" s="51"/>
      <c r="HW126" s="51"/>
      <c r="HX126" s="51"/>
      <c r="HY126" s="51"/>
      <c r="HZ126" s="51"/>
      <c r="IA126" s="51"/>
      <c r="IB126" s="51"/>
      <c r="IC126" s="51"/>
      <c r="ID126" s="51"/>
      <c r="IE126" s="51"/>
      <c r="IF126" s="51"/>
      <c r="IG126" s="51"/>
      <c r="IH126" s="51"/>
      <c r="II126" s="51"/>
      <c r="IJ126" s="51"/>
      <c r="IK126" s="51"/>
      <c r="IL126" s="51"/>
      <c r="IM126" s="51"/>
      <c r="IN126" s="51"/>
      <c r="IO126" s="51"/>
      <c r="IP126" s="51"/>
      <c r="IQ126" s="51"/>
      <c r="IR126" s="51"/>
      <c r="IS126" s="51"/>
      <c r="IT126" s="51"/>
      <c r="IU126" s="51"/>
      <c r="IV126" s="51"/>
      <c r="IW126" s="51"/>
      <c r="IX126" s="51"/>
      <c r="IY126" s="51"/>
      <c r="IZ126" s="51"/>
      <c r="JA126" s="51"/>
      <c r="JB126" s="51"/>
      <c r="JC126" s="51"/>
      <c r="JD126" s="51"/>
      <c r="JE126" s="51"/>
      <c r="JF126" s="51"/>
      <c r="JG126" s="51"/>
      <c r="JH126" s="51"/>
      <c r="JI126" s="51"/>
      <c r="JJ126" s="51"/>
      <c r="JK126" s="51"/>
      <c r="JL126" s="51"/>
      <c r="JM126" s="51"/>
      <c r="JN126" s="51"/>
      <c r="JO126" s="51"/>
      <c r="JP126" s="51"/>
      <c r="JQ126" s="51"/>
      <c r="JR126" s="51"/>
      <c r="JS126" s="51"/>
      <c r="JT126" s="51"/>
      <c r="JU126" s="51"/>
      <c r="JV126" s="51"/>
      <c r="JW126" s="51"/>
      <c r="JX126" s="51"/>
      <c r="JY126" s="51"/>
      <c r="JZ126" s="51"/>
      <c r="KA126" s="51"/>
      <c r="KB126" s="51"/>
      <c r="KC126" s="51"/>
      <c r="KD126" s="51"/>
      <c r="KE126" s="51"/>
      <c r="KF126" s="51"/>
      <c r="KG126" s="51"/>
      <c r="KH126" s="51"/>
      <c r="KI126" s="51"/>
      <c r="KJ126" s="51"/>
      <c r="KK126" s="51"/>
      <c r="KL126" s="51"/>
      <c r="KM126" s="51"/>
      <c r="KN126" s="51"/>
      <c r="KO126" s="51"/>
      <c r="KP126" s="51"/>
      <c r="KQ126" s="51"/>
      <c r="KR126" s="51"/>
      <c r="KS126" s="51"/>
      <c r="KT126" s="51"/>
      <c r="KU126" s="51"/>
      <c r="KV126" s="51"/>
      <c r="KW126" s="51"/>
      <c r="KX126" s="51"/>
      <c r="KY126" s="51"/>
      <c r="KZ126" s="51"/>
      <c r="LA126" s="51"/>
      <c r="LB126" s="51"/>
      <c r="LC126" s="51"/>
      <c r="LD126" s="51"/>
      <c r="LE126" s="51"/>
      <c r="LF126" s="51"/>
      <c r="LG126" s="51"/>
      <c r="LH126" s="51"/>
      <c r="LI126" s="51"/>
      <c r="LJ126" s="51"/>
      <c r="LK126" s="51"/>
      <c r="LL126" s="51"/>
      <c r="LM126" s="51"/>
      <c r="LN126" s="51"/>
      <c r="LO126" s="51"/>
      <c r="LP126" s="51"/>
      <c r="LQ126" s="51"/>
      <c r="LR126" s="51"/>
      <c r="LS126" s="51"/>
      <c r="LT126" s="51"/>
      <c r="LU126" s="51"/>
      <c r="LV126" s="51"/>
      <c r="LW126" s="51"/>
      <c r="LX126" s="51"/>
      <c r="LY126" s="51"/>
    </row>
    <row r="127" spans="7:337"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131"/>
      <c r="AH127" s="131"/>
      <c r="AI127" s="131"/>
      <c r="AJ127" s="131"/>
      <c r="AK127" s="50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  <c r="DR127" s="51"/>
      <c r="DS127" s="51"/>
      <c r="DT127" s="51"/>
      <c r="DU127" s="51"/>
      <c r="DV127" s="51"/>
      <c r="DW127" s="51"/>
      <c r="DX127" s="51"/>
      <c r="DY127" s="51"/>
      <c r="DZ127" s="51"/>
      <c r="EA127" s="51"/>
      <c r="EB127" s="51"/>
      <c r="EC127" s="51"/>
      <c r="ED127" s="51"/>
      <c r="EE127" s="51"/>
      <c r="EF127" s="51"/>
      <c r="EG127" s="51"/>
      <c r="EH127" s="51"/>
      <c r="EI127" s="51"/>
      <c r="EJ127" s="51"/>
      <c r="EK127" s="51"/>
      <c r="EL127" s="51"/>
      <c r="EM127" s="51"/>
      <c r="EN127" s="51"/>
      <c r="EO127" s="51"/>
      <c r="EP127" s="51"/>
      <c r="EQ127" s="51"/>
      <c r="ER127" s="51"/>
      <c r="ES127" s="51"/>
      <c r="ET127" s="51"/>
      <c r="EU127" s="51"/>
      <c r="EV127" s="51"/>
      <c r="EW127" s="51"/>
      <c r="EX127" s="51"/>
      <c r="EY127" s="51"/>
      <c r="EZ127" s="51"/>
      <c r="FA127" s="51"/>
      <c r="FB127" s="51"/>
      <c r="FC127" s="51"/>
      <c r="FD127" s="51"/>
      <c r="FE127" s="51"/>
      <c r="FF127" s="51"/>
      <c r="FG127" s="51"/>
      <c r="FH127" s="51"/>
      <c r="FI127" s="51"/>
      <c r="FJ127" s="51"/>
      <c r="FK127" s="51"/>
      <c r="FL127" s="51"/>
      <c r="FM127" s="51"/>
      <c r="FN127" s="51"/>
      <c r="FO127" s="51"/>
      <c r="FP127" s="51"/>
      <c r="FQ127" s="51"/>
      <c r="FR127" s="51"/>
      <c r="FS127" s="51"/>
      <c r="FT127" s="51"/>
      <c r="FU127" s="51"/>
      <c r="FV127" s="51"/>
      <c r="FW127" s="51"/>
      <c r="FX127" s="51"/>
      <c r="FY127" s="51"/>
      <c r="FZ127" s="51"/>
      <c r="GA127" s="51"/>
      <c r="GB127" s="51"/>
      <c r="GC127" s="51"/>
      <c r="GD127" s="51"/>
      <c r="GE127" s="51"/>
      <c r="GF127" s="51"/>
      <c r="GG127" s="51"/>
      <c r="GH127" s="51"/>
      <c r="GI127" s="51"/>
      <c r="GJ127" s="51"/>
      <c r="GK127" s="51"/>
      <c r="GL127" s="51"/>
      <c r="GM127" s="51"/>
      <c r="GN127" s="51"/>
      <c r="GO127" s="51"/>
      <c r="GP127" s="51"/>
      <c r="GQ127" s="51"/>
      <c r="GR127" s="51"/>
      <c r="GS127" s="51"/>
      <c r="GT127" s="51"/>
      <c r="GU127" s="51"/>
      <c r="GV127" s="51"/>
      <c r="GW127" s="51"/>
      <c r="GX127" s="51"/>
      <c r="GY127" s="51"/>
      <c r="GZ127" s="51"/>
      <c r="HA127" s="51"/>
      <c r="HB127" s="51"/>
      <c r="HC127" s="51"/>
      <c r="HD127" s="51"/>
      <c r="HE127" s="51"/>
      <c r="HF127" s="51"/>
      <c r="HG127" s="51"/>
      <c r="HH127" s="51"/>
      <c r="HI127" s="51"/>
      <c r="HJ127" s="51"/>
      <c r="HK127" s="51"/>
      <c r="HL127" s="51"/>
      <c r="HM127" s="51"/>
      <c r="HN127" s="51"/>
      <c r="HO127" s="51"/>
      <c r="HP127" s="51"/>
      <c r="HQ127" s="51"/>
      <c r="HR127" s="51"/>
      <c r="HS127" s="51"/>
      <c r="HT127" s="51"/>
      <c r="HU127" s="51"/>
      <c r="HV127" s="51"/>
      <c r="HW127" s="51"/>
      <c r="HX127" s="51"/>
      <c r="HY127" s="51"/>
      <c r="HZ127" s="51"/>
      <c r="IA127" s="51"/>
      <c r="IB127" s="51"/>
      <c r="IC127" s="51"/>
      <c r="ID127" s="51"/>
      <c r="IE127" s="51"/>
      <c r="IF127" s="51"/>
      <c r="IG127" s="51"/>
      <c r="IH127" s="51"/>
      <c r="II127" s="51"/>
      <c r="IJ127" s="51"/>
      <c r="IK127" s="51"/>
      <c r="IL127" s="51"/>
      <c r="IM127" s="51"/>
      <c r="IN127" s="51"/>
      <c r="IO127" s="51"/>
      <c r="IP127" s="51"/>
      <c r="IQ127" s="51"/>
      <c r="IR127" s="51"/>
      <c r="IS127" s="51"/>
      <c r="IT127" s="51"/>
      <c r="IU127" s="51"/>
      <c r="IV127" s="51"/>
      <c r="IW127" s="51"/>
      <c r="IX127" s="51"/>
      <c r="IY127" s="51"/>
      <c r="IZ127" s="51"/>
      <c r="JA127" s="51"/>
      <c r="JB127" s="51"/>
      <c r="JC127" s="51"/>
      <c r="JD127" s="51"/>
      <c r="JE127" s="51"/>
      <c r="JF127" s="51"/>
      <c r="JG127" s="51"/>
      <c r="JH127" s="51"/>
      <c r="JI127" s="51"/>
      <c r="JJ127" s="51"/>
      <c r="JK127" s="51"/>
      <c r="JL127" s="51"/>
      <c r="JM127" s="51"/>
      <c r="JN127" s="51"/>
      <c r="JO127" s="51"/>
      <c r="JP127" s="51"/>
      <c r="JQ127" s="51"/>
      <c r="JR127" s="51"/>
      <c r="JS127" s="51"/>
      <c r="JT127" s="51"/>
      <c r="JU127" s="51"/>
      <c r="JV127" s="51"/>
      <c r="JW127" s="51"/>
      <c r="JX127" s="51"/>
      <c r="JY127" s="51"/>
      <c r="JZ127" s="51"/>
      <c r="KA127" s="51"/>
      <c r="KB127" s="51"/>
      <c r="KC127" s="51"/>
      <c r="KD127" s="51"/>
      <c r="KE127" s="51"/>
      <c r="KF127" s="51"/>
      <c r="KG127" s="51"/>
      <c r="KH127" s="51"/>
      <c r="KI127" s="51"/>
      <c r="KJ127" s="51"/>
      <c r="KK127" s="51"/>
      <c r="KL127" s="51"/>
      <c r="KM127" s="51"/>
      <c r="KN127" s="51"/>
      <c r="KO127" s="51"/>
      <c r="KP127" s="51"/>
      <c r="KQ127" s="51"/>
      <c r="KR127" s="51"/>
      <c r="KS127" s="51"/>
      <c r="KT127" s="51"/>
      <c r="KU127" s="51"/>
      <c r="KV127" s="51"/>
      <c r="KW127" s="51"/>
      <c r="KX127" s="51"/>
      <c r="KY127" s="51"/>
      <c r="KZ127" s="51"/>
      <c r="LA127" s="51"/>
      <c r="LB127" s="51"/>
      <c r="LC127" s="51"/>
      <c r="LD127" s="51"/>
      <c r="LE127" s="51"/>
      <c r="LF127" s="51"/>
      <c r="LG127" s="51"/>
      <c r="LH127" s="51"/>
      <c r="LI127" s="51"/>
      <c r="LJ127" s="51"/>
      <c r="LK127" s="51"/>
      <c r="LL127" s="51"/>
      <c r="LM127" s="51"/>
      <c r="LN127" s="51"/>
      <c r="LO127" s="51"/>
      <c r="LP127" s="51"/>
      <c r="LQ127" s="51"/>
      <c r="LR127" s="51"/>
      <c r="LS127" s="51"/>
      <c r="LT127" s="51"/>
      <c r="LU127" s="51"/>
      <c r="LV127" s="51"/>
      <c r="LW127" s="51"/>
      <c r="LX127" s="51"/>
      <c r="LY127" s="51"/>
    </row>
    <row r="128" spans="7:337"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131"/>
      <c r="AH128" s="131"/>
      <c r="AI128" s="131"/>
      <c r="AJ128" s="131"/>
      <c r="AK128" s="50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  <c r="DR128" s="51"/>
      <c r="DS128" s="51"/>
      <c r="DT128" s="51"/>
      <c r="DU128" s="51"/>
      <c r="DV128" s="51"/>
      <c r="DW128" s="51"/>
      <c r="DX128" s="51"/>
      <c r="DY128" s="51"/>
      <c r="DZ128" s="51"/>
      <c r="EA128" s="51"/>
      <c r="EB128" s="51"/>
      <c r="EC128" s="51"/>
      <c r="ED128" s="51"/>
      <c r="EE128" s="51"/>
      <c r="EF128" s="51"/>
      <c r="EG128" s="51"/>
      <c r="EH128" s="51"/>
      <c r="EI128" s="51"/>
      <c r="EJ128" s="51"/>
      <c r="EK128" s="51"/>
      <c r="EL128" s="51"/>
      <c r="EM128" s="51"/>
      <c r="EN128" s="51"/>
      <c r="EO128" s="51"/>
      <c r="EP128" s="51"/>
      <c r="EQ128" s="51"/>
      <c r="ER128" s="51"/>
      <c r="ES128" s="51"/>
      <c r="ET128" s="51"/>
      <c r="EU128" s="51"/>
      <c r="EV128" s="51"/>
      <c r="EW128" s="51"/>
      <c r="EX128" s="51"/>
      <c r="EY128" s="51"/>
      <c r="EZ128" s="51"/>
      <c r="FA128" s="51"/>
      <c r="FB128" s="51"/>
      <c r="FC128" s="51"/>
      <c r="FD128" s="51"/>
      <c r="FE128" s="51"/>
      <c r="FF128" s="51"/>
      <c r="FG128" s="51"/>
      <c r="FH128" s="51"/>
      <c r="FI128" s="51"/>
      <c r="FJ128" s="51"/>
      <c r="FK128" s="51"/>
      <c r="FL128" s="51"/>
      <c r="FM128" s="51"/>
      <c r="FN128" s="51"/>
      <c r="FO128" s="51"/>
      <c r="FP128" s="51"/>
      <c r="FQ128" s="51"/>
      <c r="FR128" s="51"/>
      <c r="FS128" s="51"/>
      <c r="FT128" s="51"/>
      <c r="FU128" s="51"/>
      <c r="FV128" s="51"/>
      <c r="FW128" s="51"/>
      <c r="FX128" s="51"/>
      <c r="FY128" s="51"/>
      <c r="FZ128" s="51"/>
      <c r="GA128" s="51"/>
      <c r="GB128" s="51"/>
      <c r="GC128" s="51"/>
      <c r="GD128" s="51"/>
      <c r="GE128" s="51"/>
      <c r="GF128" s="51"/>
      <c r="GG128" s="51"/>
      <c r="GH128" s="51"/>
      <c r="GI128" s="51"/>
      <c r="GJ128" s="51"/>
      <c r="GK128" s="51"/>
      <c r="GL128" s="51"/>
      <c r="GM128" s="51"/>
      <c r="GN128" s="51"/>
      <c r="GO128" s="51"/>
      <c r="GP128" s="51"/>
      <c r="GQ128" s="51"/>
      <c r="GR128" s="51"/>
      <c r="GS128" s="51"/>
      <c r="GT128" s="51"/>
      <c r="GU128" s="51"/>
      <c r="GV128" s="51"/>
      <c r="GW128" s="51"/>
      <c r="GX128" s="51"/>
      <c r="GY128" s="51"/>
      <c r="GZ128" s="51"/>
      <c r="HA128" s="51"/>
      <c r="HB128" s="51"/>
      <c r="HC128" s="51"/>
      <c r="HD128" s="51"/>
      <c r="HE128" s="51"/>
      <c r="HF128" s="51"/>
      <c r="HG128" s="51"/>
      <c r="HH128" s="51"/>
      <c r="HI128" s="51"/>
      <c r="HJ128" s="51"/>
      <c r="HK128" s="51"/>
      <c r="HL128" s="51"/>
      <c r="HM128" s="51"/>
      <c r="HN128" s="51"/>
      <c r="HO128" s="51"/>
      <c r="HP128" s="51"/>
      <c r="HQ128" s="51"/>
      <c r="HR128" s="51"/>
      <c r="HS128" s="51"/>
      <c r="HT128" s="51"/>
      <c r="HU128" s="51"/>
      <c r="HV128" s="51"/>
      <c r="HW128" s="51"/>
      <c r="HX128" s="51"/>
      <c r="HY128" s="51"/>
      <c r="HZ128" s="51"/>
      <c r="IA128" s="51"/>
      <c r="IB128" s="51"/>
      <c r="IC128" s="51"/>
      <c r="ID128" s="51"/>
      <c r="IE128" s="51"/>
      <c r="IF128" s="51"/>
      <c r="IG128" s="51"/>
      <c r="IH128" s="51"/>
      <c r="II128" s="51"/>
      <c r="IJ128" s="51"/>
      <c r="IK128" s="51"/>
      <c r="IL128" s="51"/>
      <c r="IM128" s="51"/>
      <c r="IN128" s="51"/>
      <c r="IO128" s="51"/>
      <c r="IP128" s="51"/>
      <c r="IQ128" s="51"/>
      <c r="IR128" s="51"/>
      <c r="IS128" s="51"/>
      <c r="IT128" s="51"/>
      <c r="IU128" s="51"/>
      <c r="IV128" s="51"/>
      <c r="IW128" s="51"/>
      <c r="IX128" s="51"/>
      <c r="IY128" s="51"/>
      <c r="IZ128" s="51"/>
      <c r="JA128" s="51"/>
      <c r="JB128" s="51"/>
      <c r="JC128" s="51"/>
      <c r="JD128" s="51"/>
      <c r="JE128" s="51"/>
      <c r="JF128" s="51"/>
      <c r="JG128" s="51"/>
      <c r="JH128" s="51"/>
      <c r="JI128" s="51"/>
      <c r="JJ128" s="51"/>
      <c r="JK128" s="51"/>
      <c r="JL128" s="51"/>
      <c r="JM128" s="51"/>
      <c r="JN128" s="51"/>
      <c r="JO128" s="51"/>
      <c r="JP128" s="51"/>
      <c r="JQ128" s="51"/>
      <c r="JR128" s="51"/>
      <c r="JS128" s="51"/>
      <c r="JT128" s="51"/>
      <c r="JU128" s="51"/>
      <c r="JV128" s="51"/>
      <c r="JW128" s="51"/>
      <c r="JX128" s="51"/>
      <c r="JY128" s="51"/>
      <c r="JZ128" s="51"/>
      <c r="KA128" s="51"/>
      <c r="KB128" s="51"/>
      <c r="KC128" s="51"/>
      <c r="KD128" s="51"/>
      <c r="KE128" s="51"/>
      <c r="KF128" s="51"/>
      <c r="KG128" s="51"/>
      <c r="KH128" s="51"/>
      <c r="KI128" s="51"/>
      <c r="KJ128" s="51"/>
      <c r="KK128" s="51"/>
      <c r="KL128" s="51"/>
      <c r="KM128" s="51"/>
      <c r="KN128" s="51"/>
      <c r="KO128" s="51"/>
      <c r="KP128" s="51"/>
      <c r="KQ128" s="51"/>
      <c r="KR128" s="51"/>
      <c r="KS128" s="51"/>
      <c r="KT128" s="51"/>
      <c r="KU128" s="51"/>
      <c r="KV128" s="51"/>
      <c r="KW128" s="51"/>
      <c r="KX128" s="51"/>
      <c r="KY128" s="51"/>
      <c r="KZ128" s="51"/>
      <c r="LA128" s="51"/>
      <c r="LB128" s="51"/>
      <c r="LC128" s="51"/>
      <c r="LD128" s="51"/>
      <c r="LE128" s="51"/>
      <c r="LF128" s="51"/>
      <c r="LG128" s="51"/>
      <c r="LH128" s="51"/>
      <c r="LI128" s="51"/>
      <c r="LJ128" s="51"/>
      <c r="LK128" s="51"/>
      <c r="LL128" s="51"/>
      <c r="LM128" s="51"/>
      <c r="LN128" s="51"/>
      <c r="LO128" s="51"/>
      <c r="LP128" s="51"/>
      <c r="LQ128" s="51"/>
      <c r="LR128" s="51"/>
      <c r="LS128" s="51"/>
      <c r="LT128" s="51"/>
      <c r="LU128" s="51"/>
      <c r="LV128" s="51"/>
      <c r="LW128" s="51"/>
      <c r="LX128" s="51"/>
      <c r="LY128" s="51"/>
    </row>
    <row r="129" spans="7:337"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131"/>
      <c r="AH129" s="131"/>
      <c r="AI129" s="131"/>
      <c r="AJ129" s="131"/>
      <c r="AK129" s="50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  <c r="DR129" s="51"/>
      <c r="DS129" s="51"/>
      <c r="DT129" s="51"/>
      <c r="DU129" s="51"/>
      <c r="DV129" s="51"/>
      <c r="DW129" s="51"/>
      <c r="DX129" s="51"/>
      <c r="DY129" s="51"/>
      <c r="DZ129" s="51"/>
      <c r="EA129" s="51"/>
      <c r="EB129" s="51"/>
      <c r="EC129" s="51"/>
      <c r="ED129" s="51"/>
      <c r="EE129" s="51"/>
      <c r="EF129" s="51"/>
      <c r="EG129" s="51"/>
      <c r="EH129" s="51"/>
      <c r="EI129" s="51"/>
      <c r="EJ129" s="51"/>
      <c r="EK129" s="51"/>
      <c r="EL129" s="51"/>
      <c r="EM129" s="51"/>
      <c r="EN129" s="51"/>
      <c r="EO129" s="51"/>
      <c r="EP129" s="51"/>
      <c r="EQ129" s="51"/>
      <c r="ER129" s="51"/>
      <c r="ES129" s="51"/>
      <c r="ET129" s="51"/>
      <c r="EU129" s="51"/>
      <c r="EV129" s="51"/>
      <c r="EW129" s="51"/>
      <c r="EX129" s="51"/>
      <c r="EY129" s="51"/>
      <c r="EZ129" s="51"/>
      <c r="FA129" s="51"/>
      <c r="FB129" s="51"/>
      <c r="FC129" s="51"/>
      <c r="FD129" s="51"/>
      <c r="FE129" s="51"/>
      <c r="FF129" s="51"/>
      <c r="FG129" s="51"/>
      <c r="FH129" s="51"/>
      <c r="FI129" s="51"/>
      <c r="FJ129" s="51"/>
      <c r="FK129" s="51"/>
      <c r="FL129" s="51"/>
      <c r="FM129" s="51"/>
      <c r="FN129" s="51"/>
      <c r="FO129" s="51"/>
      <c r="FP129" s="51"/>
      <c r="FQ129" s="51"/>
      <c r="FR129" s="51"/>
      <c r="FS129" s="51"/>
      <c r="FT129" s="51"/>
      <c r="FU129" s="51"/>
      <c r="FV129" s="51"/>
      <c r="FW129" s="51"/>
      <c r="FX129" s="51"/>
      <c r="FY129" s="51"/>
      <c r="FZ129" s="51"/>
      <c r="GA129" s="51"/>
      <c r="GB129" s="51"/>
      <c r="GC129" s="51"/>
      <c r="GD129" s="51"/>
      <c r="GE129" s="51"/>
      <c r="GF129" s="51"/>
      <c r="GG129" s="51"/>
      <c r="GH129" s="51"/>
      <c r="GI129" s="51"/>
      <c r="GJ129" s="51"/>
      <c r="GK129" s="51"/>
      <c r="GL129" s="51"/>
      <c r="GM129" s="51"/>
      <c r="GN129" s="51"/>
      <c r="GO129" s="51"/>
      <c r="GP129" s="51"/>
      <c r="GQ129" s="51"/>
      <c r="GR129" s="51"/>
      <c r="GS129" s="51"/>
      <c r="GT129" s="51"/>
      <c r="GU129" s="51"/>
      <c r="GV129" s="51"/>
      <c r="GW129" s="51"/>
      <c r="GX129" s="51"/>
      <c r="GY129" s="51"/>
      <c r="GZ129" s="51"/>
      <c r="HA129" s="51"/>
      <c r="HB129" s="51"/>
      <c r="HC129" s="51"/>
      <c r="HD129" s="51"/>
      <c r="HE129" s="51"/>
      <c r="HF129" s="51"/>
      <c r="HG129" s="51"/>
      <c r="HH129" s="51"/>
      <c r="HI129" s="51"/>
      <c r="HJ129" s="51"/>
      <c r="HK129" s="51"/>
      <c r="HL129" s="51"/>
      <c r="HM129" s="51"/>
      <c r="HN129" s="51"/>
      <c r="HO129" s="51"/>
      <c r="HP129" s="51"/>
      <c r="HQ129" s="51"/>
      <c r="HR129" s="51"/>
      <c r="HS129" s="51"/>
      <c r="HT129" s="51"/>
      <c r="HU129" s="51"/>
      <c r="HV129" s="51"/>
      <c r="HW129" s="51"/>
      <c r="HX129" s="51"/>
      <c r="HY129" s="51"/>
      <c r="HZ129" s="51"/>
      <c r="IA129" s="51"/>
      <c r="IB129" s="51"/>
      <c r="IC129" s="51"/>
      <c r="ID129" s="51"/>
      <c r="IE129" s="51"/>
      <c r="IF129" s="51"/>
      <c r="IG129" s="51"/>
      <c r="IH129" s="51"/>
      <c r="II129" s="51"/>
      <c r="IJ129" s="51"/>
      <c r="IK129" s="51"/>
      <c r="IL129" s="51"/>
      <c r="IM129" s="51"/>
      <c r="IN129" s="51"/>
      <c r="IO129" s="51"/>
      <c r="IP129" s="51"/>
      <c r="IQ129" s="51"/>
      <c r="IR129" s="51"/>
      <c r="IS129" s="51"/>
      <c r="IT129" s="51"/>
      <c r="IU129" s="51"/>
      <c r="IV129" s="51"/>
      <c r="IW129" s="51"/>
      <c r="IX129" s="51"/>
      <c r="IY129" s="51"/>
      <c r="IZ129" s="51"/>
      <c r="JA129" s="51"/>
      <c r="JB129" s="51"/>
      <c r="JC129" s="51"/>
      <c r="JD129" s="51"/>
      <c r="JE129" s="51"/>
      <c r="JF129" s="51"/>
      <c r="JG129" s="51"/>
      <c r="JH129" s="51"/>
      <c r="JI129" s="51"/>
      <c r="JJ129" s="51"/>
      <c r="JK129" s="51"/>
      <c r="JL129" s="51"/>
      <c r="JM129" s="51"/>
      <c r="JN129" s="51"/>
      <c r="JO129" s="51"/>
      <c r="JP129" s="51"/>
      <c r="JQ129" s="51"/>
      <c r="JR129" s="51"/>
      <c r="JS129" s="51"/>
      <c r="JT129" s="51"/>
      <c r="JU129" s="51"/>
      <c r="JV129" s="51"/>
      <c r="JW129" s="51"/>
      <c r="JX129" s="51"/>
      <c r="JY129" s="51"/>
      <c r="JZ129" s="51"/>
      <c r="KA129" s="51"/>
      <c r="KB129" s="51"/>
      <c r="KC129" s="51"/>
      <c r="KD129" s="51"/>
      <c r="KE129" s="51"/>
      <c r="KF129" s="51"/>
      <c r="KG129" s="51"/>
      <c r="KH129" s="51"/>
      <c r="KI129" s="51"/>
      <c r="KJ129" s="51"/>
      <c r="KK129" s="51"/>
      <c r="KL129" s="51"/>
      <c r="KM129" s="51"/>
      <c r="KN129" s="51"/>
      <c r="KO129" s="51"/>
      <c r="KP129" s="51"/>
      <c r="KQ129" s="51"/>
      <c r="KR129" s="51"/>
      <c r="KS129" s="51"/>
      <c r="KT129" s="51"/>
      <c r="KU129" s="51"/>
      <c r="KV129" s="51"/>
      <c r="KW129" s="51"/>
      <c r="KX129" s="51"/>
      <c r="KY129" s="51"/>
      <c r="KZ129" s="51"/>
      <c r="LA129" s="51"/>
      <c r="LB129" s="51"/>
      <c r="LC129" s="51"/>
      <c r="LD129" s="51"/>
      <c r="LE129" s="51"/>
      <c r="LF129" s="51"/>
      <c r="LG129" s="51"/>
      <c r="LH129" s="51"/>
      <c r="LI129" s="51"/>
      <c r="LJ129" s="51"/>
      <c r="LK129" s="51"/>
      <c r="LL129" s="51"/>
      <c r="LM129" s="51"/>
      <c r="LN129" s="51"/>
      <c r="LO129" s="51"/>
      <c r="LP129" s="51"/>
      <c r="LQ129" s="51"/>
      <c r="LR129" s="51"/>
      <c r="LS129" s="51"/>
      <c r="LT129" s="51"/>
      <c r="LU129" s="51"/>
      <c r="LV129" s="51"/>
      <c r="LW129" s="51"/>
      <c r="LX129" s="51"/>
      <c r="LY129" s="51"/>
    </row>
    <row r="130" spans="7:337"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131"/>
      <c r="AH130" s="131"/>
      <c r="AI130" s="131"/>
      <c r="AJ130" s="131"/>
      <c r="AK130" s="50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  <c r="DR130" s="51"/>
      <c r="DS130" s="51"/>
      <c r="DT130" s="51"/>
      <c r="DU130" s="51"/>
      <c r="DV130" s="51"/>
      <c r="DW130" s="51"/>
      <c r="DX130" s="51"/>
      <c r="DY130" s="51"/>
      <c r="DZ130" s="51"/>
      <c r="EA130" s="51"/>
      <c r="EB130" s="51"/>
      <c r="EC130" s="51"/>
      <c r="ED130" s="51"/>
      <c r="EE130" s="51"/>
      <c r="EF130" s="51"/>
      <c r="EG130" s="51"/>
      <c r="EH130" s="51"/>
      <c r="EI130" s="51"/>
      <c r="EJ130" s="51"/>
      <c r="EK130" s="51"/>
      <c r="EL130" s="51"/>
      <c r="EM130" s="51"/>
      <c r="EN130" s="51"/>
      <c r="EO130" s="51"/>
      <c r="EP130" s="51"/>
      <c r="EQ130" s="51"/>
      <c r="ER130" s="51"/>
      <c r="ES130" s="51"/>
      <c r="ET130" s="51"/>
      <c r="EU130" s="51"/>
      <c r="EV130" s="51"/>
      <c r="EW130" s="51"/>
      <c r="EX130" s="51"/>
      <c r="EY130" s="51"/>
      <c r="EZ130" s="51"/>
      <c r="FA130" s="51"/>
      <c r="FB130" s="51"/>
      <c r="FC130" s="51"/>
      <c r="FD130" s="51"/>
      <c r="FE130" s="51"/>
      <c r="FF130" s="51"/>
      <c r="FG130" s="51"/>
      <c r="FH130" s="51"/>
      <c r="FI130" s="51"/>
      <c r="FJ130" s="51"/>
      <c r="FK130" s="51"/>
      <c r="FL130" s="51"/>
      <c r="FM130" s="51"/>
      <c r="FN130" s="51"/>
      <c r="FO130" s="51"/>
      <c r="FP130" s="51"/>
      <c r="FQ130" s="51"/>
      <c r="FR130" s="51"/>
      <c r="FS130" s="51"/>
      <c r="FT130" s="51"/>
      <c r="FU130" s="51"/>
      <c r="FV130" s="51"/>
      <c r="FW130" s="51"/>
      <c r="FX130" s="51"/>
      <c r="FY130" s="51"/>
      <c r="FZ130" s="51"/>
      <c r="GA130" s="51"/>
      <c r="GB130" s="51"/>
      <c r="GC130" s="51"/>
      <c r="GD130" s="51"/>
      <c r="GE130" s="51"/>
      <c r="GF130" s="51"/>
      <c r="GG130" s="51"/>
      <c r="GH130" s="51"/>
      <c r="GI130" s="51"/>
      <c r="GJ130" s="51"/>
      <c r="GK130" s="51"/>
      <c r="GL130" s="51"/>
      <c r="GM130" s="51"/>
      <c r="GN130" s="51"/>
      <c r="GO130" s="51"/>
      <c r="GP130" s="51"/>
      <c r="GQ130" s="51"/>
      <c r="GR130" s="51"/>
      <c r="GS130" s="51"/>
      <c r="GT130" s="51"/>
      <c r="GU130" s="51"/>
      <c r="GV130" s="51"/>
      <c r="GW130" s="51"/>
      <c r="GX130" s="51"/>
      <c r="GY130" s="51"/>
      <c r="GZ130" s="51"/>
      <c r="HA130" s="51"/>
      <c r="HB130" s="51"/>
      <c r="HC130" s="51"/>
      <c r="HD130" s="51"/>
      <c r="HE130" s="51"/>
      <c r="HF130" s="51"/>
      <c r="HG130" s="51"/>
      <c r="HH130" s="51"/>
      <c r="HI130" s="51"/>
      <c r="HJ130" s="51"/>
      <c r="HK130" s="51"/>
      <c r="HL130" s="51"/>
      <c r="HM130" s="51"/>
      <c r="HN130" s="51"/>
      <c r="HO130" s="51"/>
      <c r="HP130" s="51"/>
      <c r="HQ130" s="51"/>
      <c r="HR130" s="51"/>
      <c r="HS130" s="51"/>
      <c r="HT130" s="51"/>
      <c r="HU130" s="51"/>
      <c r="HV130" s="51"/>
      <c r="HW130" s="51"/>
      <c r="HX130" s="51"/>
      <c r="HY130" s="51"/>
      <c r="HZ130" s="51"/>
      <c r="IA130" s="51"/>
      <c r="IB130" s="51"/>
      <c r="IC130" s="51"/>
      <c r="ID130" s="51"/>
      <c r="IE130" s="51"/>
      <c r="IF130" s="51"/>
      <c r="IG130" s="51"/>
      <c r="IH130" s="51"/>
      <c r="II130" s="51"/>
      <c r="IJ130" s="51"/>
      <c r="IK130" s="51"/>
      <c r="IL130" s="51"/>
      <c r="IM130" s="51"/>
      <c r="IN130" s="51"/>
      <c r="IO130" s="51"/>
      <c r="IP130" s="51"/>
      <c r="IQ130" s="51"/>
      <c r="IR130" s="51"/>
      <c r="IS130" s="51"/>
      <c r="IT130" s="51"/>
      <c r="IU130" s="51"/>
      <c r="IV130" s="51"/>
      <c r="IW130" s="51"/>
      <c r="IX130" s="51"/>
      <c r="IY130" s="51"/>
      <c r="IZ130" s="51"/>
      <c r="JA130" s="51"/>
      <c r="JB130" s="51"/>
      <c r="JC130" s="51"/>
      <c r="JD130" s="51"/>
      <c r="JE130" s="51"/>
      <c r="JF130" s="51"/>
      <c r="JG130" s="51"/>
      <c r="JH130" s="51"/>
      <c r="JI130" s="51"/>
      <c r="JJ130" s="51"/>
      <c r="JK130" s="51"/>
      <c r="JL130" s="51"/>
      <c r="JM130" s="51"/>
      <c r="JN130" s="51"/>
      <c r="JO130" s="51"/>
      <c r="JP130" s="51"/>
      <c r="JQ130" s="51"/>
      <c r="JR130" s="51"/>
      <c r="JS130" s="51"/>
      <c r="JT130" s="51"/>
      <c r="JU130" s="51"/>
      <c r="JV130" s="51"/>
      <c r="JW130" s="51"/>
      <c r="JX130" s="51"/>
      <c r="JY130" s="51"/>
      <c r="JZ130" s="51"/>
      <c r="KA130" s="51"/>
      <c r="KB130" s="51"/>
      <c r="KC130" s="51"/>
      <c r="KD130" s="51"/>
      <c r="KE130" s="51"/>
      <c r="KF130" s="51"/>
      <c r="KG130" s="51"/>
      <c r="KH130" s="51"/>
      <c r="KI130" s="51"/>
      <c r="KJ130" s="51"/>
      <c r="KK130" s="51"/>
      <c r="KL130" s="51"/>
      <c r="KM130" s="51"/>
      <c r="KN130" s="51"/>
      <c r="KO130" s="51"/>
      <c r="KP130" s="51"/>
      <c r="KQ130" s="51"/>
      <c r="KR130" s="51"/>
      <c r="KS130" s="51"/>
      <c r="KT130" s="51"/>
      <c r="KU130" s="51"/>
      <c r="KV130" s="51"/>
      <c r="KW130" s="51"/>
      <c r="KX130" s="51"/>
      <c r="KY130" s="51"/>
      <c r="KZ130" s="51"/>
      <c r="LA130" s="51"/>
      <c r="LB130" s="51"/>
      <c r="LC130" s="51"/>
      <c r="LD130" s="51"/>
      <c r="LE130" s="51"/>
      <c r="LF130" s="51"/>
      <c r="LG130" s="51"/>
      <c r="LH130" s="51"/>
      <c r="LI130" s="51"/>
      <c r="LJ130" s="51"/>
      <c r="LK130" s="51"/>
      <c r="LL130" s="51"/>
      <c r="LM130" s="51"/>
      <c r="LN130" s="51"/>
      <c r="LO130" s="51"/>
      <c r="LP130" s="51"/>
      <c r="LQ130" s="51"/>
      <c r="LR130" s="51"/>
      <c r="LS130" s="51"/>
      <c r="LT130" s="51"/>
      <c r="LU130" s="51"/>
      <c r="LV130" s="51"/>
      <c r="LW130" s="51"/>
      <c r="LX130" s="51"/>
      <c r="LY130" s="51"/>
    </row>
    <row r="131" spans="7:337"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131"/>
      <c r="AH131" s="131"/>
      <c r="AI131" s="131"/>
      <c r="AJ131" s="131"/>
      <c r="AK131" s="50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  <c r="DR131" s="51"/>
      <c r="DS131" s="51"/>
      <c r="DT131" s="51"/>
      <c r="DU131" s="51"/>
      <c r="DV131" s="51"/>
      <c r="DW131" s="51"/>
      <c r="DX131" s="51"/>
      <c r="DY131" s="51"/>
      <c r="DZ131" s="51"/>
      <c r="EA131" s="51"/>
      <c r="EB131" s="51"/>
      <c r="EC131" s="51"/>
      <c r="ED131" s="51"/>
      <c r="EE131" s="51"/>
      <c r="EF131" s="51"/>
      <c r="EG131" s="51"/>
      <c r="EH131" s="51"/>
      <c r="EI131" s="51"/>
      <c r="EJ131" s="51"/>
      <c r="EK131" s="51"/>
      <c r="EL131" s="51"/>
      <c r="EM131" s="51"/>
      <c r="EN131" s="51"/>
      <c r="EO131" s="51"/>
      <c r="EP131" s="51"/>
      <c r="EQ131" s="51"/>
      <c r="ER131" s="51"/>
      <c r="ES131" s="51"/>
      <c r="ET131" s="51"/>
      <c r="EU131" s="51"/>
      <c r="EV131" s="51"/>
      <c r="EW131" s="51"/>
      <c r="EX131" s="51"/>
      <c r="EY131" s="51"/>
      <c r="EZ131" s="51"/>
      <c r="FA131" s="51"/>
      <c r="FB131" s="51"/>
      <c r="FC131" s="51"/>
      <c r="FD131" s="51"/>
      <c r="FE131" s="51"/>
      <c r="FF131" s="51"/>
      <c r="FG131" s="51"/>
      <c r="FH131" s="51"/>
      <c r="FI131" s="51"/>
      <c r="FJ131" s="51"/>
      <c r="FK131" s="51"/>
      <c r="FL131" s="51"/>
      <c r="FM131" s="51"/>
      <c r="FN131" s="51"/>
      <c r="FO131" s="51"/>
      <c r="FP131" s="51"/>
      <c r="FQ131" s="51"/>
      <c r="FR131" s="51"/>
      <c r="FS131" s="51"/>
      <c r="FT131" s="51"/>
      <c r="FU131" s="51"/>
      <c r="FV131" s="51"/>
      <c r="FW131" s="51"/>
      <c r="FX131" s="51"/>
      <c r="FY131" s="51"/>
      <c r="FZ131" s="51"/>
      <c r="GA131" s="51"/>
      <c r="GB131" s="51"/>
      <c r="GC131" s="51"/>
      <c r="GD131" s="51"/>
      <c r="GE131" s="51"/>
      <c r="GF131" s="51"/>
      <c r="GG131" s="51"/>
      <c r="GH131" s="51"/>
      <c r="GI131" s="51"/>
      <c r="GJ131" s="51"/>
      <c r="GK131" s="51"/>
      <c r="GL131" s="51"/>
      <c r="GM131" s="51"/>
      <c r="GN131" s="51"/>
      <c r="GO131" s="51"/>
      <c r="GP131" s="51"/>
      <c r="GQ131" s="51"/>
      <c r="GR131" s="51"/>
      <c r="GS131" s="51"/>
      <c r="GT131" s="51"/>
      <c r="GU131" s="51"/>
      <c r="GV131" s="51"/>
      <c r="GW131" s="51"/>
      <c r="GX131" s="51"/>
      <c r="GY131" s="51"/>
      <c r="GZ131" s="51"/>
      <c r="HA131" s="51"/>
      <c r="HB131" s="51"/>
      <c r="HC131" s="51"/>
      <c r="HD131" s="51"/>
      <c r="HE131" s="51"/>
      <c r="HF131" s="51"/>
      <c r="HG131" s="51"/>
      <c r="HH131" s="51"/>
      <c r="HI131" s="51"/>
      <c r="HJ131" s="51"/>
      <c r="HK131" s="51"/>
      <c r="HL131" s="51"/>
      <c r="HM131" s="51"/>
      <c r="HN131" s="51"/>
      <c r="HO131" s="51"/>
      <c r="HP131" s="51"/>
      <c r="HQ131" s="51"/>
      <c r="HR131" s="51"/>
      <c r="HS131" s="51"/>
      <c r="HT131" s="51"/>
      <c r="HU131" s="51"/>
      <c r="HV131" s="51"/>
      <c r="HW131" s="51"/>
      <c r="HX131" s="51"/>
      <c r="HY131" s="51"/>
      <c r="HZ131" s="51"/>
      <c r="IA131" s="51"/>
      <c r="IB131" s="51"/>
      <c r="IC131" s="51"/>
      <c r="ID131" s="51"/>
      <c r="IE131" s="51"/>
      <c r="IF131" s="51"/>
      <c r="IG131" s="51"/>
      <c r="IH131" s="51"/>
      <c r="II131" s="51"/>
      <c r="IJ131" s="51"/>
      <c r="IK131" s="51"/>
      <c r="IL131" s="51"/>
      <c r="IM131" s="51"/>
      <c r="IN131" s="51"/>
      <c r="IO131" s="51"/>
      <c r="IP131" s="51"/>
      <c r="IQ131" s="51"/>
      <c r="IR131" s="51"/>
      <c r="IS131" s="51"/>
      <c r="IT131" s="51"/>
      <c r="IU131" s="51"/>
      <c r="IV131" s="51"/>
      <c r="IW131" s="51"/>
      <c r="IX131" s="51"/>
      <c r="IY131" s="51"/>
      <c r="IZ131" s="51"/>
      <c r="JA131" s="51"/>
      <c r="JB131" s="51"/>
      <c r="JC131" s="51"/>
      <c r="JD131" s="51"/>
      <c r="JE131" s="51"/>
      <c r="JF131" s="51"/>
      <c r="JG131" s="51"/>
      <c r="JH131" s="51"/>
      <c r="JI131" s="51"/>
      <c r="JJ131" s="51"/>
      <c r="JK131" s="51"/>
      <c r="JL131" s="51"/>
      <c r="JM131" s="51"/>
      <c r="JN131" s="51"/>
      <c r="JO131" s="51"/>
      <c r="JP131" s="51"/>
      <c r="JQ131" s="51"/>
      <c r="JR131" s="51"/>
      <c r="JS131" s="51"/>
      <c r="JT131" s="51"/>
      <c r="JU131" s="51"/>
      <c r="JV131" s="51"/>
      <c r="JW131" s="51"/>
      <c r="JX131" s="51"/>
      <c r="JY131" s="51"/>
      <c r="JZ131" s="51"/>
      <c r="KA131" s="51"/>
      <c r="KB131" s="51"/>
      <c r="KC131" s="51"/>
      <c r="KD131" s="51"/>
      <c r="KE131" s="51"/>
      <c r="KF131" s="51"/>
      <c r="KG131" s="51"/>
      <c r="KH131" s="51"/>
      <c r="KI131" s="51"/>
      <c r="KJ131" s="51"/>
      <c r="KK131" s="51"/>
      <c r="KL131" s="51"/>
      <c r="KM131" s="51"/>
      <c r="KN131" s="51"/>
      <c r="KO131" s="51"/>
      <c r="KP131" s="51"/>
      <c r="KQ131" s="51"/>
      <c r="KR131" s="51"/>
      <c r="KS131" s="51"/>
      <c r="KT131" s="51"/>
      <c r="KU131" s="51"/>
      <c r="KV131" s="51"/>
      <c r="KW131" s="51"/>
      <c r="KX131" s="51"/>
      <c r="KY131" s="51"/>
      <c r="KZ131" s="51"/>
      <c r="LA131" s="51"/>
      <c r="LB131" s="51"/>
      <c r="LC131" s="51"/>
      <c r="LD131" s="51"/>
      <c r="LE131" s="51"/>
      <c r="LF131" s="51"/>
      <c r="LG131" s="51"/>
      <c r="LH131" s="51"/>
      <c r="LI131" s="51"/>
      <c r="LJ131" s="51"/>
      <c r="LK131" s="51"/>
      <c r="LL131" s="51"/>
      <c r="LM131" s="51"/>
      <c r="LN131" s="51"/>
      <c r="LO131" s="51"/>
      <c r="LP131" s="51"/>
      <c r="LQ131" s="51"/>
      <c r="LR131" s="51"/>
      <c r="LS131" s="51"/>
      <c r="LT131" s="51"/>
      <c r="LU131" s="51"/>
      <c r="LV131" s="51"/>
      <c r="LW131" s="51"/>
      <c r="LX131" s="51"/>
      <c r="LY131" s="51"/>
    </row>
    <row r="132" spans="7:337">
      <c r="AK132" s="50"/>
    </row>
    <row r="133" spans="7:337">
      <c r="AK133" s="50"/>
    </row>
    <row r="134" spans="7:337">
      <c r="AK134" s="50"/>
    </row>
    <row r="135" spans="7:337">
      <c r="AK135" s="50"/>
    </row>
    <row r="136" spans="7:337">
      <c r="AK136" s="50"/>
    </row>
    <row r="137" spans="7:337">
      <c r="AK137" s="50"/>
    </row>
    <row r="138" spans="7:337">
      <c r="AK138" s="50"/>
    </row>
    <row r="139" spans="7:337">
      <c r="AK139" s="50"/>
    </row>
    <row r="140" spans="7:337">
      <c r="AK140" s="50"/>
    </row>
    <row r="141" spans="7:337">
      <c r="AK141" s="50"/>
    </row>
    <row r="142" spans="7:337">
      <c r="AK142" s="50"/>
    </row>
    <row r="143" spans="7:337">
      <c r="AK143" s="50"/>
    </row>
    <row r="144" spans="7:337">
      <c r="AK144" s="50"/>
    </row>
    <row r="145" spans="37:37">
      <c r="AK145" s="50"/>
    </row>
    <row r="146" spans="37:37">
      <c r="AK146" s="50"/>
    </row>
    <row r="147" spans="37:37">
      <c r="AK147" s="50"/>
    </row>
    <row r="148" spans="37:37">
      <c r="AK148" s="50"/>
    </row>
    <row r="149" spans="37:37">
      <c r="AK149" s="50"/>
    </row>
    <row r="150" spans="37:37">
      <c r="AK150" s="50"/>
    </row>
    <row r="151" spans="37:37">
      <c r="AK151" s="50"/>
    </row>
    <row r="152" spans="37:37">
      <c r="AK152" s="50"/>
    </row>
    <row r="153" spans="37:37">
      <c r="AK153" s="50"/>
    </row>
    <row r="154" spans="37:37">
      <c r="AK154" s="50"/>
    </row>
    <row r="155" spans="37:37">
      <c r="AK155" s="50"/>
    </row>
    <row r="156" spans="37:37">
      <c r="AK156" s="50"/>
    </row>
    <row r="157" spans="37:37">
      <c r="AK157" s="50"/>
    </row>
    <row r="158" spans="37:37">
      <c r="AK158" s="50"/>
    </row>
    <row r="159" spans="37:37">
      <c r="AK159" s="50"/>
    </row>
    <row r="160" spans="37:37">
      <c r="AK160" s="50"/>
    </row>
    <row r="161" spans="37:37">
      <c r="AK161" s="50"/>
    </row>
    <row r="162" spans="37:37">
      <c r="AK162" s="50"/>
    </row>
    <row r="163" spans="37:37">
      <c r="AK163" s="50"/>
    </row>
    <row r="164" spans="37:37">
      <c r="AK164" s="50"/>
    </row>
    <row r="165" spans="37:37">
      <c r="AK165" s="50"/>
    </row>
    <row r="166" spans="37:37">
      <c r="AK166" s="50"/>
    </row>
    <row r="167" spans="37:37">
      <c r="AK167" s="50"/>
    </row>
    <row r="168" spans="37:37">
      <c r="AK168" s="50"/>
    </row>
    <row r="169" spans="37:37">
      <c r="AK169" s="50"/>
    </row>
    <row r="170" spans="37:37">
      <c r="AK170" s="50"/>
    </row>
    <row r="171" spans="37:37">
      <c r="AK171" s="50"/>
    </row>
    <row r="172" spans="37:37">
      <c r="AK172" s="50"/>
    </row>
    <row r="173" spans="37:37">
      <c r="AK173" s="50"/>
    </row>
    <row r="174" spans="37:37">
      <c r="AK174" s="50"/>
    </row>
    <row r="175" spans="37:37">
      <c r="AK175" s="50"/>
    </row>
    <row r="176" spans="37:37">
      <c r="AK176" s="50"/>
    </row>
    <row r="177" spans="37:37">
      <c r="AK177" s="50"/>
    </row>
    <row r="178" spans="37:37">
      <c r="AK178" s="50"/>
    </row>
    <row r="179" spans="37:37">
      <c r="AK179" s="50"/>
    </row>
    <row r="180" spans="37:37">
      <c r="AK180" s="50"/>
    </row>
    <row r="181" spans="37:37">
      <c r="AK181" s="50"/>
    </row>
    <row r="182" spans="37:37">
      <c r="AK182" s="50"/>
    </row>
    <row r="183" spans="37:37">
      <c r="AK183" s="50"/>
    </row>
    <row r="184" spans="37:37">
      <c r="AK184" s="50"/>
    </row>
    <row r="185" spans="37:37">
      <c r="AK185" s="50"/>
    </row>
    <row r="186" spans="37:37">
      <c r="AK186" s="50"/>
    </row>
    <row r="187" spans="37:37">
      <c r="AK187" s="50"/>
    </row>
    <row r="188" spans="37:37">
      <c r="AK188" s="50"/>
    </row>
    <row r="189" spans="37:37">
      <c r="AK189" s="50"/>
    </row>
    <row r="190" spans="37:37">
      <c r="AK190" s="50"/>
    </row>
    <row r="191" spans="37:37">
      <c r="AK191" s="50"/>
    </row>
    <row r="192" spans="37:37">
      <c r="AK192" s="50"/>
    </row>
    <row r="193" spans="37:37">
      <c r="AK193" s="50"/>
    </row>
    <row r="194" spans="37:37">
      <c r="AK194" s="50"/>
    </row>
    <row r="195" spans="37:37">
      <c r="AK195" s="50"/>
    </row>
    <row r="196" spans="37:37">
      <c r="AK196" s="50"/>
    </row>
    <row r="197" spans="37:37">
      <c r="AK197" s="50"/>
    </row>
    <row r="198" spans="37:37">
      <c r="AK198" s="50"/>
    </row>
    <row r="199" spans="37:37">
      <c r="AK199" s="50"/>
    </row>
    <row r="200" spans="37:37">
      <c r="AK200" s="50"/>
    </row>
    <row r="201" spans="37:37">
      <c r="AK201" s="50"/>
    </row>
    <row r="202" spans="37:37">
      <c r="AK202" s="50"/>
    </row>
    <row r="203" spans="37:37">
      <c r="AK203" s="50"/>
    </row>
    <row r="204" spans="37:37">
      <c r="AK204" s="50"/>
    </row>
    <row r="205" spans="37:37">
      <c r="AK205" s="50"/>
    </row>
    <row r="206" spans="37:37">
      <c r="AK206" s="50"/>
    </row>
    <row r="207" spans="37:37">
      <c r="AK207" s="50"/>
    </row>
    <row r="208" spans="37:37">
      <c r="AK208" s="50"/>
    </row>
    <row r="209" spans="37:37">
      <c r="AK209" s="50"/>
    </row>
    <row r="210" spans="37:37">
      <c r="AK210" s="50"/>
    </row>
    <row r="211" spans="37:37">
      <c r="AK211" s="50"/>
    </row>
    <row r="212" spans="37:37">
      <c r="AK212" s="50"/>
    </row>
    <row r="213" spans="37:37">
      <c r="AK213" s="50"/>
    </row>
    <row r="214" spans="37:37">
      <c r="AK214" s="50"/>
    </row>
    <row r="215" spans="37:37">
      <c r="AK215" s="50"/>
    </row>
    <row r="216" spans="37:37">
      <c r="AK216" s="50"/>
    </row>
    <row r="217" spans="37:37">
      <c r="AK217" s="50"/>
    </row>
    <row r="218" spans="37:37">
      <c r="AK218" s="50"/>
    </row>
    <row r="219" spans="37:37">
      <c r="AK219" s="50"/>
    </row>
    <row r="220" spans="37:37">
      <c r="AK220" s="50"/>
    </row>
    <row r="221" spans="37:37">
      <c r="AK221" s="50"/>
    </row>
    <row r="222" spans="37:37">
      <c r="AK222" s="50"/>
    </row>
    <row r="223" spans="37:37">
      <c r="AK223" s="50"/>
    </row>
    <row r="224" spans="37:37">
      <c r="AK224" s="50"/>
    </row>
    <row r="225" spans="37:37">
      <c r="AK225" s="50"/>
    </row>
    <row r="226" spans="37:37">
      <c r="AK226" s="50"/>
    </row>
    <row r="227" spans="37:37">
      <c r="AK227" s="50"/>
    </row>
    <row r="228" spans="37:37">
      <c r="AK228" s="50"/>
    </row>
    <row r="229" spans="37:37">
      <c r="AK229" s="50"/>
    </row>
    <row r="230" spans="37:37">
      <c r="AK230" s="50"/>
    </row>
    <row r="231" spans="37:37">
      <c r="AK231" s="50"/>
    </row>
    <row r="232" spans="37:37">
      <c r="AK232" s="50"/>
    </row>
    <row r="233" spans="37:37">
      <c r="AK233" s="50"/>
    </row>
    <row r="234" spans="37:37">
      <c r="AK234" s="50"/>
    </row>
    <row r="235" spans="37:37">
      <c r="AK235" s="50"/>
    </row>
    <row r="236" spans="37:37">
      <c r="AK236" s="50"/>
    </row>
    <row r="237" spans="37:37">
      <c r="AK237" s="50"/>
    </row>
    <row r="238" spans="37:37">
      <c r="AK238" s="50"/>
    </row>
    <row r="239" spans="37:37">
      <c r="AK239" s="50"/>
    </row>
    <row r="240" spans="37:37">
      <c r="AK240" s="50"/>
    </row>
    <row r="241" spans="37:37">
      <c r="AK241" s="50"/>
    </row>
    <row r="242" spans="37:37">
      <c r="AK242" s="50"/>
    </row>
    <row r="243" spans="37:37">
      <c r="AK243" s="50"/>
    </row>
    <row r="244" spans="37:37">
      <c r="AK244" s="50"/>
    </row>
    <row r="245" spans="37:37">
      <c r="AK245" s="50"/>
    </row>
    <row r="246" spans="37:37">
      <c r="AK246" s="50"/>
    </row>
    <row r="247" spans="37:37">
      <c r="AK247" s="50"/>
    </row>
    <row r="248" spans="37:37">
      <c r="AK248" s="50"/>
    </row>
    <row r="249" spans="37:37">
      <c r="AK249" s="50"/>
    </row>
    <row r="250" spans="37:37">
      <c r="AK250" s="50"/>
    </row>
    <row r="251" spans="37:37">
      <c r="AK251" s="50"/>
    </row>
    <row r="252" spans="37:37">
      <c r="AK252" s="50"/>
    </row>
    <row r="253" spans="37:37">
      <c r="AK253" s="50"/>
    </row>
    <row r="254" spans="37:37">
      <c r="AK254" s="50"/>
    </row>
    <row r="255" spans="37:37">
      <c r="AK255" s="50"/>
    </row>
    <row r="256" spans="37:37">
      <c r="AK256" s="50"/>
    </row>
    <row r="257" spans="37:37">
      <c r="AK257" s="50"/>
    </row>
    <row r="258" spans="37:37">
      <c r="AK258" s="50"/>
    </row>
    <row r="259" spans="37:37">
      <c r="AK259" s="50"/>
    </row>
    <row r="260" spans="37:37">
      <c r="AK260" s="50"/>
    </row>
    <row r="261" spans="37:37">
      <c r="AK261" s="50"/>
    </row>
    <row r="262" spans="37:37">
      <c r="AK262" s="50"/>
    </row>
    <row r="263" spans="37:37">
      <c r="AK263" s="50"/>
    </row>
    <row r="264" spans="37:37">
      <c r="AK264" s="50"/>
    </row>
    <row r="265" spans="37:37">
      <c r="AK265" s="50"/>
    </row>
    <row r="266" spans="37:37">
      <c r="AK266" s="50"/>
    </row>
    <row r="267" spans="37:37">
      <c r="AK267" s="50"/>
    </row>
    <row r="268" spans="37:37">
      <c r="AK268" s="50"/>
    </row>
    <row r="269" spans="37:37">
      <c r="AK269" s="50"/>
    </row>
    <row r="270" spans="37:37">
      <c r="AK270" s="50"/>
    </row>
    <row r="271" spans="37:37">
      <c r="AK271" s="50"/>
    </row>
    <row r="272" spans="37:37">
      <c r="AK272" s="50"/>
    </row>
    <row r="273" spans="37:37">
      <c r="AK273" s="50"/>
    </row>
    <row r="274" spans="37:37">
      <c r="AK274" s="50"/>
    </row>
    <row r="275" spans="37:37">
      <c r="AK275" s="50"/>
    </row>
    <row r="276" spans="37:37">
      <c r="AK276" s="50"/>
    </row>
    <row r="277" spans="37:37">
      <c r="AK277" s="50"/>
    </row>
    <row r="278" spans="37:37">
      <c r="AK278" s="50"/>
    </row>
    <row r="279" spans="37:37">
      <c r="AK279" s="50"/>
    </row>
    <row r="280" spans="37:37">
      <c r="AK280" s="50"/>
    </row>
    <row r="281" spans="37:37">
      <c r="AK281" s="50"/>
    </row>
    <row r="282" spans="37:37">
      <c r="AK282" s="50"/>
    </row>
    <row r="283" spans="37:37">
      <c r="AK283" s="50"/>
    </row>
    <row r="284" spans="37:37">
      <c r="AK284" s="50"/>
    </row>
    <row r="285" spans="37:37">
      <c r="AK285" s="50"/>
    </row>
    <row r="286" spans="37:37">
      <c r="AK286" s="50"/>
    </row>
    <row r="287" spans="37:37">
      <c r="AK287" s="50"/>
    </row>
    <row r="288" spans="37:37">
      <c r="AK288" s="50"/>
    </row>
    <row r="289" spans="37:37">
      <c r="AK289" s="50"/>
    </row>
    <row r="290" spans="37:37">
      <c r="AK290" s="50"/>
    </row>
    <row r="291" spans="37:37">
      <c r="AK291" s="50"/>
    </row>
    <row r="292" spans="37:37">
      <c r="AK292" s="50"/>
    </row>
    <row r="293" spans="37:37">
      <c r="AK293" s="50"/>
    </row>
    <row r="294" spans="37:37">
      <c r="AK294" s="50"/>
    </row>
    <row r="295" spans="37:37">
      <c r="AK295" s="50"/>
    </row>
    <row r="296" spans="37:37">
      <c r="AK296" s="50"/>
    </row>
    <row r="297" spans="37:37">
      <c r="AK297" s="50"/>
    </row>
    <row r="298" spans="37:37">
      <c r="AK298" s="50"/>
    </row>
    <row r="299" spans="37:37">
      <c r="AK299" s="50"/>
    </row>
    <row r="300" spans="37:37">
      <c r="AK300" s="50"/>
    </row>
    <row r="301" spans="37:37">
      <c r="AK301" s="50"/>
    </row>
    <row r="302" spans="37:37">
      <c r="AK302" s="50"/>
    </row>
    <row r="303" spans="37:37">
      <c r="AK303" s="50"/>
    </row>
    <row r="304" spans="37:37">
      <c r="AK304" s="50"/>
    </row>
    <row r="305" spans="37:37">
      <c r="AK305" s="50"/>
    </row>
    <row r="306" spans="37:37">
      <c r="AK306" s="50"/>
    </row>
    <row r="307" spans="37:37">
      <c r="AK307" s="50"/>
    </row>
    <row r="308" spans="37:37">
      <c r="AK308" s="50"/>
    </row>
    <row r="309" spans="37:37">
      <c r="AK309" s="50"/>
    </row>
    <row r="310" spans="37:37">
      <c r="AK310" s="50"/>
    </row>
    <row r="311" spans="37:37">
      <c r="AK311" s="50"/>
    </row>
    <row r="312" spans="37:37">
      <c r="AK312" s="50"/>
    </row>
    <row r="313" spans="37:37">
      <c r="AK313" s="50"/>
    </row>
    <row r="314" spans="37:37">
      <c r="AK314" s="50"/>
    </row>
    <row r="315" spans="37:37">
      <c r="AK315" s="50"/>
    </row>
    <row r="316" spans="37:37">
      <c r="AK316" s="50"/>
    </row>
    <row r="317" spans="37:37">
      <c r="AK317" s="50"/>
    </row>
    <row r="318" spans="37:37">
      <c r="AK318" s="50"/>
    </row>
    <row r="319" spans="37:37">
      <c r="AK319" s="50"/>
    </row>
    <row r="320" spans="37:37">
      <c r="AK320" s="50"/>
    </row>
    <row r="321" spans="37:37">
      <c r="AK321" s="50"/>
    </row>
    <row r="322" spans="37:37">
      <c r="AK322" s="50"/>
    </row>
    <row r="323" spans="37:37">
      <c r="AK323" s="50"/>
    </row>
    <row r="324" spans="37:37">
      <c r="AK324" s="50"/>
    </row>
    <row r="325" spans="37:37">
      <c r="AK325" s="50"/>
    </row>
    <row r="326" spans="37:37">
      <c r="AK326" s="50"/>
    </row>
    <row r="327" spans="37:37">
      <c r="AK327" s="50"/>
    </row>
    <row r="328" spans="37:37">
      <c r="AK328" s="50"/>
    </row>
    <row r="329" spans="37:37">
      <c r="AK329" s="50"/>
    </row>
    <row r="330" spans="37:37">
      <c r="AK330" s="50"/>
    </row>
    <row r="331" spans="37:37">
      <c r="AK331" s="50"/>
    </row>
    <row r="332" spans="37:37">
      <c r="AK332" s="50"/>
    </row>
    <row r="333" spans="37:37">
      <c r="AK333" s="50"/>
    </row>
    <row r="334" spans="37:37">
      <c r="AK334" s="50"/>
    </row>
    <row r="335" spans="37:37">
      <c r="AK335" s="50"/>
    </row>
    <row r="336" spans="37:37">
      <c r="AK336" s="50"/>
    </row>
    <row r="337" spans="37:37">
      <c r="AK337" s="50"/>
    </row>
    <row r="338" spans="37:37">
      <c r="AK338" s="50"/>
    </row>
    <row r="339" spans="37:37">
      <c r="AK339" s="50"/>
    </row>
    <row r="340" spans="37:37">
      <c r="AK340" s="50"/>
    </row>
    <row r="341" spans="37:37">
      <c r="AK341" s="50"/>
    </row>
    <row r="342" spans="37:37">
      <c r="AK342" s="50"/>
    </row>
    <row r="343" spans="37:37">
      <c r="AK343" s="50"/>
    </row>
    <row r="344" spans="37:37">
      <c r="AK344" s="50"/>
    </row>
    <row r="345" spans="37:37">
      <c r="AK345" s="50"/>
    </row>
    <row r="346" spans="37:37">
      <c r="AK346" s="50"/>
    </row>
    <row r="347" spans="37:37">
      <c r="AK347" s="50"/>
    </row>
    <row r="348" spans="37:37">
      <c r="AK348" s="50"/>
    </row>
    <row r="349" spans="37:37">
      <c r="AK349" s="50"/>
    </row>
    <row r="350" spans="37:37">
      <c r="AK350" s="50"/>
    </row>
    <row r="351" spans="37:37">
      <c r="AK351" s="50"/>
    </row>
    <row r="352" spans="37:37">
      <c r="AK352" s="50"/>
    </row>
    <row r="353" spans="37:37">
      <c r="AK353" s="50"/>
    </row>
    <row r="354" spans="37:37">
      <c r="AK354" s="50"/>
    </row>
    <row r="355" spans="37:37">
      <c r="AK355" s="50"/>
    </row>
    <row r="356" spans="37:37">
      <c r="AK356" s="50"/>
    </row>
    <row r="357" spans="37:37">
      <c r="AK357" s="50"/>
    </row>
    <row r="358" spans="37:37">
      <c r="AK358" s="50"/>
    </row>
    <row r="359" spans="37:37">
      <c r="AK359" s="50"/>
    </row>
    <row r="360" spans="37:37">
      <c r="AK360" s="50"/>
    </row>
    <row r="361" spans="37:37">
      <c r="AK361" s="50"/>
    </row>
    <row r="362" spans="37:37">
      <c r="AK362" s="50"/>
    </row>
    <row r="363" spans="37:37">
      <c r="AK363" s="50"/>
    </row>
    <row r="364" spans="37:37">
      <c r="AK364" s="50"/>
    </row>
    <row r="365" spans="37:37">
      <c r="AK365" s="50"/>
    </row>
  </sheetData>
  <sheetProtection formatCells="0" formatColumns="0" formatRows="0" insertColumns="0" insertRows="0" insertHyperlinks="0" deleteColumns="0" deleteRows="0" sort="0" autoFilter="0" pivotTables="0"/>
  <conditionalFormatting sqref="AL83">
    <cfRule type="cellIs" dxfId="700" priority="1" operator="lessThan">
      <formula>0</formula>
    </cfRule>
  </conditionalFormatting>
  <conditionalFormatting sqref="AL84">
    <cfRule type="cellIs" dxfId="699" priority="2" operator="lessThan">
      <formula>0</formula>
    </cfRule>
  </conditionalFormatting>
  <conditionalFormatting sqref="AM83">
    <cfRule type="cellIs" dxfId="698" priority="3" operator="lessThan">
      <formula>0</formula>
    </cfRule>
  </conditionalFormatting>
  <conditionalFormatting sqref="AM84">
    <cfRule type="cellIs" dxfId="697" priority="4" operator="lessThan">
      <formula>0</formula>
    </cfRule>
  </conditionalFormatting>
  <conditionalFormatting sqref="AN83">
    <cfRule type="cellIs" dxfId="696" priority="5" operator="lessThan">
      <formula>0</formula>
    </cfRule>
  </conditionalFormatting>
  <conditionalFormatting sqref="AN84">
    <cfRule type="cellIs" dxfId="695" priority="6" operator="lessThan">
      <formula>0</formula>
    </cfRule>
  </conditionalFormatting>
  <conditionalFormatting sqref="AO83">
    <cfRule type="cellIs" dxfId="694" priority="7" operator="lessThan">
      <formula>0</formula>
    </cfRule>
  </conditionalFormatting>
  <conditionalFormatting sqref="AO84">
    <cfRule type="cellIs" dxfId="693" priority="8" operator="lessThan">
      <formula>0</formula>
    </cfRule>
  </conditionalFormatting>
  <conditionalFormatting sqref="AP83">
    <cfRule type="cellIs" dxfId="692" priority="9" operator="lessThan">
      <formula>0</formula>
    </cfRule>
  </conditionalFormatting>
  <conditionalFormatting sqref="AP84">
    <cfRule type="cellIs" dxfId="691" priority="10" operator="lessThan">
      <formula>0</formula>
    </cfRule>
  </conditionalFormatting>
  <conditionalFormatting sqref="AQ83">
    <cfRule type="cellIs" dxfId="690" priority="11" operator="lessThan">
      <formula>0</formula>
    </cfRule>
  </conditionalFormatting>
  <conditionalFormatting sqref="AQ84">
    <cfRule type="cellIs" dxfId="689" priority="12" operator="lessThan">
      <formula>0</formula>
    </cfRule>
  </conditionalFormatting>
  <conditionalFormatting sqref="AR83">
    <cfRule type="cellIs" dxfId="688" priority="13" operator="lessThan">
      <formula>0</formula>
    </cfRule>
  </conditionalFormatting>
  <conditionalFormatting sqref="AR84">
    <cfRule type="cellIs" dxfId="687" priority="14" operator="lessThan">
      <formula>0</formula>
    </cfRule>
  </conditionalFormatting>
  <conditionalFormatting sqref="AS83">
    <cfRule type="cellIs" dxfId="686" priority="15" operator="lessThan">
      <formula>0</formula>
    </cfRule>
  </conditionalFormatting>
  <conditionalFormatting sqref="AS84">
    <cfRule type="cellIs" dxfId="685" priority="16" operator="lessThan">
      <formula>0</formula>
    </cfRule>
  </conditionalFormatting>
  <conditionalFormatting sqref="AT83">
    <cfRule type="cellIs" dxfId="684" priority="17" operator="lessThan">
      <formula>0</formula>
    </cfRule>
  </conditionalFormatting>
  <conditionalFormatting sqref="AT84">
    <cfRule type="cellIs" dxfId="683" priority="18" operator="lessThan">
      <formula>0</formula>
    </cfRule>
  </conditionalFormatting>
  <conditionalFormatting sqref="AU83">
    <cfRule type="cellIs" dxfId="682" priority="19" operator="lessThan">
      <formula>0</formula>
    </cfRule>
  </conditionalFormatting>
  <conditionalFormatting sqref="AU84">
    <cfRule type="cellIs" dxfId="681" priority="20" operator="lessThan">
      <formula>0</formula>
    </cfRule>
  </conditionalFormatting>
  <conditionalFormatting sqref="AV83">
    <cfRule type="cellIs" dxfId="680" priority="21" operator="lessThan">
      <formula>0</formula>
    </cfRule>
  </conditionalFormatting>
  <conditionalFormatting sqref="AV84">
    <cfRule type="cellIs" dxfId="679" priority="22" operator="lessThan">
      <formula>0</formula>
    </cfRule>
  </conditionalFormatting>
  <conditionalFormatting sqref="AW83">
    <cfRule type="cellIs" dxfId="678" priority="23" operator="lessThan">
      <formula>0</formula>
    </cfRule>
  </conditionalFormatting>
  <conditionalFormatting sqref="AW84">
    <cfRule type="cellIs" dxfId="677" priority="24" operator="lessThan">
      <formula>0</formula>
    </cfRule>
  </conditionalFormatting>
  <conditionalFormatting sqref="AX83">
    <cfRule type="cellIs" dxfId="676" priority="25" operator="lessThan">
      <formula>0</formula>
    </cfRule>
  </conditionalFormatting>
  <conditionalFormatting sqref="AX84">
    <cfRule type="cellIs" dxfId="675" priority="26" operator="lessThan">
      <formula>0</formula>
    </cfRule>
  </conditionalFormatting>
  <conditionalFormatting sqref="AY83">
    <cfRule type="cellIs" dxfId="674" priority="27" operator="lessThan">
      <formula>0</formula>
    </cfRule>
  </conditionalFormatting>
  <conditionalFormatting sqref="AY84">
    <cfRule type="cellIs" dxfId="673" priority="28" operator="lessThan">
      <formula>0</formula>
    </cfRule>
  </conditionalFormatting>
  <conditionalFormatting sqref="AZ83">
    <cfRule type="cellIs" dxfId="672" priority="29" operator="lessThan">
      <formula>0</formula>
    </cfRule>
  </conditionalFormatting>
  <conditionalFormatting sqref="AZ84">
    <cfRule type="cellIs" dxfId="671" priority="30" operator="lessThan">
      <formula>0</formula>
    </cfRule>
  </conditionalFormatting>
  <conditionalFormatting sqref="BA83">
    <cfRule type="cellIs" dxfId="670" priority="31" operator="lessThan">
      <formula>0</formula>
    </cfRule>
  </conditionalFormatting>
  <conditionalFormatting sqref="BA84">
    <cfRule type="cellIs" dxfId="669" priority="32" operator="lessThan">
      <formula>0</formula>
    </cfRule>
  </conditionalFormatting>
  <conditionalFormatting sqref="BB83">
    <cfRule type="cellIs" dxfId="668" priority="33" operator="lessThan">
      <formula>0</formula>
    </cfRule>
  </conditionalFormatting>
  <conditionalFormatting sqref="BB84">
    <cfRule type="cellIs" dxfId="667" priority="34" operator="lessThan">
      <formula>0</formula>
    </cfRule>
  </conditionalFormatting>
  <conditionalFormatting sqref="BC83">
    <cfRule type="cellIs" dxfId="666" priority="35" operator="lessThan">
      <formula>0</formula>
    </cfRule>
  </conditionalFormatting>
  <conditionalFormatting sqref="BC84">
    <cfRule type="cellIs" dxfId="665" priority="36" operator="lessThan">
      <formula>0</formula>
    </cfRule>
  </conditionalFormatting>
  <conditionalFormatting sqref="BD83">
    <cfRule type="cellIs" dxfId="664" priority="37" operator="lessThan">
      <formula>0</formula>
    </cfRule>
  </conditionalFormatting>
  <conditionalFormatting sqref="BD84">
    <cfRule type="cellIs" dxfId="663" priority="38" operator="lessThan">
      <formula>0</formula>
    </cfRule>
  </conditionalFormatting>
  <conditionalFormatting sqref="BE83">
    <cfRule type="cellIs" dxfId="662" priority="39" operator="lessThan">
      <formula>0</formula>
    </cfRule>
  </conditionalFormatting>
  <conditionalFormatting sqref="BE84">
    <cfRule type="cellIs" dxfId="661" priority="40" operator="lessThan">
      <formula>0</formula>
    </cfRule>
  </conditionalFormatting>
  <conditionalFormatting sqref="BF83">
    <cfRule type="cellIs" dxfId="660" priority="41" operator="lessThan">
      <formula>0</formula>
    </cfRule>
  </conditionalFormatting>
  <conditionalFormatting sqref="BF84">
    <cfRule type="cellIs" dxfId="659" priority="42" operator="lessThan">
      <formula>0</formula>
    </cfRule>
  </conditionalFormatting>
  <conditionalFormatting sqref="BG83">
    <cfRule type="cellIs" dxfId="658" priority="43" operator="lessThan">
      <formula>0</formula>
    </cfRule>
  </conditionalFormatting>
  <conditionalFormatting sqref="BG84">
    <cfRule type="cellIs" dxfId="657" priority="44" operator="lessThan">
      <formula>0</formula>
    </cfRule>
  </conditionalFormatting>
  <conditionalFormatting sqref="BH83">
    <cfRule type="cellIs" dxfId="656" priority="45" operator="lessThan">
      <formula>0</formula>
    </cfRule>
  </conditionalFormatting>
  <conditionalFormatting sqref="BH84">
    <cfRule type="cellIs" dxfId="655" priority="46" operator="lessThan">
      <formula>0</formula>
    </cfRule>
  </conditionalFormatting>
  <conditionalFormatting sqref="BI83">
    <cfRule type="cellIs" dxfId="654" priority="47" operator="lessThan">
      <formula>0</formula>
    </cfRule>
  </conditionalFormatting>
  <conditionalFormatting sqref="BI84">
    <cfRule type="cellIs" dxfId="653" priority="48" operator="lessThan">
      <formula>0</formula>
    </cfRule>
  </conditionalFormatting>
  <conditionalFormatting sqref="BJ83">
    <cfRule type="cellIs" dxfId="652" priority="49" operator="lessThan">
      <formula>0</formula>
    </cfRule>
  </conditionalFormatting>
  <conditionalFormatting sqref="BJ84">
    <cfRule type="cellIs" dxfId="651" priority="50" operator="lessThan">
      <formula>0</formula>
    </cfRule>
  </conditionalFormatting>
  <conditionalFormatting sqref="BK83">
    <cfRule type="cellIs" dxfId="650" priority="51" operator="lessThan">
      <formula>0</formula>
    </cfRule>
  </conditionalFormatting>
  <conditionalFormatting sqref="BK84">
    <cfRule type="cellIs" dxfId="649" priority="52" operator="lessThan">
      <formula>0</formula>
    </cfRule>
  </conditionalFormatting>
  <conditionalFormatting sqref="BL83">
    <cfRule type="cellIs" dxfId="648" priority="53" operator="lessThan">
      <formula>0</formula>
    </cfRule>
  </conditionalFormatting>
  <conditionalFormatting sqref="BL84">
    <cfRule type="cellIs" dxfId="647" priority="54" operator="lessThan">
      <formula>0</formula>
    </cfRule>
  </conditionalFormatting>
  <conditionalFormatting sqref="BM83">
    <cfRule type="cellIs" dxfId="646" priority="55" operator="lessThan">
      <formula>0</formula>
    </cfRule>
  </conditionalFormatting>
  <conditionalFormatting sqref="BM84">
    <cfRule type="cellIs" dxfId="645" priority="56" operator="lessThan">
      <formula>0</formula>
    </cfRule>
  </conditionalFormatting>
  <conditionalFormatting sqref="BN83">
    <cfRule type="cellIs" dxfId="644" priority="57" operator="lessThan">
      <formula>0</formula>
    </cfRule>
  </conditionalFormatting>
  <conditionalFormatting sqref="BN84">
    <cfRule type="cellIs" dxfId="643" priority="58" operator="lessThan">
      <formula>0</formula>
    </cfRule>
  </conditionalFormatting>
  <conditionalFormatting sqref="BO83">
    <cfRule type="cellIs" dxfId="642" priority="59" operator="lessThan">
      <formula>0</formula>
    </cfRule>
  </conditionalFormatting>
  <conditionalFormatting sqref="BO84">
    <cfRule type="cellIs" dxfId="641" priority="60" operator="lessThan">
      <formula>0</formula>
    </cfRule>
  </conditionalFormatting>
  <conditionalFormatting sqref="BP83">
    <cfRule type="cellIs" dxfId="640" priority="61" operator="lessThan">
      <formula>0</formula>
    </cfRule>
  </conditionalFormatting>
  <conditionalFormatting sqref="BP84">
    <cfRule type="cellIs" dxfId="639" priority="62" operator="lessThan">
      <formula>0</formula>
    </cfRule>
  </conditionalFormatting>
  <conditionalFormatting sqref="BQ83">
    <cfRule type="cellIs" dxfId="638" priority="63" operator="lessThan">
      <formula>0</formula>
    </cfRule>
  </conditionalFormatting>
  <conditionalFormatting sqref="BQ84">
    <cfRule type="cellIs" dxfId="637" priority="64" operator="lessThan">
      <formula>0</formula>
    </cfRule>
  </conditionalFormatting>
  <conditionalFormatting sqref="BR83">
    <cfRule type="cellIs" dxfId="636" priority="65" operator="lessThan">
      <formula>0</formula>
    </cfRule>
  </conditionalFormatting>
  <conditionalFormatting sqref="BR84">
    <cfRule type="cellIs" dxfId="635" priority="66" operator="lessThan">
      <formula>0</formula>
    </cfRule>
  </conditionalFormatting>
  <conditionalFormatting sqref="BS83">
    <cfRule type="cellIs" dxfId="634" priority="67" operator="lessThan">
      <formula>0</formula>
    </cfRule>
  </conditionalFormatting>
  <conditionalFormatting sqref="BS84">
    <cfRule type="cellIs" dxfId="633" priority="68" operator="lessThan">
      <formula>0</formula>
    </cfRule>
  </conditionalFormatting>
  <conditionalFormatting sqref="BT83">
    <cfRule type="cellIs" dxfId="632" priority="69" operator="lessThan">
      <formula>0</formula>
    </cfRule>
  </conditionalFormatting>
  <conditionalFormatting sqref="BT84">
    <cfRule type="cellIs" dxfId="631" priority="70" operator="lessThan">
      <formula>0</formula>
    </cfRule>
  </conditionalFormatting>
  <conditionalFormatting sqref="BU83">
    <cfRule type="cellIs" dxfId="630" priority="71" operator="lessThan">
      <formula>0</formula>
    </cfRule>
  </conditionalFormatting>
  <conditionalFormatting sqref="BU84">
    <cfRule type="cellIs" dxfId="629" priority="72" operator="lessThan">
      <formula>0</formula>
    </cfRule>
  </conditionalFormatting>
  <conditionalFormatting sqref="BV83">
    <cfRule type="cellIs" dxfId="628" priority="73" operator="lessThan">
      <formula>0</formula>
    </cfRule>
  </conditionalFormatting>
  <conditionalFormatting sqref="BV84">
    <cfRule type="cellIs" dxfId="627" priority="74" operator="lessThan">
      <formula>0</formula>
    </cfRule>
  </conditionalFormatting>
  <conditionalFormatting sqref="BW83">
    <cfRule type="cellIs" dxfId="626" priority="75" operator="lessThan">
      <formula>0</formula>
    </cfRule>
  </conditionalFormatting>
  <conditionalFormatting sqref="BW84">
    <cfRule type="cellIs" dxfId="625" priority="76" operator="lessThan">
      <formula>0</formula>
    </cfRule>
  </conditionalFormatting>
  <conditionalFormatting sqref="BX83">
    <cfRule type="cellIs" dxfId="624" priority="77" operator="lessThan">
      <formula>0</formula>
    </cfRule>
  </conditionalFormatting>
  <conditionalFormatting sqref="BX84">
    <cfRule type="cellIs" dxfId="623" priority="78" operator="lessThan">
      <formula>0</formula>
    </cfRule>
  </conditionalFormatting>
  <conditionalFormatting sqref="BY83">
    <cfRule type="cellIs" dxfId="622" priority="79" operator="lessThan">
      <formula>0</formula>
    </cfRule>
  </conditionalFormatting>
  <conditionalFormatting sqref="BY84">
    <cfRule type="cellIs" dxfId="621" priority="80" operator="lessThan">
      <formula>0</formula>
    </cfRule>
  </conditionalFormatting>
  <conditionalFormatting sqref="BZ83">
    <cfRule type="cellIs" dxfId="620" priority="81" operator="lessThan">
      <formula>0</formula>
    </cfRule>
  </conditionalFormatting>
  <conditionalFormatting sqref="BZ84">
    <cfRule type="cellIs" dxfId="619" priority="82" operator="lessThan">
      <formula>0</formula>
    </cfRule>
  </conditionalFormatting>
  <conditionalFormatting sqref="CA83">
    <cfRule type="cellIs" dxfId="618" priority="83" operator="lessThan">
      <formula>0</formula>
    </cfRule>
  </conditionalFormatting>
  <conditionalFormatting sqref="CA84">
    <cfRule type="cellIs" dxfId="617" priority="84" operator="lessThan">
      <formula>0</formula>
    </cfRule>
  </conditionalFormatting>
  <conditionalFormatting sqref="CB83">
    <cfRule type="cellIs" dxfId="616" priority="85" operator="lessThan">
      <formula>0</formula>
    </cfRule>
  </conditionalFormatting>
  <conditionalFormatting sqref="CB84">
    <cfRule type="cellIs" dxfId="615" priority="86" operator="lessThan">
      <formula>0</formula>
    </cfRule>
  </conditionalFormatting>
  <conditionalFormatting sqref="CC83">
    <cfRule type="cellIs" dxfId="614" priority="87" operator="lessThan">
      <formula>0</formula>
    </cfRule>
  </conditionalFormatting>
  <conditionalFormatting sqref="CC84">
    <cfRule type="cellIs" dxfId="613" priority="88" operator="lessThan">
      <formula>0</formula>
    </cfRule>
  </conditionalFormatting>
  <conditionalFormatting sqref="CD83">
    <cfRule type="cellIs" dxfId="612" priority="89" operator="lessThan">
      <formula>0</formula>
    </cfRule>
  </conditionalFormatting>
  <conditionalFormatting sqref="CD84">
    <cfRule type="cellIs" dxfId="611" priority="90" operator="lessThan">
      <formula>0</formula>
    </cfRule>
  </conditionalFormatting>
  <conditionalFormatting sqref="CE83">
    <cfRule type="cellIs" dxfId="610" priority="91" operator="lessThan">
      <formula>0</formula>
    </cfRule>
  </conditionalFormatting>
  <conditionalFormatting sqref="CE84">
    <cfRule type="cellIs" dxfId="609" priority="92" operator="lessThan">
      <formula>0</formula>
    </cfRule>
  </conditionalFormatting>
  <conditionalFormatting sqref="CF83">
    <cfRule type="cellIs" dxfId="608" priority="93" operator="lessThan">
      <formula>0</formula>
    </cfRule>
  </conditionalFormatting>
  <conditionalFormatting sqref="CF84">
    <cfRule type="cellIs" dxfId="607" priority="94" operator="lessThan">
      <formula>0</formula>
    </cfRule>
  </conditionalFormatting>
  <conditionalFormatting sqref="CG83">
    <cfRule type="cellIs" dxfId="606" priority="95" operator="lessThan">
      <formula>0</formula>
    </cfRule>
  </conditionalFormatting>
  <conditionalFormatting sqref="CG84">
    <cfRule type="cellIs" dxfId="605" priority="96" operator="lessThan">
      <formula>0</formula>
    </cfRule>
  </conditionalFormatting>
  <conditionalFormatting sqref="CH83">
    <cfRule type="cellIs" dxfId="604" priority="97" operator="lessThan">
      <formula>0</formula>
    </cfRule>
  </conditionalFormatting>
  <conditionalFormatting sqref="CH84">
    <cfRule type="cellIs" dxfId="603" priority="98" operator="lessThan">
      <formula>0</formula>
    </cfRule>
  </conditionalFormatting>
  <conditionalFormatting sqref="CI83">
    <cfRule type="cellIs" dxfId="602" priority="99" operator="lessThan">
      <formula>0</formula>
    </cfRule>
  </conditionalFormatting>
  <conditionalFormatting sqref="CI84">
    <cfRule type="cellIs" dxfId="601" priority="100" operator="lessThan">
      <formula>0</formula>
    </cfRule>
  </conditionalFormatting>
  <conditionalFormatting sqref="CJ83">
    <cfRule type="cellIs" dxfId="600" priority="101" operator="lessThan">
      <formula>0</formula>
    </cfRule>
  </conditionalFormatting>
  <conditionalFormatting sqref="CJ84">
    <cfRule type="cellIs" dxfId="599" priority="102" operator="lessThan">
      <formula>0</formula>
    </cfRule>
  </conditionalFormatting>
  <conditionalFormatting sqref="CK83">
    <cfRule type="cellIs" dxfId="598" priority="103" operator="lessThan">
      <formula>0</formula>
    </cfRule>
  </conditionalFormatting>
  <conditionalFormatting sqref="CK84">
    <cfRule type="cellIs" dxfId="597" priority="104" operator="lessThan">
      <formula>0</formula>
    </cfRule>
  </conditionalFormatting>
  <conditionalFormatting sqref="CL83">
    <cfRule type="cellIs" dxfId="596" priority="105" operator="lessThan">
      <formula>0</formula>
    </cfRule>
  </conditionalFormatting>
  <conditionalFormatting sqref="CL84">
    <cfRule type="cellIs" dxfId="595" priority="106" operator="lessThan">
      <formula>0</formula>
    </cfRule>
  </conditionalFormatting>
  <conditionalFormatting sqref="CM83">
    <cfRule type="cellIs" dxfId="594" priority="107" operator="lessThan">
      <formula>0</formula>
    </cfRule>
  </conditionalFormatting>
  <conditionalFormatting sqref="CM84">
    <cfRule type="cellIs" dxfId="593" priority="108" operator="lessThan">
      <formula>0</formula>
    </cfRule>
  </conditionalFormatting>
  <conditionalFormatting sqref="CN83">
    <cfRule type="cellIs" dxfId="592" priority="109" operator="lessThan">
      <formula>0</formula>
    </cfRule>
  </conditionalFormatting>
  <conditionalFormatting sqref="CN84">
    <cfRule type="cellIs" dxfId="591" priority="110" operator="lessThan">
      <formula>0</formula>
    </cfRule>
  </conditionalFormatting>
  <conditionalFormatting sqref="CO83">
    <cfRule type="cellIs" dxfId="590" priority="111" operator="lessThan">
      <formula>0</formula>
    </cfRule>
  </conditionalFormatting>
  <conditionalFormatting sqref="CO84">
    <cfRule type="cellIs" dxfId="589" priority="112" operator="lessThan">
      <formula>0</formula>
    </cfRule>
  </conditionalFormatting>
  <conditionalFormatting sqref="CP83">
    <cfRule type="cellIs" dxfId="588" priority="113" operator="lessThan">
      <formula>0</formula>
    </cfRule>
  </conditionalFormatting>
  <conditionalFormatting sqref="CP84">
    <cfRule type="cellIs" dxfId="587" priority="114" operator="lessThan">
      <formula>0</formula>
    </cfRule>
  </conditionalFormatting>
  <conditionalFormatting sqref="CQ83">
    <cfRule type="cellIs" dxfId="586" priority="115" operator="lessThan">
      <formula>0</formula>
    </cfRule>
  </conditionalFormatting>
  <conditionalFormatting sqref="CQ84">
    <cfRule type="cellIs" dxfId="585" priority="116" operator="lessThan">
      <formula>0</formula>
    </cfRule>
  </conditionalFormatting>
  <conditionalFormatting sqref="CR83">
    <cfRule type="cellIs" dxfId="584" priority="117" operator="lessThan">
      <formula>0</formula>
    </cfRule>
  </conditionalFormatting>
  <conditionalFormatting sqref="CR84">
    <cfRule type="cellIs" dxfId="583" priority="118" operator="lessThan">
      <formula>0</formula>
    </cfRule>
  </conditionalFormatting>
  <conditionalFormatting sqref="CS83">
    <cfRule type="cellIs" dxfId="582" priority="119" operator="lessThan">
      <formula>0</formula>
    </cfRule>
  </conditionalFormatting>
  <conditionalFormatting sqref="CS84">
    <cfRule type="cellIs" dxfId="581" priority="120" operator="lessThan">
      <formula>0</formula>
    </cfRule>
  </conditionalFormatting>
  <conditionalFormatting sqref="CT83">
    <cfRule type="cellIs" dxfId="580" priority="121" operator="lessThan">
      <formula>0</formula>
    </cfRule>
  </conditionalFormatting>
  <conditionalFormatting sqref="CT84">
    <cfRule type="cellIs" dxfId="579" priority="122" operator="lessThan">
      <formula>0</formula>
    </cfRule>
  </conditionalFormatting>
  <conditionalFormatting sqref="CU83">
    <cfRule type="cellIs" dxfId="578" priority="123" operator="lessThan">
      <formula>0</formula>
    </cfRule>
  </conditionalFormatting>
  <conditionalFormatting sqref="CU84">
    <cfRule type="cellIs" dxfId="577" priority="124" operator="lessThan">
      <formula>0</formula>
    </cfRule>
  </conditionalFormatting>
  <conditionalFormatting sqref="CV83">
    <cfRule type="cellIs" dxfId="576" priority="125" operator="lessThan">
      <formula>0</formula>
    </cfRule>
  </conditionalFormatting>
  <conditionalFormatting sqref="CV84">
    <cfRule type="cellIs" dxfId="575" priority="126" operator="lessThan">
      <formula>0</formula>
    </cfRule>
  </conditionalFormatting>
  <conditionalFormatting sqref="CW83">
    <cfRule type="cellIs" dxfId="574" priority="127" operator="lessThan">
      <formula>0</formula>
    </cfRule>
  </conditionalFormatting>
  <conditionalFormatting sqref="CW84">
    <cfRule type="cellIs" dxfId="573" priority="128" operator="lessThan">
      <formula>0</formula>
    </cfRule>
  </conditionalFormatting>
  <conditionalFormatting sqref="CX83">
    <cfRule type="cellIs" dxfId="572" priority="129" operator="lessThan">
      <formula>0</formula>
    </cfRule>
  </conditionalFormatting>
  <conditionalFormatting sqref="CX84">
    <cfRule type="cellIs" dxfId="571" priority="130" operator="lessThan">
      <formula>0</formula>
    </cfRule>
  </conditionalFormatting>
  <conditionalFormatting sqref="CY83">
    <cfRule type="cellIs" dxfId="570" priority="131" operator="lessThan">
      <formula>0</formula>
    </cfRule>
  </conditionalFormatting>
  <conditionalFormatting sqref="CY84">
    <cfRule type="cellIs" dxfId="569" priority="132" operator="lessThan">
      <formula>0</formula>
    </cfRule>
  </conditionalFormatting>
  <conditionalFormatting sqref="CZ83">
    <cfRule type="cellIs" dxfId="568" priority="133" operator="lessThan">
      <formula>0</formula>
    </cfRule>
  </conditionalFormatting>
  <conditionalFormatting sqref="CZ84">
    <cfRule type="cellIs" dxfId="567" priority="134" operator="lessThan">
      <formula>0</formula>
    </cfRule>
  </conditionalFormatting>
  <conditionalFormatting sqref="DA83">
    <cfRule type="cellIs" dxfId="566" priority="135" operator="lessThan">
      <formula>0</formula>
    </cfRule>
  </conditionalFormatting>
  <conditionalFormatting sqref="DA84">
    <cfRule type="cellIs" dxfId="565" priority="136" operator="lessThan">
      <formula>0</formula>
    </cfRule>
  </conditionalFormatting>
  <conditionalFormatting sqref="DB83">
    <cfRule type="cellIs" dxfId="564" priority="137" operator="lessThan">
      <formula>0</formula>
    </cfRule>
  </conditionalFormatting>
  <conditionalFormatting sqref="DB84">
    <cfRule type="cellIs" dxfId="563" priority="138" operator="lessThan">
      <formula>0</formula>
    </cfRule>
  </conditionalFormatting>
  <conditionalFormatting sqref="DC83">
    <cfRule type="cellIs" dxfId="562" priority="139" operator="lessThan">
      <formula>0</formula>
    </cfRule>
  </conditionalFormatting>
  <conditionalFormatting sqref="DC84">
    <cfRule type="cellIs" dxfId="561" priority="140" operator="lessThan">
      <formula>0</formula>
    </cfRule>
  </conditionalFormatting>
  <conditionalFormatting sqref="DD83">
    <cfRule type="cellIs" dxfId="560" priority="141" operator="lessThan">
      <formula>0</formula>
    </cfRule>
  </conditionalFormatting>
  <conditionalFormatting sqref="DD84">
    <cfRule type="cellIs" dxfId="559" priority="142" operator="lessThan">
      <formula>0</formula>
    </cfRule>
  </conditionalFormatting>
  <conditionalFormatting sqref="DE83">
    <cfRule type="cellIs" dxfId="558" priority="143" operator="lessThan">
      <formula>0</formula>
    </cfRule>
  </conditionalFormatting>
  <conditionalFormatting sqref="DE84">
    <cfRule type="cellIs" dxfId="557" priority="144" operator="lessThan">
      <formula>0</formula>
    </cfRule>
  </conditionalFormatting>
  <conditionalFormatting sqref="DF83">
    <cfRule type="cellIs" dxfId="556" priority="145" operator="lessThan">
      <formula>0</formula>
    </cfRule>
  </conditionalFormatting>
  <conditionalFormatting sqref="DF84">
    <cfRule type="cellIs" dxfId="555" priority="146" operator="lessThan">
      <formula>0</formula>
    </cfRule>
  </conditionalFormatting>
  <conditionalFormatting sqref="DG83">
    <cfRule type="cellIs" dxfId="554" priority="147" operator="lessThan">
      <formula>0</formula>
    </cfRule>
  </conditionalFormatting>
  <conditionalFormatting sqref="DG84">
    <cfRule type="cellIs" dxfId="553" priority="148" operator="lessThan">
      <formula>0</formula>
    </cfRule>
  </conditionalFormatting>
  <conditionalFormatting sqref="DH83">
    <cfRule type="cellIs" dxfId="552" priority="149" operator="lessThan">
      <formula>0</formula>
    </cfRule>
  </conditionalFormatting>
  <conditionalFormatting sqref="DH84">
    <cfRule type="cellIs" dxfId="551" priority="150" operator="lessThan">
      <formula>0</formula>
    </cfRule>
  </conditionalFormatting>
  <conditionalFormatting sqref="DI83">
    <cfRule type="cellIs" dxfId="550" priority="151" operator="lessThan">
      <formula>0</formula>
    </cfRule>
  </conditionalFormatting>
  <conditionalFormatting sqref="DI84">
    <cfRule type="cellIs" dxfId="549" priority="152" operator="lessThan">
      <formula>0</formula>
    </cfRule>
  </conditionalFormatting>
  <conditionalFormatting sqref="DJ83">
    <cfRule type="cellIs" dxfId="548" priority="153" operator="lessThan">
      <formula>0</formula>
    </cfRule>
  </conditionalFormatting>
  <conditionalFormatting sqref="DJ84">
    <cfRule type="cellIs" dxfId="547" priority="154" operator="lessThan">
      <formula>0</formula>
    </cfRule>
  </conditionalFormatting>
  <conditionalFormatting sqref="DK83">
    <cfRule type="cellIs" dxfId="546" priority="155" operator="lessThan">
      <formula>0</formula>
    </cfRule>
  </conditionalFormatting>
  <conditionalFormatting sqref="DK84">
    <cfRule type="cellIs" dxfId="545" priority="156" operator="lessThan">
      <formula>0</formula>
    </cfRule>
  </conditionalFormatting>
  <conditionalFormatting sqref="DL83">
    <cfRule type="cellIs" dxfId="544" priority="157" operator="lessThan">
      <formula>0</formula>
    </cfRule>
  </conditionalFormatting>
  <conditionalFormatting sqref="DL84">
    <cfRule type="cellIs" dxfId="543" priority="158" operator="lessThan">
      <formula>0</formula>
    </cfRule>
  </conditionalFormatting>
  <conditionalFormatting sqref="DM83">
    <cfRule type="cellIs" dxfId="542" priority="159" operator="lessThan">
      <formula>0</formula>
    </cfRule>
  </conditionalFormatting>
  <conditionalFormatting sqref="DM84">
    <cfRule type="cellIs" dxfId="541" priority="160" operator="lessThan">
      <formula>0</formula>
    </cfRule>
  </conditionalFormatting>
  <conditionalFormatting sqref="DN83">
    <cfRule type="cellIs" dxfId="540" priority="161" operator="lessThan">
      <formula>0</formula>
    </cfRule>
  </conditionalFormatting>
  <conditionalFormatting sqref="DN84">
    <cfRule type="cellIs" dxfId="539" priority="162" operator="lessThan">
      <formula>0</formula>
    </cfRule>
  </conditionalFormatting>
  <conditionalFormatting sqref="DO83">
    <cfRule type="cellIs" dxfId="538" priority="163" operator="lessThan">
      <formula>0</formula>
    </cfRule>
  </conditionalFormatting>
  <conditionalFormatting sqref="DO84">
    <cfRule type="cellIs" dxfId="537" priority="164" operator="lessThan">
      <formula>0</formula>
    </cfRule>
  </conditionalFormatting>
  <conditionalFormatting sqref="DP83">
    <cfRule type="cellIs" dxfId="536" priority="165" operator="lessThan">
      <formula>0</formula>
    </cfRule>
  </conditionalFormatting>
  <conditionalFormatting sqref="DP84">
    <cfRule type="cellIs" dxfId="535" priority="166" operator="lessThan">
      <formula>0</formula>
    </cfRule>
  </conditionalFormatting>
  <conditionalFormatting sqref="DQ83">
    <cfRule type="cellIs" dxfId="534" priority="167" operator="lessThan">
      <formula>0</formula>
    </cfRule>
  </conditionalFormatting>
  <conditionalFormatting sqref="DQ84">
    <cfRule type="cellIs" dxfId="533" priority="168" operator="lessThan">
      <formula>0</formula>
    </cfRule>
  </conditionalFormatting>
  <conditionalFormatting sqref="DR83">
    <cfRule type="cellIs" dxfId="532" priority="169" operator="lessThan">
      <formula>0</formula>
    </cfRule>
  </conditionalFormatting>
  <conditionalFormatting sqref="DR84">
    <cfRule type="cellIs" dxfId="531" priority="170" operator="lessThan">
      <formula>0</formula>
    </cfRule>
  </conditionalFormatting>
  <conditionalFormatting sqref="DS83">
    <cfRule type="cellIs" dxfId="530" priority="171" operator="lessThan">
      <formula>0</formula>
    </cfRule>
  </conditionalFormatting>
  <conditionalFormatting sqref="DS84">
    <cfRule type="cellIs" dxfId="529" priority="172" operator="lessThan">
      <formula>0</formula>
    </cfRule>
  </conditionalFormatting>
  <conditionalFormatting sqref="DT83">
    <cfRule type="cellIs" dxfId="528" priority="173" operator="lessThan">
      <formula>0</formula>
    </cfRule>
  </conditionalFormatting>
  <conditionalFormatting sqref="DT84">
    <cfRule type="cellIs" dxfId="527" priority="174" operator="lessThan">
      <formula>0</formula>
    </cfRule>
  </conditionalFormatting>
  <conditionalFormatting sqref="DU83">
    <cfRule type="cellIs" dxfId="526" priority="175" operator="lessThan">
      <formula>0</formula>
    </cfRule>
  </conditionalFormatting>
  <conditionalFormatting sqref="DU84">
    <cfRule type="cellIs" dxfId="525" priority="176" operator="lessThan">
      <formula>0</formula>
    </cfRule>
  </conditionalFormatting>
  <conditionalFormatting sqref="DV83">
    <cfRule type="cellIs" dxfId="524" priority="177" operator="lessThan">
      <formula>0</formula>
    </cfRule>
  </conditionalFormatting>
  <conditionalFormatting sqref="DV84">
    <cfRule type="cellIs" dxfId="523" priority="178" operator="lessThan">
      <formula>0</formula>
    </cfRule>
  </conditionalFormatting>
  <conditionalFormatting sqref="DW83">
    <cfRule type="cellIs" dxfId="522" priority="179" operator="lessThan">
      <formula>0</formula>
    </cfRule>
  </conditionalFormatting>
  <conditionalFormatting sqref="DW84">
    <cfRule type="cellIs" dxfId="521" priority="180" operator="lessThan">
      <formula>0</formula>
    </cfRule>
  </conditionalFormatting>
  <conditionalFormatting sqref="DX83">
    <cfRule type="cellIs" dxfId="520" priority="181" operator="lessThan">
      <formula>0</formula>
    </cfRule>
  </conditionalFormatting>
  <conditionalFormatting sqref="DX84">
    <cfRule type="cellIs" dxfId="519" priority="182" operator="lessThan">
      <formula>0</formula>
    </cfRule>
  </conditionalFormatting>
  <conditionalFormatting sqref="DY83">
    <cfRule type="cellIs" dxfId="518" priority="183" operator="lessThan">
      <formula>0</formula>
    </cfRule>
  </conditionalFormatting>
  <conditionalFormatting sqref="DY84">
    <cfRule type="cellIs" dxfId="517" priority="184" operator="lessThan">
      <formula>0</formula>
    </cfRule>
  </conditionalFormatting>
  <conditionalFormatting sqref="DZ83">
    <cfRule type="cellIs" dxfId="516" priority="185" operator="lessThan">
      <formula>0</formula>
    </cfRule>
  </conditionalFormatting>
  <conditionalFormatting sqref="DZ84">
    <cfRule type="cellIs" dxfId="515" priority="186" operator="lessThan">
      <formula>0</formula>
    </cfRule>
  </conditionalFormatting>
  <conditionalFormatting sqref="EA83">
    <cfRule type="cellIs" dxfId="514" priority="187" operator="lessThan">
      <formula>0</formula>
    </cfRule>
  </conditionalFormatting>
  <conditionalFormatting sqref="EA84">
    <cfRule type="cellIs" dxfId="513" priority="188" operator="lessThan">
      <formula>0</formula>
    </cfRule>
  </conditionalFormatting>
  <conditionalFormatting sqref="EB83">
    <cfRule type="cellIs" dxfId="512" priority="189" operator="lessThan">
      <formula>0</formula>
    </cfRule>
  </conditionalFormatting>
  <conditionalFormatting sqref="EB84">
    <cfRule type="cellIs" dxfId="511" priority="190" operator="lessThan">
      <formula>0</formula>
    </cfRule>
  </conditionalFormatting>
  <conditionalFormatting sqref="EC83">
    <cfRule type="cellIs" dxfId="510" priority="191" operator="lessThan">
      <formula>0</formula>
    </cfRule>
  </conditionalFormatting>
  <conditionalFormatting sqref="EC84">
    <cfRule type="cellIs" dxfId="509" priority="192" operator="lessThan">
      <formula>0</formula>
    </cfRule>
  </conditionalFormatting>
  <conditionalFormatting sqref="ED83">
    <cfRule type="cellIs" dxfId="508" priority="193" operator="lessThan">
      <formula>0</formula>
    </cfRule>
  </conditionalFormatting>
  <conditionalFormatting sqref="ED84">
    <cfRule type="cellIs" dxfId="507" priority="194" operator="lessThan">
      <formula>0</formula>
    </cfRule>
  </conditionalFormatting>
  <conditionalFormatting sqref="EE83">
    <cfRule type="cellIs" dxfId="506" priority="195" operator="lessThan">
      <formula>0</formula>
    </cfRule>
  </conditionalFormatting>
  <conditionalFormatting sqref="EE84">
    <cfRule type="cellIs" dxfId="505" priority="196" operator="lessThan">
      <formula>0</formula>
    </cfRule>
  </conditionalFormatting>
  <conditionalFormatting sqref="EF83">
    <cfRule type="cellIs" dxfId="504" priority="197" operator="lessThan">
      <formula>0</formula>
    </cfRule>
  </conditionalFormatting>
  <conditionalFormatting sqref="EF84">
    <cfRule type="cellIs" dxfId="503" priority="198" operator="lessThan">
      <formula>0</formula>
    </cfRule>
  </conditionalFormatting>
  <conditionalFormatting sqref="EG83">
    <cfRule type="cellIs" dxfId="502" priority="199" operator="lessThan">
      <formula>0</formula>
    </cfRule>
  </conditionalFormatting>
  <conditionalFormatting sqref="EG84">
    <cfRule type="cellIs" dxfId="501" priority="200" operator="lessThan">
      <formula>0</formula>
    </cfRule>
  </conditionalFormatting>
  <conditionalFormatting sqref="EH83">
    <cfRule type="cellIs" dxfId="500" priority="201" operator="lessThan">
      <formula>0</formula>
    </cfRule>
  </conditionalFormatting>
  <conditionalFormatting sqref="EH84">
    <cfRule type="cellIs" dxfId="499" priority="202" operator="lessThan">
      <formula>0</formula>
    </cfRule>
  </conditionalFormatting>
  <conditionalFormatting sqref="EI83">
    <cfRule type="cellIs" dxfId="498" priority="203" operator="lessThan">
      <formula>0</formula>
    </cfRule>
  </conditionalFormatting>
  <conditionalFormatting sqref="EI84">
    <cfRule type="cellIs" dxfId="497" priority="204" operator="lessThan">
      <formula>0</formula>
    </cfRule>
  </conditionalFormatting>
  <conditionalFormatting sqref="EJ83">
    <cfRule type="cellIs" dxfId="496" priority="205" operator="lessThan">
      <formula>0</formula>
    </cfRule>
  </conditionalFormatting>
  <conditionalFormatting sqref="EJ84">
    <cfRule type="cellIs" dxfId="495" priority="206" operator="lessThan">
      <formula>0</formula>
    </cfRule>
  </conditionalFormatting>
  <conditionalFormatting sqref="EK83">
    <cfRule type="cellIs" dxfId="494" priority="207" operator="lessThan">
      <formula>0</formula>
    </cfRule>
  </conditionalFormatting>
  <conditionalFormatting sqref="EK84">
    <cfRule type="cellIs" dxfId="493" priority="208" operator="lessThan">
      <formula>0</formula>
    </cfRule>
  </conditionalFormatting>
  <conditionalFormatting sqref="EL83">
    <cfRule type="cellIs" dxfId="492" priority="209" operator="lessThan">
      <formula>0</formula>
    </cfRule>
  </conditionalFormatting>
  <conditionalFormatting sqref="EL84">
    <cfRule type="cellIs" dxfId="491" priority="210" operator="lessThan">
      <formula>0</formula>
    </cfRule>
  </conditionalFormatting>
  <conditionalFormatting sqref="EM83">
    <cfRule type="cellIs" dxfId="490" priority="211" operator="lessThan">
      <formula>0</formula>
    </cfRule>
  </conditionalFormatting>
  <conditionalFormatting sqref="EM84">
    <cfRule type="cellIs" dxfId="489" priority="212" operator="lessThan">
      <formula>0</formula>
    </cfRule>
  </conditionalFormatting>
  <conditionalFormatting sqref="EN83">
    <cfRule type="cellIs" dxfId="488" priority="213" operator="lessThan">
      <formula>0</formula>
    </cfRule>
  </conditionalFormatting>
  <conditionalFormatting sqref="EN84">
    <cfRule type="cellIs" dxfId="487" priority="214" operator="lessThan">
      <formula>0</formula>
    </cfRule>
  </conditionalFormatting>
  <conditionalFormatting sqref="EO83">
    <cfRule type="cellIs" dxfId="486" priority="215" operator="lessThan">
      <formula>0</formula>
    </cfRule>
  </conditionalFormatting>
  <conditionalFormatting sqref="EO84">
    <cfRule type="cellIs" dxfId="485" priority="216" operator="lessThan">
      <formula>0</formula>
    </cfRule>
  </conditionalFormatting>
  <conditionalFormatting sqref="EP83">
    <cfRule type="cellIs" dxfId="484" priority="217" operator="lessThan">
      <formula>0</formula>
    </cfRule>
  </conditionalFormatting>
  <conditionalFormatting sqref="EP84">
    <cfRule type="cellIs" dxfId="483" priority="218" operator="lessThan">
      <formula>0</formula>
    </cfRule>
  </conditionalFormatting>
  <conditionalFormatting sqref="EQ83">
    <cfRule type="cellIs" dxfId="482" priority="219" operator="lessThan">
      <formula>0</formula>
    </cfRule>
  </conditionalFormatting>
  <conditionalFormatting sqref="EQ84">
    <cfRule type="cellIs" dxfId="481" priority="220" operator="lessThan">
      <formula>0</formula>
    </cfRule>
  </conditionalFormatting>
  <conditionalFormatting sqref="ER83">
    <cfRule type="cellIs" dxfId="480" priority="221" operator="lessThan">
      <formula>0</formula>
    </cfRule>
  </conditionalFormatting>
  <conditionalFormatting sqref="ER84">
    <cfRule type="cellIs" dxfId="479" priority="222" operator="lessThan">
      <formula>0</formula>
    </cfRule>
  </conditionalFormatting>
  <conditionalFormatting sqref="ES83">
    <cfRule type="cellIs" dxfId="478" priority="223" operator="lessThan">
      <formula>0</formula>
    </cfRule>
  </conditionalFormatting>
  <conditionalFormatting sqref="ES84">
    <cfRule type="cellIs" dxfId="477" priority="224" operator="lessThan">
      <formula>0</formula>
    </cfRule>
  </conditionalFormatting>
  <conditionalFormatting sqref="ET83">
    <cfRule type="cellIs" dxfId="476" priority="225" operator="lessThan">
      <formula>0</formula>
    </cfRule>
  </conditionalFormatting>
  <conditionalFormatting sqref="ET84">
    <cfRule type="cellIs" dxfId="475" priority="226" operator="lessThan">
      <formula>0</formula>
    </cfRule>
  </conditionalFormatting>
  <conditionalFormatting sqref="EU83">
    <cfRule type="cellIs" dxfId="474" priority="227" operator="lessThan">
      <formula>0</formula>
    </cfRule>
  </conditionalFormatting>
  <conditionalFormatting sqref="EU84">
    <cfRule type="cellIs" dxfId="473" priority="228" operator="lessThan">
      <formula>0</formula>
    </cfRule>
  </conditionalFormatting>
  <conditionalFormatting sqref="EV83">
    <cfRule type="cellIs" dxfId="472" priority="229" operator="lessThan">
      <formula>0</formula>
    </cfRule>
  </conditionalFormatting>
  <conditionalFormatting sqref="EV84">
    <cfRule type="cellIs" dxfId="471" priority="230" operator="lessThan">
      <formula>0</formula>
    </cfRule>
  </conditionalFormatting>
  <conditionalFormatting sqref="EW83">
    <cfRule type="cellIs" dxfId="470" priority="231" operator="lessThan">
      <formula>0</formula>
    </cfRule>
  </conditionalFormatting>
  <conditionalFormatting sqref="EW84">
    <cfRule type="cellIs" dxfId="469" priority="232" operator="lessThan">
      <formula>0</formula>
    </cfRule>
  </conditionalFormatting>
  <conditionalFormatting sqref="EX83">
    <cfRule type="cellIs" dxfId="468" priority="233" operator="lessThan">
      <formula>0</formula>
    </cfRule>
  </conditionalFormatting>
  <conditionalFormatting sqref="EX84">
    <cfRule type="cellIs" dxfId="467" priority="234" operator="lessThan">
      <formula>0</formula>
    </cfRule>
  </conditionalFormatting>
  <conditionalFormatting sqref="EY83">
    <cfRule type="cellIs" dxfId="466" priority="235" operator="lessThan">
      <formula>0</formula>
    </cfRule>
  </conditionalFormatting>
  <conditionalFormatting sqref="EY84">
    <cfRule type="cellIs" dxfId="465" priority="236" operator="lessThan">
      <formula>0</formula>
    </cfRule>
  </conditionalFormatting>
  <conditionalFormatting sqref="EZ83">
    <cfRule type="cellIs" dxfId="464" priority="237" operator="lessThan">
      <formula>0</formula>
    </cfRule>
  </conditionalFormatting>
  <conditionalFormatting sqref="EZ84">
    <cfRule type="cellIs" dxfId="463" priority="238" operator="lessThan">
      <formula>0</formula>
    </cfRule>
  </conditionalFormatting>
  <conditionalFormatting sqref="FA83">
    <cfRule type="cellIs" dxfId="462" priority="239" operator="lessThan">
      <formula>0</formula>
    </cfRule>
  </conditionalFormatting>
  <conditionalFormatting sqref="FA84">
    <cfRule type="cellIs" dxfId="461" priority="240" operator="lessThan">
      <formula>0</formula>
    </cfRule>
  </conditionalFormatting>
  <conditionalFormatting sqref="FB83">
    <cfRule type="cellIs" dxfId="460" priority="241" operator="lessThan">
      <formula>0</formula>
    </cfRule>
  </conditionalFormatting>
  <conditionalFormatting sqref="FB84">
    <cfRule type="cellIs" dxfId="459" priority="242" operator="lessThan">
      <formula>0</formula>
    </cfRule>
  </conditionalFormatting>
  <conditionalFormatting sqref="FC83">
    <cfRule type="cellIs" dxfId="458" priority="243" operator="lessThan">
      <formula>0</formula>
    </cfRule>
  </conditionalFormatting>
  <conditionalFormatting sqref="FC84">
    <cfRule type="cellIs" dxfId="457" priority="244" operator="lessThan">
      <formula>0</formula>
    </cfRule>
  </conditionalFormatting>
  <conditionalFormatting sqref="FD83">
    <cfRule type="cellIs" dxfId="456" priority="245" operator="lessThan">
      <formula>0</formula>
    </cfRule>
  </conditionalFormatting>
  <conditionalFormatting sqref="FD84">
    <cfRule type="cellIs" dxfId="455" priority="246" operator="lessThan">
      <formula>0</formula>
    </cfRule>
  </conditionalFormatting>
  <conditionalFormatting sqref="FE83">
    <cfRule type="cellIs" dxfId="454" priority="247" operator="lessThan">
      <formula>0</formula>
    </cfRule>
  </conditionalFormatting>
  <conditionalFormatting sqref="FE84">
    <cfRule type="cellIs" dxfId="453" priority="248" operator="lessThan">
      <formula>0</formula>
    </cfRule>
  </conditionalFormatting>
  <conditionalFormatting sqref="FF83">
    <cfRule type="cellIs" dxfId="452" priority="249" operator="lessThan">
      <formula>0</formula>
    </cfRule>
  </conditionalFormatting>
  <conditionalFormatting sqref="FF84">
    <cfRule type="cellIs" dxfId="451" priority="250" operator="lessThan">
      <formula>0</formula>
    </cfRule>
  </conditionalFormatting>
  <conditionalFormatting sqref="FG83">
    <cfRule type="cellIs" dxfId="450" priority="251" operator="lessThan">
      <formula>0</formula>
    </cfRule>
  </conditionalFormatting>
  <conditionalFormatting sqref="FG84">
    <cfRule type="cellIs" dxfId="449" priority="252" operator="lessThan">
      <formula>0</formula>
    </cfRule>
  </conditionalFormatting>
  <conditionalFormatting sqref="FH83">
    <cfRule type="cellIs" dxfId="448" priority="253" operator="lessThan">
      <formula>0</formula>
    </cfRule>
  </conditionalFormatting>
  <conditionalFormatting sqref="FH84">
    <cfRule type="cellIs" dxfId="447" priority="254" operator="lessThan">
      <formula>0</formula>
    </cfRule>
  </conditionalFormatting>
  <conditionalFormatting sqref="FI83">
    <cfRule type="cellIs" dxfId="446" priority="255" operator="lessThan">
      <formula>0</formula>
    </cfRule>
  </conditionalFormatting>
  <conditionalFormatting sqref="FI84">
    <cfRule type="cellIs" dxfId="445" priority="256" operator="lessThan">
      <formula>0</formula>
    </cfRule>
  </conditionalFormatting>
  <conditionalFormatting sqref="FJ83">
    <cfRule type="cellIs" dxfId="444" priority="257" operator="lessThan">
      <formula>0</formula>
    </cfRule>
  </conditionalFormatting>
  <conditionalFormatting sqref="FJ84">
    <cfRule type="cellIs" dxfId="443" priority="258" operator="lessThan">
      <formula>0</formula>
    </cfRule>
  </conditionalFormatting>
  <conditionalFormatting sqref="FK83">
    <cfRule type="cellIs" dxfId="442" priority="259" operator="lessThan">
      <formula>0</formula>
    </cfRule>
  </conditionalFormatting>
  <conditionalFormatting sqref="FK84">
    <cfRule type="cellIs" dxfId="441" priority="260" operator="lessThan">
      <formula>0</formula>
    </cfRule>
  </conditionalFormatting>
  <conditionalFormatting sqref="FL83">
    <cfRule type="cellIs" dxfId="440" priority="261" operator="lessThan">
      <formula>0</formula>
    </cfRule>
  </conditionalFormatting>
  <conditionalFormatting sqref="FL84">
    <cfRule type="cellIs" dxfId="439" priority="262" operator="lessThan">
      <formula>0</formula>
    </cfRule>
  </conditionalFormatting>
  <conditionalFormatting sqref="FM83">
    <cfRule type="cellIs" dxfId="438" priority="263" operator="lessThan">
      <formula>0</formula>
    </cfRule>
  </conditionalFormatting>
  <conditionalFormatting sqref="FM84">
    <cfRule type="cellIs" dxfId="437" priority="264" operator="lessThan">
      <formula>0</formula>
    </cfRule>
  </conditionalFormatting>
  <conditionalFormatting sqref="FN83">
    <cfRule type="cellIs" dxfId="436" priority="265" operator="lessThan">
      <formula>0</formula>
    </cfRule>
  </conditionalFormatting>
  <conditionalFormatting sqref="FN84">
    <cfRule type="cellIs" dxfId="435" priority="266" operator="lessThan">
      <formula>0</formula>
    </cfRule>
  </conditionalFormatting>
  <conditionalFormatting sqref="FO83">
    <cfRule type="cellIs" dxfId="434" priority="267" operator="lessThan">
      <formula>0</formula>
    </cfRule>
  </conditionalFormatting>
  <conditionalFormatting sqref="FO84">
    <cfRule type="cellIs" dxfId="433" priority="268" operator="lessThan">
      <formula>0</formula>
    </cfRule>
  </conditionalFormatting>
  <conditionalFormatting sqref="FP83">
    <cfRule type="cellIs" dxfId="432" priority="269" operator="lessThan">
      <formula>0</formula>
    </cfRule>
  </conditionalFormatting>
  <conditionalFormatting sqref="FP84">
    <cfRule type="cellIs" dxfId="431" priority="270" operator="lessThan">
      <formula>0</formula>
    </cfRule>
  </conditionalFormatting>
  <conditionalFormatting sqref="FQ83">
    <cfRule type="cellIs" dxfId="430" priority="271" operator="lessThan">
      <formula>0</formula>
    </cfRule>
  </conditionalFormatting>
  <conditionalFormatting sqref="FQ84">
    <cfRule type="cellIs" dxfId="429" priority="272" operator="lessThan">
      <formula>0</formula>
    </cfRule>
  </conditionalFormatting>
  <conditionalFormatting sqref="FR83">
    <cfRule type="cellIs" dxfId="428" priority="273" operator="lessThan">
      <formula>0</formula>
    </cfRule>
  </conditionalFormatting>
  <conditionalFormatting sqref="FR84">
    <cfRule type="cellIs" dxfId="427" priority="274" operator="lessThan">
      <formula>0</formula>
    </cfRule>
  </conditionalFormatting>
  <conditionalFormatting sqref="FS83">
    <cfRule type="cellIs" dxfId="426" priority="275" operator="lessThan">
      <formula>0</formula>
    </cfRule>
  </conditionalFormatting>
  <conditionalFormatting sqref="FS84">
    <cfRule type="cellIs" dxfId="425" priority="276" operator="lessThan">
      <formula>0</formula>
    </cfRule>
  </conditionalFormatting>
  <conditionalFormatting sqref="FT83">
    <cfRule type="cellIs" dxfId="424" priority="277" operator="lessThan">
      <formula>0</formula>
    </cfRule>
  </conditionalFormatting>
  <conditionalFormatting sqref="FT84">
    <cfRule type="cellIs" dxfId="423" priority="278" operator="lessThan">
      <formula>0</formula>
    </cfRule>
  </conditionalFormatting>
  <conditionalFormatting sqref="FU83">
    <cfRule type="cellIs" dxfId="422" priority="279" operator="lessThan">
      <formula>0</formula>
    </cfRule>
  </conditionalFormatting>
  <conditionalFormatting sqref="FU84">
    <cfRule type="cellIs" dxfId="421" priority="280" operator="lessThan">
      <formula>0</formula>
    </cfRule>
  </conditionalFormatting>
  <conditionalFormatting sqref="FV83">
    <cfRule type="cellIs" dxfId="420" priority="281" operator="lessThan">
      <formula>0</formula>
    </cfRule>
  </conditionalFormatting>
  <conditionalFormatting sqref="FV84">
    <cfRule type="cellIs" dxfId="419" priority="282" operator="lessThan">
      <formula>0</formula>
    </cfRule>
  </conditionalFormatting>
  <conditionalFormatting sqref="FW83">
    <cfRule type="cellIs" dxfId="418" priority="283" operator="lessThan">
      <formula>0</formula>
    </cfRule>
  </conditionalFormatting>
  <conditionalFormatting sqref="FW84">
    <cfRule type="cellIs" dxfId="417" priority="284" operator="lessThan">
      <formula>0</formula>
    </cfRule>
  </conditionalFormatting>
  <conditionalFormatting sqref="FX83">
    <cfRule type="cellIs" dxfId="416" priority="285" operator="lessThan">
      <formula>0</formula>
    </cfRule>
  </conditionalFormatting>
  <conditionalFormatting sqref="FX84">
    <cfRule type="cellIs" dxfId="415" priority="286" operator="lessThan">
      <formula>0</formula>
    </cfRule>
  </conditionalFormatting>
  <conditionalFormatting sqref="FY83">
    <cfRule type="cellIs" dxfId="414" priority="287" operator="lessThan">
      <formula>0</formula>
    </cfRule>
  </conditionalFormatting>
  <conditionalFormatting sqref="FY84">
    <cfRule type="cellIs" dxfId="413" priority="288" operator="lessThan">
      <formula>0</formula>
    </cfRule>
  </conditionalFormatting>
  <conditionalFormatting sqref="FZ83">
    <cfRule type="cellIs" dxfId="412" priority="289" operator="lessThan">
      <formula>0</formula>
    </cfRule>
  </conditionalFormatting>
  <conditionalFormatting sqref="FZ84">
    <cfRule type="cellIs" dxfId="411" priority="290" operator="lessThan">
      <formula>0</formula>
    </cfRule>
  </conditionalFormatting>
  <conditionalFormatting sqref="GA83">
    <cfRule type="cellIs" dxfId="410" priority="291" operator="lessThan">
      <formula>0</formula>
    </cfRule>
  </conditionalFormatting>
  <conditionalFormatting sqref="GA84">
    <cfRule type="cellIs" dxfId="409" priority="292" operator="lessThan">
      <formula>0</formula>
    </cfRule>
  </conditionalFormatting>
  <conditionalFormatting sqref="GB83">
    <cfRule type="cellIs" dxfId="408" priority="293" operator="lessThan">
      <formula>0</formula>
    </cfRule>
  </conditionalFormatting>
  <conditionalFormatting sqref="GB84">
    <cfRule type="cellIs" dxfId="407" priority="294" operator="lessThan">
      <formula>0</formula>
    </cfRule>
  </conditionalFormatting>
  <conditionalFormatting sqref="GC83">
    <cfRule type="cellIs" dxfId="406" priority="295" operator="lessThan">
      <formula>0</formula>
    </cfRule>
  </conditionalFormatting>
  <conditionalFormatting sqref="GC84">
    <cfRule type="cellIs" dxfId="405" priority="296" operator="lessThan">
      <formula>0</formula>
    </cfRule>
  </conditionalFormatting>
  <conditionalFormatting sqref="GD83">
    <cfRule type="cellIs" dxfId="404" priority="297" operator="lessThan">
      <formula>0</formula>
    </cfRule>
  </conditionalFormatting>
  <conditionalFormatting sqref="GD84">
    <cfRule type="cellIs" dxfId="403" priority="298" operator="lessThan">
      <formula>0</formula>
    </cfRule>
  </conditionalFormatting>
  <conditionalFormatting sqref="GE83">
    <cfRule type="cellIs" dxfId="402" priority="299" operator="lessThan">
      <formula>0</formula>
    </cfRule>
  </conditionalFormatting>
  <conditionalFormatting sqref="GE84">
    <cfRule type="cellIs" dxfId="401" priority="300" operator="lessThan">
      <formula>0</formula>
    </cfRule>
  </conditionalFormatting>
  <conditionalFormatting sqref="GF83">
    <cfRule type="cellIs" dxfId="400" priority="301" operator="lessThan">
      <formula>0</formula>
    </cfRule>
  </conditionalFormatting>
  <conditionalFormatting sqref="GF84">
    <cfRule type="cellIs" dxfId="399" priority="302" operator="lessThan">
      <formula>0</formula>
    </cfRule>
  </conditionalFormatting>
  <conditionalFormatting sqref="GG83">
    <cfRule type="cellIs" dxfId="398" priority="303" operator="lessThan">
      <formula>0</formula>
    </cfRule>
  </conditionalFormatting>
  <conditionalFormatting sqref="GG84">
    <cfRule type="cellIs" dxfId="397" priority="304" operator="lessThan">
      <formula>0</formula>
    </cfRule>
  </conditionalFormatting>
  <conditionalFormatting sqref="GH83">
    <cfRule type="cellIs" dxfId="396" priority="305" operator="lessThan">
      <formula>0</formula>
    </cfRule>
  </conditionalFormatting>
  <conditionalFormatting sqref="GH84">
    <cfRule type="cellIs" dxfId="395" priority="306" operator="lessThan">
      <formula>0</formula>
    </cfRule>
  </conditionalFormatting>
  <conditionalFormatting sqref="GI83">
    <cfRule type="cellIs" dxfId="394" priority="307" operator="lessThan">
      <formula>0</formula>
    </cfRule>
  </conditionalFormatting>
  <conditionalFormatting sqref="GI84">
    <cfRule type="cellIs" dxfId="393" priority="308" operator="lessThan">
      <formula>0</formula>
    </cfRule>
  </conditionalFormatting>
  <conditionalFormatting sqref="GJ83">
    <cfRule type="cellIs" dxfId="392" priority="309" operator="lessThan">
      <formula>0</formula>
    </cfRule>
  </conditionalFormatting>
  <conditionalFormatting sqref="GJ84">
    <cfRule type="cellIs" dxfId="391" priority="310" operator="lessThan">
      <formula>0</formula>
    </cfRule>
  </conditionalFormatting>
  <conditionalFormatting sqref="GK83">
    <cfRule type="cellIs" dxfId="390" priority="311" operator="lessThan">
      <formula>0</formula>
    </cfRule>
  </conditionalFormatting>
  <conditionalFormatting sqref="GK84">
    <cfRule type="cellIs" dxfId="389" priority="312" operator="lessThan">
      <formula>0</formula>
    </cfRule>
  </conditionalFormatting>
  <conditionalFormatting sqref="GL83">
    <cfRule type="cellIs" dxfId="388" priority="313" operator="lessThan">
      <formula>0</formula>
    </cfRule>
  </conditionalFormatting>
  <conditionalFormatting sqref="GL84">
    <cfRule type="cellIs" dxfId="387" priority="314" operator="lessThan">
      <formula>0</formula>
    </cfRule>
  </conditionalFormatting>
  <conditionalFormatting sqref="GM83">
    <cfRule type="cellIs" dxfId="386" priority="315" operator="lessThan">
      <formula>0</formula>
    </cfRule>
  </conditionalFormatting>
  <conditionalFormatting sqref="GM84">
    <cfRule type="cellIs" dxfId="385" priority="316" operator="lessThan">
      <formula>0</formula>
    </cfRule>
  </conditionalFormatting>
  <conditionalFormatting sqref="GN83">
    <cfRule type="cellIs" dxfId="384" priority="317" operator="lessThan">
      <formula>0</formula>
    </cfRule>
  </conditionalFormatting>
  <conditionalFormatting sqref="GN84">
    <cfRule type="cellIs" dxfId="383" priority="318" operator="lessThan">
      <formula>0</formula>
    </cfRule>
  </conditionalFormatting>
  <conditionalFormatting sqref="GO83">
    <cfRule type="cellIs" dxfId="382" priority="319" operator="lessThan">
      <formula>0</formula>
    </cfRule>
  </conditionalFormatting>
  <conditionalFormatting sqref="GO84">
    <cfRule type="cellIs" dxfId="381" priority="320" operator="lessThan">
      <formula>0</formula>
    </cfRule>
  </conditionalFormatting>
  <conditionalFormatting sqref="GP83">
    <cfRule type="cellIs" dxfId="380" priority="321" operator="lessThan">
      <formula>0</formula>
    </cfRule>
  </conditionalFormatting>
  <conditionalFormatting sqref="GP84">
    <cfRule type="cellIs" dxfId="379" priority="322" operator="lessThan">
      <formula>0</formula>
    </cfRule>
  </conditionalFormatting>
  <conditionalFormatting sqref="GQ83">
    <cfRule type="cellIs" dxfId="378" priority="323" operator="lessThan">
      <formula>0</formula>
    </cfRule>
  </conditionalFormatting>
  <conditionalFormatting sqref="GQ84">
    <cfRule type="cellIs" dxfId="377" priority="324" operator="lessThan">
      <formula>0</formula>
    </cfRule>
  </conditionalFormatting>
  <conditionalFormatting sqref="GR83">
    <cfRule type="cellIs" dxfId="376" priority="325" operator="lessThan">
      <formula>0</formula>
    </cfRule>
  </conditionalFormatting>
  <conditionalFormatting sqref="GR84">
    <cfRule type="cellIs" dxfId="375" priority="326" operator="lessThan">
      <formula>0</formula>
    </cfRule>
  </conditionalFormatting>
  <conditionalFormatting sqref="GS83">
    <cfRule type="cellIs" dxfId="374" priority="327" operator="lessThan">
      <formula>0</formula>
    </cfRule>
  </conditionalFormatting>
  <conditionalFormatting sqref="GS84">
    <cfRule type="cellIs" dxfId="373" priority="328" operator="lessThan">
      <formula>0</formula>
    </cfRule>
  </conditionalFormatting>
  <conditionalFormatting sqref="GT83">
    <cfRule type="cellIs" dxfId="372" priority="329" operator="lessThan">
      <formula>0</formula>
    </cfRule>
  </conditionalFormatting>
  <conditionalFormatting sqref="GT84">
    <cfRule type="cellIs" dxfId="371" priority="330" operator="lessThan">
      <formula>0</formula>
    </cfRule>
  </conditionalFormatting>
  <conditionalFormatting sqref="GU83">
    <cfRule type="cellIs" dxfId="370" priority="331" operator="lessThan">
      <formula>0</formula>
    </cfRule>
  </conditionalFormatting>
  <conditionalFormatting sqref="GU84">
    <cfRule type="cellIs" dxfId="369" priority="332" operator="lessThan">
      <formula>0</formula>
    </cfRule>
  </conditionalFormatting>
  <conditionalFormatting sqref="GV83">
    <cfRule type="cellIs" dxfId="368" priority="333" operator="lessThan">
      <formula>0</formula>
    </cfRule>
  </conditionalFormatting>
  <conditionalFormatting sqref="GV84">
    <cfRule type="cellIs" dxfId="367" priority="334" operator="lessThan">
      <formula>0</formula>
    </cfRule>
  </conditionalFormatting>
  <conditionalFormatting sqref="GW83">
    <cfRule type="cellIs" dxfId="366" priority="335" operator="lessThan">
      <formula>0</formula>
    </cfRule>
  </conditionalFormatting>
  <conditionalFormatting sqref="GW84">
    <cfRule type="cellIs" dxfId="365" priority="336" operator="lessThan">
      <formula>0</formula>
    </cfRule>
  </conditionalFormatting>
  <conditionalFormatting sqref="GX83">
    <cfRule type="cellIs" dxfId="364" priority="337" operator="lessThan">
      <formula>0</formula>
    </cfRule>
  </conditionalFormatting>
  <conditionalFormatting sqref="GX84">
    <cfRule type="cellIs" dxfId="363" priority="338" operator="lessThan">
      <formula>0</formula>
    </cfRule>
  </conditionalFormatting>
  <conditionalFormatting sqref="GY83">
    <cfRule type="cellIs" dxfId="362" priority="339" operator="lessThan">
      <formula>0</formula>
    </cfRule>
  </conditionalFormatting>
  <conditionalFormatting sqref="GY84">
    <cfRule type="cellIs" dxfId="361" priority="340" operator="lessThan">
      <formula>0</formula>
    </cfRule>
  </conditionalFormatting>
  <conditionalFormatting sqref="GZ83">
    <cfRule type="cellIs" dxfId="360" priority="341" operator="lessThan">
      <formula>0</formula>
    </cfRule>
  </conditionalFormatting>
  <conditionalFormatting sqref="GZ84">
    <cfRule type="cellIs" dxfId="359" priority="342" operator="lessThan">
      <formula>0</formula>
    </cfRule>
  </conditionalFormatting>
  <conditionalFormatting sqref="HA83">
    <cfRule type="cellIs" dxfId="358" priority="343" operator="lessThan">
      <formula>0</formula>
    </cfRule>
  </conditionalFormatting>
  <conditionalFormatting sqref="HA84">
    <cfRule type="cellIs" dxfId="357" priority="344" operator="lessThan">
      <formula>0</formula>
    </cfRule>
  </conditionalFormatting>
  <conditionalFormatting sqref="HB83">
    <cfRule type="cellIs" dxfId="356" priority="345" operator="lessThan">
      <formula>0</formula>
    </cfRule>
  </conditionalFormatting>
  <conditionalFormatting sqref="HB84">
    <cfRule type="cellIs" dxfId="355" priority="346" operator="lessThan">
      <formula>0</formula>
    </cfRule>
  </conditionalFormatting>
  <conditionalFormatting sqref="HC83">
    <cfRule type="cellIs" dxfId="354" priority="347" operator="lessThan">
      <formula>0</formula>
    </cfRule>
  </conditionalFormatting>
  <conditionalFormatting sqref="HC84">
    <cfRule type="cellIs" dxfId="353" priority="348" operator="lessThan">
      <formula>0</formula>
    </cfRule>
  </conditionalFormatting>
  <conditionalFormatting sqref="HD83">
    <cfRule type="cellIs" dxfId="352" priority="349" operator="lessThan">
      <formula>0</formula>
    </cfRule>
  </conditionalFormatting>
  <conditionalFormatting sqref="HD84">
    <cfRule type="cellIs" dxfId="351" priority="350" operator="lessThan">
      <formula>0</formula>
    </cfRule>
  </conditionalFormatting>
  <conditionalFormatting sqref="HE83">
    <cfRule type="cellIs" dxfId="350" priority="351" operator="lessThan">
      <formula>0</formula>
    </cfRule>
  </conditionalFormatting>
  <conditionalFormatting sqref="HE84">
    <cfRule type="cellIs" dxfId="349" priority="352" operator="lessThan">
      <formula>0</formula>
    </cfRule>
  </conditionalFormatting>
  <conditionalFormatting sqref="HF83">
    <cfRule type="cellIs" dxfId="348" priority="353" operator="lessThan">
      <formula>0</formula>
    </cfRule>
  </conditionalFormatting>
  <conditionalFormatting sqref="HF84">
    <cfRule type="cellIs" dxfId="347" priority="354" operator="lessThan">
      <formula>0</formula>
    </cfRule>
  </conditionalFormatting>
  <conditionalFormatting sqref="HG83">
    <cfRule type="cellIs" dxfId="346" priority="355" operator="lessThan">
      <formula>0</formula>
    </cfRule>
  </conditionalFormatting>
  <conditionalFormatting sqref="HG84">
    <cfRule type="cellIs" dxfId="345" priority="356" operator="lessThan">
      <formula>0</formula>
    </cfRule>
  </conditionalFormatting>
  <conditionalFormatting sqref="HH83">
    <cfRule type="cellIs" dxfId="344" priority="357" operator="lessThan">
      <formula>0</formula>
    </cfRule>
  </conditionalFormatting>
  <conditionalFormatting sqref="HH84">
    <cfRule type="cellIs" dxfId="343" priority="358" operator="lessThan">
      <formula>0</formula>
    </cfRule>
  </conditionalFormatting>
  <conditionalFormatting sqref="HI83">
    <cfRule type="cellIs" dxfId="342" priority="359" operator="lessThan">
      <formula>0</formula>
    </cfRule>
  </conditionalFormatting>
  <conditionalFormatting sqref="HI84">
    <cfRule type="cellIs" dxfId="341" priority="360" operator="lessThan">
      <formula>0</formula>
    </cfRule>
  </conditionalFormatting>
  <conditionalFormatting sqref="HJ83">
    <cfRule type="cellIs" dxfId="340" priority="361" operator="lessThan">
      <formula>0</formula>
    </cfRule>
  </conditionalFormatting>
  <conditionalFormatting sqref="HJ84">
    <cfRule type="cellIs" dxfId="339" priority="362" operator="lessThan">
      <formula>0</formula>
    </cfRule>
  </conditionalFormatting>
  <conditionalFormatting sqref="HK83">
    <cfRule type="cellIs" dxfId="338" priority="363" operator="lessThan">
      <formula>0</formula>
    </cfRule>
  </conditionalFormatting>
  <conditionalFormatting sqref="HK84">
    <cfRule type="cellIs" dxfId="337" priority="364" operator="lessThan">
      <formula>0</formula>
    </cfRule>
  </conditionalFormatting>
  <conditionalFormatting sqref="HL83">
    <cfRule type="cellIs" dxfId="336" priority="365" operator="lessThan">
      <formula>0</formula>
    </cfRule>
  </conditionalFormatting>
  <conditionalFormatting sqref="HL84">
    <cfRule type="cellIs" dxfId="335" priority="366" operator="lessThan">
      <formula>0</formula>
    </cfRule>
  </conditionalFormatting>
  <conditionalFormatting sqref="HM83">
    <cfRule type="cellIs" dxfId="334" priority="367" operator="lessThan">
      <formula>0</formula>
    </cfRule>
  </conditionalFormatting>
  <conditionalFormatting sqref="HM84">
    <cfRule type="cellIs" dxfId="333" priority="368" operator="lessThan">
      <formula>0</formula>
    </cfRule>
  </conditionalFormatting>
  <conditionalFormatting sqref="HN83">
    <cfRule type="cellIs" dxfId="332" priority="369" operator="lessThan">
      <formula>0</formula>
    </cfRule>
  </conditionalFormatting>
  <conditionalFormatting sqref="HN84">
    <cfRule type="cellIs" dxfId="331" priority="370" operator="lessThan">
      <formula>0</formula>
    </cfRule>
  </conditionalFormatting>
  <conditionalFormatting sqref="HO83">
    <cfRule type="cellIs" dxfId="330" priority="371" operator="lessThan">
      <formula>0</formula>
    </cfRule>
  </conditionalFormatting>
  <conditionalFormatting sqref="HO84">
    <cfRule type="cellIs" dxfId="329" priority="372" operator="lessThan">
      <formula>0</formula>
    </cfRule>
  </conditionalFormatting>
  <conditionalFormatting sqref="HP83">
    <cfRule type="cellIs" dxfId="328" priority="373" operator="lessThan">
      <formula>0</formula>
    </cfRule>
  </conditionalFormatting>
  <conditionalFormatting sqref="HP84">
    <cfRule type="cellIs" dxfId="327" priority="374" operator="lessThan">
      <formula>0</formula>
    </cfRule>
  </conditionalFormatting>
  <conditionalFormatting sqref="HQ83">
    <cfRule type="cellIs" dxfId="326" priority="375" operator="lessThan">
      <formula>0</formula>
    </cfRule>
  </conditionalFormatting>
  <conditionalFormatting sqref="HQ84">
    <cfRule type="cellIs" dxfId="325" priority="376" operator="lessThan">
      <formula>0</formula>
    </cfRule>
  </conditionalFormatting>
  <conditionalFormatting sqref="HR83">
    <cfRule type="cellIs" dxfId="324" priority="377" operator="lessThan">
      <formula>0</formula>
    </cfRule>
  </conditionalFormatting>
  <conditionalFormatting sqref="HR84">
    <cfRule type="cellIs" dxfId="323" priority="378" operator="lessThan">
      <formula>0</formula>
    </cfRule>
  </conditionalFormatting>
  <conditionalFormatting sqref="HS83">
    <cfRule type="cellIs" dxfId="322" priority="379" operator="lessThan">
      <formula>0</formula>
    </cfRule>
  </conditionalFormatting>
  <conditionalFormatting sqref="HS84">
    <cfRule type="cellIs" dxfId="321" priority="380" operator="lessThan">
      <formula>0</formula>
    </cfRule>
  </conditionalFormatting>
  <conditionalFormatting sqref="HT83">
    <cfRule type="cellIs" dxfId="320" priority="381" operator="lessThan">
      <formula>0</formula>
    </cfRule>
  </conditionalFormatting>
  <conditionalFormatting sqref="HT84">
    <cfRule type="cellIs" dxfId="319" priority="382" operator="lessThan">
      <formula>0</formula>
    </cfRule>
  </conditionalFormatting>
  <conditionalFormatting sqref="HU83">
    <cfRule type="cellIs" dxfId="318" priority="383" operator="lessThan">
      <formula>0</formula>
    </cfRule>
  </conditionalFormatting>
  <conditionalFormatting sqref="HU84">
    <cfRule type="cellIs" dxfId="317" priority="384" operator="lessThan">
      <formula>0</formula>
    </cfRule>
  </conditionalFormatting>
  <conditionalFormatting sqref="HV83">
    <cfRule type="cellIs" dxfId="316" priority="385" operator="lessThan">
      <formula>0</formula>
    </cfRule>
  </conditionalFormatting>
  <conditionalFormatting sqref="HV84">
    <cfRule type="cellIs" dxfId="315" priority="386" operator="lessThan">
      <formula>0</formula>
    </cfRule>
  </conditionalFormatting>
  <conditionalFormatting sqref="HW83">
    <cfRule type="cellIs" dxfId="314" priority="387" operator="lessThan">
      <formula>0</formula>
    </cfRule>
  </conditionalFormatting>
  <conditionalFormatting sqref="HW84">
    <cfRule type="cellIs" dxfId="313" priority="388" operator="lessThan">
      <formula>0</formula>
    </cfRule>
  </conditionalFormatting>
  <conditionalFormatting sqref="HX83">
    <cfRule type="cellIs" dxfId="312" priority="389" operator="lessThan">
      <formula>0</formula>
    </cfRule>
  </conditionalFormatting>
  <conditionalFormatting sqref="HX84">
    <cfRule type="cellIs" dxfId="311" priority="390" operator="lessThan">
      <formula>0</formula>
    </cfRule>
  </conditionalFormatting>
  <conditionalFormatting sqref="HY83">
    <cfRule type="cellIs" dxfId="310" priority="391" operator="lessThan">
      <formula>0</formula>
    </cfRule>
  </conditionalFormatting>
  <conditionalFormatting sqref="HY84">
    <cfRule type="cellIs" dxfId="309" priority="392" operator="lessThan">
      <formula>0</formula>
    </cfRule>
  </conditionalFormatting>
  <conditionalFormatting sqref="HZ83">
    <cfRule type="cellIs" dxfId="308" priority="393" operator="lessThan">
      <formula>0</formula>
    </cfRule>
  </conditionalFormatting>
  <conditionalFormatting sqref="HZ84">
    <cfRule type="cellIs" dxfId="307" priority="394" operator="lessThan">
      <formula>0</formula>
    </cfRule>
  </conditionalFormatting>
  <conditionalFormatting sqref="IA83">
    <cfRule type="cellIs" dxfId="306" priority="395" operator="lessThan">
      <formula>0</formula>
    </cfRule>
  </conditionalFormatting>
  <conditionalFormatting sqref="IA84">
    <cfRule type="cellIs" dxfId="305" priority="396" operator="lessThan">
      <formula>0</formula>
    </cfRule>
  </conditionalFormatting>
  <conditionalFormatting sqref="IB83">
    <cfRule type="cellIs" dxfId="304" priority="397" operator="lessThan">
      <formula>0</formula>
    </cfRule>
  </conditionalFormatting>
  <conditionalFormatting sqref="IB84">
    <cfRule type="cellIs" dxfId="303" priority="398" operator="lessThan">
      <formula>0</formula>
    </cfRule>
  </conditionalFormatting>
  <conditionalFormatting sqref="IC83">
    <cfRule type="cellIs" dxfId="302" priority="399" operator="lessThan">
      <formula>0</formula>
    </cfRule>
  </conditionalFormatting>
  <conditionalFormatting sqref="IC84">
    <cfRule type="cellIs" dxfId="301" priority="400" operator="lessThan">
      <formula>0</formula>
    </cfRule>
  </conditionalFormatting>
  <conditionalFormatting sqref="ID83">
    <cfRule type="cellIs" dxfId="300" priority="401" operator="lessThan">
      <formula>0</formula>
    </cfRule>
  </conditionalFormatting>
  <conditionalFormatting sqref="ID84">
    <cfRule type="cellIs" dxfId="299" priority="402" operator="lessThan">
      <formula>0</formula>
    </cfRule>
  </conditionalFormatting>
  <conditionalFormatting sqref="IE83">
    <cfRule type="cellIs" dxfId="298" priority="403" operator="lessThan">
      <formula>0</formula>
    </cfRule>
  </conditionalFormatting>
  <conditionalFormatting sqref="IE84">
    <cfRule type="cellIs" dxfId="297" priority="404" operator="lessThan">
      <formula>0</formula>
    </cfRule>
  </conditionalFormatting>
  <conditionalFormatting sqref="IF83">
    <cfRule type="cellIs" dxfId="296" priority="405" operator="lessThan">
      <formula>0</formula>
    </cfRule>
  </conditionalFormatting>
  <conditionalFormatting sqref="IF84">
    <cfRule type="cellIs" dxfId="295" priority="406" operator="lessThan">
      <formula>0</formula>
    </cfRule>
  </conditionalFormatting>
  <conditionalFormatting sqref="IG83">
    <cfRule type="cellIs" dxfId="294" priority="407" operator="lessThan">
      <formula>0</formula>
    </cfRule>
  </conditionalFormatting>
  <conditionalFormatting sqref="IG84">
    <cfRule type="cellIs" dxfId="293" priority="408" operator="lessThan">
      <formula>0</formula>
    </cfRule>
  </conditionalFormatting>
  <conditionalFormatting sqref="IH83">
    <cfRule type="cellIs" dxfId="292" priority="409" operator="lessThan">
      <formula>0</formula>
    </cfRule>
  </conditionalFormatting>
  <conditionalFormatting sqref="IH84">
    <cfRule type="cellIs" dxfId="291" priority="410" operator="lessThan">
      <formula>0</formula>
    </cfRule>
  </conditionalFormatting>
  <conditionalFormatting sqref="II83">
    <cfRule type="cellIs" dxfId="290" priority="411" operator="lessThan">
      <formula>0</formula>
    </cfRule>
  </conditionalFormatting>
  <conditionalFormatting sqref="II84">
    <cfRule type="cellIs" dxfId="289" priority="412" operator="lessThan">
      <formula>0</formula>
    </cfRule>
  </conditionalFormatting>
  <conditionalFormatting sqref="IJ83">
    <cfRule type="cellIs" dxfId="288" priority="413" operator="lessThan">
      <formula>0</formula>
    </cfRule>
  </conditionalFormatting>
  <conditionalFormatting sqref="IJ84">
    <cfRule type="cellIs" dxfId="287" priority="414" operator="lessThan">
      <formula>0</formula>
    </cfRule>
  </conditionalFormatting>
  <conditionalFormatting sqref="IK83">
    <cfRule type="cellIs" dxfId="286" priority="415" operator="lessThan">
      <formula>0</formula>
    </cfRule>
  </conditionalFormatting>
  <conditionalFormatting sqref="IK84">
    <cfRule type="cellIs" dxfId="285" priority="416" operator="lessThan">
      <formula>0</formula>
    </cfRule>
  </conditionalFormatting>
  <conditionalFormatting sqref="IL83">
    <cfRule type="cellIs" dxfId="284" priority="417" operator="lessThan">
      <formula>0</formula>
    </cfRule>
  </conditionalFormatting>
  <conditionalFormatting sqref="IL84">
    <cfRule type="cellIs" dxfId="283" priority="418" operator="lessThan">
      <formula>0</formula>
    </cfRule>
  </conditionalFormatting>
  <conditionalFormatting sqref="IM83">
    <cfRule type="cellIs" dxfId="282" priority="419" operator="lessThan">
      <formula>0</formula>
    </cfRule>
  </conditionalFormatting>
  <conditionalFormatting sqref="IM84">
    <cfRule type="cellIs" dxfId="281" priority="420" operator="lessThan">
      <formula>0</formula>
    </cfRule>
  </conditionalFormatting>
  <conditionalFormatting sqref="IN83">
    <cfRule type="cellIs" dxfId="280" priority="421" operator="lessThan">
      <formula>0</formula>
    </cfRule>
  </conditionalFormatting>
  <conditionalFormatting sqref="IN84">
    <cfRule type="cellIs" dxfId="279" priority="422" operator="lessThan">
      <formula>0</formula>
    </cfRule>
  </conditionalFormatting>
  <conditionalFormatting sqref="IO83">
    <cfRule type="cellIs" dxfId="278" priority="423" operator="lessThan">
      <formula>0</formula>
    </cfRule>
  </conditionalFormatting>
  <conditionalFormatting sqref="IO84">
    <cfRule type="cellIs" dxfId="277" priority="424" operator="lessThan">
      <formula>0</formula>
    </cfRule>
  </conditionalFormatting>
  <conditionalFormatting sqref="IP83">
    <cfRule type="cellIs" dxfId="276" priority="425" operator="lessThan">
      <formula>0</formula>
    </cfRule>
  </conditionalFormatting>
  <conditionalFormatting sqref="IP84">
    <cfRule type="cellIs" dxfId="275" priority="426" operator="lessThan">
      <formula>0</formula>
    </cfRule>
  </conditionalFormatting>
  <conditionalFormatting sqref="IQ83">
    <cfRule type="cellIs" dxfId="274" priority="427" operator="lessThan">
      <formula>0</formula>
    </cfRule>
  </conditionalFormatting>
  <conditionalFormatting sqref="IQ84">
    <cfRule type="cellIs" dxfId="273" priority="428" operator="lessThan">
      <formula>0</formula>
    </cfRule>
  </conditionalFormatting>
  <conditionalFormatting sqref="IR83">
    <cfRule type="cellIs" dxfId="272" priority="429" operator="lessThan">
      <formula>0</formula>
    </cfRule>
  </conditionalFormatting>
  <conditionalFormatting sqref="IR84">
    <cfRule type="cellIs" dxfId="271" priority="430" operator="lessThan">
      <formula>0</formula>
    </cfRule>
  </conditionalFormatting>
  <conditionalFormatting sqref="IS83">
    <cfRule type="cellIs" dxfId="270" priority="431" operator="lessThan">
      <formula>0</formula>
    </cfRule>
  </conditionalFormatting>
  <conditionalFormatting sqref="IS84">
    <cfRule type="cellIs" dxfId="269" priority="432" operator="lessThan">
      <formula>0</formula>
    </cfRule>
  </conditionalFormatting>
  <conditionalFormatting sqref="IT83">
    <cfRule type="cellIs" dxfId="268" priority="433" operator="lessThan">
      <formula>0</formula>
    </cfRule>
  </conditionalFormatting>
  <conditionalFormatting sqref="IT84">
    <cfRule type="cellIs" dxfId="267" priority="434" operator="lessThan">
      <formula>0</formula>
    </cfRule>
  </conditionalFormatting>
  <conditionalFormatting sqref="IU83">
    <cfRule type="cellIs" dxfId="266" priority="435" operator="lessThan">
      <formula>0</formula>
    </cfRule>
  </conditionalFormatting>
  <conditionalFormatting sqref="IU84">
    <cfRule type="cellIs" dxfId="265" priority="436" operator="lessThan">
      <formula>0</formula>
    </cfRule>
  </conditionalFormatting>
  <conditionalFormatting sqref="IV83">
    <cfRule type="cellIs" dxfId="264" priority="437" operator="lessThan">
      <formula>0</formula>
    </cfRule>
  </conditionalFormatting>
  <conditionalFormatting sqref="IV84">
    <cfRule type="cellIs" dxfId="263" priority="438" operator="lessThan">
      <formula>0</formula>
    </cfRule>
  </conditionalFormatting>
  <conditionalFormatting sqref="IW83">
    <cfRule type="cellIs" dxfId="262" priority="439" operator="lessThan">
      <formula>0</formula>
    </cfRule>
  </conditionalFormatting>
  <conditionalFormatting sqref="IW84">
    <cfRule type="cellIs" dxfId="261" priority="440" operator="lessThan">
      <formula>0</formula>
    </cfRule>
  </conditionalFormatting>
  <conditionalFormatting sqref="IX83">
    <cfRule type="cellIs" dxfId="260" priority="441" operator="lessThan">
      <formula>0</formula>
    </cfRule>
  </conditionalFormatting>
  <conditionalFormatting sqref="IX84">
    <cfRule type="cellIs" dxfId="259" priority="442" operator="lessThan">
      <formula>0</formula>
    </cfRule>
  </conditionalFormatting>
  <conditionalFormatting sqref="IY83">
    <cfRule type="cellIs" dxfId="258" priority="443" operator="lessThan">
      <formula>0</formula>
    </cfRule>
  </conditionalFormatting>
  <conditionalFormatting sqref="IY84">
    <cfRule type="cellIs" dxfId="257" priority="444" operator="lessThan">
      <formula>0</formula>
    </cfRule>
  </conditionalFormatting>
  <conditionalFormatting sqref="IZ83">
    <cfRule type="cellIs" dxfId="256" priority="445" operator="lessThan">
      <formula>0</formula>
    </cfRule>
  </conditionalFormatting>
  <conditionalFormatting sqref="IZ84">
    <cfRule type="cellIs" dxfId="255" priority="446" operator="lessThan">
      <formula>0</formula>
    </cfRule>
  </conditionalFormatting>
  <conditionalFormatting sqref="JA83">
    <cfRule type="cellIs" dxfId="254" priority="447" operator="lessThan">
      <formula>0</formula>
    </cfRule>
  </conditionalFormatting>
  <conditionalFormatting sqref="JA84">
    <cfRule type="cellIs" dxfId="253" priority="448" operator="lessThan">
      <formula>0</formula>
    </cfRule>
  </conditionalFormatting>
  <conditionalFormatting sqref="JB83">
    <cfRule type="cellIs" dxfId="252" priority="449" operator="lessThan">
      <formula>0</formula>
    </cfRule>
  </conditionalFormatting>
  <conditionalFormatting sqref="JB84">
    <cfRule type="cellIs" dxfId="251" priority="450" operator="lessThan">
      <formula>0</formula>
    </cfRule>
  </conditionalFormatting>
  <conditionalFormatting sqref="JC83">
    <cfRule type="cellIs" dxfId="250" priority="451" operator="lessThan">
      <formula>0</formula>
    </cfRule>
  </conditionalFormatting>
  <conditionalFormatting sqref="JC84">
    <cfRule type="cellIs" dxfId="249" priority="452" operator="lessThan">
      <formula>0</formula>
    </cfRule>
  </conditionalFormatting>
  <conditionalFormatting sqref="JD83">
    <cfRule type="cellIs" dxfId="248" priority="453" operator="lessThan">
      <formula>0</formula>
    </cfRule>
  </conditionalFormatting>
  <conditionalFormatting sqref="JD84">
    <cfRule type="cellIs" dxfId="247" priority="454" operator="lessThan">
      <formula>0</formula>
    </cfRule>
  </conditionalFormatting>
  <conditionalFormatting sqref="JE83">
    <cfRule type="cellIs" dxfId="246" priority="455" operator="lessThan">
      <formula>0</formula>
    </cfRule>
  </conditionalFormatting>
  <conditionalFormatting sqref="JE84">
    <cfRule type="cellIs" dxfId="245" priority="456" operator="lessThan">
      <formula>0</formula>
    </cfRule>
  </conditionalFormatting>
  <conditionalFormatting sqref="JF83">
    <cfRule type="cellIs" dxfId="244" priority="457" operator="lessThan">
      <formula>0</formula>
    </cfRule>
  </conditionalFormatting>
  <conditionalFormatting sqref="JF84">
    <cfRule type="cellIs" dxfId="243" priority="458" operator="lessThan">
      <formula>0</formula>
    </cfRule>
  </conditionalFormatting>
  <conditionalFormatting sqref="JG83">
    <cfRule type="cellIs" dxfId="242" priority="459" operator="lessThan">
      <formula>0</formula>
    </cfRule>
  </conditionalFormatting>
  <conditionalFormatting sqref="JG84">
    <cfRule type="cellIs" dxfId="241" priority="460" operator="lessThan">
      <formula>0</formula>
    </cfRule>
  </conditionalFormatting>
  <conditionalFormatting sqref="JH83">
    <cfRule type="cellIs" dxfId="240" priority="461" operator="lessThan">
      <formula>0</formula>
    </cfRule>
  </conditionalFormatting>
  <conditionalFormatting sqref="JH84">
    <cfRule type="cellIs" dxfId="239" priority="462" operator="lessThan">
      <formula>0</formula>
    </cfRule>
  </conditionalFormatting>
  <conditionalFormatting sqref="JI83">
    <cfRule type="cellIs" dxfId="238" priority="463" operator="lessThan">
      <formula>0</formula>
    </cfRule>
  </conditionalFormatting>
  <conditionalFormatting sqref="JI84">
    <cfRule type="cellIs" dxfId="237" priority="464" operator="lessThan">
      <formula>0</formula>
    </cfRule>
  </conditionalFormatting>
  <conditionalFormatting sqref="JJ83">
    <cfRule type="cellIs" dxfId="236" priority="465" operator="lessThan">
      <formula>0</formula>
    </cfRule>
  </conditionalFormatting>
  <conditionalFormatting sqref="JJ84">
    <cfRule type="cellIs" dxfId="235" priority="466" operator="lessThan">
      <formula>0</formula>
    </cfRule>
  </conditionalFormatting>
  <conditionalFormatting sqref="JK83">
    <cfRule type="cellIs" dxfId="234" priority="467" operator="lessThan">
      <formula>0</formula>
    </cfRule>
  </conditionalFormatting>
  <conditionalFormatting sqref="JK84">
    <cfRule type="cellIs" dxfId="233" priority="468" operator="lessThan">
      <formula>0</formula>
    </cfRule>
  </conditionalFormatting>
  <conditionalFormatting sqref="JL83">
    <cfRule type="cellIs" dxfId="232" priority="469" operator="lessThan">
      <formula>0</formula>
    </cfRule>
  </conditionalFormatting>
  <conditionalFormatting sqref="JL84">
    <cfRule type="cellIs" dxfId="231" priority="470" operator="lessThan">
      <formula>0</formula>
    </cfRule>
  </conditionalFormatting>
  <conditionalFormatting sqref="JM83">
    <cfRule type="cellIs" dxfId="230" priority="471" operator="lessThan">
      <formula>0</formula>
    </cfRule>
  </conditionalFormatting>
  <conditionalFormatting sqref="JM84">
    <cfRule type="cellIs" dxfId="229" priority="472" operator="lessThan">
      <formula>0</formula>
    </cfRule>
  </conditionalFormatting>
  <conditionalFormatting sqref="JN83">
    <cfRule type="cellIs" dxfId="228" priority="473" operator="lessThan">
      <formula>0</formula>
    </cfRule>
  </conditionalFormatting>
  <conditionalFormatting sqref="JN84">
    <cfRule type="cellIs" dxfId="227" priority="474" operator="lessThan">
      <formula>0</formula>
    </cfRule>
  </conditionalFormatting>
  <conditionalFormatting sqref="JO83">
    <cfRule type="cellIs" dxfId="226" priority="475" operator="lessThan">
      <formula>0</formula>
    </cfRule>
  </conditionalFormatting>
  <conditionalFormatting sqref="JO84">
    <cfRule type="cellIs" dxfId="225" priority="476" operator="lessThan">
      <formula>0</formula>
    </cfRule>
  </conditionalFormatting>
  <conditionalFormatting sqref="JP83">
    <cfRule type="cellIs" dxfId="224" priority="477" operator="lessThan">
      <formula>0</formula>
    </cfRule>
  </conditionalFormatting>
  <conditionalFormatting sqref="JP84">
    <cfRule type="cellIs" dxfId="223" priority="478" operator="lessThan">
      <formula>0</formula>
    </cfRule>
  </conditionalFormatting>
  <conditionalFormatting sqref="JQ83">
    <cfRule type="cellIs" dxfId="222" priority="479" operator="lessThan">
      <formula>0</formula>
    </cfRule>
  </conditionalFormatting>
  <conditionalFormatting sqref="JQ84">
    <cfRule type="cellIs" dxfId="221" priority="480" operator="lessThan">
      <formula>0</formula>
    </cfRule>
  </conditionalFormatting>
  <conditionalFormatting sqref="JR83">
    <cfRule type="cellIs" dxfId="220" priority="481" operator="lessThan">
      <formula>0</formula>
    </cfRule>
  </conditionalFormatting>
  <conditionalFormatting sqref="JR84">
    <cfRule type="cellIs" dxfId="219" priority="482" operator="lessThan">
      <formula>0</formula>
    </cfRule>
  </conditionalFormatting>
  <conditionalFormatting sqref="JS83">
    <cfRule type="cellIs" dxfId="218" priority="483" operator="lessThan">
      <formula>0</formula>
    </cfRule>
  </conditionalFormatting>
  <conditionalFormatting sqref="JS84">
    <cfRule type="cellIs" dxfId="217" priority="484" operator="lessThan">
      <formula>0</formula>
    </cfRule>
  </conditionalFormatting>
  <conditionalFormatting sqref="JT83">
    <cfRule type="cellIs" dxfId="216" priority="485" operator="lessThan">
      <formula>0</formula>
    </cfRule>
  </conditionalFormatting>
  <conditionalFormatting sqref="JT84">
    <cfRule type="cellIs" dxfId="215" priority="486" operator="lessThan">
      <formula>0</formula>
    </cfRule>
  </conditionalFormatting>
  <conditionalFormatting sqref="JU83">
    <cfRule type="cellIs" dxfId="214" priority="487" operator="lessThan">
      <formula>0</formula>
    </cfRule>
  </conditionalFormatting>
  <conditionalFormatting sqref="JU84">
    <cfRule type="cellIs" dxfId="213" priority="488" operator="lessThan">
      <formula>0</formula>
    </cfRule>
  </conditionalFormatting>
  <conditionalFormatting sqref="JV83">
    <cfRule type="cellIs" dxfId="212" priority="489" operator="lessThan">
      <formula>0</formula>
    </cfRule>
  </conditionalFormatting>
  <conditionalFormatting sqref="JV84">
    <cfRule type="cellIs" dxfId="211" priority="490" operator="lessThan">
      <formula>0</formula>
    </cfRule>
  </conditionalFormatting>
  <conditionalFormatting sqref="JW83">
    <cfRule type="cellIs" dxfId="210" priority="491" operator="lessThan">
      <formula>0</formula>
    </cfRule>
  </conditionalFormatting>
  <conditionalFormatting sqref="JW84">
    <cfRule type="cellIs" dxfId="209" priority="492" operator="lessThan">
      <formula>0</formula>
    </cfRule>
  </conditionalFormatting>
  <conditionalFormatting sqref="JX83">
    <cfRule type="cellIs" dxfId="208" priority="493" operator="lessThan">
      <formula>0</formula>
    </cfRule>
  </conditionalFormatting>
  <conditionalFormatting sqref="JX84">
    <cfRule type="cellIs" dxfId="207" priority="494" operator="lessThan">
      <formula>0</formula>
    </cfRule>
  </conditionalFormatting>
  <conditionalFormatting sqref="JY83">
    <cfRule type="cellIs" dxfId="206" priority="495" operator="lessThan">
      <formula>0</formula>
    </cfRule>
  </conditionalFormatting>
  <conditionalFormatting sqref="JY84">
    <cfRule type="cellIs" dxfId="205" priority="496" operator="lessThan">
      <formula>0</formula>
    </cfRule>
  </conditionalFormatting>
  <conditionalFormatting sqref="JZ83">
    <cfRule type="cellIs" dxfId="204" priority="497" operator="lessThan">
      <formula>0</formula>
    </cfRule>
  </conditionalFormatting>
  <conditionalFormatting sqref="JZ84">
    <cfRule type="cellIs" dxfId="203" priority="498" operator="lessThan">
      <formula>0</formula>
    </cfRule>
  </conditionalFormatting>
  <conditionalFormatting sqref="KA83">
    <cfRule type="cellIs" dxfId="202" priority="499" operator="lessThan">
      <formula>0</formula>
    </cfRule>
  </conditionalFormatting>
  <conditionalFormatting sqref="KA84">
    <cfRule type="cellIs" dxfId="201" priority="500" operator="lessThan">
      <formula>0</formula>
    </cfRule>
  </conditionalFormatting>
  <conditionalFormatting sqref="KB83">
    <cfRule type="cellIs" dxfId="200" priority="501" operator="lessThan">
      <formula>0</formula>
    </cfRule>
  </conditionalFormatting>
  <conditionalFormatting sqref="KB84">
    <cfRule type="cellIs" dxfId="199" priority="502" operator="lessThan">
      <formula>0</formula>
    </cfRule>
  </conditionalFormatting>
  <conditionalFormatting sqref="KC83">
    <cfRule type="cellIs" dxfId="198" priority="503" operator="lessThan">
      <formula>0</formula>
    </cfRule>
  </conditionalFormatting>
  <conditionalFormatting sqref="KC84">
    <cfRule type="cellIs" dxfId="197" priority="504" operator="lessThan">
      <formula>0</formula>
    </cfRule>
  </conditionalFormatting>
  <conditionalFormatting sqref="KD83">
    <cfRule type="cellIs" dxfId="196" priority="505" operator="lessThan">
      <formula>0</formula>
    </cfRule>
  </conditionalFormatting>
  <conditionalFormatting sqref="KD84">
    <cfRule type="cellIs" dxfId="195" priority="506" operator="lessThan">
      <formula>0</formula>
    </cfRule>
  </conditionalFormatting>
  <conditionalFormatting sqref="KE83">
    <cfRule type="cellIs" dxfId="194" priority="507" operator="lessThan">
      <formula>0</formula>
    </cfRule>
  </conditionalFormatting>
  <conditionalFormatting sqref="KE84">
    <cfRule type="cellIs" dxfId="193" priority="508" operator="lessThan">
      <formula>0</formula>
    </cfRule>
  </conditionalFormatting>
  <conditionalFormatting sqref="KF83">
    <cfRule type="cellIs" dxfId="192" priority="509" operator="lessThan">
      <formula>0</formula>
    </cfRule>
  </conditionalFormatting>
  <conditionalFormatting sqref="KF84">
    <cfRule type="cellIs" dxfId="191" priority="510" operator="lessThan">
      <formula>0</formula>
    </cfRule>
  </conditionalFormatting>
  <conditionalFormatting sqref="KG83">
    <cfRule type="cellIs" dxfId="190" priority="511" operator="lessThan">
      <formula>0</formula>
    </cfRule>
  </conditionalFormatting>
  <conditionalFormatting sqref="KG84">
    <cfRule type="cellIs" dxfId="189" priority="512" operator="lessThan">
      <formula>0</formula>
    </cfRule>
  </conditionalFormatting>
  <conditionalFormatting sqref="KH83">
    <cfRule type="cellIs" dxfId="188" priority="513" operator="lessThan">
      <formula>0</formula>
    </cfRule>
  </conditionalFormatting>
  <conditionalFormatting sqref="KH84">
    <cfRule type="cellIs" dxfId="187" priority="514" operator="lessThan">
      <formula>0</formula>
    </cfRule>
  </conditionalFormatting>
  <conditionalFormatting sqref="KI83">
    <cfRule type="cellIs" dxfId="186" priority="515" operator="lessThan">
      <formula>0</formula>
    </cfRule>
  </conditionalFormatting>
  <conditionalFormatting sqref="KI84">
    <cfRule type="cellIs" dxfId="185" priority="516" operator="lessThan">
      <formula>0</formula>
    </cfRule>
  </conditionalFormatting>
  <conditionalFormatting sqref="KJ83">
    <cfRule type="cellIs" dxfId="184" priority="517" operator="lessThan">
      <formula>0</formula>
    </cfRule>
  </conditionalFormatting>
  <conditionalFormatting sqref="KJ84">
    <cfRule type="cellIs" dxfId="183" priority="518" operator="lessThan">
      <formula>0</formula>
    </cfRule>
  </conditionalFormatting>
  <conditionalFormatting sqref="KK83">
    <cfRule type="cellIs" dxfId="182" priority="519" operator="lessThan">
      <formula>0</formula>
    </cfRule>
  </conditionalFormatting>
  <conditionalFormatting sqref="KK84">
    <cfRule type="cellIs" dxfId="181" priority="520" operator="lessThan">
      <formula>0</formula>
    </cfRule>
  </conditionalFormatting>
  <conditionalFormatting sqref="KL83">
    <cfRule type="cellIs" dxfId="180" priority="521" operator="lessThan">
      <formula>0</formula>
    </cfRule>
  </conditionalFormatting>
  <conditionalFormatting sqref="KL84">
    <cfRule type="cellIs" dxfId="179" priority="522" operator="lessThan">
      <formula>0</formula>
    </cfRule>
  </conditionalFormatting>
  <conditionalFormatting sqref="KM83">
    <cfRule type="cellIs" dxfId="178" priority="523" operator="lessThan">
      <formula>0</formula>
    </cfRule>
  </conditionalFormatting>
  <conditionalFormatting sqref="KM84">
    <cfRule type="cellIs" dxfId="177" priority="524" operator="lessThan">
      <formula>0</formula>
    </cfRule>
  </conditionalFormatting>
  <conditionalFormatting sqref="KN83">
    <cfRule type="cellIs" dxfId="176" priority="525" operator="lessThan">
      <formula>0</formula>
    </cfRule>
  </conditionalFormatting>
  <conditionalFormatting sqref="KN84">
    <cfRule type="cellIs" dxfId="175" priority="526" operator="lessThan">
      <formula>0</formula>
    </cfRule>
  </conditionalFormatting>
  <conditionalFormatting sqref="KO83">
    <cfRule type="cellIs" dxfId="174" priority="527" operator="lessThan">
      <formula>0</formula>
    </cfRule>
  </conditionalFormatting>
  <conditionalFormatting sqref="KO84">
    <cfRule type="cellIs" dxfId="173" priority="528" operator="lessThan">
      <formula>0</formula>
    </cfRule>
  </conditionalFormatting>
  <conditionalFormatting sqref="KP83">
    <cfRule type="cellIs" dxfId="172" priority="529" operator="lessThan">
      <formula>0</formula>
    </cfRule>
  </conditionalFormatting>
  <conditionalFormatting sqref="KP84">
    <cfRule type="cellIs" dxfId="171" priority="530" operator="lessThan">
      <formula>0</formula>
    </cfRule>
  </conditionalFormatting>
  <conditionalFormatting sqref="KQ83">
    <cfRule type="cellIs" dxfId="170" priority="531" operator="lessThan">
      <formula>0</formula>
    </cfRule>
  </conditionalFormatting>
  <conditionalFormatting sqref="KQ84">
    <cfRule type="cellIs" dxfId="169" priority="532" operator="lessThan">
      <formula>0</formula>
    </cfRule>
  </conditionalFormatting>
  <conditionalFormatting sqref="KR83">
    <cfRule type="cellIs" dxfId="168" priority="533" operator="lessThan">
      <formula>0</formula>
    </cfRule>
  </conditionalFormatting>
  <conditionalFormatting sqref="KR84">
    <cfRule type="cellIs" dxfId="167" priority="534" operator="lessThan">
      <formula>0</formula>
    </cfRule>
  </conditionalFormatting>
  <conditionalFormatting sqref="KS83">
    <cfRule type="cellIs" dxfId="166" priority="535" operator="lessThan">
      <formula>0</formula>
    </cfRule>
  </conditionalFormatting>
  <conditionalFormatting sqref="KS84">
    <cfRule type="cellIs" dxfId="165" priority="536" operator="lessThan">
      <formula>0</formula>
    </cfRule>
  </conditionalFormatting>
  <conditionalFormatting sqref="KT83">
    <cfRule type="cellIs" dxfId="164" priority="537" operator="lessThan">
      <formula>0</formula>
    </cfRule>
  </conditionalFormatting>
  <conditionalFormatting sqref="KT84">
    <cfRule type="cellIs" dxfId="163" priority="538" operator="lessThan">
      <formula>0</formula>
    </cfRule>
  </conditionalFormatting>
  <conditionalFormatting sqref="KU83">
    <cfRule type="cellIs" dxfId="162" priority="539" operator="lessThan">
      <formula>0</formula>
    </cfRule>
  </conditionalFormatting>
  <conditionalFormatting sqref="KU84">
    <cfRule type="cellIs" dxfId="161" priority="540" operator="lessThan">
      <formula>0</formula>
    </cfRule>
  </conditionalFormatting>
  <conditionalFormatting sqref="KV83">
    <cfRule type="cellIs" dxfId="160" priority="541" operator="lessThan">
      <formula>0</formula>
    </cfRule>
  </conditionalFormatting>
  <conditionalFormatting sqref="KV84">
    <cfRule type="cellIs" dxfId="159" priority="542" operator="lessThan">
      <formula>0</formula>
    </cfRule>
  </conditionalFormatting>
  <conditionalFormatting sqref="KW83">
    <cfRule type="cellIs" dxfId="158" priority="543" operator="lessThan">
      <formula>0</formula>
    </cfRule>
  </conditionalFormatting>
  <conditionalFormatting sqref="KW84">
    <cfRule type="cellIs" dxfId="157" priority="544" operator="lessThan">
      <formula>0</formula>
    </cfRule>
  </conditionalFormatting>
  <conditionalFormatting sqref="KX83">
    <cfRule type="cellIs" dxfId="156" priority="545" operator="lessThan">
      <formula>0</formula>
    </cfRule>
  </conditionalFormatting>
  <conditionalFormatting sqref="KX84">
    <cfRule type="cellIs" dxfId="155" priority="546" operator="lessThan">
      <formula>0</formula>
    </cfRule>
  </conditionalFormatting>
  <conditionalFormatting sqref="KY83">
    <cfRule type="cellIs" dxfId="154" priority="547" operator="lessThan">
      <formula>0</formula>
    </cfRule>
  </conditionalFormatting>
  <conditionalFormatting sqref="KY84">
    <cfRule type="cellIs" dxfId="153" priority="548" operator="lessThan">
      <formula>0</formula>
    </cfRule>
  </conditionalFormatting>
  <conditionalFormatting sqref="KZ83">
    <cfRule type="cellIs" dxfId="152" priority="549" operator="lessThan">
      <formula>0</formula>
    </cfRule>
  </conditionalFormatting>
  <conditionalFormatting sqref="KZ84">
    <cfRule type="cellIs" dxfId="151" priority="550" operator="lessThan">
      <formula>0</formula>
    </cfRule>
  </conditionalFormatting>
  <conditionalFormatting sqref="LA83">
    <cfRule type="cellIs" dxfId="150" priority="551" operator="lessThan">
      <formula>0</formula>
    </cfRule>
  </conditionalFormatting>
  <conditionalFormatting sqref="LA84">
    <cfRule type="cellIs" dxfId="149" priority="552" operator="lessThan">
      <formula>0</formula>
    </cfRule>
  </conditionalFormatting>
  <conditionalFormatting sqref="LB83">
    <cfRule type="cellIs" dxfId="148" priority="553" operator="lessThan">
      <formula>0</formula>
    </cfRule>
  </conditionalFormatting>
  <conditionalFormatting sqref="LB84">
    <cfRule type="cellIs" dxfId="147" priority="554" operator="lessThan">
      <formula>0</formula>
    </cfRule>
  </conditionalFormatting>
  <conditionalFormatting sqref="LC83">
    <cfRule type="cellIs" dxfId="146" priority="555" operator="lessThan">
      <formula>0</formula>
    </cfRule>
  </conditionalFormatting>
  <conditionalFormatting sqref="LC84">
    <cfRule type="cellIs" dxfId="145" priority="556" operator="lessThan">
      <formula>0</formula>
    </cfRule>
  </conditionalFormatting>
  <conditionalFormatting sqref="LD83">
    <cfRule type="cellIs" dxfId="144" priority="557" operator="lessThan">
      <formula>0</formula>
    </cfRule>
  </conditionalFormatting>
  <conditionalFormatting sqref="LD84">
    <cfRule type="cellIs" dxfId="143" priority="558" operator="lessThan">
      <formula>0</formula>
    </cfRule>
  </conditionalFormatting>
  <conditionalFormatting sqref="LE83">
    <cfRule type="cellIs" dxfId="142" priority="559" operator="lessThan">
      <formula>0</formula>
    </cfRule>
  </conditionalFormatting>
  <conditionalFormatting sqref="LE84">
    <cfRule type="cellIs" dxfId="141" priority="560" operator="lessThan">
      <formula>0</formula>
    </cfRule>
  </conditionalFormatting>
  <conditionalFormatting sqref="LF83">
    <cfRule type="cellIs" dxfId="140" priority="561" operator="lessThan">
      <formula>0</formula>
    </cfRule>
  </conditionalFormatting>
  <conditionalFormatting sqref="LF84">
    <cfRule type="cellIs" dxfId="139" priority="562" operator="lessThan">
      <formula>0</formula>
    </cfRule>
  </conditionalFormatting>
  <conditionalFormatting sqref="LG83">
    <cfRule type="cellIs" dxfId="138" priority="563" operator="lessThan">
      <formula>0</formula>
    </cfRule>
  </conditionalFormatting>
  <conditionalFormatting sqref="LG84">
    <cfRule type="cellIs" dxfId="137" priority="564" operator="lessThan">
      <formula>0</formula>
    </cfRule>
  </conditionalFormatting>
  <conditionalFormatting sqref="LH83">
    <cfRule type="cellIs" dxfId="136" priority="565" operator="lessThan">
      <formula>0</formula>
    </cfRule>
  </conditionalFormatting>
  <conditionalFormatting sqref="LH84">
    <cfRule type="cellIs" dxfId="135" priority="566" operator="lessThan">
      <formula>0</formula>
    </cfRule>
  </conditionalFormatting>
  <conditionalFormatting sqref="LI83">
    <cfRule type="cellIs" dxfId="134" priority="567" operator="lessThan">
      <formula>0</formula>
    </cfRule>
  </conditionalFormatting>
  <conditionalFormatting sqref="LI84">
    <cfRule type="cellIs" dxfId="133" priority="568" operator="lessThan">
      <formula>0</formula>
    </cfRule>
  </conditionalFormatting>
  <conditionalFormatting sqref="LJ83">
    <cfRule type="cellIs" dxfId="132" priority="569" operator="lessThan">
      <formula>0</formula>
    </cfRule>
  </conditionalFormatting>
  <conditionalFormatting sqref="LJ84">
    <cfRule type="cellIs" dxfId="131" priority="570" operator="lessThan">
      <formula>0</formula>
    </cfRule>
  </conditionalFormatting>
  <conditionalFormatting sqref="LK83">
    <cfRule type="cellIs" dxfId="130" priority="571" operator="lessThan">
      <formula>0</formula>
    </cfRule>
  </conditionalFormatting>
  <conditionalFormatting sqref="LK84">
    <cfRule type="cellIs" dxfId="129" priority="572" operator="lessThan">
      <formula>0</formula>
    </cfRule>
  </conditionalFormatting>
  <conditionalFormatting sqref="LL83">
    <cfRule type="cellIs" dxfId="128" priority="573" operator="lessThan">
      <formula>0</formula>
    </cfRule>
  </conditionalFormatting>
  <conditionalFormatting sqref="LL84">
    <cfRule type="cellIs" dxfId="127" priority="574" operator="lessThan">
      <formula>0</formula>
    </cfRule>
  </conditionalFormatting>
  <conditionalFormatting sqref="LM83">
    <cfRule type="cellIs" dxfId="126" priority="575" operator="lessThan">
      <formula>0</formula>
    </cfRule>
  </conditionalFormatting>
  <conditionalFormatting sqref="LM84">
    <cfRule type="cellIs" dxfId="125" priority="576" operator="lessThan">
      <formula>0</formula>
    </cfRule>
  </conditionalFormatting>
  <conditionalFormatting sqref="LN83">
    <cfRule type="cellIs" dxfId="124" priority="577" operator="lessThan">
      <formula>0</formula>
    </cfRule>
  </conditionalFormatting>
  <conditionalFormatting sqref="LN84">
    <cfRule type="cellIs" dxfId="123" priority="578" operator="lessThan">
      <formula>0</formula>
    </cfRule>
  </conditionalFormatting>
  <conditionalFormatting sqref="LO83">
    <cfRule type="cellIs" dxfId="122" priority="579" operator="lessThan">
      <formula>0</formula>
    </cfRule>
  </conditionalFormatting>
  <conditionalFormatting sqref="LO84">
    <cfRule type="cellIs" dxfId="121" priority="580" operator="lessThan">
      <formula>0</formula>
    </cfRule>
  </conditionalFormatting>
  <conditionalFormatting sqref="LP83">
    <cfRule type="cellIs" dxfId="120" priority="581" operator="lessThan">
      <formula>0</formula>
    </cfRule>
  </conditionalFormatting>
  <conditionalFormatting sqref="LP84">
    <cfRule type="cellIs" dxfId="119" priority="582" operator="lessThan">
      <formula>0</formula>
    </cfRule>
  </conditionalFormatting>
  <conditionalFormatting sqref="LQ83">
    <cfRule type="cellIs" dxfId="118" priority="583" operator="lessThan">
      <formula>0</formula>
    </cfRule>
  </conditionalFormatting>
  <conditionalFormatting sqref="LQ84">
    <cfRule type="cellIs" dxfId="117" priority="584" operator="lessThan">
      <formula>0</formula>
    </cfRule>
  </conditionalFormatting>
  <conditionalFormatting sqref="LR83">
    <cfRule type="cellIs" dxfId="116" priority="585" operator="lessThan">
      <formula>0</formula>
    </cfRule>
  </conditionalFormatting>
  <conditionalFormatting sqref="LR84">
    <cfRule type="cellIs" dxfId="115" priority="586" operator="lessThan">
      <formula>0</formula>
    </cfRule>
  </conditionalFormatting>
  <conditionalFormatting sqref="LS83">
    <cfRule type="cellIs" dxfId="114" priority="587" operator="lessThan">
      <formula>0</formula>
    </cfRule>
  </conditionalFormatting>
  <conditionalFormatting sqref="LS84">
    <cfRule type="cellIs" dxfId="113" priority="588" operator="lessThan">
      <formula>0</formula>
    </cfRule>
  </conditionalFormatting>
  <conditionalFormatting sqref="LT83">
    <cfRule type="cellIs" dxfId="112" priority="589" operator="lessThan">
      <formula>0</formula>
    </cfRule>
  </conditionalFormatting>
  <conditionalFormatting sqref="LT84">
    <cfRule type="cellIs" dxfId="111" priority="590" operator="lessThan">
      <formula>0</formula>
    </cfRule>
  </conditionalFormatting>
  <conditionalFormatting sqref="LU83">
    <cfRule type="cellIs" dxfId="110" priority="591" operator="lessThan">
      <formula>0</formula>
    </cfRule>
  </conditionalFormatting>
  <conditionalFormatting sqref="LU84">
    <cfRule type="cellIs" dxfId="109" priority="592" operator="lessThan">
      <formula>0</formula>
    </cfRule>
  </conditionalFormatting>
  <conditionalFormatting sqref="LV83">
    <cfRule type="cellIs" dxfId="108" priority="593" operator="lessThan">
      <formula>0</formula>
    </cfRule>
  </conditionalFormatting>
  <conditionalFormatting sqref="LV84">
    <cfRule type="cellIs" dxfId="107" priority="594" operator="lessThan">
      <formula>0</formula>
    </cfRule>
  </conditionalFormatting>
  <conditionalFormatting sqref="LW83">
    <cfRule type="cellIs" dxfId="106" priority="595" operator="lessThan">
      <formula>0</formula>
    </cfRule>
  </conditionalFormatting>
  <conditionalFormatting sqref="LW84">
    <cfRule type="cellIs" dxfId="105" priority="596" operator="lessThan">
      <formula>0</formula>
    </cfRule>
  </conditionalFormatting>
  <conditionalFormatting sqref="LX83">
    <cfRule type="cellIs" dxfId="104" priority="597" operator="lessThan">
      <formula>0</formula>
    </cfRule>
  </conditionalFormatting>
  <conditionalFormatting sqref="LX84">
    <cfRule type="cellIs" dxfId="103" priority="598" operator="lessThan">
      <formula>0</formula>
    </cfRule>
  </conditionalFormatting>
  <conditionalFormatting sqref="LY83:OG83">
    <cfRule type="cellIs" dxfId="102" priority="599" operator="lessThan">
      <formula>0</formula>
    </cfRule>
  </conditionalFormatting>
  <conditionalFormatting sqref="LY84:OG84">
    <cfRule type="cellIs" dxfId="101" priority="600" operator="lessThan">
      <formula>0</formula>
    </cfRule>
  </conditionalFormatting>
  <conditionalFormatting sqref="G83">
    <cfRule type="cellIs" dxfId="100" priority="601" operator="lessThan">
      <formula>0</formula>
    </cfRule>
  </conditionalFormatting>
  <conditionalFormatting sqref="G83">
    <cfRule type="cellIs" dxfId="99" priority="602" operator="lessThan">
      <formula>0</formula>
    </cfRule>
  </conditionalFormatting>
  <conditionalFormatting sqref="G84">
    <cfRule type="cellIs" dxfId="98" priority="603" operator="lessThan">
      <formula>0</formula>
    </cfRule>
  </conditionalFormatting>
  <conditionalFormatting sqref="G84">
    <cfRule type="cellIs" dxfId="97" priority="604" operator="lessThan">
      <formula>0</formula>
    </cfRule>
  </conditionalFormatting>
  <conditionalFormatting sqref="H83">
    <cfRule type="cellIs" dxfId="96" priority="605" operator="lessThan">
      <formula>0</formula>
    </cfRule>
  </conditionalFormatting>
  <conditionalFormatting sqref="H83">
    <cfRule type="cellIs" dxfId="95" priority="606" operator="lessThan">
      <formula>0</formula>
    </cfRule>
  </conditionalFormatting>
  <conditionalFormatting sqref="H84">
    <cfRule type="cellIs" dxfId="94" priority="607" operator="lessThan">
      <formula>0</formula>
    </cfRule>
  </conditionalFormatting>
  <conditionalFormatting sqref="H84">
    <cfRule type="cellIs" dxfId="93" priority="608" operator="lessThan">
      <formula>0</formula>
    </cfRule>
  </conditionalFormatting>
  <conditionalFormatting sqref="I83">
    <cfRule type="cellIs" dxfId="92" priority="609" operator="lessThan">
      <formula>0</formula>
    </cfRule>
  </conditionalFormatting>
  <conditionalFormatting sqref="I83">
    <cfRule type="cellIs" dxfId="91" priority="610" operator="lessThan">
      <formula>0</formula>
    </cfRule>
  </conditionalFormatting>
  <conditionalFormatting sqref="I84">
    <cfRule type="cellIs" dxfId="90" priority="611" operator="lessThan">
      <formula>0</formula>
    </cfRule>
  </conditionalFormatting>
  <conditionalFormatting sqref="I84">
    <cfRule type="cellIs" dxfId="89" priority="612" operator="lessThan">
      <formula>0</formula>
    </cfRule>
  </conditionalFormatting>
  <conditionalFormatting sqref="J83">
    <cfRule type="cellIs" dxfId="88" priority="613" operator="lessThan">
      <formula>0</formula>
    </cfRule>
  </conditionalFormatting>
  <conditionalFormatting sqref="J83">
    <cfRule type="cellIs" dxfId="87" priority="614" operator="lessThan">
      <formula>0</formula>
    </cfRule>
  </conditionalFormatting>
  <conditionalFormatting sqref="J84">
    <cfRule type="cellIs" dxfId="86" priority="615" operator="lessThan">
      <formula>0</formula>
    </cfRule>
  </conditionalFormatting>
  <conditionalFormatting sqref="J84">
    <cfRule type="cellIs" dxfId="85" priority="616" operator="lessThan">
      <formula>0</formula>
    </cfRule>
  </conditionalFormatting>
  <conditionalFormatting sqref="K83">
    <cfRule type="cellIs" dxfId="84" priority="617" operator="lessThan">
      <formula>0</formula>
    </cfRule>
  </conditionalFormatting>
  <conditionalFormatting sqref="K83">
    <cfRule type="cellIs" dxfId="83" priority="618" operator="lessThan">
      <formula>0</formula>
    </cfRule>
  </conditionalFormatting>
  <conditionalFormatting sqref="K84">
    <cfRule type="cellIs" dxfId="82" priority="619" operator="lessThan">
      <formula>0</formula>
    </cfRule>
  </conditionalFormatting>
  <conditionalFormatting sqref="K84">
    <cfRule type="cellIs" dxfId="81" priority="620" operator="lessThan">
      <formula>0</formula>
    </cfRule>
  </conditionalFormatting>
  <conditionalFormatting sqref="L83">
    <cfRule type="cellIs" dxfId="80" priority="621" operator="lessThan">
      <formula>0</formula>
    </cfRule>
  </conditionalFormatting>
  <conditionalFormatting sqref="L83">
    <cfRule type="cellIs" dxfId="79" priority="622" operator="lessThan">
      <formula>0</formula>
    </cfRule>
  </conditionalFormatting>
  <conditionalFormatting sqref="L84">
    <cfRule type="cellIs" dxfId="78" priority="623" operator="lessThan">
      <formula>0</formula>
    </cfRule>
  </conditionalFormatting>
  <conditionalFormatting sqref="L84">
    <cfRule type="cellIs" dxfId="77" priority="624" operator="lessThan">
      <formula>0</formula>
    </cfRule>
  </conditionalFormatting>
  <conditionalFormatting sqref="M83">
    <cfRule type="cellIs" dxfId="76" priority="625" operator="lessThan">
      <formula>0</formula>
    </cfRule>
  </conditionalFormatting>
  <conditionalFormatting sqref="M83">
    <cfRule type="cellIs" dxfId="75" priority="626" operator="lessThan">
      <formula>0</formula>
    </cfRule>
  </conditionalFormatting>
  <conditionalFormatting sqref="M84">
    <cfRule type="cellIs" dxfId="74" priority="627" operator="lessThan">
      <formula>0</formula>
    </cfRule>
  </conditionalFormatting>
  <conditionalFormatting sqref="M84">
    <cfRule type="cellIs" dxfId="73" priority="628" operator="lessThan">
      <formula>0</formula>
    </cfRule>
  </conditionalFormatting>
  <conditionalFormatting sqref="N83">
    <cfRule type="cellIs" dxfId="72" priority="629" operator="lessThan">
      <formula>0</formula>
    </cfRule>
  </conditionalFormatting>
  <conditionalFormatting sqref="N83">
    <cfRule type="cellIs" dxfId="71" priority="630" operator="lessThan">
      <formula>0</formula>
    </cfRule>
  </conditionalFormatting>
  <conditionalFormatting sqref="N84">
    <cfRule type="cellIs" dxfId="70" priority="631" operator="lessThan">
      <formula>0</formula>
    </cfRule>
  </conditionalFormatting>
  <conditionalFormatting sqref="N84">
    <cfRule type="cellIs" dxfId="69" priority="632" operator="lessThan">
      <formula>0</formula>
    </cfRule>
  </conditionalFormatting>
  <conditionalFormatting sqref="O83">
    <cfRule type="cellIs" dxfId="68" priority="633" operator="lessThan">
      <formula>0</formula>
    </cfRule>
  </conditionalFormatting>
  <conditionalFormatting sqref="O83">
    <cfRule type="cellIs" dxfId="67" priority="634" operator="lessThan">
      <formula>0</formula>
    </cfRule>
  </conditionalFormatting>
  <conditionalFormatting sqref="O84">
    <cfRule type="cellIs" dxfId="66" priority="635" operator="lessThan">
      <formula>0</formula>
    </cfRule>
  </conditionalFormatting>
  <conditionalFormatting sqref="O84">
    <cfRule type="cellIs" dxfId="65" priority="636" operator="lessThan">
      <formula>0</formula>
    </cfRule>
  </conditionalFormatting>
  <conditionalFormatting sqref="P83">
    <cfRule type="cellIs" dxfId="64" priority="637" operator="lessThan">
      <formula>0</formula>
    </cfRule>
  </conditionalFormatting>
  <conditionalFormatting sqref="P83">
    <cfRule type="cellIs" dxfId="63" priority="638" operator="lessThan">
      <formula>0</formula>
    </cfRule>
  </conditionalFormatting>
  <conditionalFormatting sqref="P84">
    <cfRule type="cellIs" dxfId="62" priority="639" operator="lessThan">
      <formula>0</formula>
    </cfRule>
  </conditionalFormatting>
  <conditionalFormatting sqref="P84">
    <cfRule type="cellIs" dxfId="61" priority="640" operator="lessThan">
      <formula>0</formula>
    </cfRule>
  </conditionalFormatting>
  <conditionalFormatting sqref="Q83">
    <cfRule type="cellIs" dxfId="60" priority="641" operator="lessThan">
      <formula>0</formula>
    </cfRule>
  </conditionalFormatting>
  <conditionalFormatting sqref="Q83">
    <cfRule type="cellIs" dxfId="59" priority="642" operator="lessThan">
      <formula>0</formula>
    </cfRule>
  </conditionalFormatting>
  <conditionalFormatting sqref="Q84">
    <cfRule type="cellIs" dxfId="58" priority="643" operator="lessThan">
      <formula>0</formula>
    </cfRule>
  </conditionalFormatting>
  <conditionalFormatting sqref="Q84">
    <cfRule type="cellIs" dxfId="57" priority="644" operator="lessThan">
      <formula>0</formula>
    </cfRule>
  </conditionalFormatting>
  <conditionalFormatting sqref="R83">
    <cfRule type="cellIs" dxfId="56" priority="645" operator="lessThan">
      <formula>0</formula>
    </cfRule>
  </conditionalFormatting>
  <conditionalFormatting sqref="R83">
    <cfRule type="cellIs" dxfId="55" priority="646" operator="lessThan">
      <formula>0</formula>
    </cfRule>
  </conditionalFormatting>
  <conditionalFormatting sqref="R84">
    <cfRule type="cellIs" dxfId="54" priority="647" operator="lessThan">
      <formula>0</formula>
    </cfRule>
  </conditionalFormatting>
  <conditionalFormatting sqref="R84">
    <cfRule type="cellIs" dxfId="53" priority="648" operator="lessThan">
      <formula>0</formula>
    </cfRule>
  </conditionalFormatting>
  <conditionalFormatting sqref="S83">
    <cfRule type="cellIs" dxfId="52" priority="649" operator="lessThan">
      <formula>0</formula>
    </cfRule>
  </conditionalFormatting>
  <conditionalFormatting sqref="S83">
    <cfRule type="cellIs" dxfId="51" priority="650" operator="lessThan">
      <formula>0</formula>
    </cfRule>
  </conditionalFormatting>
  <conditionalFormatting sqref="S84">
    <cfRule type="cellIs" dxfId="50" priority="651" operator="lessThan">
      <formula>0</formula>
    </cfRule>
  </conditionalFormatting>
  <conditionalFormatting sqref="S84">
    <cfRule type="cellIs" dxfId="49" priority="652" operator="lessThan">
      <formula>0</formula>
    </cfRule>
  </conditionalFormatting>
  <conditionalFormatting sqref="T83">
    <cfRule type="cellIs" dxfId="48" priority="653" operator="lessThan">
      <formula>0</formula>
    </cfRule>
  </conditionalFormatting>
  <conditionalFormatting sqref="T83">
    <cfRule type="cellIs" dxfId="47" priority="654" operator="lessThan">
      <formula>0</formula>
    </cfRule>
  </conditionalFormatting>
  <conditionalFormatting sqref="T84">
    <cfRule type="cellIs" dxfId="46" priority="655" operator="lessThan">
      <formula>0</formula>
    </cfRule>
  </conditionalFormatting>
  <conditionalFormatting sqref="T84">
    <cfRule type="cellIs" dxfId="45" priority="656" operator="lessThan">
      <formula>0</formula>
    </cfRule>
  </conditionalFormatting>
  <conditionalFormatting sqref="U83">
    <cfRule type="cellIs" dxfId="44" priority="657" operator="lessThan">
      <formula>0</formula>
    </cfRule>
  </conditionalFormatting>
  <conditionalFormatting sqref="U83">
    <cfRule type="cellIs" dxfId="43" priority="658" operator="lessThan">
      <formula>0</formula>
    </cfRule>
  </conditionalFormatting>
  <conditionalFormatting sqref="U84">
    <cfRule type="cellIs" dxfId="42" priority="659" operator="lessThan">
      <formula>0</formula>
    </cfRule>
  </conditionalFormatting>
  <conditionalFormatting sqref="U84">
    <cfRule type="cellIs" dxfId="41" priority="660" operator="lessThan">
      <formula>0</formula>
    </cfRule>
  </conditionalFormatting>
  <conditionalFormatting sqref="V83">
    <cfRule type="cellIs" dxfId="40" priority="661" operator="lessThan">
      <formula>0</formula>
    </cfRule>
  </conditionalFormatting>
  <conditionalFormatting sqref="V83">
    <cfRule type="cellIs" dxfId="39" priority="662" operator="lessThan">
      <formula>0</formula>
    </cfRule>
  </conditionalFormatting>
  <conditionalFormatting sqref="V84">
    <cfRule type="cellIs" dxfId="38" priority="663" operator="lessThan">
      <formula>0</formula>
    </cfRule>
  </conditionalFormatting>
  <conditionalFormatting sqref="V84">
    <cfRule type="cellIs" dxfId="37" priority="664" operator="lessThan">
      <formula>0</formula>
    </cfRule>
  </conditionalFormatting>
  <conditionalFormatting sqref="W83">
    <cfRule type="cellIs" dxfId="36" priority="665" operator="lessThan">
      <formula>0</formula>
    </cfRule>
  </conditionalFormatting>
  <conditionalFormatting sqref="W83">
    <cfRule type="cellIs" dxfId="35" priority="666" operator="lessThan">
      <formula>0</formula>
    </cfRule>
  </conditionalFormatting>
  <conditionalFormatting sqref="W84">
    <cfRule type="cellIs" dxfId="34" priority="667" operator="lessThan">
      <formula>0</formula>
    </cfRule>
  </conditionalFormatting>
  <conditionalFormatting sqref="W84">
    <cfRule type="cellIs" dxfId="33" priority="668" operator="lessThan">
      <formula>0</formula>
    </cfRule>
  </conditionalFormatting>
  <conditionalFormatting sqref="X83">
    <cfRule type="cellIs" dxfId="32" priority="669" operator="lessThan">
      <formula>0</formula>
    </cfRule>
  </conditionalFormatting>
  <conditionalFormatting sqref="X83">
    <cfRule type="cellIs" dxfId="31" priority="670" operator="lessThan">
      <formula>0</formula>
    </cfRule>
  </conditionalFormatting>
  <conditionalFormatting sqref="X84">
    <cfRule type="cellIs" dxfId="30" priority="671" operator="lessThan">
      <formula>0</formula>
    </cfRule>
  </conditionalFormatting>
  <conditionalFormatting sqref="X84">
    <cfRule type="cellIs" dxfId="29" priority="672" operator="lessThan">
      <formula>0</formula>
    </cfRule>
  </conditionalFormatting>
  <conditionalFormatting sqref="Y83">
    <cfRule type="cellIs" dxfId="28" priority="673" operator="lessThan">
      <formula>0</formula>
    </cfRule>
  </conditionalFormatting>
  <conditionalFormatting sqref="Y83">
    <cfRule type="cellIs" dxfId="27" priority="674" operator="lessThan">
      <formula>0</formula>
    </cfRule>
  </conditionalFormatting>
  <conditionalFormatting sqref="Y84">
    <cfRule type="cellIs" dxfId="26" priority="675" operator="lessThan">
      <formula>0</formula>
    </cfRule>
  </conditionalFormatting>
  <conditionalFormatting sqref="Y84">
    <cfRule type="cellIs" dxfId="25" priority="676" operator="lessThan">
      <formula>0</formula>
    </cfRule>
  </conditionalFormatting>
  <conditionalFormatting sqref="Z83">
    <cfRule type="cellIs" dxfId="24" priority="677" operator="lessThan">
      <formula>0</formula>
    </cfRule>
  </conditionalFormatting>
  <conditionalFormatting sqref="Z83">
    <cfRule type="cellIs" dxfId="23" priority="678" operator="lessThan">
      <formula>0</formula>
    </cfRule>
  </conditionalFormatting>
  <conditionalFormatting sqref="Z84">
    <cfRule type="cellIs" dxfId="22" priority="679" operator="lessThan">
      <formula>0</formula>
    </cfRule>
  </conditionalFormatting>
  <conditionalFormatting sqref="Z84">
    <cfRule type="cellIs" dxfId="21" priority="680" operator="lessThan">
      <formula>0</formula>
    </cfRule>
  </conditionalFormatting>
  <conditionalFormatting sqref="AA83">
    <cfRule type="cellIs" dxfId="20" priority="681" operator="lessThan">
      <formula>0</formula>
    </cfRule>
  </conditionalFormatting>
  <conditionalFormatting sqref="AA83">
    <cfRule type="cellIs" dxfId="19" priority="682" operator="lessThan">
      <formula>0</formula>
    </cfRule>
  </conditionalFormatting>
  <conditionalFormatting sqref="AA84">
    <cfRule type="cellIs" dxfId="18" priority="683" operator="lessThan">
      <formula>0</formula>
    </cfRule>
  </conditionalFormatting>
  <conditionalFormatting sqref="AA84">
    <cfRule type="cellIs" dxfId="17" priority="684" operator="lessThan">
      <formula>0</formula>
    </cfRule>
  </conditionalFormatting>
  <conditionalFormatting sqref="AB83">
    <cfRule type="cellIs" dxfId="16" priority="685" operator="lessThan">
      <formula>0</formula>
    </cfRule>
  </conditionalFormatting>
  <conditionalFormatting sqref="AB83">
    <cfRule type="cellIs" dxfId="15" priority="686" operator="lessThan">
      <formula>0</formula>
    </cfRule>
  </conditionalFormatting>
  <conditionalFormatting sqref="AB84">
    <cfRule type="cellIs" dxfId="14" priority="687" operator="lessThan">
      <formula>0</formula>
    </cfRule>
  </conditionalFormatting>
  <conditionalFormatting sqref="AB84">
    <cfRule type="cellIs" dxfId="13" priority="688" operator="lessThan">
      <formula>0</formula>
    </cfRule>
  </conditionalFormatting>
  <conditionalFormatting sqref="AC83">
    <cfRule type="cellIs" dxfId="12" priority="689" operator="lessThan">
      <formula>0</formula>
    </cfRule>
  </conditionalFormatting>
  <conditionalFormatting sqref="AC83">
    <cfRule type="cellIs" dxfId="11" priority="690" operator="lessThan">
      <formula>0</formula>
    </cfRule>
  </conditionalFormatting>
  <conditionalFormatting sqref="AC84">
    <cfRule type="cellIs" dxfId="10" priority="691" operator="lessThan">
      <formula>0</formula>
    </cfRule>
  </conditionalFormatting>
  <conditionalFormatting sqref="AC84">
    <cfRule type="cellIs" dxfId="9" priority="692" operator="lessThan">
      <formula>0</formula>
    </cfRule>
  </conditionalFormatting>
  <conditionalFormatting sqref="AD83">
    <cfRule type="cellIs" dxfId="8" priority="693" operator="lessThan">
      <formula>0</formula>
    </cfRule>
  </conditionalFormatting>
  <conditionalFormatting sqref="AD83">
    <cfRule type="cellIs" dxfId="7" priority="694" operator="lessThan">
      <formula>0</formula>
    </cfRule>
  </conditionalFormatting>
  <conditionalFormatting sqref="AD84">
    <cfRule type="cellIs" dxfId="6" priority="695" operator="lessThan">
      <formula>0</formula>
    </cfRule>
  </conditionalFormatting>
  <conditionalFormatting sqref="AD84">
    <cfRule type="cellIs" dxfId="5" priority="696" operator="lessThan">
      <formula>0</formula>
    </cfRule>
  </conditionalFormatting>
  <conditionalFormatting sqref="AE83:AJ83">
    <cfRule type="cellIs" dxfId="4" priority="697" operator="lessThan">
      <formula>0</formula>
    </cfRule>
  </conditionalFormatting>
  <conditionalFormatting sqref="AE83:AJ83">
    <cfRule type="cellIs" dxfId="3" priority="698" operator="lessThan">
      <formula>0</formula>
    </cfRule>
  </conditionalFormatting>
  <conditionalFormatting sqref="AE84:AJ84">
    <cfRule type="cellIs" dxfId="2" priority="699" operator="lessThan">
      <formula>0</formula>
    </cfRule>
  </conditionalFormatting>
  <conditionalFormatting sqref="AE84:AJ84">
    <cfRule type="cellIs" dxfId="1" priority="700" operator="lessThan">
      <formula>0</formula>
    </cfRule>
  </conditionalFormatting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H398"/>
  <sheetViews>
    <sheetView zoomScale="90" zoomScaleNormal="90" zoomScalePageLayoutView="90" workbookViewId="0">
      <selection activeCell="G20" sqref="G20"/>
    </sheetView>
  </sheetViews>
  <sheetFormatPr baseColWidth="10" defaultColWidth="10.6640625" defaultRowHeight="15" x14ac:dyDescent="0"/>
  <cols>
    <col min="1" max="1" width="2" style="11" customWidth="1"/>
    <col min="2" max="2" width="3.6640625" style="11" customWidth="1"/>
    <col min="3" max="3" width="4.1640625" style="11" customWidth="1"/>
    <col min="4" max="4" width="14.1640625" style="11" customWidth="1"/>
    <col min="5" max="5" width="13.1640625" style="11" customWidth="1"/>
    <col min="6" max="6" width="2.6640625" style="11" customWidth="1"/>
    <col min="7" max="7" width="15" style="11" customWidth="1"/>
    <col min="8" max="8" width="2.6640625" style="11" customWidth="1"/>
    <col min="9" max="9" width="11.6640625" style="11" customWidth="1"/>
    <col min="10" max="10" width="2.6640625" style="11" customWidth="1"/>
    <col min="11" max="11" width="11.1640625" style="11" customWidth="1"/>
    <col min="12" max="12" width="2.6640625" style="11" customWidth="1"/>
    <col min="13" max="13" width="11.6640625" style="11" customWidth="1"/>
    <col min="14" max="14" width="2.6640625" style="11" customWidth="1"/>
    <col min="15" max="15" width="12.5" style="11" customWidth="1"/>
    <col min="16" max="16" width="2.6640625" style="11" customWidth="1"/>
    <col min="17" max="17" width="6.6640625" style="11" customWidth="1"/>
    <col min="18" max="18" width="2.6640625" style="11" customWidth="1"/>
    <col min="19" max="19" width="8.5" style="11" customWidth="1"/>
    <col min="20" max="20" width="2.6640625" style="11" customWidth="1"/>
    <col min="21" max="21" width="10" style="11" customWidth="1"/>
    <col min="22" max="22" width="2.6640625" style="11" customWidth="1"/>
    <col min="23" max="23" width="10" style="11" customWidth="1"/>
    <col min="24" max="24" width="2.6640625" style="11" customWidth="1"/>
    <col min="25" max="25" width="9.5" style="11" customWidth="1"/>
    <col min="26" max="26" width="2.6640625" style="11" customWidth="1"/>
    <col min="27" max="27" width="8.5" style="11" customWidth="1"/>
    <col min="28" max="28" width="2.6640625" style="11" customWidth="1"/>
    <col min="29" max="29" width="18" style="11" bestFit="1" customWidth="1"/>
    <col min="30" max="30" width="2.6640625" style="11" customWidth="1"/>
    <col min="31" max="32" width="10.6640625" style="11"/>
    <col min="33" max="33" width="24.1640625" style="11" customWidth="1"/>
    <col min="34" max="36" width="11.1640625" style="11" customWidth="1"/>
    <col min="37" max="394" width="10.6640625" style="11"/>
    <col min="395" max="395" width="18" style="11" customWidth="1"/>
    <col min="396" max="396" width="6.83203125" style="11" customWidth="1"/>
    <col min="397" max="397" width="45.6640625" style="11" customWidth="1"/>
    <col min="398" max="398" width="10.6640625" style="11"/>
  </cols>
  <sheetData>
    <row r="1" spans="1:333">
      <c r="A1" s="32"/>
    </row>
    <row r="5" spans="1:333">
      <c r="B5" s="3" t="s">
        <v>358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33" s="15" customFormat="1"/>
    <row r="7" spans="1:333" s="15" customFormat="1">
      <c r="D7" s="16" t="s">
        <v>359</v>
      </c>
      <c r="E7" s="25">
        <f>Inputs!H58</f>
        <v>348471.18</v>
      </c>
      <c r="J7" s="16" t="s">
        <v>134</v>
      </c>
      <c r="K7" s="24">
        <f>Inputs!M62</f>
        <v>1.2</v>
      </c>
    </row>
    <row r="8" spans="1:333" s="15" customFormat="1">
      <c r="D8" s="16" t="s">
        <v>360</v>
      </c>
      <c r="E8" s="38">
        <f>Inputs!M65</f>
        <v>0.5</v>
      </c>
      <c r="J8" s="16" t="s">
        <v>361</v>
      </c>
      <c r="K8" s="34" t="str">
        <f>Inputs!M63</f>
        <v>Yes</v>
      </c>
      <c r="AH8" s="15">
        <v>1</v>
      </c>
      <c r="AI8" s="15">
        <v>2</v>
      </c>
      <c r="AJ8" s="15">
        <v>3</v>
      </c>
      <c r="AK8" s="15">
        <v>4</v>
      </c>
      <c r="AL8" s="15">
        <v>5</v>
      </c>
      <c r="AM8" s="15">
        <v>6</v>
      </c>
      <c r="AN8" s="15">
        <v>7</v>
      </c>
      <c r="AO8" s="15">
        <v>8</v>
      </c>
      <c r="AP8" s="15">
        <v>9</v>
      </c>
      <c r="AQ8" s="15">
        <v>10</v>
      </c>
      <c r="AR8" s="15">
        <v>11</v>
      </c>
      <c r="AS8" s="15">
        <v>12</v>
      </c>
      <c r="AT8" s="15">
        <v>13</v>
      </c>
      <c r="AU8" s="15">
        <v>14</v>
      </c>
      <c r="AV8" s="15">
        <v>15</v>
      </c>
      <c r="AW8" s="15">
        <v>16</v>
      </c>
      <c r="AX8" s="15">
        <v>17</v>
      </c>
      <c r="AY8" s="15">
        <v>18</v>
      </c>
      <c r="AZ8" s="15">
        <v>19</v>
      </c>
      <c r="BA8" s="15">
        <v>20</v>
      </c>
      <c r="BB8" s="15">
        <v>21</v>
      </c>
      <c r="BC8" s="15">
        <v>22</v>
      </c>
      <c r="BD8" s="15">
        <v>23</v>
      </c>
      <c r="BE8" s="15">
        <v>24</v>
      </c>
      <c r="BF8" s="15">
        <v>25</v>
      </c>
      <c r="BG8" s="15">
        <v>26</v>
      </c>
      <c r="BH8" s="15">
        <v>27</v>
      </c>
      <c r="BI8" s="15">
        <v>28</v>
      </c>
      <c r="BJ8" s="15">
        <v>29</v>
      </c>
      <c r="BK8" s="15">
        <v>30</v>
      </c>
      <c r="BL8" s="15">
        <v>31</v>
      </c>
      <c r="BM8" s="15">
        <v>32</v>
      </c>
      <c r="BN8" s="15">
        <v>33</v>
      </c>
      <c r="BO8" s="15">
        <v>34</v>
      </c>
      <c r="BP8" s="15">
        <v>35</v>
      </c>
      <c r="BQ8" s="15">
        <v>36</v>
      </c>
      <c r="BR8" s="15">
        <v>37</v>
      </c>
      <c r="BS8" s="15">
        <v>38</v>
      </c>
      <c r="BT8" s="15">
        <v>39</v>
      </c>
      <c r="BU8" s="15">
        <v>40</v>
      </c>
      <c r="BV8" s="15">
        <v>41</v>
      </c>
      <c r="BW8" s="15">
        <v>42</v>
      </c>
      <c r="BX8" s="15">
        <v>43</v>
      </c>
      <c r="BY8" s="15">
        <v>44</v>
      </c>
      <c r="BZ8" s="15">
        <v>45</v>
      </c>
      <c r="CA8" s="15">
        <v>46</v>
      </c>
      <c r="CB8" s="15">
        <v>47</v>
      </c>
      <c r="CC8" s="15">
        <v>48</v>
      </c>
      <c r="CD8" s="15">
        <v>49</v>
      </c>
      <c r="CE8" s="15">
        <v>50</v>
      </c>
      <c r="CF8" s="15">
        <v>51</v>
      </c>
      <c r="CG8" s="15">
        <v>52</v>
      </c>
      <c r="CH8" s="15">
        <v>53</v>
      </c>
      <c r="CI8" s="15">
        <v>54</v>
      </c>
      <c r="CJ8" s="15">
        <v>55</v>
      </c>
      <c r="CK8" s="15">
        <v>56</v>
      </c>
      <c r="CL8" s="15">
        <v>57</v>
      </c>
      <c r="CM8" s="15">
        <v>58</v>
      </c>
      <c r="CN8" s="15">
        <v>59</v>
      </c>
      <c r="CO8" s="15">
        <v>60</v>
      </c>
      <c r="CP8" s="15">
        <v>61</v>
      </c>
      <c r="CQ8" s="15">
        <v>62</v>
      </c>
      <c r="CR8" s="15">
        <v>63</v>
      </c>
      <c r="CS8" s="15">
        <v>64</v>
      </c>
      <c r="CT8" s="15">
        <v>65</v>
      </c>
      <c r="CU8" s="15">
        <v>66</v>
      </c>
      <c r="CV8" s="15">
        <v>67</v>
      </c>
      <c r="CW8" s="15">
        <v>68</v>
      </c>
      <c r="CX8" s="15">
        <v>69</v>
      </c>
      <c r="CY8" s="15">
        <v>70</v>
      </c>
      <c r="CZ8" s="15">
        <v>71</v>
      </c>
      <c r="DA8" s="15">
        <v>72</v>
      </c>
      <c r="DB8" s="15">
        <v>73</v>
      </c>
      <c r="DC8" s="15">
        <v>74</v>
      </c>
      <c r="DD8" s="15">
        <v>75</v>
      </c>
      <c r="DE8" s="15">
        <v>76</v>
      </c>
      <c r="DF8" s="15">
        <v>77</v>
      </c>
      <c r="DG8" s="15">
        <v>78</v>
      </c>
      <c r="DH8" s="15">
        <v>79</v>
      </c>
      <c r="DI8" s="15">
        <v>80</v>
      </c>
      <c r="DJ8" s="15">
        <v>81</v>
      </c>
      <c r="DK8" s="15">
        <v>82</v>
      </c>
      <c r="DL8" s="15">
        <v>83</v>
      </c>
      <c r="DM8" s="15">
        <v>84</v>
      </c>
      <c r="DN8" s="15">
        <v>85</v>
      </c>
      <c r="DO8" s="15">
        <v>86</v>
      </c>
      <c r="DP8" s="15">
        <v>87</v>
      </c>
      <c r="DQ8" s="15">
        <v>88</v>
      </c>
      <c r="DR8" s="15">
        <v>89</v>
      </c>
      <c r="DS8" s="15">
        <v>90</v>
      </c>
      <c r="DT8" s="15">
        <v>91</v>
      </c>
      <c r="DU8" s="15">
        <v>92</v>
      </c>
      <c r="DV8" s="15">
        <v>93</v>
      </c>
      <c r="DW8" s="15">
        <v>94</v>
      </c>
      <c r="DX8" s="15">
        <v>95</v>
      </c>
      <c r="DY8" s="15">
        <v>96</v>
      </c>
      <c r="DZ8" s="15">
        <v>97</v>
      </c>
      <c r="EA8" s="15">
        <v>98</v>
      </c>
      <c r="EB8" s="15">
        <v>99</v>
      </c>
      <c r="EC8" s="15">
        <v>100</v>
      </c>
      <c r="ED8" s="15">
        <v>101</v>
      </c>
      <c r="EE8" s="15">
        <v>102</v>
      </c>
      <c r="EF8" s="15">
        <v>103</v>
      </c>
      <c r="EG8" s="15">
        <v>104</v>
      </c>
      <c r="EH8" s="15">
        <v>105</v>
      </c>
      <c r="EI8" s="15">
        <v>106</v>
      </c>
      <c r="EJ8" s="15">
        <v>107</v>
      </c>
      <c r="EK8" s="15">
        <v>108</v>
      </c>
      <c r="EL8" s="15">
        <v>109</v>
      </c>
      <c r="EM8" s="15">
        <v>110</v>
      </c>
      <c r="EN8" s="15">
        <v>111</v>
      </c>
      <c r="EO8" s="15">
        <v>112</v>
      </c>
      <c r="EP8" s="15">
        <v>113</v>
      </c>
      <c r="EQ8" s="15">
        <v>114</v>
      </c>
      <c r="ER8" s="15">
        <v>115</v>
      </c>
      <c r="ES8" s="15">
        <v>116</v>
      </c>
      <c r="ET8" s="15">
        <v>117</v>
      </c>
      <c r="EU8" s="15">
        <v>118</v>
      </c>
      <c r="EV8" s="15">
        <v>119</v>
      </c>
      <c r="EW8" s="15">
        <v>120</v>
      </c>
      <c r="EX8" s="15">
        <v>121</v>
      </c>
      <c r="EY8" s="15">
        <v>122</v>
      </c>
      <c r="EZ8" s="15">
        <v>123</v>
      </c>
      <c r="FA8" s="15">
        <v>124</v>
      </c>
      <c r="FB8" s="15">
        <v>125</v>
      </c>
      <c r="FC8" s="15">
        <v>126</v>
      </c>
      <c r="FD8" s="15">
        <v>127</v>
      </c>
      <c r="FE8" s="15">
        <v>128</v>
      </c>
      <c r="FF8" s="15">
        <v>129</v>
      </c>
      <c r="FG8" s="15">
        <v>130</v>
      </c>
      <c r="FH8" s="15">
        <v>131</v>
      </c>
      <c r="FI8" s="15">
        <v>132</v>
      </c>
      <c r="FJ8" s="15">
        <v>133</v>
      </c>
      <c r="FK8" s="15">
        <v>134</v>
      </c>
      <c r="FL8" s="15">
        <v>135</v>
      </c>
      <c r="FM8" s="15">
        <v>136</v>
      </c>
      <c r="FN8" s="15">
        <v>137</v>
      </c>
      <c r="FO8" s="15">
        <v>138</v>
      </c>
      <c r="FP8" s="15">
        <v>139</v>
      </c>
      <c r="FQ8" s="15">
        <v>140</v>
      </c>
      <c r="FR8" s="15">
        <v>141</v>
      </c>
      <c r="FS8" s="15">
        <v>142</v>
      </c>
      <c r="FT8" s="15">
        <v>143</v>
      </c>
      <c r="FU8" s="15">
        <v>144</v>
      </c>
      <c r="FV8" s="15">
        <v>145</v>
      </c>
      <c r="FW8" s="15">
        <v>146</v>
      </c>
      <c r="FX8" s="15">
        <v>147</v>
      </c>
      <c r="FY8" s="15">
        <v>148</v>
      </c>
      <c r="FZ8" s="15">
        <v>149</v>
      </c>
      <c r="GA8" s="15">
        <v>150</v>
      </c>
      <c r="GB8" s="15">
        <v>151</v>
      </c>
      <c r="GC8" s="15">
        <v>152</v>
      </c>
      <c r="GD8" s="15">
        <v>153</v>
      </c>
      <c r="GE8" s="15">
        <v>154</v>
      </c>
      <c r="GF8" s="15">
        <v>155</v>
      </c>
      <c r="GG8" s="15">
        <v>156</v>
      </c>
      <c r="GH8" s="15">
        <v>157</v>
      </c>
      <c r="GI8" s="15">
        <v>158</v>
      </c>
      <c r="GJ8" s="15">
        <v>159</v>
      </c>
      <c r="GK8" s="15">
        <v>160</v>
      </c>
      <c r="GL8" s="15">
        <v>161</v>
      </c>
      <c r="GM8" s="15">
        <v>162</v>
      </c>
      <c r="GN8" s="15">
        <v>163</v>
      </c>
      <c r="GO8" s="15">
        <v>164</v>
      </c>
      <c r="GP8" s="15">
        <v>165</v>
      </c>
      <c r="GQ8" s="15">
        <v>166</v>
      </c>
      <c r="GR8" s="15">
        <v>167</v>
      </c>
      <c r="GS8" s="15">
        <v>168</v>
      </c>
      <c r="GT8" s="15">
        <v>169</v>
      </c>
      <c r="GU8" s="15">
        <v>170</v>
      </c>
      <c r="GV8" s="15">
        <v>171</v>
      </c>
      <c r="GW8" s="15">
        <v>172</v>
      </c>
      <c r="GX8" s="15">
        <v>173</v>
      </c>
      <c r="GY8" s="15">
        <v>174</v>
      </c>
      <c r="GZ8" s="15">
        <v>175</v>
      </c>
      <c r="HA8" s="15">
        <v>176</v>
      </c>
      <c r="HB8" s="15">
        <v>177</v>
      </c>
      <c r="HC8" s="15">
        <v>178</v>
      </c>
      <c r="HD8" s="15">
        <v>179</v>
      </c>
      <c r="HE8" s="15">
        <v>180</v>
      </c>
      <c r="HF8" s="15">
        <v>181</v>
      </c>
      <c r="HG8" s="15">
        <v>182</v>
      </c>
      <c r="HH8" s="15">
        <v>183</v>
      </c>
      <c r="HI8" s="15">
        <v>184</v>
      </c>
      <c r="HJ8" s="15">
        <v>185</v>
      </c>
      <c r="HK8" s="15">
        <v>186</v>
      </c>
      <c r="HL8" s="15">
        <v>187</v>
      </c>
      <c r="HM8" s="15">
        <v>188</v>
      </c>
      <c r="HN8" s="15">
        <v>189</v>
      </c>
      <c r="HO8" s="15">
        <v>190</v>
      </c>
      <c r="HP8" s="15">
        <v>191</v>
      </c>
      <c r="HQ8" s="15">
        <v>192</v>
      </c>
      <c r="HR8" s="15">
        <v>193</v>
      </c>
      <c r="HS8" s="15">
        <v>194</v>
      </c>
      <c r="HT8" s="15">
        <v>195</v>
      </c>
      <c r="HU8" s="15">
        <v>196</v>
      </c>
      <c r="HV8" s="15">
        <v>197</v>
      </c>
      <c r="HW8" s="15">
        <v>198</v>
      </c>
      <c r="HX8" s="15">
        <v>199</v>
      </c>
      <c r="HY8" s="15">
        <v>200</v>
      </c>
      <c r="HZ8" s="15">
        <v>201</v>
      </c>
      <c r="IA8" s="15">
        <v>202</v>
      </c>
      <c r="IB8" s="15">
        <v>203</v>
      </c>
      <c r="IC8" s="15">
        <v>204</v>
      </c>
      <c r="ID8" s="15">
        <v>205</v>
      </c>
      <c r="IE8" s="15">
        <v>206</v>
      </c>
      <c r="IF8" s="15">
        <v>207</v>
      </c>
      <c r="IG8" s="15">
        <v>208</v>
      </c>
      <c r="IH8" s="15">
        <v>209</v>
      </c>
      <c r="II8" s="15">
        <v>210</v>
      </c>
      <c r="IJ8" s="15">
        <v>211</v>
      </c>
      <c r="IK8" s="15">
        <v>212</v>
      </c>
      <c r="IL8" s="15">
        <v>213</v>
      </c>
      <c r="IM8" s="15">
        <v>214</v>
      </c>
      <c r="IN8" s="15">
        <v>215</v>
      </c>
      <c r="IO8" s="15">
        <v>216</v>
      </c>
      <c r="IP8" s="15">
        <v>217</v>
      </c>
      <c r="IQ8" s="15">
        <v>218</v>
      </c>
      <c r="IR8" s="15">
        <v>219</v>
      </c>
      <c r="IS8" s="15">
        <v>220</v>
      </c>
      <c r="IT8" s="15">
        <v>221</v>
      </c>
      <c r="IU8" s="15">
        <v>222</v>
      </c>
      <c r="IV8" s="15">
        <v>223</v>
      </c>
      <c r="IW8" s="15">
        <v>224</v>
      </c>
      <c r="IX8" s="15">
        <v>225</v>
      </c>
      <c r="IY8" s="15">
        <v>226</v>
      </c>
      <c r="IZ8" s="15">
        <v>227</v>
      </c>
      <c r="JA8" s="15">
        <v>228</v>
      </c>
      <c r="JB8" s="15">
        <v>229</v>
      </c>
      <c r="JC8" s="15">
        <v>230</v>
      </c>
      <c r="JD8" s="15">
        <v>231</v>
      </c>
      <c r="JE8" s="15">
        <v>232</v>
      </c>
      <c r="JF8" s="15">
        <v>233</v>
      </c>
      <c r="JG8" s="15">
        <v>234</v>
      </c>
      <c r="JH8" s="15">
        <v>235</v>
      </c>
      <c r="JI8" s="15">
        <v>236</v>
      </c>
      <c r="JJ8" s="15">
        <v>237</v>
      </c>
      <c r="JK8" s="15">
        <v>238</v>
      </c>
      <c r="JL8" s="15">
        <v>239</v>
      </c>
      <c r="JM8" s="15">
        <v>240</v>
      </c>
      <c r="JN8" s="15">
        <v>241</v>
      </c>
      <c r="JO8" s="15">
        <v>242</v>
      </c>
      <c r="JP8" s="15">
        <v>243</v>
      </c>
      <c r="JQ8" s="15">
        <v>244</v>
      </c>
      <c r="JR8" s="15">
        <v>245</v>
      </c>
      <c r="JS8" s="15">
        <v>246</v>
      </c>
      <c r="JT8" s="15">
        <v>247</v>
      </c>
      <c r="JU8" s="15">
        <v>248</v>
      </c>
      <c r="JV8" s="15">
        <v>249</v>
      </c>
      <c r="JW8" s="15">
        <v>250</v>
      </c>
      <c r="JX8" s="15">
        <v>251</v>
      </c>
      <c r="JY8" s="15">
        <v>252</v>
      </c>
      <c r="JZ8" s="15">
        <v>253</v>
      </c>
      <c r="KA8" s="15">
        <v>254</v>
      </c>
      <c r="KB8" s="15">
        <v>255</v>
      </c>
      <c r="KC8" s="15">
        <v>256</v>
      </c>
      <c r="KD8" s="15">
        <v>257</v>
      </c>
      <c r="KE8" s="15">
        <v>258</v>
      </c>
      <c r="KF8" s="15">
        <v>259</v>
      </c>
      <c r="KG8" s="15">
        <v>260</v>
      </c>
      <c r="KH8" s="15">
        <v>261</v>
      </c>
      <c r="KI8" s="15">
        <v>262</v>
      </c>
      <c r="KJ8" s="15">
        <v>263</v>
      </c>
      <c r="KK8" s="15">
        <v>264</v>
      </c>
      <c r="KL8" s="15">
        <v>265</v>
      </c>
      <c r="KM8" s="15">
        <v>266</v>
      </c>
      <c r="KN8" s="15">
        <v>267</v>
      </c>
      <c r="KO8" s="15">
        <v>268</v>
      </c>
      <c r="KP8" s="15">
        <v>269</v>
      </c>
      <c r="KQ8" s="15">
        <v>270</v>
      </c>
      <c r="KR8" s="15">
        <v>271</v>
      </c>
      <c r="KS8" s="15">
        <v>272</v>
      </c>
      <c r="KT8" s="15">
        <v>273</v>
      </c>
      <c r="KU8" s="15">
        <v>274</v>
      </c>
      <c r="KV8" s="15">
        <v>275</v>
      </c>
      <c r="KW8" s="15">
        <v>276</v>
      </c>
      <c r="KX8" s="15">
        <v>277</v>
      </c>
      <c r="KY8" s="15">
        <v>278</v>
      </c>
      <c r="KZ8" s="15">
        <v>279</v>
      </c>
      <c r="LA8" s="15">
        <v>280</v>
      </c>
      <c r="LB8" s="15">
        <v>281</v>
      </c>
      <c r="LC8" s="15">
        <v>282</v>
      </c>
      <c r="LD8" s="15">
        <v>283</v>
      </c>
      <c r="LE8" s="15">
        <v>284</v>
      </c>
      <c r="LF8" s="15">
        <v>285</v>
      </c>
      <c r="LG8" s="15">
        <v>286</v>
      </c>
      <c r="LH8" s="15">
        <v>287</v>
      </c>
      <c r="LI8" s="15">
        <v>288</v>
      </c>
      <c r="LJ8" s="15">
        <v>289</v>
      </c>
      <c r="LK8" s="15">
        <v>290</v>
      </c>
      <c r="LL8" s="15">
        <v>291</v>
      </c>
      <c r="LM8" s="15">
        <v>292</v>
      </c>
      <c r="LN8" s="15">
        <v>293</v>
      </c>
      <c r="LO8" s="15">
        <v>294</v>
      </c>
      <c r="LP8" s="15">
        <v>295</v>
      </c>
      <c r="LQ8" s="15">
        <v>296</v>
      </c>
      <c r="LR8" s="15">
        <v>297</v>
      </c>
      <c r="LS8" s="15">
        <v>298</v>
      </c>
      <c r="LT8" s="15">
        <v>299</v>
      </c>
      <c r="LU8" s="15">
        <v>300</v>
      </c>
    </row>
    <row r="9" spans="1:333" s="15" customFormat="1">
      <c r="D9" s="16" t="s">
        <v>362</v>
      </c>
      <c r="E9" s="38">
        <f>Inputs!M61</f>
        <v>7.0000000000000007E-2</v>
      </c>
      <c r="J9" s="16" t="s">
        <v>138</v>
      </c>
      <c r="K9" s="33">
        <f>Inputs!M64</f>
        <v>1</v>
      </c>
      <c r="AH9" s="15">
        <f>IF($K$8="No",0,SUM($W$20*Inputs!$G$79,Financials!AL$19-Financials!AL$15))</f>
        <v>944548.03382794315</v>
      </c>
      <c r="AI9" s="15">
        <f>IF($K$8="No",0,SUM($W$20*Inputs!$G$79,Financials!AM$19-Financials!AM$15))</f>
        <v>2734.0338279431148</v>
      </c>
      <c r="AJ9" s="15">
        <f>IF($K$8="No",0,SUM($W$20*Inputs!$G$79,Financials!AN$19-Financials!AN$15))</f>
        <v>2734.0338279431148</v>
      </c>
      <c r="AK9" s="15">
        <f>IF($K$8="No",0,SUM($W$20*Inputs!$G$79,Financials!AO$19-Financials!AO$15))</f>
        <v>2734.0338279431148</v>
      </c>
      <c r="AL9" s="15">
        <f>IF($K$8="No",0,SUM($W$20*Inputs!$G$79,Financials!AP$19-Financials!AP$15))</f>
        <v>2734.0338279431148</v>
      </c>
      <c r="AM9" s="15">
        <f>IF($K$8="No",0,SUM($W$20*Inputs!$G$79,Financials!AQ$19-Financials!AQ$15))</f>
        <v>2734.0338279431148</v>
      </c>
      <c r="AN9" s="15">
        <f>IF($K$8="No",0,SUM($W$20*Inputs!$G$79,Financials!AR$19-Financials!AR$15))</f>
        <v>2734.0338279431148</v>
      </c>
      <c r="AO9" s="15">
        <f>IF($K$8="No",0,SUM($W$20*Inputs!$G$79,Financials!AS$19-Financials!AS$15))</f>
        <v>2734.0338279431148</v>
      </c>
      <c r="AP9" s="15">
        <f>IF($K$8="No",0,SUM($W$20*Inputs!$G$79,Financials!AT$19-Financials!AT$15))</f>
        <v>2734.0338279431148</v>
      </c>
      <c r="AQ9" s="15">
        <f>IF($K$8="No",0,SUM($W$20*Inputs!$G$79,Financials!AU$19-Financials!AU$15))</f>
        <v>2734.0338279431148</v>
      </c>
      <c r="AR9" s="15">
        <f>IF($K$8="No",0,SUM($W$20*Inputs!$G$79,Financials!AV$19-Financials!AV$15))</f>
        <v>2734.0338279431148</v>
      </c>
      <c r="AS9" s="15">
        <f>IF($K$8="No",0,SUM($W$20*Inputs!$G$79,Financials!AW$19-Financials!AW$15))</f>
        <v>2734.0338279431148</v>
      </c>
      <c r="AT9" s="15">
        <f>IF($K$8="No",0,SUM($W$20*Inputs!$G$79,Financials!AX$19-Financials!AX$15))</f>
        <v>2734.0338279431148</v>
      </c>
      <c r="AU9" s="15">
        <f>IF($K$8="No",0,SUM($W$20*Inputs!$G$79,Financials!AY$19-Financials!AY$15))</f>
        <v>2734.0338279431148</v>
      </c>
      <c r="AV9" s="15">
        <f>IF($K$8="No",0,SUM($W$20*Inputs!$G$79,Financials!AZ$19-Financials!AZ$15))</f>
        <v>2734.0338279431148</v>
      </c>
      <c r="AW9" s="15">
        <f>IF($K$8="No",0,SUM($W$20*Inputs!$G$79,Financials!BA$19-Financials!BA$15))</f>
        <v>2734.0338279431148</v>
      </c>
      <c r="AX9" s="15">
        <f>IF($K$8="No",0,SUM($W$20*Inputs!$G$79,Financials!BB$19-Financials!BB$15))</f>
        <v>2734.0338279431148</v>
      </c>
      <c r="AY9" s="15">
        <f>IF($K$8="No",0,SUM($W$20*Inputs!$G$79,Financials!BC$19-Financials!BC$15))</f>
        <v>2734.0338279431148</v>
      </c>
      <c r="AZ9" s="15">
        <f>IF($K$8="No",0,SUM($W$20*Inputs!$G$79,Financials!BD$19-Financials!BD$15))</f>
        <v>2734.0338279431148</v>
      </c>
      <c r="BA9" s="15">
        <f>IF($K$8="No",0,SUM($W$20*Inputs!$G$79,Financials!BE$19-Financials!BE$15))</f>
        <v>2734.0338279431148</v>
      </c>
      <c r="BB9" s="15">
        <f>IF($K$8="No",0,SUM($W$20*Inputs!$G$79,Financials!BF$19-Financials!BF$15))</f>
        <v>2734.0338279431148</v>
      </c>
      <c r="BC9" s="15">
        <f>IF($K$8="No",0,SUM($W$20*Inputs!$G$79,Financials!BG$19-Financials!BG$15))</f>
        <v>2734.0338279431148</v>
      </c>
      <c r="BD9" s="15">
        <f>IF($K$8="No",0,SUM($W$20*Inputs!$G$79,Financials!BH$19-Financials!BH$15))</f>
        <v>2734.0338279431148</v>
      </c>
      <c r="BE9" s="15">
        <f>IF($K$8="No",0,SUM($W$20*Inputs!$G$79,Financials!BI$19-Financials!BI$15))</f>
        <v>2734.0338279431148</v>
      </c>
      <c r="BF9" s="15">
        <f>IF($K$8="No",0,SUM($W$20*Inputs!$G$79,Financials!BJ$19-Financials!BJ$15))</f>
        <v>2734.0338279431148</v>
      </c>
      <c r="BG9" s="15">
        <f>IF($K$8="No",0,SUM($W$20*Inputs!$G$79,Financials!BK$19-Financials!BK$15))</f>
        <v>2734.0338279431148</v>
      </c>
      <c r="BH9" s="15">
        <f>IF($K$8="No",0,SUM($W$20*Inputs!$G$79,Financials!BL$19-Financials!BL$15))</f>
        <v>2734.0338279431148</v>
      </c>
      <c r="BI9" s="15">
        <f>IF($K$8="No",0,SUM($W$20*Inputs!$G$79,Financials!BM$19-Financials!BM$15))</f>
        <v>2734.0338279431148</v>
      </c>
      <c r="BJ9" s="15">
        <f>IF($K$8="No",0,SUM($W$20*Inputs!$G$79,Financials!BN$19-Financials!BN$15))</f>
        <v>2734.0338279431148</v>
      </c>
      <c r="BK9" s="15">
        <f>IF($K$8="No",0,SUM($W$20*Inputs!$G$79,Financials!BO$19-Financials!BO$15))</f>
        <v>2734.0338279431148</v>
      </c>
      <c r="BL9" s="15">
        <f>IF($K$8="No",0,SUM($W$20*Inputs!$G$79,Financials!BP$19-Financials!BP$15))</f>
        <v>2734.0338279431148</v>
      </c>
      <c r="BM9" s="15">
        <f>IF($K$8="No",0,SUM($W$20*Inputs!$G$79,Financials!BQ$19-Financials!BQ$15))</f>
        <v>2734.0338279431148</v>
      </c>
      <c r="BN9" s="15">
        <f>IF($K$8="No",0,SUM($W$20*Inputs!$G$79,Financials!BR$19-Financials!BR$15))</f>
        <v>2734.0338279431148</v>
      </c>
      <c r="BO9" s="15">
        <f>IF($K$8="No",0,SUM($W$20*Inputs!$G$79,Financials!BS$19-Financials!BS$15))</f>
        <v>2734.0338279431148</v>
      </c>
      <c r="BP9" s="15">
        <f>IF($K$8="No",0,SUM($W$20*Inputs!$G$79,Financials!BT$19-Financials!BT$15))</f>
        <v>2734.0338279431148</v>
      </c>
      <c r="BQ9" s="15">
        <f>IF($K$8="No",0,SUM($W$20*Inputs!$G$79,Financials!BU$19-Financials!BU$15))</f>
        <v>2734.0338279431148</v>
      </c>
      <c r="BR9" s="15">
        <f>IF($K$8="No",0,SUM($W$20*Inputs!$G$79,Financials!BV$19-Financials!BV$15))</f>
        <v>2734.0338279431148</v>
      </c>
      <c r="BS9" s="15">
        <f>IF($K$8="No",0,SUM($W$20*Inputs!$G$79,Financials!BW$19-Financials!BW$15))</f>
        <v>2734.0338279431148</v>
      </c>
      <c r="BT9" s="15">
        <f>IF($K$8="No",0,SUM($W$20*Inputs!$G$79,Financials!BX$19-Financials!BX$15))</f>
        <v>2734.0338279431148</v>
      </c>
      <c r="BU9" s="15">
        <f>IF($K$8="No",0,SUM($W$20*Inputs!$G$79,Financials!BY$19-Financials!BY$15))</f>
        <v>2734.0338279431148</v>
      </c>
      <c r="BV9" s="15">
        <f>IF($K$8="No",0,SUM($W$20*Inputs!$G$79,Financials!BZ$19-Financials!BZ$15))</f>
        <v>2734.0338279431148</v>
      </c>
      <c r="BW9" s="15">
        <f>IF($K$8="No",0,SUM($W$20*Inputs!$G$79,Financials!CA$19-Financials!CA$15))</f>
        <v>2734.0338279431148</v>
      </c>
      <c r="BX9" s="15">
        <f>IF($K$8="No",0,SUM($W$20*Inputs!$G$79,Financials!CB$19-Financials!CB$15))</f>
        <v>2734.0338279431148</v>
      </c>
      <c r="BY9" s="15">
        <f>IF($K$8="No",0,SUM($W$20*Inputs!$G$79,Financials!CC$19-Financials!CC$15))</f>
        <v>2734.0338279431148</v>
      </c>
      <c r="BZ9" s="15">
        <f>IF($K$8="No",0,SUM($W$20*Inputs!$G$79,Financials!CD$19-Financials!CD$15))</f>
        <v>2734.0338279431148</v>
      </c>
      <c r="CA9" s="15">
        <f>IF($K$8="No",0,SUM($W$20*Inputs!$G$79,Financials!CE$19-Financials!CE$15))</f>
        <v>2734.0338279431148</v>
      </c>
      <c r="CB9" s="15">
        <f>IF($K$8="No",0,SUM($W$20*Inputs!$G$79,Financials!CF$19-Financials!CF$15))</f>
        <v>2734.0338279431148</v>
      </c>
      <c r="CC9" s="15">
        <f>IF($K$8="No",0,SUM($W$20*Inputs!$G$79,Financials!CG$19-Financials!CG$15))</f>
        <v>2734.0338279431148</v>
      </c>
      <c r="CD9" s="15">
        <f>IF($K$8="No",0,SUM($W$20*Inputs!$G$79,Financials!CH$19-Financials!CH$15))</f>
        <v>2734.0338279431148</v>
      </c>
      <c r="CE9" s="15">
        <f>IF($K$8="No",0,SUM($W$20*Inputs!$G$79,Financials!CI$19-Financials!CI$15))</f>
        <v>2734.0338279431148</v>
      </c>
      <c r="CF9" s="15">
        <f>IF($K$8="No",0,SUM($W$20*Inputs!$G$79,Financials!CJ$19-Financials!CJ$15))</f>
        <v>2734.0338279431148</v>
      </c>
      <c r="CG9" s="15">
        <f>IF($K$8="No",0,SUM($W$20*Inputs!$G$79,Financials!CK$19-Financials!CK$15))</f>
        <v>2734.0338279431148</v>
      </c>
      <c r="CH9" s="15">
        <f>IF($K$8="No",0,SUM($W$20*Inputs!$G$79,Financials!CL$19-Financials!CL$15))</f>
        <v>2734.0338279431148</v>
      </c>
      <c r="CI9" s="15">
        <f>IF($K$8="No",0,SUM($W$20*Inputs!$G$79,Financials!CM$19-Financials!CM$15))</f>
        <v>2734.0338279431148</v>
      </c>
      <c r="CJ9" s="15">
        <f>IF($K$8="No",0,SUM($W$20*Inputs!$G$79,Financials!CN$19-Financials!CN$15))</f>
        <v>2734.0338279431148</v>
      </c>
      <c r="CK9" s="15">
        <f>IF($K$8="No",0,SUM($W$20*Inputs!$G$79,Financials!CO$19-Financials!CO$15))</f>
        <v>2734.0338279431148</v>
      </c>
      <c r="CL9" s="15">
        <f>IF($K$8="No",0,SUM($W$20*Inputs!$G$79,Financials!CP$19-Financials!CP$15))</f>
        <v>2734.0338279431148</v>
      </c>
      <c r="CM9" s="15">
        <f>IF($K$8="No",0,SUM($W$20*Inputs!$G$79,Financials!CQ$19-Financials!CQ$15))</f>
        <v>2734.0338279431148</v>
      </c>
      <c r="CN9" s="15">
        <f>IF($K$8="No",0,SUM($W$20*Inputs!$G$79,Financials!CR$19-Financials!CR$15))</f>
        <v>2734.0338279431148</v>
      </c>
      <c r="CO9" s="15">
        <f>IF($K$8="No",0,SUM($W$20*Inputs!$G$79,Financials!CS$19-Financials!CS$15))</f>
        <v>2734.0338279431148</v>
      </c>
      <c r="CP9" s="15">
        <f>IF($K$8="No",0,SUM($W$20*Inputs!$G$79,Financials!CT$19-Financials!CT$15))</f>
        <v>2734.0338279431148</v>
      </c>
      <c r="CQ9" s="15">
        <f>IF($K$8="No",0,SUM($W$20*Inputs!$G$79,Financials!CU$19-Financials!CU$15))</f>
        <v>2734.0338279431148</v>
      </c>
      <c r="CR9" s="15">
        <f>IF($K$8="No",0,SUM($W$20*Inputs!$G$79,Financials!CV$19-Financials!CV$15))</f>
        <v>2734.0338279431148</v>
      </c>
      <c r="CS9" s="15">
        <f>IF($K$8="No",0,SUM($W$20*Inputs!$G$79,Financials!CW$19-Financials!CW$15))</f>
        <v>2734.0338279431148</v>
      </c>
      <c r="CT9" s="15">
        <f>IF($K$8="No",0,SUM($W$20*Inputs!$G$79,Financials!CX$19-Financials!CX$15))</f>
        <v>2734.0338279431148</v>
      </c>
      <c r="CU9" s="15">
        <f>IF($K$8="No",0,SUM($W$20*Inputs!$G$79,Financials!CY$19-Financials!CY$15))</f>
        <v>2734.0338279431148</v>
      </c>
      <c r="CV9" s="15">
        <f>IF($K$8="No",0,SUM($W$20*Inputs!$G$79,Financials!CZ$19-Financials!CZ$15))</f>
        <v>2734.0338279431148</v>
      </c>
      <c r="CW9" s="15">
        <f>IF($K$8="No",0,SUM($W$20*Inputs!$G$79,Financials!DA$19-Financials!DA$15))</f>
        <v>2734.0338279431148</v>
      </c>
      <c r="CX9" s="15">
        <f>IF($K$8="No",0,SUM($W$20*Inputs!$G$79,Financials!DB$19-Financials!DB$15))</f>
        <v>2734.0338279431148</v>
      </c>
      <c r="CY9" s="15">
        <f>IF($K$8="No",0,SUM($W$20*Inputs!$G$79,Financials!DC$19-Financials!DC$15))</f>
        <v>2734.0338279431148</v>
      </c>
      <c r="CZ9" s="15">
        <f>IF($K$8="No",0,SUM($W$20*Inputs!$G$79,Financials!DD$19-Financials!DD$15))</f>
        <v>2734.0338279431148</v>
      </c>
      <c r="DA9" s="15">
        <f>IF($K$8="No",0,SUM($W$20*Inputs!$G$79,Financials!DE$19-Financials!DE$15))</f>
        <v>2734.0338279431148</v>
      </c>
      <c r="DB9" s="15">
        <f>IF($K$8="No",0,SUM($W$20*Inputs!$G$79,Financials!DF$19-Financials!DF$15))</f>
        <v>2734.0338279431148</v>
      </c>
      <c r="DC9" s="15">
        <f>IF($K$8="No",0,SUM($W$20*Inputs!$G$79,Financials!DG$19-Financials!DG$15))</f>
        <v>2734.0338279431148</v>
      </c>
      <c r="DD9" s="15">
        <f>IF($K$8="No",0,SUM($W$20*Inputs!$G$79,Financials!DH$19-Financials!DH$15))</f>
        <v>2734.0338279431148</v>
      </c>
      <c r="DE9" s="15">
        <f>IF($K$8="No",0,SUM($W$20*Inputs!$G$79,Financials!DI$19-Financials!DI$15))</f>
        <v>2734.0338279431148</v>
      </c>
      <c r="DF9" s="15">
        <f>IF($K$8="No",0,SUM($W$20*Inputs!$G$79,Financials!DJ$19-Financials!DJ$15))</f>
        <v>2734.0338279431148</v>
      </c>
      <c r="DG9" s="15">
        <f>IF($K$8="No",0,SUM($W$20*Inputs!$G$79,Financials!DK$19-Financials!DK$15))</f>
        <v>2734.0338279431148</v>
      </c>
      <c r="DH9" s="15">
        <f>IF($K$8="No",0,SUM($W$20*Inputs!$G$79,Financials!DL$19-Financials!DL$15))</f>
        <v>2734.0338279431148</v>
      </c>
      <c r="DI9" s="15">
        <f>IF($K$8="No",0,SUM($W$20*Inputs!$G$79,Financials!DM$19-Financials!DM$15))</f>
        <v>2734.0338279431148</v>
      </c>
      <c r="DJ9" s="15">
        <f>IF($K$8="No",0,SUM($W$20*Inputs!$G$79,Financials!DN$19-Financials!DN$15))</f>
        <v>2734.0338279431148</v>
      </c>
      <c r="DK9" s="15">
        <f>IF($K$8="No",0,SUM($W$20*Inputs!$G$79,Financials!DO$19-Financials!DO$15))</f>
        <v>2734.0338279431148</v>
      </c>
      <c r="DL9" s="15">
        <f>IF($K$8="No",0,SUM($W$20*Inputs!$G$79,Financials!DP$19-Financials!DP$15))</f>
        <v>2734.0338279431148</v>
      </c>
      <c r="DM9" s="15">
        <f>IF($K$8="No",0,SUM($W$20*Inputs!$G$79,Financials!DQ$19-Financials!DQ$15))</f>
        <v>2734.0338279431148</v>
      </c>
      <c r="DN9" s="15">
        <f>IF($K$8="No",0,SUM($W$20*Inputs!$G$79,Financials!DR$19-Financials!DR$15))</f>
        <v>2734.0338279431148</v>
      </c>
      <c r="DO9" s="15">
        <f>IF($K$8="No",0,SUM($W$20*Inputs!$G$79,Financials!DS$19-Financials!DS$15))</f>
        <v>2734.0338279431148</v>
      </c>
      <c r="DP9" s="15">
        <f>IF($K$8="No",0,SUM($W$20*Inputs!$G$79,Financials!DT$19-Financials!DT$15))</f>
        <v>2734.0338279431148</v>
      </c>
      <c r="DQ9" s="15">
        <f>IF($K$8="No",0,SUM($W$20*Inputs!$G$79,Financials!DU$19-Financials!DU$15))</f>
        <v>2734.0338279431148</v>
      </c>
      <c r="DR9" s="15">
        <f>IF($K$8="No",0,SUM($W$20*Inputs!$G$79,Financials!DV$19-Financials!DV$15))</f>
        <v>2734.0338279431148</v>
      </c>
      <c r="DS9" s="15">
        <f>IF($K$8="No",0,SUM($W$20*Inputs!$G$79,Financials!DW$19-Financials!DW$15))</f>
        <v>2734.0338279431148</v>
      </c>
      <c r="DT9" s="15">
        <f>IF($K$8="No",0,SUM($W$20*Inputs!$G$79,Financials!DX$19-Financials!DX$15))</f>
        <v>2734.0338279431148</v>
      </c>
      <c r="DU9" s="15">
        <f>IF($K$8="No",0,SUM($W$20*Inputs!$G$79,Financials!DY$19-Financials!DY$15))</f>
        <v>2734.0338279431148</v>
      </c>
      <c r="DV9" s="15">
        <f>IF($K$8="No",0,SUM($W$20*Inputs!$G$79,Financials!DZ$19-Financials!DZ$15))</f>
        <v>2734.0338279431148</v>
      </c>
      <c r="DW9" s="15">
        <f>IF($K$8="No",0,SUM($W$20*Inputs!$G$79,Financials!EA$19-Financials!EA$15))</f>
        <v>2734.0338279431148</v>
      </c>
      <c r="DX9" s="15">
        <f>IF($K$8="No",0,SUM($W$20*Inputs!$G$79,Financials!EB$19-Financials!EB$15))</f>
        <v>2734.0338279431148</v>
      </c>
      <c r="DY9" s="15">
        <f>IF($K$8="No",0,SUM($W$20*Inputs!$G$79,Financials!EC$19-Financials!EC$15))</f>
        <v>2734.0338279431148</v>
      </c>
      <c r="DZ9" s="15">
        <f>IF($K$8="No",0,SUM($W$20*Inputs!$G$79,Financials!ED$19-Financials!ED$15))</f>
        <v>2734.0338279431148</v>
      </c>
      <c r="EA9" s="15">
        <f>IF($K$8="No",0,SUM($W$20*Inputs!$G$79,Financials!EE$19-Financials!EE$15))</f>
        <v>2734.0338279431148</v>
      </c>
      <c r="EB9" s="15">
        <f>IF($K$8="No",0,SUM($W$20*Inputs!$G$79,Financials!EF$19-Financials!EF$15))</f>
        <v>2734.0338279431148</v>
      </c>
      <c r="EC9" s="15">
        <f>IF($K$8="No",0,SUM($W$20*Inputs!$G$79,Financials!EG$19-Financials!EG$15))</f>
        <v>2734.0338279431148</v>
      </c>
      <c r="ED9" s="15">
        <f>IF($K$8="No",0,SUM($W$20*Inputs!$G$79,Financials!EH$19-Financials!EH$15))</f>
        <v>2734.0338279431148</v>
      </c>
      <c r="EE9" s="15">
        <f>IF($K$8="No",0,SUM($W$20*Inputs!$G$79,Financials!EI$19-Financials!EI$15))</f>
        <v>2734.0338279431148</v>
      </c>
      <c r="EF9" s="15">
        <f>IF($K$8="No",0,SUM($W$20*Inputs!$G$79,Financials!EJ$19-Financials!EJ$15))</f>
        <v>2734.0338279431148</v>
      </c>
      <c r="EG9" s="15">
        <f>IF($K$8="No",0,SUM($W$20*Inputs!$G$79,Financials!EK$19-Financials!EK$15))</f>
        <v>2734.0338279431148</v>
      </c>
      <c r="EH9" s="15">
        <f>IF($K$8="No",0,SUM($W$20*Inputs!$G$79,Financials!EL$19-Financials!EL$15))</f>
        <v>2734.0338279431148</v>
      </c>
      <c r="EI9" s="15">
        <f>IF($K$8="No",0,SUM($W$20*Inputs!$G$79,Financials!EM$19-Financials!EM$15))</f>
        <v>2734.0338279431148</v>
      </c>
      <c r="EJ9" s="15">
        <f>IF($K$8="No",0,SUM($W$20*Inputs!$G$79,Financials!EN$19-Financials!EN$15))</f>
        <v>2734.0338279431148</v>
      </c>
      <c r="EK9" s="15">
        <f>IF($K$8="No",0,SUM($W$20*Inputs!$G$79,Financials!EO$19-Financials!EO$15))</f>
        <v>2734.0338279431148</v>
      </c>
      <c r="EL9" s="15">
        <f>IF($K$8="No",0,SUM($W$20*Inputs!$G$79,Financials!EP$19-Financials!EP$15))</f>
        <v>2734.0338279431148</v>
      </c>
      <c r="EM9" s="15">
        <f>IF($K$8="No",0,SUM($W$20*Inputs!$G$79,Financials!EQ$19-Financials!EQ$15))</f>
        <v>2734.0338279431148</v>
      </c>
      <c r="EN9" s="15">
        <f>IF($K$8="No",0,SUM($W$20*Inputs!$G$79,Financials!ER$19-Financials!ER$15))</f>
        <v>2734.0338279431148</v>
      </c>
      <c r="EO9" s="15">
        <f>IF($K$8="No",0,SUM($W$20*Inputs!$G$79,Financials!ES$19-Financials!ES$15))</f>
        <v>2734.0338279431148</v>
      </c>
      <c r="EP9" s="15">
        <f>IF($K$8="No",0,SUM($W$20*Inputs!$G$79,Financials!ET$19-Financials!ET$15))</f>
        <v>2734.0338279431148</v>
      </c>
      <c r="EQ9" s="15">
        <f>IF($K$8="No",0,SUM($W$20*Inputs!$G$79,Financials!EU$19-Financials!EU$15))</f>
        <v>2734.0338279431148</v>
      </c>
      <c r="ER9" s="15">
        <f>IF($K$8="No",0,SUM($W$20*Inputs!$G$79,Financials!EV$19-Financials!EV$15))</f>
        <v>2734.0338279431148</v>
      </c>
      <c r="ES9" s="15">
        <f>IF($K$8="No",0,SUM($W$20*Inputs!$G$79,Financials!EW$19-Financials!EW$15))</f>
        <v>2734.0338279431148</v>
      </c>
      <c r="ET9" s="15">
        <f>IF($K$8="No",0,SUM($W$20*Inputs!$G$79,Financials!EX$19-Financials!EX$15))</f>
        <v>2734.0338279431148</v>
      </c>
      <c r="EU9" s="15">
        <f>IF($K$8="No",0,SUM($W$20*Inputs!$G$79,Financials!EY$19-Financials!EY$15))</f>
        <v>2734.0338279431148</v>
      </c>
      <c r="EV9" s="15">
        <f>IF($K$8="No",0,SUM($W$20*Inputs!$G$79,Financials!EZ$19-Financials!EZ$15))</f>
        <v>2734.0338279431148</v>
      </c>
      <c r="EW9" s="15">
        <f>IF($K$8="No",0,SUM($W$20*Inputs!$G$79,Financials!FA$19-Financials!FA$15))</f>
        <v>2734.0338279431148</v>
      </c>
      <c r="EX9" s="15">
        <f>IF($K$8="No",0,SUM($W$20*Inputs!$G$79,Financials!FB$19-Financials!FB$15))</f>
        <v>2734.0338279431148</v>
      </c>
      <c r="EY9" s="15">
        <f>IF($K$8="No",0,SUM($W$20*Inputs!$G$79,Financials!FC$19-Financials!FC$15))</f>
        <v>2734.0338279431148</v>
      </c>
      <c r="EZ9" s="15">
        <f>IF($K$8="No",0,SUM($W$20*Inputs!$G$79,Financials!FD$19-Financials!FD$15))</f>
        <v>2734.0338279431148</v>
      </c>
      <c r="FA9" s="15">
        <f>IF($K$8="No",0,SUM($W$20*Inputs!$G$79,Financials!FE$19-Financials!FE$15))</f>
        <v>2734.0338279431148</v>
      </c>
      <c r="FB9" s="15">
        <f>IF($K$8="No",0,SUM($W$20*Inputs!$G$79,Financials!FF$19-Financials!FF$15))</f>
        <v>2734.0338279431148</v>
      </c>
      <c r="FC9" s="15">
        <f>IF($K$8="No",0,SUM($W$20*Inputs!$G$79,Financials!FG$19-Financials!FG$15))</f>
        <v>2734.0338279431148</v>
      </c>
      <c r="FD9" s="15">
        <f>IF($K$8="No",0,SUM($W$20*Inputs!$G$79,Financials!FH$19-Financials!FH$15))</f>
        <v>2734.0338279431148</v>
      </c>
      <c r="FE9" s="15">
        <f>IF($K$8="No",0,SUM($W$20*Inputs!$G$79,Financials!FI$19-Financials!FI$15))</f>
        <v>2734.0338279431148</v>
      </c>
      <c r="FF9" s="15">
        <f>IF($K$8="No",0,SUM($W$20*Inputs!$G$79,Financials!FJ$19-Financials!FJ$15))</f>
        <v>2734.0338279431148</v>
      </c>
      <c r="FG9" s="15">
        <f>IF($K$8="No",0,SUM($W$20*Inputs!$G$79,Financials!FK$19-Financials!FK$15))</f>
        <v>2734.0338279431148</v>
      </c>
      <c r="FH9" s="15">
        <f>IF($K$8="No",0,SUM($W$20*Inputs!$G$79,Financials!FL$19-Financials!FL$15))</f>
        <v>2734.0338279431148</v>
      </c>
      <c r="FI9" s="15">
        <f>IF($K$8="No",0,SUM($W$20*Inputs!$G$79,Financials!FM$19-Financials!FM$15))</f>
        <v>2734.0338279431148</v>
      </c>
      <c r="FJ9" s="15">
        <f>IF($K$8="No",0,SUM($W$20*Inputs!$G$79,Financials!FN$19-Financials!FN$15))</f>
        <v>2734.0338279431148</v>
      </c>
      <c r="FK9" s="15">
        <f>IF($K$8="No",0,SUM($W$20*Inputs!$G$79,Financials!FO$19-Financials!FO$15))</f>
        <v>2734.0338279431148</v>
      </c>
      <c r="FL9" s="15">
        <f>IF($K$8="No",0,SUM($W$20*Inputs!$G$79,Financials!FP$19-Financials!FP$15))</f>
        <v>2734.0338279431148</v>
      </c>
      <c r="FM9" s="15">
        <f>IF($K$8="No",0,SUM($W$20*Inputs!$G$79,Financials!FQ$19-Financials!FQ$15))</f>
        <v>2734.0338279431148</v>
      </c>
      <c r="FN9" s="15">
        <f>IF($K$8="No",0,SUM($W$20*Inputs!$G$79,Financials!FR$19-Financials!FR$15))</f>
        <v>2734.0338279431148</v>
      </c>
      <c r="FO9" s="15">
        <f>IF($K$8="No",0,SUM($W$20*Inputs!$G$79,Financials!FS$19-Financials!FS$15))</f>
        <v>2734.0338279431148</v>
      </c>
      <c r="FP9" s="15">
        <f>IF($K$8="No",0,SUM($W$20*Inputs!$G$79,Financials!FT$19-Financials!FT$15))</f>
        <v>2734.0338279431148</v>
      </c>
      <c r="FQ9" s="15">
        <f>IF($K$8="No",0,SUM($W$20*Inputs!$G$79,Financials!FU$19-Financials!FU$15))</f>
        <v>2734.0338279431148</v>
      </c>
      <c r="FR9" s="15">
        <f>IF($K$8="No",0,SUM($W$20*Inputs!$G$79,Financials!FV$19-Financials!FV$15))</f>
        <v>2734.0338279431148</v>
      </c>
      <c r="FS9" s="15">
        <f>IF($K$8="No",0,SUM($W$20*Inputs!$G$79,Financials!FW$19-Financials!FW$15))</f>
        <v>2734.0338279431148</v>
      </c>
      <c r="FT9" s="15">
        <f>IF($K$8="No",0,SUM($W$20*Inputs!$G$79,Financials!FX$19-Financials!FX$15))</f>
        <v>2734.0338279431148</v>
      </c>
      <c r="FU9" s="15">
        <f>IF($K$8="No",0,SUM($W$20*Inputs!$G$79,Financials!FY$19-Financials!FY$15))</f>
        <v>2734.0338279431148</v>
      </c>
      <c r="FV9" s="15">
        <f>IF($K$8="No",0,SUM($W$20*Inputs!$G$79,Financials!FZ$19-Financials!FZ$15))</f>
        <v>2734.0338279431148</v>
      </c>
      <c r="FW9" s="15">
        <f>IF($K$8="No",0,SUM($W$20*Inputs!$G$79,Financials!GA$19-Financials!GA$15))</f>
        <v>2734.0338279431148</v>
      </c>
      <c r="FX9" s="15">
        <f>IF($K$8="No",0,SUM($W$20*Inputs!$G$79,Financials!GB$19-Financials!GB$15))</f>
        <v>2734.0338279431148</v>
      </c>
      <c r="FY9" s="15">
        <f>IF($K$8="No",0,SUM($W$20*Inputs!$G$79,Financials!GC$19-Financials!GC$15))</f>
        <v>2734.0338279431148</v>
      </c>
      <c r="FZ9" s="15">
        <f>IF($K$8="No",0,SUM($W$20*Inputs!$G$79,Financials!GD$19-Financials!GD$15))</f>
        <v>2734.0338279431148</v>
      </c>
      <c r="GA9" s="15">
        <f>IF($K$8="No",0,SUM($W$20*Inputs!$G$79,Financials!GE$19-Financials!GE$15))</f>
        <v>2734.0338279431148</v>
      </c>
      <c r="GB9" s="15">
        <f>IF($K$8="No",0,SUM($W$20*Inputs!$G$79,Financials!GF$19-Financials!GF$15))</f>
        <v>2734.0338279431148</v>
      </c>
      <c r="GC9" s="15">
        <f>IF($K$8="No",0,SUM($W$20*Inputs!$G$79,Financials!GG$19-Financials!GG$15))</f>
        <v>2734.0338279431148</v>
      </c>
      <c r="GD9" s="15">
        <f>IF($K$8="No",0,SUM($W$20*Inputs!$G$79,Financials!GH$19-Financials!GH$15))</f>
        <v>2734.0338279431148</v>
      </c>
      <c r="GE9" s="15">
        <f>IF($K$8="No",0,SUM($W$20*Inputs!$G$79,Financials!GI$19-Financials!GI$15))</f>
        <v>2734.0338279431148</v>
      </c>
      <c r="GF9" s="15">
        <f>IF($K$8="No",0,SUM($W$20*Inputs!$G$79,Financials!GJ$19-Financials!GJ$15))</f>
        <v>2734.0338279431148</v>
      </c>
      <c r="GG9" s="15">
        <f>IF($K$8="No",0,SUM($W$20*Inputs!$G$79,Financials!GK$19-Financials!GK$15))</f>
        <v>2734.0338279431148</v>
      </c>
      <c r="GH9" s="15">
        <f>IF($K$8="No",0,SUM($W$20*Inputs!$G$79,Financials!GL$19-Financials!GL$15))</f>
        <v>2734.0338279431148</v>
      </c>
      <c r="GI9" s="15">
        <f>IF($K$8="No",0,SUM($W$20*Inputs!$G$79,Financials!GM$19-Financials!GM$15))</f>
        <v>2734.0338279431148</v>
      </c>
      <c r="GJ9" s="15">
        <f>IF($K$8="No",0,SUM($W$20*Inputs!$G$79,Financials!GN$19-Financials!GN$15))</f>
        <v>2734.0338279431148</v>
      </c>
      <c r="GK9" s="15">
        <f>IF($K$8="No",0,SUM($W$20*Inputs!$G$79,Financials!GO$19-Financials!GO$15))</f>
        <v>2734.0338279431148</v>
      </c>
      <c r="GL9" s="15">
        <f>IF($K$8="No",0,SUM($W$20*Inputs!$G$79,Financials!GP$19-Financials!GP$15))</f>
        <v>2734.0338279431148</v>
      </c>
      <c r="GM9" s="15">
        <f>IF($K$8="No",0,SUM($W$20*Inputs!$G$79,Financials!GQ$19-Financials!GQ$15))</f>
        <v>2734.0338279431148</v>
      </c>
      <c r="GN9" s="15">
        <f>IF($K$8="No",0,SUM($W$20*Inputs!$G$79,Financials!GR$19-Financials!GR$15))</f>
        <v>2734.0338279431148</v>
      </c>
      <c r="GO9" s="15">
        <f>IF($K$8="No",0,SUM($W$20*Inputs!$G$79,Financials!GS$19-Financials!GS$15))</f>
        <v>2734.0338279431148</v>
      </c>
      <c r="GP9" s="15">
        <f>IF($K$8="No",0,SUM($W$20*Inputs!$G$79,Financials!GT$19-Financials!GT$15))</f>
        <v>2734.0338279431148</v>
      </c>
      <c r="GQ9" s="15">
        <f>IF($K$8="No",0,SUM($W$20*Inputs!$G$79,Financials!GU$19-Financials!GU$15))</f>
        <v>2734.0338279431148</v>
      </c>
      <c r="GR9" s="15">
        <f>IF($K$8="No",0,SUM($W$20*Inputs!$G$79,Financials!GV$19-Financials!GV$15))</f>
        <v>2734.0338279431148</v>
      </c>
      <c r="GS9" s="15">
        <f>IF($K$8="No",0,SUM($W$20*Inputs!$G$79,Financials!GW$19-Financials!GW$15))</f>
        <v>2734.0338279431148</v>
      </c>
      <c r="GT9" s="15">
        <f>IF($K$8="No",0,SUM($W$20*Inputs!$G$79,Financials!GX$19-Financials!GX$15))</f>
        <v>2734.0338279431148</v>
      </c>
      <c r="GU9" s="15">
        <f>IF($K$8="No",0,SUM($W$20*Inputs!$G$79,Financials!GY$19-Financials!GY$15))</f>
        <v>2734.0338279431148</v>
      </c>
      <c r="GV9" s="15">
        <f>IF($K$8="No",0,SUM($W$20*Inputs!$G$79,Financials!GZ$19-Financials!GZ$15))</f>
        <v>2734.0338279431148</v>
      </c>
      <c r="GW9" s="15">
        <f>IF($K$8="No",0,SUM($W$20*Inputs!$G$79,Financials!HA$19-Financials!HA$15))</f>
        <v>2734.0338279431148</v>
      </c>
      <c r="GX9" s="15">
        <f>IF($K$8="No",0,SUM($W$20*Inputs!$G$79,Financials!HB$19-Financials!HB$15))</f>
        <v>2734.0338279431148</v>
      </c>
      <c r="GY9" s="15">
        <f>IF($K$8="No",0,SUM($W$20*Inputs!$G$79,Financials!HC$19-Financials!HC$15))</f>
        <v>2734.0338279431148</v>
      </c>
      <c r="GZ9" s="15">
        <f>IF($K$8="No",0,SUM($W$20*Inputs!$G$79,Financials!HD$19-Financials!HD$15))</f>
        <v>2734.0338279431148</v>
      </c>
      <c r="HA9" s="15">
        <f>IF($K$8="No",0,SUM($W$20*Inputs!$G$79,Financials!HE$19-Financials!HE$15))</f>
        <v>2734.0338279431148</v>
      </c>
      <c r="HB9" s="15">
        <f>IF($K$8="No",0,SUM($W$20*Inputs!$G$79,Financials!HF$19-Financials!HF$15))</f>
        <v>2734.0338279431148</v>
      </c>
      <c r="HC9" s="15">
        <f>IF($K$8="No",0,SUM($W$20*Inputs!$G$79,Financials!HG$19-Financials!HG$15))</f>
        <v>2734.0338279431148</v>
      </c>
      <c r="HD9" s="15">
        <f>IF($K$8="No",0,SUM($W$20*Inputs!$G$79,Financials!HH$19-Financials!HH$15))</f>
        <v>2734.0338279431148</v>
      </c>
      <c r="HE9" s="15">
        <f>IF($K$8="No",0,SUM($W$20*Inputs!$G$79,Financials!HI$19-Financials!HI$15))</f>
        <v>2734.0338279431148</v>
      </c>
      <c r="HF9" s="15">
        <f>IF($K$8="No",0,SUM($W$20*Inputs!$G$79,Financials!HJ$19-Financials!HJ$15))</f>
        <v>2734.0338279431148</v>
      </c>
      <c r="HG9" s="15">
        <f>IF($K$8="No",0,SUM($W$20*Inputs!$G$79,Financials!HK$19-Financials!HK$15))</f>
        <v>2734.0338279431148</v>
      </c>
      <c r="HH9" s="15">
        <f>IF($K$8="No",0,SUM($W$20*Inputs!$G$79,Financials!HL$19-Financials!HL$15))</f>
        <v>2734.0338279431148</v>
      </c>
      <c r="HI9" s="15">
        <f>IF($K$8="No",0,SUM($W$20*Inputs!$G$79,Financials!HM$19-Financials!HM$15))</f>
        <v>2734.0338279431148</v>
      </c>
      <c r="HJ9" s="15">
        <f>IF($K$8="No",0,SUM($W$20*Inputs!$G$79,Financials!HN$19-Financials!HN$15))</f>
        <v>2734.0338279431148</v>
      </c>
      <c r="HK9" s="15">
        <f>IF($K$8="No",0,SUM($W$20*Inputs!$G$79,Financials!HO$19-Financials!HO$15))</f>
        <v>2734.0338279431148</v>
      </c>
      <c r="HL9" s="15">
        <f>IF($K$8="No",0,SUM($W$20*Inputs!$G$79,Financials!HP$19-Financials!HP$15))</f>
        <v>2734.0338279431148</v>
      </c>
      <c r="HM9" s="15">
        <f>IF($K$8="No",0,SUM($W$20*Inputs!$G$79,Financials!HQ$19-Financials!HQ$15))</f>
        <v>2734.0338279431148</v>
      </c>
      <c r="HN9" s="15">
        <f>IF($K$8="No",0,SUM($W$20*Inputs!$G$79,Financials!HR$19-Financials!HR$15))</f>
        <v>2734.0338279431148</v>
      </c>
      <c r="HO9" s="15">
        <f>IF($K$8="No",0,SUM($W$20*Inputs!$G$79,Financials!HS$19-Financials!HS$15))</f>
        <v>2734.0338279431148</v>
      </c>
      <c r="HP9" s="15">
        <f>IF($K$8="No",0,SUM($W$20*Inputs!$G$79,Financials!HT$19-Financials!HT$15))</f>
        <v>2734.0338279431148</v>
      </c>
      <c r="HQ9" s="15">
        <f>IF($K$8="No",0,SUM($W$20*Inputs!$G$79,Financials!HU$19-Financials!HU$15))</f>
        <v>2734.0338279431148</v>
      </c>
      <c r="HR9" s="15">
        <f>IF($K$8="No",0,SUM($W$20*Inputs!$G$79,Financials!HV$19-Financials!HV$15))</f>
        <v>2734.0338279431148</v>
      </c>
      <c r="HS9" s="15">
        <f>IF($K$8="No",0,SUM($W$20*Inputs!$G$79,Financials!HW$19-Financials!HW$15))</f>
        <v>2734.0338279431148</v>
      </c>
      <c r="HT9" s="15">
        <f>IF($K$8="No",0,SUM($W$20*Inputs!$G$79,Financials!HX$19-Financials!HX$15))</f>
        <v>2734.0338279431148</v>
      </c>
      <c r="HU9" s="15">
        <f>IF($K$8="No",0,SUM($W$20*Inputs!$G$79,Financials!HY$19-Financials!HY$15))</f>
        <v>2734.0338279431148</v>
      </c>
      <c r="HV9" s="15">
        <f>IF($K$8="No",0,SUM($W$20*Inputs!$G$79,Financials!HZ$19-Financials!HZ$15))</f>
        <v>2734.0338279431148</v>
      </c>
      <c r="HW9" s="15">
        <f>IF($K$8="No",0,SUM($W$20*Inputs!$G$79,Financials!IA$19-Financials!IA$15))</f>
        <v>2734.0338279431148</v>
      </c>
      <c r="HX9" s="15">
        <f>IF($K$8="No",0,SUM($W$20*Inputs!$G$79,Financials!IB$19-Financials!IB$15))</f>
        <v>2734.0338279431148</v>
      </c>
      <c r="HY9" s="15">
        <f>IF($K$8="No",0,SUM($W$20*Inputs!$G$79,Financials!IC$19-Financials!IC$15))</f>
        <v>2734.0338279431148</v>
      </c>
      <c r="HZ9" s="15">
        <f>IF($K$8="No",0,SUM($W$20*Inputs!$G$79,Financials!ID$19-Financials!ID$15))</f>
        <v>2734.0338279431148</v>
      </c>
      <c r="IA9" s="15">
        <f>IF($K$8="No",0,SUM($W$20*Inputs!$G$79,Financials!IE$19-Financials!IE$15))</f>
        <v>2734.0338279431148</v>
      </c>
      <c r="IB9" s="15">
        <f>IF($K$8="No",0,SUM($W$20*Inputs!$G$79,Financials!IF$19-Financials!IF$15))</f>
        <v>2734.0338279431148</v>
      </c>
      <c r="IC9" s="15">
        <f>IF($K$8="No",0,SUM($W$20*Inputs!$G$79,Financials!IG$19-Financials!IG$15))</f>
        <v>2734.0338279431148</v>
      </c>
      <c r="ID9" s="15">
        <f>IF($K$8="No",0,SUM($W$20*Inputs!$G$79,Financials!IH$19-Financials!IH$15))</f>
        <v>2734.0338279431148</v>
      </c>
      <c r="IE9" s="15">
        <f>IF($K$8="No",0,SUM($W$20*Inputs!$G$79,Financials!II$19-Financials!II$15))</f>
        <v>2734.0338279431148</v>
      </c>
      <c r="IF9" s="15">
        <f>IF($K$8="No",0,SUM($W$20*Inputs!$G$79,Financials!IJ$19-Financials!IJ$15))</f>
        <v>2734.0338279431148</v>
      </c>
      <c r="IG9" s="15">
        <f>IF($K$8="No",0,SUM($W$20*Inputs!$G$79,Financials!IK$19-Financials!IK$15))</f>
        <v>2734.0338279431148</v>
      </c>
      <c r="IH9" s="15">
        <f>IF($K$8="No",0,SUM($W$20*Inputs!$G$79,Financials!IL$19-Financials!IL$15))</f>
        <v>2734.0338279431148</v>
      </c>
      <c r="II9" s="15">
        <f>IF($K$8="No",0,SUM($W$20*Inputs!$G$79,Financials!IM$19-Financials!IM$15))</f>
        <v>2734.0338279431148</v>
      </c>
      <c r="IJ9" s="15">
        <f>IF($K$8="No",0,SUM($W$20*Inputs!$G$79,Financials!IN$19-Financials!IN$15))</f>
        <v>2734.0338279431148</v>
      </c>
      <c r="IK9" s="15">
        <f>IF($K$8="No",0,SUM($W$20*Inputs!$G$79,Financials!IO$19-Financials!IO$15))</f>
        <v>2734.0338279431148</v>
      </c>
      <c r="IL9" s="15">
        <f>IF($K$8="No",0,SUM($W$20*Inputs!$G$79,Financials!IP$19-Financials!IP$15))</f>
        <v>2734.0338279431148</v>
      </c>
      <c r="IM9" s="15">
        <f>IF($K$8="No",0,SUM($W$20*Inputs!$G$79,Financials!IQ$19-Financials!IQ$15))</f>
        <v>2734.0338279431148</v>
      </c>
      <c r="IN9" s="15">
        <f>IF($K$8="No",0,SUM($W$20*Inputs!$G$79,Financials!IR$19-Financials!IR$15))</f>
        <v>2734.0338279431148</v>
      </c>
      <c r="IO9" s="15">
        <f>IF($K$8="No",0,SUM($W$20*Inputs!$G$79,Financials!IS$19-Financials!IS$15))</f>
        <v>2734.0338279431148</v>
      </c>
      <c r="IP9" s="15">
        <f>IF($K$8="No",0,SUM($W$20*Inputs!$G$79,Financials!IT$19-Financials!IT$15))</f>
        <v>2734.0338279431148</v>
      </c>
      <c r="IQ9" s="15">
        <f>IF($K$8="No",0,SUM($W$20*Inputs!$G$79,Financials!IU$19-Financials!IU$15))</f>
        <v>2734.0338279431148</v>
      </c>
      <c r="IR9" s="15">
        <f>IF($K$8="No",0,SUM($W$20*Inputs!$G$79,Financials!IV$19-Financials!IV$15))</f>
        <v>2734.0338279431148</v>
      </c>
      <c r="IS9" s="15">
        <f>IF($K$8="No",0,SUM($W$20*Inputs!$G$79,Financials!IW$19-Financials!IW$15))</f>
        <v>2734.0338279431148</v>
      </c>
      <c r="IT9" s="15">
        <f>IF($K$8="No",0,SUM($W$20*Inputs!$G$79,Financials!IX$19-Financials!IX$15))</f>
        <v>2734.0338279431148</v>
      </c>
      <c r="IU9" s="15">
        <f>IF($K$8="No",0,SUM($W$20*Inputs!$G$79,Financials!IY$19-Financials!IY$15))</f>
        <v>2734.0338279431148</v>
      </c>
      <c r="IV9" s="15">
        <f>IF($K$8="No",0,SUM($W$20*Inputs!$G$79,Financials!IZ$19-Financials!IZ$15))</f>
        <v>2734.0338279431148</v>
      </c>
      <c r="IW9" s="15">
        <f>IF($K$8="No",0,SUM($W$20*Inputs!$G$79,Financials!JA$19-Financials!JA$15))</f>
        <v>2734.0338279431148</v>
      </c>
      <c r="IX9" s="15">
        <f>IF($K$8="No",0,SUM($W$20*Inputs!$G$79,Financials!JB$19-Financials!JB$15))</f>
        <v>2734.0338279431148</v>
      </c>
      <c r="IY9" s="15">
        <f>IF($K$8="No",0,SUM($W$20*Inputs!$G$79,Financials!JC$19-Financials!JC$15))</f>
        <v>2734.0338279431148</v>
      </c>
      <c r="IZ9" s="15">
        <f>IF($K$8="No",0,SUM($W$20*Inputs!$G$79,Financials!JD$19-Financials!JD$15))</f>
        <v>2734.0338279431148</v>
      </c>
      <c r="JA9" s="15">
        <f>IF($K$8="No",0,SUM($W$20*Inputs!$G$79,Financials!JE$19-Financials!JE$15))</f>
        <v>2734.0338279431148</v>
      </c>
      <c r="JB9" s="15">
        <f>IF($K$8="No",0,SUM($W$20*Inputs!$G$79,Financials!JF$19-Financials!JF$15))</f>
        <v>2734.0338279431148</v>
      </c>
      <c r="JC9" s="15">
        <f>IF($K$8="No",0,SUM($W$20*Inputs!$G$79,Financials!JG$19-Financials!JG$15))</f>
        <v>2734.0338279431148</v>
      </c>
      <c r="JD9" s="15">
        <f>IF($K$8="No",0,SUM($W$20*Inputs!$G$79,Financials!JH$19-Financials!JH$15))</f>
        <v>2734.0338279431148</v>
      </c>
      <c r="JE9" s="15">
        <f>IF($K$8="No",0,SUM($W$20*Inputs!$G$79,Financials!JI$19-Financials!JI$15))</f>
        <v>2734.0338279431148</v>
      </c>
      <c r="JF9" s="15">
        <f>IF($K$8="No",0,SUM($W$20*Inputs!$G$79,Financials!JJ$19-Financials!JJ$15))</f>
        <v>2734.0338279431148</v>
      </c>
      <c r="JG9" s="15">
        <f>IF($K$8="No",0,SUM($W$20*Inputs!$G$79,Financials!JK$19-Financials!JK$15))</f>
        <v>2734.0338279431148</v>
      </c>
      <c r="JH9" s="15">
        <f>IF($K$8="No",0,SUM($W$20*Inputs!$G$79,Financials!JL$19-Financials!JL$15))</f>
        <v>2734.0338279431148</v>
      </c>
      <c r="JI9" s="15">
        <f>IF($K$8="No",0,SUM($W$20*Inputs!$G$79,Financials!JM$19-Financials!JM$15))</f>
        <v>2734.0338279431148</v>
      </c>
      <c r="JJ9" s="15">
        <f>IF($K$8="No",0,SUM($W$20*Inputs!$G$79,Financials!JN$19-Financials!JN$15))</f>
        <v>2734.0338279431148</v>
      </c>
      <c r="JK9" s="15">
        <f>IF($K$8="No",0,SUM($W$20*Inputs!$G$79,Financials!JO$19-Financials!JO$15))</f>
        <v>2734.0338279431148</v>
      </c>
      <c r="JL9" s="15">
        <f>IF($K$8="No",0,SUM($W$20*Inputs!$G$79,Financials!JP$19-Financials!JP$15))</f>
        <v>2734.0338279431148</v>
      </c>
      <c r="JM9" s="15">
        <f>IF($K$8="No",0,SUM($W$20*Inputs!$G$79,Financials!JQ$19-Financials!JQ$15))</f>
        <v>2734.0338279431148</v>
      </c>
      <c r="JN9" s="15">
        <f>IF($K$8="No",0,SUM($W$20*Inputs!$G$79,Financials!JR$19-Financials!JR$15))</f>
        <v>2734.0338279431148</v>
      </c>
      <c r="JO9" s="15">
        <f>IF($K$8="No",0,SUM($W$20*Inputs!$G$79,Financials!JS$19-Financials!JS$15))</f>
        <v>2734.0338279431148</v>
      </c>
      <c r="JP9" s="15">
        <f>IF($K$8="No",0,SUM($W$20*Inputs!$G$79,Financials!JT$19-Financials!JT$15))</f>
        <v>2734.0338279431148</v>
      </c>
      <c r="JQ9" s="15">
        <f>IF($K$8="No",0,SUM($W$20*Inputs!$G$79,Financials!JU$19-Financials!JU$15))</f>
        <v>2734.0338279431148</v>
      </c>
      <c r="JR9" s="15">
        <f>IF($K$8="No",0,SUM($W$20*Inputs!$G$79,Financials!JV$19-Financials!JV$15))</f>
        <v>2734.0338279431148</v>
      </c>
      <c r="JS9" s="15">
        <f>IF($K$8="No",0,SUM($W$20*Inputs!$G$79,Financials!JW$19-Financials!JW$15))</f>
        <v>2734.0338279431148</v>
      </c>
      <c r="JT9" s="15">
        <f>IF($K$8="No",0,SUM($W$20*Inputs!$G$79,Financials!JX$19-Financials!JX$15))</f>
        <v>2734.0338279431148</v>
      </c>
      <c r="JU9" s="15">
        <f>IF($K$8="No",0,SUM($W$20*Inputs!$G$79,Financials!JY$19-Financials!JY$15))</f>
        <v>2734.0338279431148</v>
      </c>
      <c r="JV9" s="15">
        <f>IF($K$8="No",0,SUM($W$20*Inputs!$G$79,Financials!JZ$19-Financials!JZ$15))</f>
        <v>2734.0338279431148</v>
      </c>
      <c r="JW9" s="15">
        <f>IF($K$8="No",0,SUM($W$20*Inputs!$G$79,Financials!KA$19-Financials!KA$15))</f>
        <v>2734.0338279431148</v>
      </c>
      <c r="JX9" s="15">
        <f>IF($K$8="No",0,SUM($W$20*Inputs!$G$79,Financials!KB$19-Financials!KB$15))</f>
        <v>2734.0338279431148</v>
      </c>
      <c r="JY9" s="15">
        <f>IF($K$8="No",0,SUM($W$20*Inputs!$G$79,Financials!KC$19-Financials!KC$15))</f>
        <v>2734.0338279431148</v>
      </c>
      <c r="JZ9" s="15">
        <f>IF($K$8="No",0,SUM($W$20*Inputs!$G$79,Financials!KD$19-Financials!KD$15))</f>
        <v>2734.0338279431148</v>
      </c>
      <c r="KA9" s="15">
        <f>IF($K$8="No",0,SUM($W$20*Inputs!$G$79,Financials!KE$19-Financials!KE$15))</f>
        <v>2734.0338279431148</v>
      </c>
      <c r="KB9" s="15">
        <f>IF($K$8="No",0,SUM($W$20*Inputs!$G$79,Financials!KF$19-Financials!KF$15))</f>
        <v>2734.0338279431148</v>
      </c>
      <c r="KC9" s="15">
        <f>IF($K$8="No",0,SUM($W$20*Inputs!$G$79,Financials!KG$19-Financials!KG$15))</f>
        <v>2734.0338279431148</v>
      </c>
      <c r="KD9" s="15">
        <f>IF($K$8="No",0,SUM($W$20*Inputs!$G$79,Financials!KH$19-Financials!KH$15))</f>
        <v>2734.0338279431148</v>
      </c>
      <c r="KE9" s="15">
        <f>IF($K$8="No",0,SUM($W$20*Inputs!$G$79,Financials!KI$19-Financials!KI$15))</f>
        <v>2734.0338279431148</v>
      </c>
      <c r="KF9" s="15">
        <f>IF($K$8="No",0,SUM($W$20*Inputs!$G$79,Financials!KJ$19-Financials!KJ$15))</f>
        <v>2734.0338279431148</v>
      </c>
      <c r="KG9" s="15">
        <f>IF($K$8="No",0,SUM($W$20*Inputs!$G$79,Financials!KK$19-Financials!KK$15))</f>
        <v>2734.0338279431148</v>
      </c>
      <c r="KH9" s="15">
        <f>IF($K$8="No",0,SUM($W$20*Inputs!$G$79,Financials!KL$19-Financials!KL$15))</f>
        <v>2734.0338279431148</v>
      </c>
      <c r="KI9" s="15">
        <f>IF($K$8="No",0,SUM($W$20*Inputs!$G$79,Financials!KM$19-Financials!KM$15))</f>
        <v>2734.0338279431148</v>
      </c>
      <c r="KJ9" s="15">
        <f>IF($K$8="No",0,SUM($W$20*Inputs!$G$79,Financials!KN$19-Financials!KN$15))</f>
        <v>2734.0338279431148</v>
      </c>
      <c r="KK9" s="15">
        <f>IF($K$8="No",0,SUM($W$20*Inputs!$G$79,Financials!KO$19-Financials!KO$15))</f>
        <v>2734.0338279431148</v>
      </c>
      <c r="KL9" s="15">
        <f>IF($K$8="No",0,SUM($W$20*Inputs!$G$79,Financials!KP$19-Financials!KP$15))</f>
        <v>2734.0338279431148</v>
      </c>
      <c r="KM9" s="15">
        <f>IF($K$8="No",0,SUM($W$20*Inputs!$G$79,Financials!KQ$19-Financials!KQ$15))</f>
        <v>2734.0338279431148</v>
      </c>
      <c r="KN9" s="15">
        <f>IF($K$8="No",0,SUM($W$20*Inputs!$G$79,Financials!KR$19-Financials!KR$15))</f>
        <v>2734.0338279431148</v>
      </c>
      <c r="KO9" s="15">
        <f>IF($K$8="No",0,SUM($W$20*Inputs!$G$79,Financials!KS$19-Financials!KS$15))</f>
        <v>2734.0338279431148</v>
      </c>
      <c r="KP9" s="15">
        <f>IF($K$8="No",0,SUM($W$20*Inputs!$G$79,Financials!KT$19-Financials!KT$15))</f>
        <v>2734.0338279431148</v>
      </c>
      <c r="KQ9" s="15">
        <f>IF($K$8="No",0,SUM($W$20*Inputs!$G$79,Financials!KU$19-Financials!KU$15))</f>
        <v>2734.0338279431148</v>
      </c>
      <c r="KR9" s="15">
        <f>IF($K$8="No",0,SUM($W$20*Inputs!$G$79,Financials!KV$19-Financials!KV$15))</f>
        <v>2734.0338279431148</v>
      </c>
      <c r="KS9" s="15">
        <f>IF($K$8="No",0,SUM($W$20*Inputs!$G$79,Financials!KW$19-Financials!KW$15))</f>
        <v>2734.0338279431148</v>
      </c>
      <c r="KT9" s="15">
        <f>IF($K$8="No",0,SUM($W$20*Inputs!$G$79,Financials!KX$19-Financials!KX$15))</f>
        <v>2734.0338279431148</v>
      </c>
      <c r="KU9" s="15">
        <f>IF($K$8="No",0,SUM($W$20*Inputs!$G$79,Financials!KY$19-Financials!KY$15))</f>
        <v>2734.0338279431148</v>
      </c>
      <c r="KV9" s="15">
        <f>IF($K$8="No",0,SUM($W$20*Inputs!$G$79,Financials!KZ$19-Financials!KZ$15))</f>
        <v>2734.0338279431148</v>
      </c>
      <c r="KW9" s="15">
        <f>IF($K$8="No",0,SUM($W$20*Inputs!$G$79,Financials!LA$19-Financials!LA$15))</f>
        <v>2734.0338279431148</v>
      </c>
      <c r="KX9" s="15">
        <f>IF($K$8="No",0,SUM($W$20*Inputs!$G$79,Financials!LB$19-Financials!LB$15))</f>
        <v>2734.0338279431148</v>
      </c>
      <c r="KY9" s="15">
        <f>IF($K$8="No",0,SUM($W$20*Inputs!$G$79,Financials!LC$19-Financials!LC$15))</f>
        <v>2734.0338279431148</v>
      </c>
      <c r="KZ9" s="15">
        <f>IF($K$8="No",0,SUM($W$20*Inputs!$G$79,Financials!LD$19-Financials!LD$15))</f>
        <v>2734.0338279431148</v>
      </c>
      <c r="LA9" s="15">
        <f>IF($K$8="No",0,SUM($W$20*Inputs!$G$79,Financials!LE$19-Financials!LE$15))</f>
        <v>2734.0338279431148</v>
      </c>
      <c r="LB9" s="15">
        <f>IF($K$8="No",0,SUM($W$20*Inputs!$G$79,Financials!LF$19-Financials!LF$15))</f>
        <v>2734.0338279431148</v>
      </c>
      <c r="LC9" s="15">
        <f>IF($K$8="No",0,SUM($W$20*Inputs!$G$79,Financials!LG$19-Financials!LG$15))</f>
        <v>2734.0338279431148</v>
      </c>
      <c r="LD9" s="15">
        <f>IF($K$8="No",0,SUM($W$20*Inputs!$G$79,Financials!LH$19-Financials!LH$15))</f>
        <v>2734.0338279431148</v>
      </c>
      <c r="LE9" s="15">
        <f>IF($K$8="No",0,SUM($W$20*Inputs!$G$79,Financials!LI$19-Financials!LI$15))</f>
        <v>2734.0338279431148</v>
      </c>
      <c r="LF9" s="15">
        <f>IF($K$8="No",0,SUM($W$20*Inputs!$G$79,Financials!LJ$19-Financials!LJ$15))</f>
        <v>2734.0338279431148</v>
      </c>
      <c r="LG9" s="15">
        <f>IF($K$8="No",0,SUM($W$20*Inputs!$G$79,Financials!LK$19-Financials!LK$15))</f>
        <v>2734.0338279431148</v>
      </c>
      <c r="LH9" s="15">
        <f>IF($K$8="No",0,SUM($W$20*Inputs!$G$79,Financials!LL$19-Financials!LL$15))</f>
        <v>2734.0338279431148</v>
      </c>
      <c r="LI9" s="15">
        <f>IF($K$8="No",0,SUM($W$20*Inputs!$G$79,Financials!LM$19-Financials!LM$15))</f>
        <v>2734.0338279431148</v>
      </c>
      <c r="LJ9" s="15">
        <f>IF($K$8="No",0,SUM($W$20*Inputs!$G$79,Financials!LN$19-Financials!LN$15))</f>
        <v>2734.0338279431148</v>
      </c>
      <c r="LK9" s="15">
        <f>IF($K$8="No",0,SUM($W$20*Inputs!$G$79,Financials!LO$19-Financials!LO$15))</f>
        <v>2734.0338279431148</v>
      </c>
      <c r="LL9" s="15">
        <f>IF($K$8="No",0,SUM($W$20*Inputs!$G$79,Financials!LP$19-Financials!LP$15))</f>
        <v>2734.0338279431148</v>
      </c>
      <c r="LM9" s="15">
        <f>IF($K$8="No",0,SUM($W$20*Inputs!$G$79,Financials!LQ$19-Financials!LQ$15))</f>
        <v>2734.0338279431148</v>
      </c>
      <c r="LN9" s="15">
        <f>IF($K$8="No",0,SUM($W$20*Inputs!$G$79,Financials!LR$19-Financials!LR$15))</f>
        <v>2734.0338279431148</v>
      </c>
      <c r="LO9" s="15">
        <f>IF($K$8="No",0,SUM($W$20*Inputs!$G$79,Financials!LS$19-Financials!LS$15))</f>
        <v>2734.0338279431148</v>
      </c>
      <c r="LP9" s="15">
        <f>IF($K$8="No",0,SUM($W$20*Inputs!$G$79,Financials!LT$19-Financials!LT$15))</f>
        <v>2734.0338279431148</v>
      </c>
      <c r="LQ9" s="15">
        <f>IF($K$8="No",0,SUM($W$20*Inputs!$G$79,Financials!LU$19-Financials!LU$15))</f>
        <v>2734.0338279431148</v>
      </c>
      <c r="LR9" s="15">
        <f>IF($K$8="No",0,SUM($W$20*Inputs!$G$79,Financials!LV$19-Financials!LV$15))</f>
        <v>2734.0338279431148</v>
      </c>
      <c r="LS9" s="15">
        <f>IF($K$8="No",0,SUM($W$20*Inputs!$G$79,Financials!LW$19-Financials!LW$15))</f>
        <v>2734.0338279431148</v>
      </c>
      <c r="LT9" s="15">
        <f>IF($K$8="No",0,SUM($W$20*Inputs!$G$79,Financials!LX$19-Financials!LX$15))</f>
        <v>2734.0338279431148</v>
      </c>
      <c r="LU9" s="15">
        <f>IF($K$8="No",0,SUM($W$20*Inputs!$G$79,Financials!LY$19-Financials!LY$15))</f>
        <v>2734.0338279431148</v>
      </c>
    </row>
    <row r="10" spans="1:333" s="15" customFormat="1">
      <c r="D10" s="16" t="s">
        <v>363</v>
      </c>
      <c r="E10" s="35">
        <f>Inputs!M66*E7</f>
        <v>0</v>
      </c>
      <c r="J10" s="16" t="s">
        <v>364</v>
      </c>
      <c r="K10" s="24">
        <f>MONTH(Inputs!M11)</f>
        <v>1</v>
      </c>
    </row>
    <row r="11" spans="1:333" s="15" customFormat="1">
      <c r="D11" s="16" t="s">
        <v>147</v>
      </c>
      <c r="E11" s="24">
        <f>Inputs!M60</f>
        <v>10</v>
      </c>
    </row>
    <row r="12" spans="1:333" s="15" customFormat="1">
      <c r="D12" s="16" t="s">
        <v>122</v>
      </c>
      <c r="E12" s="36">
        <f>E13*12</f>
        <v>48552.550513583286</v>
      </c>
    </row>
    <row r="13" spans="1:333" s="15" customFormat="1">
      <c r="D13" s="16" t="s">
        <v>299</v>
      </c>
      <c r="E13" s="36">
        <f>-PMT(E9/12,E11*12,E7,-E10)</f>
        <v>4046.0458761319405</v>
      </c>
    </row>
    <row r="14" spans="1:333" s="15" customFormat="1"/>
    <row r="15" spans="1:333" s="15" customFormat="1"/>
    <row r="16" spans="1:333" s="15" customFormat="1"/>
    <row r="17" spans="5:398" s="15" customFormat="1"/>
    <row r="18" spans="5:398" s="15" customFormat="1">
      <c r="E18" s="3" t="s">
        <v>365</v>
      </c>
      <c r="F18" s="2"/>
      <c r="G18" s="2"/>
      <c r="H18" s="2"/>
      <c r="I18" s="2"/>
      <c r="J18" s="2"/>
      <c r="K18" s="2"/>
      <c r="L18" s="2"/>
      <c r="M18" s="2"/>
      <c r="N18" s="2"/>
      <c r="O18" s="2"/>
      <c r="Q18" s="3" t="s">
        <v>366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H18" s="15" t="s">
        <v>302</v>
      </c>
    </row>
    <row r="19" spans="5:398" s="15" customFormat="1" ht="48" customHeight="1">
      <c r="E19" s="39" t="s">
        <v>302</v>
      </c>
      <c r="F19" s="40"/>
      <c r="G19" s="41" t="s">
        <v>307</v>
      </c>
      <c r="H19" s="41"/>
      <c r="I19" s="41" t="s">
        <v>304</v>
      </c>
      <c r="J19" s="40"/>
      <c r="K19" s="41" t="s">
        <v>367</v>
      </c>
      <c r="L19" s="40"/>
      <c r="M19" s="41" t="s">
        <v>368</v>
      </c>
      <c r="N19" s="40"/>
      <c r="O19" s="41" t="s">
        <v>311</v>
      </c>
      <c r="Q19" s="39" t="s">
        <v>302</v>
      </c>
      <c r="R19" s="40"/>
      <c r="S19" s="41" t="s">
        <v>313</v>
      </c>
      <c r="T19" s="40"/>
      <c r="U19" s="41" t="s">
        <v>369</v>
      </c>
      <c r="V19" s="41"/>
      <c r="W19" s="41" t="s">
        <v>370</v>
      </c>
      <c r="X19" s="41"/>
      <c r="Y19" s="41" t="s">
        <v>371</v>
      </c>
      <c r="Z19" s="41"/>
      <c r="AA19" s="41" t="s">
        <v>145</v>
      </c>
      <c r="AB19" s="41"/>
      <c r="AC19" s="41" t="s">
        <v>372</v>
      </c>
      <c r="AD19" s="41"/>
      <c r="AE19" s="41"/>
      <c r="AH19" s="15">
        <v>1</v>
      </c>
      <c r="AI19" s="15">
        <v>2</v>
      </c>
      <c r="AJ19" s="15">
        <v>3</v>
      </c>
      <c r="AK19" s="15">
        <v>4</v>
      </c>
      <c r="AL19" s="15">
        <v>5</v>
      </c>
      <c r="AM19" s="15">
        <v>6</v>
      </c>
      <c r="AN19" s="15">
        <v>7</v>
      </c>
      <c r="AO19" s="15">
        <v>8</v>
      </c>
      <c r="AP19" s="15">
        <v>9</v>
      </c>
      <c r="AQ19" s="15">
        <v>10</v>
      </c>
      <c r="AR19" s="15">
        <v>11</v>
      </c>
      <c r="AS19" s="15">
        <v>12</v>
      </c>
      <c r="AT19" s="15">
        <v>13</v>
      </c>
      <c r="AU19" s="15">
        <v>14</v>
      </c>
      <c r="AV19" s="15">
        <v>15</v>
      </c>
      <c r="AW19" s="15">
        <v>16</v>
      </c>
      <c r="AX19" s="15">
        <v>17</v>
      </c>
      <c r="AY19" s="15">
        <v>18</v>
      </c>
      <c r="AZ19" s="15">
        <v>19</v>
      </c>
      <c r="BA19" s="15">
        <v>20</v>
      </c>
      <c r="BB19" s="15">
        <v>21</v>
      </c>
      <c r="BC19" s="15">
        <v>22</v>
      </c>
      <c r="BD19" s="15">
        <v>23</v>
      </c>
      <c r="BE19" s="15">
        <v>24</v>
      </c>
      <c r="BF19" s="15">
        <v>25</v>
      </c>
      <c r="BG19" s="15">
        <v>26</v>
      </c>
      <c r="BH19" s="15">
        <v>27</v>
      </c>
      <c r="BI19" s="15">
        <v>28</v>
      </c>
      <c r="BJ19" s="15">
        <v>29</v>
      </c>
      <c r="BK19" s="15">
        <v>30</v>
      </c>
      <c r="BL19" s="15">
        <v>31</v>
      </c>
      <c r="BM19" s="15">
        <v>32</v>
      </c>
      <c r="BN19" s="15">
        <v>33</v>
      </c>
      <c r="BO19" s="15">
        <v>34</v>
      </c>
      <c r="BP19" s="15">
        <v>35</v>
      </c>
      <c r="BQ19" s="15">
        <v>36</v>
      </c>
      <c r="BR19" s="15">
        <v>37</v>
      </c>
      <c r="BS19" s="15">
        <v>38</v>
      </c>
      <c r="BT19" s="15">
        <v>39</v>
      </c>
      <c r="BU19" s="15">
        <v>40</v>
      </c>
      <c r="BV19" s="15">
        <v>41</v>
      </c>
      <c r="BW19" s="15">
        <v>42</v>
      </c>
      <c r="BX19" s="15">
        <v>43</v>
      </c>
      <c r="BY19" s="15">
        <v>44</v>
      </c>
      <c r="BZ19" s="15">
        <v>45</v>
      </c>
      <c r="CA19" s="15">
        <v>46</v>
      </c>
      <c r="CB19" s="15">
        <v>47</v>
      </c>
      <c r="CC19" s="15">
        <v>48</v>
      </c>
      <c r="CD19" s="15">
        <v>49</v>
      </c>
      <c r="CE19" s="15">
        <v>50</v>
      </c>
      <c r="CF19" s="15">
        <v>51</v>
      </c>
      <c r="CG19" s="15">
        <v>52</v>
      </c>
      <c r="CH19" s="15">
        <v>53</v>
      </c>
      <c r="CI19" s="15">
        <v>54</v>
      </c>
      <c r="CJ19" s="15">
        <v>55</v>
      </c>
      <c r="CK19" s="15">
        <v>56</v>
      </c>
      <c r="CL19" s="15">
        <v>57</v>
      </c>
      <c r="CM19" s="15">
        <v>58</v>
      </c>
      <c r="CN19" s="15">
        <v>59</v>
      </c>
      <c r="CO19" s="15">
        <v>60</v>
      </c>
      <c r="CP19" s="15">
        <v>61</v>
      </c>
      <c r="CQ19" s="15">
        <v>62</v>
      </c>
      <c r="CR19" s="15">
        <v>63</v>
      </c>
      <c r="CS19" s="15">
        <v>64</v>
      </c>
      <c r="CT19" s="15">
        <v>65</v>
      </c>
      <c r="CU19" s="15">
        <v>66</v>
      </c>
      <c r="CV19" s="15">
        <v>67</v>
      </c>
      <c r="CW19" s="15">
        <v>68</v>
      </c>
      <c r="CX19" s="15">
        <v>69</v>
      </c>
      <c r="CY19" s="15">
        <v>70</v>
      </c>
      <c r="CZ19" s="15">
        <v>71</v>
      </c>
      <c r="DA19" s="15">
        <v>72</v>
      </c>
      <c r="DB19" s="15">
        <v>73</v>
      </c>
      <c r="DC19" s="15">
        <v>74</v>
      </c>
      <c r="DD19" s="15">
        <v>75</v>
      </c>
      <c r="DE19" s="15">
        <v>76</v>
      </c>
      <c r="DF19" s="15">
        <v>77</v>
      </c>
      <c r="DG19" s="15">
        <v>78</v>
      </c>
      <c r="DH19" s="15">
        <v>79</v>
      </c>
      <c r="DI19" s="15">
        <v>80</v>
      </c>
      <c r="DJ19" s="15">
        <v>81</v>
      </c>
      <c r="DK19" s="15">
        <v>82</v>
      </c>
      <c r="DL19" s="15">
        <v>83</v>
      </c>
      <c r="DM19" s="15">
        <v>84</v>
      </c>
      <c r="DN19" s="15">
        <v>85</v>
      </c>
      <c r="DO19" s="15">
        <v>86</v>
      </c>
      <c r="DP19" s="15">
        <v>87</v>
      </c>
      <c r="DQ19" s="15">
        <v>88</v>
      </c>
      <c r="DR19" s="15">
        <v>89</v>
      </c>
      <c r="DS19" s="15">
        <v>90</v>
      </c>
      <c r="DT19" s="15">
        <v>91</v>
      </c>
      <c r="DU19" s="15">
        <v>92</v>
      </c>
      <c r="DV19" s="15">
        <v>93</v>
      </c>
      <c r="DW19" s="15">
        <v>94</v>
      </c>
      <c r="DX19" s="15">
        <v>95</v>
      </c>
      <c r="DY19" s="15">
        <v>96</v>
      </c>
      <c r="DZ19" s="15">
        <v>97</v>
      </c>
      <c r="EA19" s="15">
        <v>98</v>
      </c>
      <c r="EB19" s="15">
        <v>99</v>
      </c>
      <c r="EC19" s="15">
        <v>100</v>
      </c>
      <c r="ED19" s="15">
        <v>101</v>
      </c>
      <c r="EE19" s="15">
        <v>102</v>
      </c>
      <c r="EF19" s="15">
        <v>103</v>
      </c>
      <c r="EG19" s="15">
        <v>104</v>
      </c>
      <c r="EH19" s="15">
        <v>105</v>
      </c>
      <c r="EI19" s="15">
        <v>106</v>
      </c>
      <c r="EJ19" s="15">
        <v>107</v>
      </c>
      <c r="EK19" s="15">
        <v>108</v>
      </c>
      <c r="EL19" s="15">
        <v>109</v>
      </c>
      <c r="EM19" s="15">
        <v>110</v>
      </c>
      <c r="EN19" s="15">
        <v>111</v>
      </c>
      <c r="EO19" s="15">
        <v>112</v>
      </c>
      <c r="EP19" s="15">
        <v>113</v>
      </c>
      <c r="EQ19" s="15">
        <v>114</v>
      </c>
      <c r="ER19" s="15">
        <v>115</v>
      </c>
      <c r="ES19" s="15">
        <v>116</v>
      </c>
      <c r="ET19" s="15">
        <v>117</v>
      </c>
      <c r="EU19" s="15">
        <v>118</v>
      </c>
      <c r="EV19" s="15">
        <v>119</v>
      </c>
      <c r="EW19" s="15">
        <v>120</v>
      </c>
      <c r="EX19" s="15">
        <v>121</v>
      </c>
      <c r="EY19" s="15">
        <v>122</v>
      </c>
      <c r="EZ19" s="15">
        <v>123</v>
      </c>
      <c r="FA19" s="15">
        <v>124</v>
      </c>
      <c r="FB19" s="15">
        <v>125</v>
      </c>
      <c r="FC19" s="15">
        <v>126</v>
      </c>
      <c r="FD19" s="15">
        <v>127</v>
      </c>
      <c r="FE19" s="15">
        <v>128</v>
      </c>
      <c r="FF19" s="15">
        <v>129</v>
      </c>
      <c r="FG19" s="15">
        <v>130</v>
      </c>
      <c r="FH19" s="15">
        <v>131</v>
      </c>
      <c r="FI19" s="15">
        <v>132</v>
      </c>
      <c r="FJ19" s="15">
        <v>133</v>
      </c>
      <c r="FK19" s="15">
        <v>134</v>
      </c>
      <c r="FL19" s="15">
        <v>135</v>
      </c>
      <c r="FM19" s="15">
        <v>136</v>
      </c>
      <c r="FN19" s="15">
        <v>137</v>
      </c>
      <c r="FO19" s="15">
        <v>138</v>
      </c>
      <c r="FP19" s="15">
        <v>139</v>
      </c>
      <c r="FQ19" s="15">
        <v>140</v>
      </c>
      <c r="FR19" s="15">
        <v>141</v>
      </c>
      <c r="FS19" s="15">
        <v>142</v>
      </c>
      <c r="FT19" s="15">
        <v>143</v>
      </c>
      <c r="FU19" s="15">
        <v>144</v>
      </c>
      <c r="FV19" s="15">
        <v>145</v>
      </c>
      <c r="FW19" s="15">
        <v>146</v>
      </c>
      <c r="FX19" s="15">
        <v>147</v>
      </c>
      <c r="FY19" s="15">
        <v>148</v>
      </c>
      <c r="FZ19" s="15">
        <v>149</v>
      </c>
      <c r="GA19" s="15">
        <v>150</v>
      </c>
      <c r="GB19" s="15">
        <v>151</v>
      </c>
      <c r="GC19" s="15">
        <v>152</v>
      </c>
      <c r="GD19" s="15">
        <v>153</v>
      </c>
      <c r="GE19" s="15">
        <v>154</v>
      </c>
      <c r="GF19" s="15">
        <v>155</v>
      </c>
      <c r="GG19" s="15">
        <v>156</v>
      </c>
      <c r="GH19" s="15">
        <v>157</v>
      </c>
      <c r="GI19" s="15">
        <v>158</v>
      </c>
      <c r="GJ19" s="15">
        <v>159</v>
      </c>
      <c r="GK19" s="15">
        <v>160</v>
      </c>
      <c r="GL19" s="15">
        <v>161</v>
      </c>
      <c r="GM19" s="15">
        <v>162</v>
      </c>
      <c r="GN19" s="15">
        <v>163</v>
      </c>
      <c r="GO19" s="15">
        <v>164</v>
      </c>
      <c r="GP19" s="15">
        <v>165</v>
      </c>
      <c r="GQ19" s="15">
        <v>166</v>
      </c>
      <c r="GR19" s="15">
        <v>167</v>
      </c>
      <c r="GS19" s="15">
        <v>168</v>
      </c>
      <c r="GT19" s="15">
        <v>169</v>
      </c>
      <c r="GU19" s="15">
        <v>170</v>
      </c>
      <c r="GV19" s="15">
        <v>171</v>
      </c>
      <c r="GW19" s="15">
        <v>172</v>
      </c>
      <c r="GX19" s="15">
        <v>173</v>
      </c>
      <c r="GY19" s="15">
        <v>174</v>
      </c>
      <c r="GZ19" s="15">
        <v>175</v>
      </c>
      <c r="HA19" s="15">
        <v>176</v>
      </c>
      <c r="HB19" s="15">
        <v>177</v>
      </c>
      <c r="HC19" s="15">
        <v>178</v>
      </c>
      <c r="HD19" s="15">
        <v>179</v>
      </c>
      <c r="HE19" s="15">
        <v>180</v>
      </c>
      <c r="HF19" s="15">
        <v>181</v>
      </c>
      <c r="HG19" s="15">
        <v>182</v>
      </c>
      <c r="HH19" s="15">
        <v>183</v>
      </c>
      <c r="HI19" s="15">
        <v>184</v>
      </c>
      <c r="HJ19" s="15">
        <v>185</v>
      </c>
      <c r="HK19" s="15">
        <v>186</v>
      </c>
      <c r="HL19" s="15">
        <v>187</v>
      </c>
      <c r="HM19" s="15">
        <v>188</v>
      </c>
      <c r="HN19" s="15">
        <v>189</v>
      </c>
      <c r="HO19" s="15">
        <v>190</v>
      </c>
      <c r="HP19" s="15">
        <v>191</v>
      </c>
      <c r="HQ19" s="15">
        <v>192</v>
      </c>
      <c r="HR19" s="15">
        <v>193</v>
      </c>
      <c r="HS19" s="15">
        <v>194</v>
      </c>
      <c r="HT19" s="15">
        <v>195</v>
      </c>
      <c r="HU19" s="15">
        <v>196</v>
      </c>
      <c r="HV19" s="15">
        <v>197</v>
      </c>
      <c r="HW19" s="15">
        <v>198</v>
      </c>
      <c r="HX19" s="15">
        <v>199</v>
      </c>
      <c r="HY19" s="15">
        <v>200</v>
      </c>
      <c r="HZ19" s="15">
        <v>201</v>
      </c>
      <c r="IA19" s="15">
        <v>202</v>
      </c>
      <c r="IB19" s="15">
        <v>203</v>
      </c>
      <c r="IC19" s="15">
        <v>204</v>
      </c>
      <c r="ID19" s="15">
        <v>205</v>
      </c>
      <c r="IE19" s="15">
        <v>206</v>
      </c>
      <c r="IF19" s="15">
        <v>207</v>
      </c>
      <c r="IG19" s="15">
        <v>208</v>
      </c>
      <c r="IH19" s="15">
        <v>209</v>
      </c>
      <c r="II19" s="15">
        <v>210</v>
      </c>
      <c r="IJ19" s="15">
        <v>211</v>
      </c>
      <c r="IK19" s="15">
        <v>212</v>
      </c>
      <c r="IL19" s="15">
        <v>213</v>
      </c>
      <c r="IM19" s="15">
        <v>214</v>
      </c>
      <c r="IN19" s="15">
        <v>215</v>
      </c>
      <c r="IO19" s="15">
        <v>216</v>
      </c>
      <c r="IP19" s="15">
        <v>217</v>
      </c>
      <c r="IQ19" s="15">
        <v>218</v>
      </c>
      <c r="IR19" s="15">
        <v>219</v>
      </c>
      <c r="IS19" s="15">
        <v>220</v>
      </c>
      <c r="IT19" s="15">
        <v>221</v>
      </c>
      <c r="IU19" s="15">
        <v>222</v>
      </c>
      <c r="IV19" s="15">
        <v>223</v>
      </c>
      <c r="IW19" s="15">
        <v>224</v>
      </c>
      <c r="IX19" s="15">
        <v>225</v>
      </c>
      <c r="IY19" s="15">
        <v>226</v>
      </c>
      <c r="IZ19" s="15">
        <v>227</v>
      </c>
      <c r="JA19" s="15">
        <v>228</v>
      </c>
      <c r="JB19" s="15">
        <v>229</v>
      </c>
      <c r="JC19" s="15">
        <v>230</v>
      </c>
      <c r="JD19" s="15">
        <v>231</v>
      </c>
      <c r="JE19" s="15">
        <v>232</v>
      </c>
      <c r="JF19" s="15">
        <v>233</v>
      </c>
      <c r="JG19" s="15">
        <v>234</v>
      </c>
      <c r="JH19" s="15">
        <v>235</v>
      </c>
      <c r="JI19" s="15">
        <v>236</v>
      </c>
      <c r="JJ19" s="15">
        <v>237</v>
      </c>
      <c r="JK19" s="15">
        <v>238</v>
      </c>
      <c r="JL19" s="15">
        <v>239</v>
      </c>
      <c r="JM19" s="15">
        <v>240</v>
      </c>
      <c r="JN19" s="15">
        <v>241</v>
      </c>
      <c r="JO19" s="15">
        <v>242</v>
      </c>
      <c r="JP19" s="15">
        <v>243</v>
      </c>
      <c r="JQ19" s="15">
        <v>244</v>
      </c>
      <c r="JR19" s="15">
        <v>245</v>
      </c>
      <c r="JS19" s="15">
        <v>246</v>
      </c>
      <c r="JT19" s="15">
        <v>247</v>
      </c>
      <c r="JU19" s="15">
        <v>248</v>
      </c>
      <c r="JV19" s="15">
        <v>249</v>
      </c>
      <c r="JW19" s="15">
        <v>250</v>
      </c>
      <c r="JX19" s="15">
        <v>251</v>
      </c>
      <c r="JY19" s="15">
        <v>252</v>
      </c>
      <c r="JZ19" s="15">
        <v>253</v>
      </c>
      <c r="KA19" s="15">
        <v>254</v>
      </c>
      <c r="KB19" s="15">
        <v>255</v>
      </c>
      <c r="KC19" s="15">
        <v>256</v>
      </c>
      <c r="KD19" s="15">
        <v>257</v>
      </c>
      <c r="KE19" s="15">
        <v>258</v>
      </c>
      <c r="KF19" s="15">
        <v>259</v>
      </c>
      <c r="KG19" s="15">
        <v>260</v>
      </c>
      <c r="KH19" s="15">
        <v>261</v>
      </c>
      <c r="KI19" s="15">
        <v>262</v>
      </c>
      <c r="KJ19" s="15">
        <v>263</v>
      </c>
      <c r="KK19" s="15">
        <v>264</v>
      </c>
      <c r="KL19" s="15">
        <v>265</v>
      </c>
      <c r="KM19" s="15">
        <v>266</v>
      </c>
      <c r="KN19" s="15">
        <v>267</v>
      </c>
      <c r="KO19" s="15">
        <v>268</v>
      </c>
      <c r="KP19" s="15">
        <v>269</v>
      </c>
      <c r="KQ19" s="15">
        <v>270</v>
      </c>
      <c r="KR19" s="15">
        <v>271</v>
      </c>
      <c r="KS19" s="15">
        <v>272</v>
      </c>
      <c r="KT19" s="15">
        <v>273</v>
      </c>
      <c r="KU19" s="15">
        <v>274</v>
      </c>
      <c r="KV19" s="15">
        <v>275</v>
      </c>
      <c r="KW19" s="15">
        <v>276</v>
      </c>
      <c r="KX19" s="15">
        <v>277</v>
      </c>
      <c r="KY19" s="15">
        <v>278</v>
      </c>
      <c r="KZ19" s="15">
        <v>279</v>
      </c>
      <c r="LA19" s="15">
        <v>280</v>
      </c>
      <c r="LB19" s="15">
        <v>281</v>
      </c>
      <c r="LC19" s="15">
        <v>282</v>
      </c>
      <c r="LD19" s="15">
        <v>283</v>
      </c>
      <c r="LE19" s="15">
        <v>284</v>
      </c>
      <c r="LF19" s="15">
        <v>285</v>
      </c>
      <c r="LG19" s="15">
        <v>286</v>
      </c>
      <c r="LH19" s="15">
        <v>287</v>
      </c>
      <c r="LI19" s="15">
        <v>288</v>
      </c>
      <c r="LJ19" s="15">
        <v>289</v>
      </c>
      <c r="LK19" s="15">
        <v>290</v>
      </c>
      <c r="LL19" s="15">
        <v>291</v>
      </c>
      <c r="LM19" s="15">
        <v>292</v>
      </c>
      <c r="LN19" s="15">
        <v>293</v>
      </c>
      <c r="LO19" s="15">
        <v>294</v>
      </c>
      <c r="LP19" s="15">
        <v>295</v>
      </c>
      <c r="LQ19" s="15">
        <v>296</v>
      </c>
      <c r="LR19" s="15">
        <v>297</v>
      </c>
      <c r="LS19" s="15">
        <v>298</v>
      </c>
      <c r="LT19" s="15">
        <v>299</v>
      </c>
      <c r="LU19" s="15">
        <v>300</v>
      </c>
      <c r="LV19" s="15">
        <v>301</v>
      </c>
      <c r="LW19" s="15">
        <v>302</v>
      </c>
      <c r="LX19" s="15">
        <v>303</v>
      </c>
      <c r="LY19" s="15">
        <v>304</v>
      </c>
      <c r="LZ19" s="15">
        <v>305</v>
      </c>
      <c r="MA19" s="15">
        <v>306</v>
      </c>
      <c r="MB19" s="15">
        <v>307</v>
      </c>
      <c r="MC19" s="15">
        <v>308</v>
      </c>
      <c r="MD19" s="15">
        <v>309</v>
      </c>
      <c r="ME19" s="15">
        <v>310</v>
      </c>
      <c r="MF19" s="15">
        <v>311</v>
      </c>
      <c r="MG19" s="15">
        <v>312</v>
      </c>
      <c r="MH19" s="15">
        <v>313</v>
      </c>
      <c r="MI19" s="15">
        <v>314</v>
      </c>
      <c r="MJ19" s="15">
        <v>315</v>
      </c>
      <c r="MK19" s="15">
        <v>316</v>
      </c>
      <c r="ML19" s="15">
        <v>317</v>
      </c>
      <c r="MM19" s="15">
        <v>318</v>
      </c>
      <c r="MN19" s="15">
        <v>319</v>
      </c>
      <c r="MO19" s="15">
        <v>320</v>
      </c>
      <c r="MP19" s="15">
        <v>321</v>
      </c>
      <c r="MQ19" s="15">
        <v>322</v>
      </c>
      <c r="MR19" s="15">
        <v>323</v>
      </c>
      <c r="MS19" s="15">
        <v>324</v>
      </c>
      <c r="MT19" s="15">
        <v>325</v>
      </c>
      <c r="MU19" s="15">
        <v>326</v>
      </c>
      <c r="MV19" s="15">
        <v>327</v>
      </c>
      <c r="MW19" s="15">
        <v>328</v>
      </c>
      <c r="MX19" s="15">
        <v>329</v>
      </c>
      <c r="MY19" s="15">
        <v>330</v>
      </c>
      <c r="MZ19" s="15">
        <v>331</v>
      </c>
      <c r="NA19" s="15">
        <v>332</v>
      </c>
      <c r="NB19" s="15">
        <v>333</v>
      </c>
      <c r="NC19" s="15">
        <v>334</v>
      </c>
      <c r="ND19" s="15">
        <v>335</v>
      </c>
      <c r="NE19" s="15">
        <v>336</v>
      </c>
      <c r="NF19" s="15">
        <v>337</v>
      </c>
      <c r="NG19" s="15">
        <v>338</v>
      </c>
      <c r="NH19" s="15">
        <v>339</v>
      </c>
      <c r="NI19" s="15">
        <v>340</v>
      </c>
      <c r="NJ19" s="15">
        <v>341</v>
      </c>
      <c r="NK19" s="15">
        <v>342</v>
      </c>
      <c r="NL19" s="15">
        <v>343</v>
      </c>
      <c r="NM19" s="15">
        <v>344</v>
      </c>
      <c r="NN19" s="15">
        <v>345</v>
      </c>
      <c r="NO19" s="15">
        <v>346</v>
      </c>
      <c r="NP19" s="15">
        <v>347</v>
      </c>
      <c r="NQ19" s="15">
        <v>348</v>
      </c>
      <c r="NR19" s="15">
        <v>349</v>
      </c>
      <c r="NS19" s="15">
        <v>350</v>
      </c>
      <c r="NT19" s="15">
        <v>351</v>
      </c>
      <c r="NU19" s="15">
        <v>352</v>
      </c>
      <c r="NV19" s="15">
        <v>353</v>
      </c>
      <c r="NW19" s="15">
        <v>354</v>
      </c>
      <c r="NX19" s="15">
        <v>355</v>
      </c>
      <c r="NY19" s="15">
        <v>356</v>
      </c>
      <c r="NZ19" s="15">
        <v>357</v>
      </c>
      <c r="OA19" s="15">
        <v>358</v>
      </c>
      <c r="OB19" s="15">
        <v>359</v>
      </c>
      <c r="OC19" s="15">
        <v>360</v>
      </c>
    </row>
    <row r="20" spans="5:398" s="15" customFormat="1">
      <c r="E20" s="15">
        <v>1</v>
      </c>
      <c r="G20" s="37">
        <f>E7</f>
        <v>348471.18</v>
      </c>
      <c r="H20" s="37"/>
      <c r="I20" s="37">
        <f>SUM(K20,M20)</f>
        <v>4046.0458761319405</v>
      </c>
      <c r="K20" s="37">
        <f>G20*$E$9/12</f>
        <v>2032.7485500000003</v>
      </c>
      <c r="M20" s="37">
        <f>$E$13-K20</f>
        <v>2013.2973261319403</v>
      </c>
      <c r="O20" s="37">
        <f>G20-M20</f>
        <v>346457.88267386804</v>
      </c>
      <c r="P20" s="30">
        <v>1</v>
      </c>
      <c r="Q20" s="15">
        <v>1</v>
      </c>
      <c r="S20" s="15">
        <f>K10</f>
        <v>1</v>
      </c>
      <c r="U20" s="42">
        <f>IF($K$8="No",0,IF(S20=1,Inputs!$M$24,IF(S20=2,Inputs!$M$25,IF(S20=3,Inputs!$M$26,IF(S20=4,Inputs!$M$27,IF(S20=5,Inputs!$M$28,IF(S20=6,Inputs!$M$29,IF(S20=7,Inputs!$M$30,IF(S20=8,Inputs!$M$31,IF(S20=9,Inputs!$M$32,IF(S20=10,Inputs!$M$33,IF(S20=11,Inputs!$M$34,IF(S20=12,Inputs!$M$35,0)))))))))))))</f>
        <v>27340.338279431151</v>
      </c>
      <c r="W20" s="42">
        <f t="shared" ref="W20:W83" si="0">U20*$K$9</f>
        <v>27340.338279431151</v>
      </c>
      <c r="Y20" s="42">
        <f>IF($K$8="No",0,SUM($W$20*Inputs!$G$79,Financials!AL$19-Financials!AL$15))</f>
        <v>944548.03382794315</v>
      </c>
      <c r="AA20" s="42">
        <f>IF($K$8="No",0,Financials!AL$41)</f>
        <v>572.05854549999992</v>
      </c>
      <c r="AB20" s="42"/>
      <c r="AC20" s="204">
        <f>IF(Q20&lt;=$E$11*12,(Y20-AA20)/$K$7,0)</f>
        <v>786646.64606870257</v>
      </c>
      <c r="AD20" s="42"/>
      <c r="AG20" s="15" t="s">
        <v>307</v>
      </c>
      <c r="AH20" s="37">
        <f>E7</f>
        <v>348471.18</v>
      </c>
      <c r="AI20" s="37">
        <f t="shared" ref="AI20:CT20" si="1">IF($E$11*12&gt;=AI19,AH24,0)</f>
        <v>346457.88267386804</v>
      </c>
      <c r="AJ20" s="37">
        <f t="shared" si="1"/>
        <v>344432.84111333365</v>
      </c>
      <c r="AK20" s="37">
        <f t="shared" si="1"/>
        <v>342395.98681036284</v>
      </c>
      <c r="AL20" s="37">
        <f t="shared" si="1"/>
        <v>340347.25085729134</v>
      </c>
      <c r="AM20" s="37">
        <f t="shared" si="1"/>
        <v>338286.5639444936</v>
      </c>
      <c r="AN20" s="37">
        <f t="shared" si="1"/>
        <v>336213.85635803785</v>
      </c>
      <c r="AO20" s="37">
        <f t="shared" si="1"/>
        <v>334129.05797732779</v>
      </c>
      <c r="AP20" s="37">
        <f t="shared" si="1"/>
        <v>332032.09827273025</v>
      </c>
      <c r="AQ20" s="37">
        <f t="shared" si="1"/>
        <v>329922.90630318923</v>
      </c>
      <c r="AR20" s="37">
        <f t="shared" si="1"/>
        <v>327801.4107138259</v>
      </c>
      <c r="AS20" s="37">
        <f t="shared" si="1"/>
        <v>325667.53973352461</v>
      </c>
      <c r="AT20" s="37">
        <f t="shared" si="1"/>
        <v>323521.22117250488</v>
      </c>
      <c r="AU20" s="37">
        <f t="shared" si="1"/>
        <v>321362.3824198792</v>
      </c>
      <c r="AV20" s="37">
        <f t="shared" si="1"/>
        <v>319190.95044119656</v>
      </c>
      <c r="AW20" s="37">
        <f t="shared" si="1"/>
        <v>317006.85177597159</v>
      </c>
      <c r="AX20" s="37">
        <f t="shared" si="1"/>
        <v>314810.01253519946</v>
      </c>
      <c r="AY20" s="37">
        <f t="shared" si="1"/>
        <v>312600.35839885619</v>
      </c>
      <c r="AZ20" s="37">
        <f t="shared" si="1"/>
        <v>310377.81461338425</v>
      </c>
      <c r="BA20" s="37">
        <f t="shared" si="1"/>
        <v>308142.30598916369</v>
      </c>
      <c r="BB20" s="37">
        <f t="shared" si="1"/>
        <v>305893.75689796853</v>
      </c>
      <c r="BC20" s="37">
        <f t="shared" si="1"/>
        <v>303632.09127040807</v>
      </c>
      <c r="BD20" s="37">
        <f t="shared" si="1"/>
        <v>301357.23259335349</v>
      </c>
      <c r="BE20" s="37">
        <f t="shared" si="1"/>
        <v>299069.10390734946</v>
      </c>
      <c r="BF20" s="37">
        <f t="shared" si="1"/>
        <v>296767.62780401041</v>
      </c>
      <c r="BG20" s="37">
        <f t="shared" si="1"/>
        <v>294452.72642340185</v>
      </c>
      <c r="BH20" s="37">
        <f t="shared" si="1"/>
        <v>292124.3214514064</v>
      </c>
      <c r="BI20" s="37">
        <f t="shared" si="1"/>
        <v>289782.33411707432</v>
      </c>
      <c r="BJ20" s="37">
        <f t="shared" si="1"/>
        <v>287426.68518995866</v>
      </c>
      <c r="BK20" s="37">
        <f t="shared" si="1"/>
        <v>285057.29497743479</v>
      </c>
      <c r="BL20" s="37">
        <f t="shared" si="1"/>
        <v>282674.08332200453</v>
      </c>
      <c r="BM20" s="37">
        <f t="shared" si="1"/>
        <v>280276.96959858428</v>
      </c>
      <c r="BN20" s="37">
        <f t="shared" si="1"/>
        <v>277865.8727117774</v>
      </c>
      <c r="BO20" s="37">
        <f t="shared" si="1"/>
        <v>275440.71109313081</v>
      </c>
      <c r="BP20" s="37">
        <f t="shared" si="1"/>
        <v>273001.40269837546</v>
      </c>
      <c r="BQ20" s="37">
        <f t="shared" si="1"/>
        <v>270547.86500465072</v>
      </c>
      <c r="BR20" s="37">
        <f t="shared" si="1"/>
        <v>268080.01500771259</v>
      </c>
      <c r="BS20" s="37">
        <f t="shared" si="1"/>
        <v>265597.76921912562</v>
      </c>
      <c r="BT20" s="37">
        <f t="shared" si="1"/>
        <v>263101.04366343858</v>
      </c>
      <c r="BU20" s="37">
        <f t="shared" si="1"/>
        <v>260589.75387534336</v>
      </c>
      <c r="BV20" s="37">
        <f t="shared" si="1"/>
        <v>258063.81489681758</v>
      </c>
      <c r="BW20" s="37">
        <f t="shared" si="1"/>
        <v>255523.1412742504</v>
      </c>
      <c r="BX20" s="37">
        <f t="shared" si="1"/>
        <v>252967.64705555158</v>
      </c>
      <c r="BY20" s="37">
        <f t="shared" si="1"/>
        <v>250397.24578724371</v>
      </c>
      <c r="BZ20" s="37">
        <f t="shared" si="1"/>
        <v>247811.85051153737</v>
      </c>
      <c r="CA20" s="37">
        <f t="shared" si="1"/>
        <v>245211.37376338939</v>
      </c>
      <c r="CB20" s="37">
        <f t="shared" si="1"/>
        <v>242595.72756754389</v>
      </c>
      <c r="CC20" s="37">
        <f t="shared" si="1"/>
        <v>239964.82343555594</v>
      </c>
      <c r="CD20" s="37">
        <f t="shared" si="1"/>
        <v>237318.57236279806</v>
      </c>
      <c r="CE20" s="37">
        <f t="shared" si="1"/>
        <v>234656.88482544912</v>
      </c>
      <c r="CF20" s="37">
        <f t="shared" si="1"/>
        <v>231979.67077746562</v>
      </c>
      <c r="CG20" s="37">
        <f t="shared" si="1"/>
        <v>229286.83964753555</v>
      </c>
      <c r="CH20" s="37">
        <f t="shared" si="1"/>
        <v>226578.30033601425</v>
      </c>
      <c r="CI20" s="37">
        <f t="shared" si="1"/>
        <v>223853.9612118424</v>
      </c>
      <c r="CJ20" s="37">
        <f t="shared" si="1"/>
        <v>221113.73010944622</v>
      </c>
      <c r="CK20" s="37">
        <f t="shared" si="1"/>
        <v>218357.51432561938</v>
      </c>
      <c r="CL20" s="37">
        <f t="shared" si="1"/>
        <v>215585.22061638688</v>
      </c>
      <c r="CM20" s="37">
        <f t="shared" si="1"/>
        <v>212796.75519385052</v>
      </c>
      <c r="CN20" s="37">
        <f t="shared" si="1"/>
        <v>209992.02372301603</v>
      </c>
      <c r="CO20" s="37">
        <f t="shared" si="1"/>
        <v>207170.93131860168</v>
      </c>
      <c r="CP20" s="37">
        <f t="shared" si="1"/>
        <v>204333.38254182824</v>
      </c>
      <c r="CQ20" s="37">
        <f t="shared" si="1"/>
        <v>201479.28139719029</v>
      </c>
      <c r="CR20" s="37">
        <f t="shared" si="1"/>
        <v>198608.53132920864</v>
      </c>
      <c r="CS20" s="37">
        <f t="shared" si="1"/>
        <v>195721.03521916375</v>
      </c>
      <c r="CT20" s="37">
        <f t="shared" si="1"/>
        <v>192816.69538181028</v>
      </c>
      <c r="CU20" s="37">
        <f t="shared" ref="CU20:FF20" si="2">IF($E$11*12&gt;=CU19,CT24,0)</f>
        <v>189895.41356207224</v>
      </c>
      <c r="CV20" s="37">
        <f t="shared" si="2"/>
        <v>186957.09093171905</v>
      </c>
      <c r="CW20" s="37">
        <f t="shared" si="2"/>
        <v>184001.62808602213</v>
      </c>
      <c r="CX20" s="37">
        <f t="shared" si="2"/>
        <v>181028.92504039197</v>
      </c>
      <c r="CY20" s="37">
        <f t="shared" si="2"/>
        <v>178038.88122699564</v>
      </c>
      <c r="CZ20" s="37">
        <f t="shared" si="2"/>
        <v>175031.39549135452</v>
      </c>
      <c r="DA20" s="37">
        <f t="shared" si="2"/>
        <v>172006.36608892214</v>
      </c>
      <c r="DB20" s="37">
        <f t="shared" si="2"/>
        <v>168963.69068164224</v>
      </c>
      <c r="DC20" s="37">
        <f t="shared" si="2"/>
        <v>165903.26633448654</v>
      </c>
      <c r="DD20" s="37">
        <f t="shared" si="2"/>
        <v>162824.98951197244</v>
      </c>
      <c r="DE20" s="37">
        <f t="shared" si="2"/>
        <v>159728.75607466034</v>
      </c>
      <c r="DF20" s="37">
        <f t="shared" si="2"/>
        <v>156614.46127563057</v>
      </c>
      <c r="DG20" s="37">
        <f t="shared" si="2"/>
        <v>153481.9997569398</v>
      </c>
      <c r="DH20" s="37">
        <f t="shared" si="2"/>
        <v>150331.26554605667</v>
      </c>
      <c r="DI20" s="37">
        <f t="shared" si="2"/>
        <v>147162.15205227674</v>
      </c>
      <c r="DJ20" s="37">
        <f t="shared" si="2"/>
        <v>143974.55206311643</v>
      </c>
      <c r="DK20" s="37">
        <f t="shared" si="2"/>
        <v>140768.35774068598</v>
      </c>
      <c r="DL20" s="37">
        <f t="shared" si="2"/>
        <v>137543.46061804137</v>
      </c>
      <c r="DM20" s="37">
        <f t="shared" si="2"/>
        <v>134299.75159551468</v>
      </c>
      <c r="DN20" s="37">
        <f t="shared" si="2"/>
        <v>131037.12093702324</v>
      </c>
      <c r="DO20" s="37">
        <f t="shared" si="2"/>
        <v>127755.45826635727</v>
      </c>
      <c r="DP20" s="37">
        <f t="shared" si="2"/>
        <v>124454.65256344574</v>
      </c>
      <c r="DQ20" s="37">
        <f t="shared" si="2"/>
        <v>121134.59216060056</v>
      </c>
      <c r="DR20" s="37">
        <f t="shared" si="2"/>
        <v>117795.16473873879</v>
      </c>
      <c r="DS20" s="37">
        <f t="shared" si="2"/>
        <v>114436.25732358283</v>
      </c>
      <c r="DT20" s="37">
        <f t="shared" si="2"/>
        <v>111057.75628183846</v>
      </c>
      <c r="DU20" s="37">
        <f t="shared" si="2"/>
        <v>107659.54731735057</v>
      </c>
      <c r="DV20" s="37">
        <f t="shared" si="2"/>
        <v>104241.51546723652</v>
      </c>
      <c r="DW20" s="37">
        <f t="shared" si="2"/>
        <v>100803.54509799679</v>
      </c>
      <c r="DX20" s="37">
        <f t="shared" si="2"/>
        <v>97345.519901603155</v>
      </c>
      <c r="DY20" s="37">
        <f t="shared" si="2"/>
        <v>93867.322891563905</v>
      </c>
      <c r="DZ20" s="37">
        <f t="shared" si="2"/>
        <v>90368.836398966087</v>
      </c>
      <c r="EA20" s="37">
        <f t="shared" si="2"/>
        <v>86849.942068494784</v>
      </c>
      <c r="EB20" s="37">
        <f t="shared" si="2"/>
        <v>83310.520854429065</v>
      </c>
      <c r="EC20" s="37">
        <f t="shared" si="2"/>
        <v>79750.453016614629</v>
      </c>
      <c r="ED20" s="37">
        <f t="shared" si="2"/>
        <v>76169.618116412938</v>
      </c>
      <c r="EE20" s="37">
        <f t="shared" si="2"/>
        <v>72567.895012626745</v>
      </c>
      <c r="EF20" s="37">
        <f t="shared" si="2"/>
        <v>68945.161857401792</v>
      </c>
      <c r="EG20" s="37">
        <f t="shared" si="2"/>
        <v>65301.296092104698</v>
      </c>
      <c r="EH20" s="37">
        <f t="shared" si="2"/>
        <v>61636.1744431767</v>
      </c>
      <c r="EI20" s="37">
        <f t="shared" si="2"/>
        <v>57949.672917963289</v>
      </c>
      <c r="EJ20" s="37">
        <f t="shared" si="2"/>
        <v>54241.666800519466</v>
      </c>
      <c r="EK20" s="37">
        <f t="shared" si="2"/>
        <v>50512.030647390558</v>
      </c>
      <c r="EL20" s="37">
        <f t="shared" si="2"/>
        <v>46760.638283368397</v>
      </c>
      <c r="EM20" s="37">
        <f t="shared" si="2"/>
        <v>42987.36279722277</v>
      </c>
      <c r="EN20" s="37">
        <f t="shared" si="2"/>
        <v>39192.076537407964</v>
      </c>
      <c r="EO20" s="37">
        <f t="shared" si="2"/>
        <v>35374.651107744234</v>
      </c>
      <c r="EP20" s="37">
        <f t="shared" si="2"/>
        <v>31534.957363074136</v>
      </c>
      <c r="EQ20" s="37">
        <f t="shared" si="2"/>
        <v>27672.865404893462</v>
      </c>
      <c r="ER20" s="37">
        <f t="shared" si="2"/>
        <v>23788.244576956735</v>
      </c>
      <c r="ES20" s="37">
        <f t="shared" si="2"/>
        <v>19880.963460857041</v>
      </c>
      <c r="ET20" s="37">
        <f t="shared" si="2"/>
        <v>15950.889871580101</v>
      </c>
      <c r="EU20" s="37">
        <f t="shared" si="2"/>
        <v>11997.890853032377</v>
      </c>
      <c r="EV20" s="37">
        <f t="shared" si="2"/>
        <v>8021.8326735431256</v>
      </c>
      <c r="EW20" s="37">
        <f t="shared" si="2"/>
        <v>4022.5808213401865</v>
      </c>
      <c r="EX20" s="37">
        <f t="shared" si="2"/>
        <v>0</v>
      </c>
      <c r="EY20" s="37">
        <f t="shared" si="2"/>
        <v>0</v>
      </c>
      <c r="EZ20" s="37">
        <f t="shared" si="2"/>
        <v>0</v>
      </c>
      <c r="FA20" s="37">
        <f t="shared" si="2"/>
        <v>0</v>
      </c>
      <c r="FB20" s="37">
        <f t="shared" si="2"/>
        <v>0</v>
      </c>
      <c r="FC20" s="37">
        <f t="shared" si="2"/>
        <v>0</v>
      </c>
      <c r="FD20" s="37">
        <f t="shared" si="2"/>
        <v>0</v>
      </c>
      <c r="FE20" s="37">
        <f t="shared" si="2"/>
        <v>0</v>
      </c>
      <c r="FF20" s="37">
        <f t="shared" si="2"/>
        <v>0</v>
      </c>
      <c r="FG20" s="37">
        <f t="shared" ref="FG20:HR20" si="3">IF($E$11*12&gt;=FG19,FF24,0)</f>
        <v>0</v>
      </c>
      <c r="FH20" s="37">
        <f t="shared" si="3"/>
        <v>0</v>
      </c>
      <c r="FI20" s="37">
        <f t="shared" si="3"/>
        <v>0</v>
      </c>
      <c r="FJ20" s="37">
        <f t="shared" si="3"/>
        <v>0</v>
      </c>
      <c r="FK20" s="37">
        <f t="shared" si="3"/>
        <v>0</v>
      </c>
      <c r="FL20" s="37">
        <f t="shared" si="3"/>
        <v>0</v>
      </c>
      <c r="FM20" s="37">
        <f t="shared" si="3"/>
        <v>0</v>
      </c>
      <c r="FN20" s="37">
        <f t="shared" si="3"/>
        <v>0</v>
      </c>
      <c r="FO20" s="37">
        <f t="shared" si="3"/>
        <v>0</v>
      </c>
      <c r="FP20" s="37">
        <f t="shared" si="3"/>
        <v>0</v>
      </c>
      <c r="FQ20" s="37">
        <f t="shared" si="3"/>
        <v>0</v>
      </c>
      <c r="FR20" s="37">
        <f t="shared" si="3"/>
        <v>0</v>
      </c>
      <c r="FS20" s="37">
        <f t="shared" si="3"/>
        <v>0</v>
      </c>
      <c r="FT20" s="37">
        <f t="shared" si="3"/>
        <v>0</v>
      </c>
      <c r="FU20" s="37">
        <f t="shared" si="3"/>
        <v>0</v>
      </c>
      <c r="FV20" s="37">
        <f t="shared" si="3"/>
        <v>0</v>
      </c>
      <c r="FW20" s="37">
        <f t="shared" si="3"/>
        <v>0</v>
      </c>
      <c r="FX20" s="37">
        <f t="shared" si="3"/>
        <v>0</v>
      </c>
      <c r="FY20" s="37">
        <f t="shared" si="3"/>
        <v>0</v>
      </c>
      <c r="FZ20" s="37">
        <f t="shared" si="3"/>
        <v>0</v>
      </c>
      <c r="GA20" s="37">
        <f t="shared" si="3"/>
        <v>0</v>
      </c>
      <c r="GB20" s="37">
        <f t="shared" si="3"/>
        <v>0</v>
      </c>
      <c r="GC20" s="37">
        <f t="shared" si="3"/>
        <v>0</v>
      </c>
      <c r="GD20" s="37">
        <f t="shared" si="3"/>
        <v>0</v>
      </c>
      <c r="GE20" s="37">
        <f t="shared" si="3"/>
        <v>0</v>
      </c>
      <c r="GF20" s="37">
        <f t="shared" si="3"/>
        <v>0</v>
      </c>
      <c r="GG20" s="37">
        <f t="shared" si="3"/>
        <v>0</v>
      </c>
      <c r="GH20" s="37">
        <f t="shared" si="3"/>
        <v>0</v>
      </c>
      <c r="GI20" s="37">
        <f t="shared" si="3"/>
        <v>0</v>
      </c>
      <c r="GJ20" s="37">
        <f t="shared" si="3"/>
        <v>0</v>
      </c>
      <c r="GK20" s="37">
        <f t="shared" si="3"/>
        <v>0</v>
      </c>
      <c r="GL20" s="37">
        <f t="shared" si="3"/>
        <v>0</v>
      </c>
      <c r="GM20" s="37">
        <f t="shared" si="3"/>
        <v>0</v>
      </c>
      <c r="GN20" s="37">
        <f t="shared" si="3"/>
        <v>0</v>
      </c>
      <c r="GO20" s="37">
        <f t="shared" si="3"/>
        <v>0</v>
      </c>
      <c r="GP20" s="37">
        <f t="shared" si="3"/>
        <v>0</v>
      </c>
      <c r="GQ20" s="37">
        <f t="shared" si="3"/>
        <v>0</v>
      </c>
      <c r="GR20" s="37">
        <f t="shared" si="3"/>
        <v>0</v>
      </c>
      <c r="GS20" s="37">
        <f t="shared" si="3"/>
        <v>0</v>
      </c>
      <c r="GT20" s="37">
        <f t="shared" si="3"/>
        <v>0</v>
      </c>
      <c r="GU20" s="37">
        <f t="shared" si="3"/>
        <v>0</v>
      </c>
      <c r="GV20" s="37">
        <f t="shared" si="3"/>
        <v>0</v>
      </c>
      <c r="GW20" s="37">
        <f t="shared" si="3"/>
        <v>0</v>
      </c>
      <c r="GX20" s="37">
        <f t="shared" si="3"/>
        <v>0</v>
      </c>
      <c r="GY20" s="37">
        <f t="shared" si="3"/>
        <v>0</v>
      </c>
      <c r="GZ20" s="37">
        <f t="shared" si="3"/>
        <v>0</v>
      </c>
      <c r="HA20" s="37">
        <f t="shared" si="3"/>
        <v>0</v>
      </c>
      <c r="HB20" s="37">
        <f t="shared" si="3"/>
        <v>0</v>
      </c>
      <c r="HC20" s="37">
        <f t="shared" si="3"/>
        <v>0</v>
      </c>
      <c r="HD20" s="37">
        <f t="shared" si="3"/>
        <v>0</v>
      </c>
      <c r="HE20" s="37">
        <f t="shared" si="3"/>
        <v>0</v>
      </c>
      <c r="HF20" s="37">
        <f t="shared" si="3"/>
        <v>0</v>
      </c>
      <c r="HG20" s="37">
        <f t="shared" si="3"/>
        <v>0</v>
      </c>
      <c r="HH20" s="37">
        <f t="shared" si="3"/>
        <v>0</v>
      </c>
      <c r="HI20" s="37">
        <f t="shared" si="3"/>
        <v>0</v>
      </c>
      <c r="HJ20" s="37">
        <f t="shared" si="3"/>
        <v>0</v>
      </c>
      <c r="HK20" s="37">
        <f t="shared" si="3"/>
        <v>0</v>
      </c>
      <c r="HL20" s="37">
        <f t="shared" si="3"/>
        <v>0</v>
      </c>
      <c r="HM20" s="37">
        <f t="shared" si="3"/>
        <v>0</v>
      </c>
      <c r="HN20" s="37">
        <f t="shared" si="3"/>
        <v>0</v>
      </c>
      <c r="HO20" s="37">
        <f t="shared" si="3"/>
        <v>0</v>
      </c>
      <c r="HP20" s="37">
        <f t="shared" si="3"/>
        <v>0</v>
      </c>
      <c r="HQ20" s="37">
        <f t="shared" si="3"/>
        <v>0</v>
      </c>
      <c r="HR20" s="37">
        <f t="shared" si="3"/>
        <v>0</v>
      </c>
      <c r="HS20" s="37">
        <f t="shared" ref="HS20:KD20" si="4">IF($E$11*12&gt;=HS19,HR24,0)</f>
        <v>0</v>
      </c>
      <c r="HT20" s="37">
        <f t="shared" si="4"/>
        <v>0</v>
      </c>
      <c r="HU20" s="37">
        <f t="shared" si="4"/>
        <v>0</v>
      </c>
      <c r="HV20" s="37">
        <f t="shared" si="4"/>
        <v>0</v>
      </c>
      <c r="HW20" s="37">
        <f t="shared" si="4"/>
        <v>0</v>
      </c>
      <c r="HX20" s="37">
        <f t="shared" si="4"/>
        <v>0</v>
      </c>
      <c r="HY20" s="37">
        <f t="shared" si="4"/>
        <v>0</v>
      </c>
      <c r="HZ20" s="37">
        <f t="shared" si="4"/>
        <v>0</v>
      </c>
      <c r="IA20" s="37">
        <f t="shared" si="4"/>
        <v>0</v>
      </c>
      <c r="IB20" s="37">
        <f t="shared" si="4"/>
        <v>0</v>
      </c>
      <c r="IC20" s="37">
        <f t="shared" si="4"/>
        <v>0</v>
      </c>
      <c r="ID20" s="37">
        <f t="shared" si="4"/>
        <v>0</v>
      </c>
      <c r="IE20" s="37">
        <f t="shared" si="4"/>
        <v>0</v>
      </c>
      <c r="IF20" s="37">
        <f t="shared" si="4"/>
        <v>0</v>
      </c>
      <c r="IG20" s="37">
        <f t="shared" si="4"/>
        <v>0</v>
      </c>
      <c r="IH20" s="37">
        <f t="shared" si="4"/>
        <v>0</v>
      </c>
      <c r="II20" s="37">
        <f t="shared" si="4"/>
        <v>0</v>
      </c>
      <c r="IJ20" s="37">
        <f t="shared" si="4"/>
        <v>0</v>
      </c>
      <c r="IK20" s="37">
        <f t="shared" si="4"/>
        <v>0</v>
      </c>
      <c r="IL20" s="37">
        <f t="shared" si="4"/>
        <v>0</v>
      </c>
      <c r="IM20" s="37">
        <f t="shared" si="4"/>
        <v>0</v>
      </c>
      <c r="IN20" s="37">
        <f t="shared" si="4"/>
        <v>0</v>
      </c>
      <c r="IO20" s="37">
        <f t="shared" si="4"/>
        <v>0</v>
      </c>
      <c r="IP20" s="37">
        <f t="shared" si="4"/>
        <v>0</v>
      </c>
      <c r="IQ20" s="37">
        <f t="shared" si="4"/>
        <v>0</v>
      </c>
      <c r="IR20" s="37">
        <f t="shared" si="4"/>
        <v>0</v>
      </c>
      <c r="IS20" s="37">
        <f t="shared" si="4"/>
        <v>0</v>
      </c>
      <c r="IT20" s="37">
        <f t="shared" si="4"/>
        <v>0</v>
      </c>
      <c r="IU20" s="37">
        <f t="shared" si="4"/>
        <v>0</v>
      </c>
      <c r="IV20" s="37">
        <f t="shared" si="4"/>
        <v>0</v>
      </c>
      <c r="IW20" s="37">
        <f t="shared" si="4"/>
        <v>0</v>
      </c>
      <c r="IX20" s="37">
        <f t="shared" si="4"/>
        <v>0</v>
      </c>
      <c r="IY20" s="37">
        <f t="shared" si="4"/>
        <v>0</v>
      </c>
      <c r="IZ20" s="37">
        <f t="shared" si="4"/>
        <v>0</v>
      </c>
      <c r="JA20" s="37">
        <f t="shared" si="4"/>
        <v>0</v>
      </c>
      <c r="JB20" s="37">
        <f t="shared" si="4"/>
        <v>0</v>
      </c>
      <c r="JC20" s="37">
        <f t="shared" si="4"/>
        <v>0</v>
      </c>
      <c r="JD20" s="37">
        <f t="shared" si="4"/>
        <v>0</v>
      </c>
      <c r="JE20" s="37">
        <f t="shared" si="4"/>
        <v>0</v>
      </c>
      <c r="JF20" s="37">
        <f t="shared" si="4"/>
        <v>0</v>
      </c>
      <c r="JG20" s="37">
        <f t="shared" si="4"/>
        <v>0</v>
      </c>
      <c r="JH20" s="37">
        <f t="shared" si="4"/>
        <v>0</v>
      </c>
      <c r="JI20" s="37">
        <f t="shared" si="4"/>
        <v>0</v>
      </c>
      <c r="JJ20" s="37">
        <f t="shared" si="4"/>
        <v>0</v>
      </c>
      <c r="JK20" s="37">
        <f t="shared" si="4"/>
        <v>0</v>
      </c>
      <c r="JL20" s="37">
        <f t="shared" si="4"/>
        <v>0</v>
      </c>
      <c r="JM20" s="37">
        <f t="shared" si="4"/>
        <v>0</v>
      </c>
      <c r="JN20" s="37">
        <f t="shared" si="4"/>
        <v>0</v>
      </c>
      <c r="JO20" s="37">
        <f t="shared" si="4"/>
        <v>0</v>
      </c>
      <c r="JP20" s="37">
        <f t="shared" si="4"/>
        <v>0</v>
      </c>
      <c r="JQ20" s="37">
        <f t="shared" si="4"/>
        <v>0</v>
      </c>
      <c r="JR20" s="37">
        <f t="shared" si="4"/>
        <v>0</v>
      </c>
      <c r="JS20" s="37">
        <f t="shared" si="4"/>
        <v>0</v>
      </c>
      <c r="JT20" s="37">
        <f t="shared" si="4"/>
        <v>0</v>
      </c>
      <c r="JU20" s="37">
        <f t="shared" si="4"/>
        <v>0</v>
      </c>
      <c r="JV20" s="37">
        <f t="shared" si="4"/>
        <v>0</v>
      </c>
      <c r="JW20" s="37">
        <f t="shared" si="4"/>
        <v>0</v>
      </c>
      <c r="JX20" s="37">
        <f t="shared" si="4"/>
        <v>0</v>
      </c>
      <c r="JY20" s="37">
        <f t="shared" si="4"/>
        <v>0</v>
      </c>
      <c r="JZ20" s="37">
        <f t="shared" si="4"/>
        <v>0</v>
      </c>
      <c r="KA20" s="37">
        <f t="shared" si="4"/>
        <v>0</v>
      </c>
      <c r="KB20" s="37">
        <f t="shared" si="4"/>
        <v>0</v>
      </c>
      <c r="KC20" s="37">
        <f t="shared" si="4"/>
        <v>0</v>
      </c>
      <c r="KD20" s="37">
        <f t="shared" si="4"/>
        <v>0</v>
      </c>
      <c r="KE20" s="37">
        <f t="shared" ref="KE20:MP20" si="5">IF($E$11*12&gt;=KE19,KD24,0)</f>
        <v>0</v>
      </c>
      <c r="KF20" s="37">
        <f t="shared" si="5"/>
        <v>0</v>
      </c>
      <c r="KG20" s="37">
        <f t="shared" si="5"/>
        <v>0</v>
      </c>
      <c r="KH20" s="37">
        <f t="shared" si="5"/>
        <v>0</v>
      </c>
      <c r="KI20" s="37">
        <f t="shared" si="5"/>
        <v>0</v>
      </c>
      <c r="KJ20" s="37">
        <f t="shared" si="5"/>
        <v>0</v>
      </c>
      <c r="KK20" s="37">
        <f t="shared" si="5"/>
        <v>0</v>
      </c>
      <c r="KL20" s="37">
        <f t="shared" si="5"/>
        <v>0</v>
      </c>
      <c r="KM20" s="37">
        <f t="shared" si="5"/>
        <v>0</v>
      </c>
      <c r="KN20" s="37">
        <f t="shared" si="5"/>
        <v>0</v>
      </c>
      <c r="KO20" s="37">
        <f t="shared" si="5"/>
        <v>0</v>
      </c>
      <c r="KP20" s="37">
        <f t="shared" si="5"/>
        <v>0</v>
      </c>
      <c r="KQ20" s="37">
        <f t="shared" si="5"/>
        <v>0</v>
      </c>
      <c r="KR20" s="37">
        <f t="shared" si="5"/>
        <v>0</v>
      </c>
      <c r="KS20" s="37">
        <f t="shared" si="5"/>
        <v>0</v>
      </c>
      <c r="KT20" s="37">
        <f t="shared" si="5"/>
        <v>0</v>
      </c>
      <c r="KU20" s="37">
        <f t="shared" si="5"/>
        <v>0</v>
      </c>
      <c r="KV20" s="37">
        <f t="shared" si="5"/>
        <v>0</v>
      </c>
      <c r="KW20" s="37">
        <f t="shared" si="5"/>
        <v>0</v>
      </c>
      <c r="KX20" s="37">
        <f t="shared" si="5"/>
        <v>0</v>
      </c>
      <c r="KY20" s="37">
        <f t="shared" si="5"/>
        <v>0</v>
      </c>
      <c r="KZ20" s="37">
        <f t="shared" si="5"/>
        <v>0</v>
      </c>
      <c r="LA20" s="37">
        <f t="shared" si="5"/>
        <v>0</v>
      </c>
      <c r="LB20" s="37">
        <f t="shared" si="5"/>
        <v>0</v>
      </c>
      <c r="LC20" s="37">
        <f t="shared" si="5"/>
        <v>0</v>
      </c>
      <c r="LD20" s="37">
        <f t="shared" si="5"/>
        <v>0</v>
      </c>
      <c r="LE20" s="37">
        <f t="shared" si="5"/>
        <v>0</v>
      </c>
      <c r="LF20" s="37">
        <f t="shared" si="5"/>
        <v>0</v>
      </c>
      <c r="LG20" s="37">
        <f t="shared" si="5"/>
        <v>0</v>
      </c>
      <c r="LH20" s="37">
        <f t="shared" si="5"/>
        <v>0</v>
      </c>
      <c r="LI20" s="37">
        <f t="shared" si="5"/>
        <v>0</v>
      </c>
      <c r="LJ20" s="37">
        <f t="shared" si="5"/>
        <v>0</v>
      </c>
      <c r="LK20" s="37">
        <f t="shared" si="5"/>
        <v>0</v>
      </c>
      <c r="LL20" s="37">
        <f t="shared" si="5"/>
        <v>0</v>
      </c>
      <c r="LM20" s="37">
        <f t="shared" si="5"/>
        <v>0</v>
      </c>
      <c r="LN20" s="37">
        <f t="shared" si="5"/>
        <v>0</v>
      </c>
      <c r="LO20" s="37">
        <f t="shared" si="5"/>
        <v>0</v>
      </c>
      <c r="LP20" s="37">
        <f t="shared" si="5"/>
        <v>0</v>
      </c>
      <c r="LQ20" s="37">
        <f t="shared" si="5"/>
        <v>0</v>
      </c>
      <c r="LR20" s="37">
        <f t="shared" si="5"/>
        <v>0</v>
      </c>
      <c r="LS20" s="37">
        <f t="shared" si="5"/>
        <v>0</v>
      </c>
      <c r="LT20" s="37">
        <f t="shared" si="5"/>
        <v>0</v>
      </c>
      <c r="LU20" s="37">
        <f t="shared" si="5"/>
        <v>0</v>
      </c>
      <c r="LV20" s="37">
        <f t="shared" si="5"/>
        <v>0</v>
      </c>
      <c r="LW20" s="37">
        <f t="shared" si="5"/>
        <v>0</v>
      </c>
      <c r="LX20" s="37">
        <f t="shared" si="5"/>
        <v>0</v>
      </c>
      <c r="LY20" s="37">
        <f t="shared" si="5"/>
        <v>0</v>
      </c>
      <c r="LZ20" s="37">
        <f t="shared" si="5"/>
        <v>0</v>
      </c>
      <c r="MA20" s="37">
        <f t="shared" si="5"/>
        <v>0</v>
      </c>
      <c r="MB20" s="37">
        <f t="shared" si="5"/>
        <v>0</v>
      </c>
      <c r="MC20" s="37">
        <f t="shared" si="5"/>
        <v>0</v>
      </c>
      <c r="MD20" s="37">
        <f t="shared" si="5"/>
        <v>0</v>
      </c>
      <c r="ME20" s="37">
        <f t="shared" si="5"/>
        <v>0</v>
      </c>
      <c r="MF20" s="37">
        <f t="shared" si="5"/>
        <v>0</v>
      </c>
      <c r="MG20" s="37">
        <f t="shared" si="5"/>
        <v>0</v>
      </c>
      <c r="MH20" s="37">
        <f t="shared" si="5"/>
        <v>0</v>
      </c>
      <c r="MI20" s="37">
        <f t="shared" si="5"/>
        <v>0</v>
      </c>
      <c r="MJ20" s="37">
        <f t="shared" si="5"/>
        <v>0</v>
      </c>
      <c r="MK20" s="37">
        <f t="shared" si="5"/>
        <v>0</v>
      </c>
      <c r="ML20" s="37">
        <f t="shared" si="5"/>
        <v>0</v>
      </c>
      <c r="MM20" s="37">
        <f t="shared" si="5"/>
        <v>0</v>
      </c>
      <c r="MN20" s="37">
        <f t="shared" si="5"/>
        <v>0</v>
      </c>
      <c r="MO20" s="37">
        <f t="shared" si="5"/>
        <v>0</v>
      </c>
      <c r="MP20" s="37">
        <f t="shared" si="5"/>
        <v>0</v>
      </c>
      <c r="MQ20" s="37">
        <f t="shared" ref="MQ20:OC20" si="6">IF($E$11*12&gt;=MQ19,MP24,0)</f>
        <v>0</v>
      </c>
      <c r="MR20" s="37">
        <f t="shared" si="6"/>
        <v>0</v>
      </c>
      <c r="MS20" s="37">
        <f t="shared" si="6"/>
        <v>0</v>
      </c>
      <c r="MT20" s="37">
        <f t="shared" si="6"/>
        <v>0</v>
      </c>
      <c r="MU20" s="37">
        <f t="shared" si="6"/>
        <v>0</v>
      </c>
      <c r="MV20" s="37">
        <f t="shared" si="6"/>
        <v>0</v>
      </c>
      <c r="MW20" s="37">
        <f t="shared" si="6"/>
        <v>0</v>
      </c>
      <c r="MX20" s="37">
        <f t="shared" si="6"/>
        <v>0</v>
      </c>
      <c r="MY20" s="37">
        <f t="shared" si="6"/>
        <v>0</v>
      </c>
      <c r="MZ20" s="37">
        <f t="shared" si="6"/>
        <v>0</v>
      </c>
      <c r="NA20" s="37">
        <f t="shared" si="6"/>
        <v>0</v>
      </c>
      <c r="NB20" s="37">
        <f t="shared" si="6"/>
        <v>0</v>
      </c>
      <c r="NC20" s="37">
        <f t="shared" si="6"/>
        <v>0</v>
      </c>
      <c r="ND20" s="37">
        <f t="shared" si="6"/>
        <v>0</v>
      </c>
      <c r="NE20" s="37">
        <f t="shared" si="6"/>
        <v>0</v>
      </c>
      <c r="NF20" s="37">
        <f t="shared" si="6"/>
        <v>0</v>
      </c>
      <c r="NG20" s="37">
        <f t="shared" si="6"/>
        <v>0</v>
      </c>
      <c r="NH20" s="37">
        <f t="shared" si="6"/>
        <v>0</v>
      </c>
      <c r="NI20" s="37">
        <f t="shared" si="6"/>
        <v>0</v>
      </c>
      <c r="NJ20" s="37">
        <f t="shared" si="6"/>
        <v>0</v>
      </c>
      <c r="NK20" s="37">
        <f t="shared" si="6"/>
        <v>0</v>
      </c>
      <c r="NL20" s="37">
        <f t="shared" si="6"/>
        <v>0</v>
      </c>
      <c r="NM20" s="37">
        <f t="shared" si="6"/>
        <v>0</v>
      </c>
      <c r="NN20" s="37">
        <f t="shared" si="6"/>
        <v>0</v>
      </c>
      <c r="NO20" s="37">
        <f t="shared" si="6"/>
        <v>0</v>
      </c>
      <c r="NP20" s="37">
        <f t="shared" si="6"/>
        <v>0</v>
      </c>
      <c r="NQ20" s="37">
        <f t="shared" si="6"/>
        <v>0</v>
      </c>
      <c r="NR20" s="37">
        <f t="shared" si="6"/>
        <v>0</v>
      </c>
      <c r="NS20" s="37">
        <f t="shared" si="6"/>
        <v>0</v>
      </c>
      <c r="NT20" s="37">
        <f t="shared" si="6"/>
        <v>0</v>
      </c>
      <c r="NU20" s="37">
        <f t="shared" si="6"/>
        <v>0</v>
      </c>
      <c r="NV20" s="37">
        <f t="shared" si="6"/>
        <v>0</v>
      </c>
      <c r="NW20" s="37">
        <f t="shared" si="6"/>
        <v>0</v>
      </c>
      <c r="NX20" s="37">
        <f t="shared" si="6"/>
        <v>0</v>
      </c>
      <c r="NY20" s="37">
        <f t="shared" si="6"/>
        <v>0</v>
      </c>
      <c r="NZ20" s="37">
        <f t="shared" si="6"/>
        <v>0</v>
      </c>
      <c r="OA20" s="37">
        <f t="shared" si="6"/>
        <v>0</v>
      </c>
      <c r="OB20" s="37">
        <f t="shared" si="6"/>
        <v>0</v>
      </c>
      <c r="OC20" s="37">
        <f t="shared" si="6"/>
        <v>0</v>
      </c>
      <c r="OE20" s="15" t="s">
        <v>373</v>
      </c>
      <c r="OF20" s="194" t="s">
        <v>374</v>
      </c>
      <c r="OG20" s="15" t="s">
        <v>375</v>
      </c>
      <c r="OH20" s="15">
        <f>IF($K$8="No",0,SUM(W20*Inputs!$G$79,Financials!AL$19-Financials!AL$15))</f>
        <v>944548.03382794315</v>
      </c>
    </row>
    <row r="21" spans="5:398" s="15" customFormat="1">
      <c r="E21" s="15">
        <v>2</v>
      </c>
      <c r="G21" s="37">
        <f t="shared" ref="G21:G84" si="7">IF(E21&lt;=$E$11*12,O20,0)</f>
        <v>346457.88267386804</v>
      </c>
      <c r="H21" s="37"/>
      <c r="I21" s="37">
        <f t="shared" ref="I21:I84" si="8">IF(E21&lt;=$E$11*12,SUM(K21,M21),0)</f>
        <v>4046.0458761319405</v>
      </c>
      <c r="K21" s="37">
        <f t="shared" ref="K21:K84" si="9">IF(E21&lt;=$E$11*12,G21*$E$9/12,0)</f>
        <v>2021.0043155975636</v>
      </c>
      <c r="M21" s="37">
        <f t="shared" ref="M21:M84" si="10">IF(E21&lt;=$E$11*12,$E$13-K21,0)</f>
        <v>2025.0415605343769</v>
      </c>
      <c r="O21" s="37">
        <f t="shared" ref="O21:O84" si="11">IF(E21&lt;=$E$11*12,G21-M21,0)</f>
        <v>344432.84111333365</v>
      </c>
      <c r="P21" s="30">
        <v>1</v>
      </c>
      <c r="Q21" s="15">
        <v>2</v>
      </c>
      <c r="S21" s="15">
        <f t="shared" ref="S21:S84" si="12">IF(S20=12,1,S20+1)</f>
        <v>2</v>
      </c>
      <c r="U21" s="42">
        <f>IF($K$8="No",0,IF(S21=1,Inputs!$M$24,IF(S21=2,Inputs!$M$25,IF(S21=3,Inputs!$M$26,IF(S21=4,Inputs!$M$27,IF(S21=5,Inputs!$M$28,IF(S21=6,Inputs!$M$29,IF(S21=7,Inputs!$M$30,IF(S21=8,Inputs!$M$31,IF(S21=9,Inputs!$M$32,IF(S21=10,Inputs!$M$33,IF(S21=11,Inputs!$M$34,IF(S21=12,Inputs!$M$35,0)))))))))))))</f>
        <v>32704.877843538747</v>
      </c>
      <c r="W21" s="42">
        <f t="shared" si="0"/>
        <v>32704.877843538747</v>
      </c>
      <c r="Y21" s="42">
        <f>IF($K$8="No",0,SUM($W$21*Inputs!$G$79,Financials!AM$19-Financials!AM$15))</f>
        <v>3270.4877843538743</v>
      </c>
      <c r="AA21" s="42">
        <f>IF($K$8="No",0,Financials!AM$41)</f>
        <v>572.05854549999992</v>
      </c>
      <c r="AB21" s="42"/>
      <c r="AC21" s="37">
        <f t="shared" ref="AC21:AC83" si="13">IF(Q21&lt;=$E$11*12,(Y21-AA21)/$K$7,0)</f>
        <v>2248.6910323782286</v>
      </c>
      <c r="AD21" s="42"/>
      <c r="AG21" s="15" t="s">
        <v>308</v>
      </c>
      <c r="AH21" s="191">
        <f>IF(E11*12&gt;=AH19,$E$13,0)</f>
        <v>4046.0458761319405</v>
      </c>
      <c r="AI21" s="191">
        <f t="shared" ref="AI21:CT21" si="14">IF($E11*12&gt;=AI19,$E$13,0)</f>
        <v>4046.0458761319405</v>
      </c>
      <c r="AJ21" s="191">
        <f t="shared" si="14"/>
        <v>4046.0458761319405</v>
      </c>
      <c r="AK21" s="191">
        <f t="shared" si="14"/>
        <v>4046.0458761319405</v>
      </c>
      <c r="AL21" s="191">
        <f t="shared" si="14"/>
        <v>4046.0458761319405</v>
      </c>
      <c r="AM21" s="191">
        <f t="shared" si="14"/>
        <v>4046.0458761319405</v>
      </c>
      <c r="AN21" s="191">
        <f t="shared" si="14"/>
        <v>4046.0458761319405</v>
      </c>
      <c r="AO21" s="191">
        <f t="shared" si="14"/>
        <v>4046.0458761319405</v>
      </c>
      <c r="AP21" s="191">
        <f t="shared" si="14"/>
        <v>4046.0458761319405</v>
      </c>
      <c r="AQ21" s="191">
        <f t="shared" si="14"/>
        <v>4046.0458761319405</v>
      </c>
      <c r="AR21" s="191">
        <f t="shared" si="14"/>
        <v>4046.0458761319405</v>
      </c>
      <c r="AS21" s="191">
        <f t="shared" si="14"/>
        <v>4046.0458761319405</v>
      </c>
      <c r="AT21" s="191">
        <f t="shared" si="14"/>
        <v>4046.0458761319405</v>
      </c>
      <c r="AU21" s="191">
        <f t="shared" si="14"/>
        <v>4046.0458761319405</v>
      </c>
      <c r="AV21" s="191">
        <f t="shared" si="14"/>
        <v>4046.0458761319405</v>
      </c>
      <c r="AW21" s="191">
        <f t="shared" si="14"/>
        <v>4046.0458761319405</v>
      </c>
      <c r="AX21" s="191">
        <f t="shared" si="14"/>
        <v>4046.0458761319405</v>
      </c>
      <c r="AY21" s="191">
        <f t="shared" si="14"/>
        <v>4046.0458761319405</v>
      </c>
      <c r="AZ21" s="191">
        <f t="shared" si="14"/>
        <v>4046.0458761319405</v>
      </c>
      <c r="BA21" s="191">
        <f t="shared" si="14"/>
        <v>4046.0458761319405</v>
      </c>
      <c r="BB21" s="191">
        <f t="shared" si="14"/>
        <v>4046.0458761319405</v>
      </c>
      <c r="BC21" s="191">
        <f t="shared" si="14"/>
        <v>4046.0458761319405</v>
      </c>
      <c r="BD21" s="191">
        <f t="shared" si="14"/>
        <v>4046.0458761319405</v>
      </c>
      <c r="BE21" s="191">
        <f t="shared" si="14"/>
        <v>4046.0458761319405</v>
      </c>
      <c r="BF21" s="191">
        <f t="shared" si="14"/>
        <v>4046.0458761319405</v>
      </c>
      <c r="BG21" s="191">
        <f t="shared" si="14"/>
        <v>4046.0458761319405</v>
      </c>
      <c r="BH21" s="191">
        <f t="shared" si="14"/>
        <v>4046.0458761319405</v>
      </c>
      <c r="BI21" s="191">
        <f t="shared" si="14"/>
        <v>4046.0458761319405</v>
      </c>
      <c r="BJ21" s="191">
        <f t="shared" si="14"/>
        <v>4046.0458761319405</v>
      </c>
      <c r="BK21" s="191">
        <f t="shared" si="14"/>
        <v>4046.0458761319405</v>
      </c>
      <c r="BL21" s="191">
        <f t="shared" si="14"/>
        <v>4046.0458761319405</v>
      </c>
      <c r="BM21" s="191">
        <f t="shared" si="14"/>
        <v>4046.0458761319405</v>
      </c>
      <c r="BN21" s="191">
        <f t="shared" si="14"/>
        <v>4046.0458761319405</v>
      </c>
      <c r="BO21" s="191">
        <f t="shared" si="14"/>
        <v>4046.0458761319405</v>
      </c>
      <c r="BP21" s="191">
        <f t="shared" si="14"/>
        <v>4046.0458761319405</v>
      </c>
      <c r="BQ21" s="191">
        <f t="shared" si="14"/>
        <v>4046.0458761319405</v>
      </c>
      <c r="BR21" s="191">
        <f t="shared" si="14"/>
        <v>4046.0458761319405</v>
      </c>
      <c r="BS21" s="191">
        <f t="shared" si="14"/>
        <v>4046.0458761319405</v>
      </c>
      <c r="BT21" s="191">
        <f t="shared" si="14"/>
        <v>4046.0458761319405</v>
      </c>
      <c r="BU21" s="191">
        <f t="shared" si="14"/>
        <v>4046.0458761319405</v>
      </c>
      <c r="BV21" s="191">
        <f t="shared" si="14"/>
        <v>4046.0458761319405</v>
      </c>
      <c r="BW21" s="191">
        <f t="shared" si="14"/>
        <v>4046.0458761319405</v>
      </c>
      <c r="BX21" s="191">
        <f t="shared" si="14"/>
        <v>4046.0458761319405</v>
      </c>
      <c r="BY21" s="191">
        <f t="shared" si="14"/>
        <v>4046.0458761319405</v>
      </c>
      <c r="BZ21" s="191">
        <f t="shared" si="14"/>
        <v>4046.0458761319405</v>
      </c>
      <c r="CA21" s="191">
        <f t="shared" si="14"/>
        <v>4046.0458761319405</v>
      </c>
      <c r="CB21" s="191">
        <f t="shared" si="14"/>
        <v>4046.0458761319405</v>
      </c>
      <c r="CC21" s="191">
        <f t="shared" si="14"/>
        <v>4046.0458761319405</v>
      </c>
      <c r="CD21" s="191">
        <f t="shared" si="14"/>
        <v>4046.0458761319405</v>
      </c>
      <c r="CE21" s="191">
        <f t="shared" si="14"/>
        <v>4046.0458761319405</v>
      </c>
      <c r="CF21" s="191">
        <f t="shared" si="14"/>
        <v>4046.0458761319405</v>
      </c>
      <c r="CG21" s="191">
        <f t="shared" si="14"/>
        <v>4046.0458761319405</v>
      </c>
      <c r="CH21" s="191">
        <f t="shared" si="14"/>
        <v>4046.0458761319405</v>
      </c>
      <c r="CI21" s="191">
        <f t="shared" si="14"/>
        <v>4046.0458761319405</v>
      </c>
      <c r="CJ21" s="191">
        <f t="shared" si="14"/>
        <v>4046.0458761319405</v>
      </c>
      <c r="CK21" s="191">
        <f t="shared" si="14"/>
        <v>4046.0458761319405</v>
      </c>
      <c r="CL21" s="191">
        <f t="shared" si="14"/>
        <v>4046.0458761319405</v>
      </c>
      <c r="CM21" s="191">
        <f t="shared" si="14"/>
        <v>4046.0458761319405</v>
      </c>
      <c r="CN21" s="191">
        <f t="shared" si="14"/>
        <v>4046.0458761319405</v>
      </c>
      <c r="CO21" s="191">
        <f t="shared" si="14"/>
        <v>4046.0458761319405</v>
      </c>
      <c r="CP21" s="191">
        <f t="shared" si="14"/>
        <v>4046.0458761319405</v>
      </c>
      <c r="CQ21" s="191">
        <f t="shared" si="14"/>
        <v>4046.0458761319405</v>
      </c>
      <c r="CR21" s="191">
        <f t="shared" si="14"/>
        <v>4046.0458761319405</v>
      </c>
      <c r="CS21" s="191">
        <f t="shared" si="14"/>
        <v>4046.0458761319405</v>
      </c>
      <c r="CT21" s="191">
        <f t="shared" si="14"/>
        <v>4046.0458761319405</v>
      </c>
      <c r="CU21" s="191">
        <f t="shared" ref="CU21:FF21" si="15">IF($E11*12&gt;=CU19,$E$13,0)</f>
        <v>4046.0458761319405</v>
      </c>
      <c r="CV21" s="191">
        <f t="shared" si="15"/>
        <v>4046.0458761319405</v>
      </c>
      <c r="CW21" s="191">
        <f t="shared" si="15"/>
        <v>4046.0458761319405</v>
      </c>
      <c r="CX21" s="191">
        <f t="shared" si="15"/>
        <v>4046.0458761319405</v>
      </c>
      <c r="CY21" s="191">
        <f t="shared" si="15"/>
        <v>4046.0458761319405</v>
      </c>
      <c r="CZ21" s="191">
        <f t="shared" si="15"/>
        <v>4046.0458761319405</v>
      </c>
      <c r="DA21" s="191">
        <f t="shared" si="15"/>
        <v>4046.0458761319405</v>
      </c>
      <c r="DB21" s="191">
        <f t="shared" si="15"/>
        <v>4046.0458761319405</v>
      </c>
      <c r="DC21" s="191">
        <f t="shared" si="15"/>
        <v>4046.0458761319405</v>
      </c>
      <c r="DD21" s="191">
        <f t="shared" si="15"/>
        <v>4046.0458761319405</v>
      </c>
      <c r="DE21" s="191">
        <f t="shared" si="15"/>
        <v>4046.0458761319405</v>
      </c>
      <c r="DF21" s="191">
        <f t="shared" si="15"/>
        <v>4046.0458761319405</v>
      </c>
      <c r="DG21" s="191">
        <f t="shared" si="15"/>
        <v>4046.0458761319405</v>
      </c>
      <c r="DH21" s="191">
        <f t="shared" si="15"/>
        <v>4046.0458761319405</v>
      </c>
      <c r="DI21" s="191">
        <f t="shared" si="15"/>
        <v>4046.0458761319405</v>
      </c>
      <c r="DJ21" s="191">
        <f t="shared" si="15"/>
        <v>4046.0458761319405</v>
      </c>
      <c r="DK21" s="191">
        <f t="shared" si="15"/>
        <v>4046.0458761319405</v>
      </c>
      <c r="DL21" s="191">
        <f t="shared" si="15"/>
        <v>4046.0458761319405</v>
      </c>
      <c r="DM21" s="191">
        <f t="shared" si="15"/>
        <v>4046.0458761319405</v>
      </c>
      <c r="DN21" s="191">
        <f t="shared" si="15"/>
        <v>4046.0458761319405</v>
      </c>
      <c r="DO21" s="191">
        <f t="shared" si="15"/>
        <v>4046.0458761319405</v>
      </c>
      <c r="DP21" s="191">
        <f t="shared" si="15"/>
        <v>4046.0458761319405</v>
      </c>
      <c r="DQ21" s="191">
        <f t="shared" si="15"/>
        <v>4046.0458761319405</v>
      </c>
      <c r="DR21" s="191">
        <f t="shared" si="15"/>
        <v>4046.0458761319405</v>
      </c>
      <c r="DS21" s="191">
        <f t="shared" si="15"/>
        <v>4046.0458761319405</v>
      </c>
      <c r="DT21" s="191">
        <f t="shared" si="15"/>
        <v>4046.0458761319405</v>
      </c>
      <c r="DU21" s="191">
        <f t="shared" si="15"/>
        <v>4046.0458761319405</v>
      </c>
      <c r="DV21" s="191">
        <f t="shared" si="15"/>
        <v>4046.0458761319405</v>
      </c>
      <c r="DW21" s="191">
        <f t="shared" si="15"/>
        <v>4046.0458761319405</v>
      </c>
      <c r="DX21" s="191">
        <f t="shared" si="15"/>
        <v>4046.0458761319405</v>
      </c>
      <c r="DY21" s="191">
        <f t="shared" si="15"/>
        <v>4046.0458761319405</v>
      </c>
      <c r="DZ21" s="191">
        <f t="shared" si="15"/>
        <v>4046.0458761319405</v>
      </c>
      <c r="EA21" s="191">
        <f t="shared" si="15"/>
        <v>4046.0458761319405</v>
      </c>
      <c r="EB21" s="191">
        <f t="shared" si="15"/>
        <v>4046.0458761319405</v>
      </c>
      <c r="EC21" s="191">
        <f t="shared" si="15"/>
        <v>4046.0458761319405</v>
      </c>
      <c r="ED21" s="191">
        <f t="shared" si="15"/>
        <v>4046.0458761319405</v>
      </c>
      <c r="EE21" s="191">
        <f t="shared" si="15"/>
        <v>4046.0458761319405</v>
      </c>
      <c r="EF21" s="191">
        <f t="shared" si="15"/>
        <v>4046.0458761319405</v>
      </c>
      <c r="EG21" s="191">
        <f t="shared" si="15"/>
        <v>4046.0458761319405</v>
      </c>
      <c r="EH21" s="191">
        <f t="shared" si="15"/>
        <v>4046.0458761319405</v>
      </c>
      <c r="EI21" s="191">
        <f t="shared" si="15"/>
        <v>4046.0458761319405</v>
      </c>
      <c r="EJ21" s="191">
        <f t="shared" si="15"/>
        <v>4046.0458761319405</v>
      </c>
      <c r="EK21" s="191">
        <f t="shared" si="15"/>
        <v>4046.0458761319405</v>
      </c>
      <c r="EL21" s="191">
        <f t="shared" si="15"/>
        <v>4046.0458761319405</v>
      </c>
      <c r="EM21" s="191">
        <f t="shared" si="15"/>
        <v>4046.0458761319405</v>
      </c>
      <c r="EN21" s="191">
        <f t="shared" si="15"/>
        <v>4046.0458761319405</v>
      </c>
      <c r="EO21" s="191">
        <f t="shared" si="15"/>
        <v>4046.0458761319405</v>
      </c>
      <c r="EP21" s="191">
        <f t="shared" si="15"/>
        <v>4046.0458761319405</v>
      </c>
      <c r="EQ21" s="191">
        <f t="shared" si="15"/>
        <v>4046.0458761319405</v>
      </c>
      <c r="ER21" s="191">
        <f t="shared" si="15"/>
        <v>4046.0458761319405</v>
      </c>
      <c r="ES21" s="191">
        <f t="shared" si="15"/>
        <v>4046.0458761319405</v>
      </c>
      <c r="ET21" s="191">
        <f t="shared" si="15"/>
        <v>4046.0458761319405</v>
      </c>
      <c r="EU21" s="191">
        <f t="shared" si="15"/>
        <v>4046.0458761319405</v>
      </c>
      <c r="EV21" s="191">
        <f t="shared" si="15"/>
        <v>4046.0458761319405</v>
      </c>
      <c r="EW21" s="191">
        <f t="shared" si="15"/>
        <v>4046.0458761319405</v>
      </c>
      <c r="EX21" s="191">
        <f t="shared" si="15"/>
        <v>0</v>
      </c>
      <c r="EY21" s="191">
        <f t="shared" si="15"/>
        <v>0</v>
      </c>
      <c r="EZ21" s="191">
        <f t="shared" si="15"/>
        <v>0</v>
      </c>
      <c r="FA21" s="191">
        <f t="shared" si="15"/>
        <v>0</v>
      </c>
      <c r="FB21" s="191">
        <f t="shared" si="15"/>
        <v>0</v>
      </c>
      <c r="FC21" s="191">
        <f t="shared" si="15"/>
        <v>0</v>
      </c>
      <c r="FD21" s="191">
        <f t="shared" si="15"/>
        <v>0</v>
      </c>
      <c r="FE21" s="191">
        <f t="shared" si="15"/>
        <v>0</v>
      </c>
      <c r="FF21" s="191">
        <f t="shared" si="15"/>
        <v>0</v>
      </c>
      <c r="FG21" s="191">
        <f t="shared" ref="FG21:HR21" si="16">IF($E11*12&gt;=FG19,$E$13,0)</f>
        <v>0</v>
      </c>
      <c r="FH21" s="191">
        <f t="shared" si="16"/>
        <v>0</v>
      </c>
      <c r="FI21" s="191">
        <f t="shared" si="16"/>
        <v>0</v>
      </c>
      <c r="FJ21" s="191">
        <f t="shared" si="16"/>
        <v>0</v>
      </c>
      <c r="FK21" s="191">
        <f t="shared" si="16"/>
        <v>0</v>
      </c>
      <c r="FL21" s="191">
        <f t="shared" si="16"/>
        <v>0</v>
      </c>
      <c r="FM21" s="191">
        <f t="shared" si="16"/>
        <v>0</v>
      </c>
      <c r="FN21" s="191">
        <f t="shared" si="16"/>
        <v>0</v>
      </c>
      <c r="FO21" s="191">
        <f t="shared" si="16"/>
        <v>0</v>
      </c>
      <c r="FP21" s="191">
        <f t="shared" si="16"/>
        <v>0</v>
      </c>
      <c r="FQ21" s="191">
        <f t="shared" si="16"/>
        <v>0</v>
      </c>
      <c r="FR21" s="191">
        <f t="shared" si="16"/>
        <v>0</v>
      </c>
      <c r="FS21" s="191">
        <f t="shared" si="16"/>
        <v>0</v>
      </c>
      <c r="FT21" s="191">
        <f t="shared" si="16"/>
        <v>0</v>
      </c>
      <c r="FU21" s="191">
        <f t="shared" si="16"/>
        <v>0</v>
      </c>
      <c r="FV21" s="191">
        <f t="shared" si="16"/>
        <v>0</v>
      </c>
      <c r="FW21" s="191">
        <f t="shared" si="16"/>
        <v>0</v>
      </c>
      <c r="FX21" s="191">
        <f t="shared" si="16"/>
        <v>0</v>
      </c>
      <c r="FY21" s="191">
        <f t="shared" si="16"/>
        <v>0</v>
      </c>
      <c r="FZ21" s="191">
        <f t="shared" si="16"/>
        <v>0</v>
      </c>
      <c r="GA21" s="191">
        <f t="shared" si="16"/>
        <v>0</v>
      </c>
      <c r="GB21" s="191">
        <f t="shared" si="16"/>
        <v>0</v>
      </c>
      <c r="GC21" s="191">
        <f t="shared" si="16"/>
        <v>0</v>
      </c>
      <c r="GD21" s="191">
        <f t="shared" si="16"/>
        <v>0</v>
      </c>
      <c r="GE21" s="191">
        <f t="shared" si="16"/>
        <v>0</v>
      </c>
      <c r="GF21" s="191">
        <f t="shared" si="16"/>
        <v>0</v>
      </c>
      <c r="GG21" s="191">
        <f t="shared" si="16"/>
        <v>0</v>
      </c>
      <c r="GH21" s="191">
        <f t="shared" si="16"/>
        <v>0</v>
      </c>
      <c r="GI21" s="191">
        <f t="shared" si="16"/>
        <v>0</v>
      </c>
      <c r="GJ21" s="191">
        <f t="shared" si="16"/>
        <v>0</v>
      </c>
      <c r="GK21" s="191">
        <f t="shared" si="16"/>
        <v>0</v>
      </c>
      <c r="GL21" s="191">
        <f t="shared" si="16"/>
        <v>0</v>
      </c>
      <c r="GM21" s="191">
        <f t="shared" si="16"/>
        <v>0</v>
      </c>
      <c r="GN21" s="191">
        <f t="shared" si="16"/>
        <v>0</v>
      </c>
      <c r="GO21" s="191">
        <f t="shared" si="16"/>
        <v>0</v>
      </c>
      <c r="GP21" s="191">
        <f t="shared" si="16"/>
        <v>0</v>
      </c>
      <c r="GQ21" s="191">
        <f t="shared" si="16"/>
        <v>0</v>
      </c>
      <c r="GR21" s="191">
        <f t="shared" si="16"/>
        <v>0</v>
      </c>
      <c r="GS21" s="191">
        <f t="shared" si="16"/>
        <v>0</v>
      </c>
      <c r="GT21" s="191">
        <f t="shared" si="16"/>
        <v>0</v>
      </c>
      <c r="GU21" s="191">
        <f t="shared" si="16"/>
        <v>0</v>
      </c>
      <c r="GV21" s="191">
        <f t="shared" si="16"/>
        <v>0</v>
      </c>
      <c r="GW21" s="191">
        <f t="shared" si="16"/>
        <v>0</v>
      </c>
      <c r="GX21" s="191">
        <f t="shared" si="16"/>
        <v>0</v>
      </c>
      <c r="GY21" s="191">
        <f t="shared" si="16"/>
        <v>0</v>
      </c>
      <c r="GZ21" s="191">
        <f t="shared" si="16"/>
        <v>0</v>
      </c>
      <c r="HA21" s="191">
        <f t="shared" si="16"/>
        <v>0</v>
      </c>
      <c r="HB21" s="191">
        <f t="shared" si="16"/>
        <v>0</v>
      </c>
      <c r="HC21" s="191">
        <f t="shared" si="16"/>
        <v>0</v>
      </c>
      <c r="HD21" s="191">
        <f t="shared" si="16"/>
        <v>0</v>
      </c>
      <c r="HE21" s="191">
        <f t="shared" si="16"/>
        <v>0</v>
      </c>
      <c r="HF21" s="191">
        <f t="shared" si="16"/>
        <v>0</v>
      </c>
      <c r="HG21" s="191">
        <f t="shared" si="16"/>
        <v>0</v>
      </c>
      <c r="HH21" s="191">
        <f t="shared" si="16"/>
        <v>0</v>
      </c>
      <c r="HI21" s="191">
        <f t="shared" si="16"/>
        <v>0</v>
      </c>
      <c r="HJ21" s="191">
        <f t="shared" si="16"/>
        <v>0</v>
      </c>
      <c r="HK21" s="191">
        <f t="shared" si="16"/>
        <v>0</v>
      </c>
      <c r="HL21" s="191">
        <f t="shared" si="16"/>
        <v>0</v>
      </c>
      <c r="HM21" s="191">
        <f t="shared" si="16"/>
        <v>0</v>
      </c>
      <c r="HN21" s="191">
        <f t="shared" si="16"/>
        <v>0</v>
      </c>
      <c r="HO21" s="191">
        <f t="shared" si="16"/>
        <v>0</v>
      </c>
      <c r="HP21" s="191">
        <f t="shared" si="16"/>
        <v>0</v>
      </c>
      <c r="HQ21" s="191">
        <f t="shared" si="16"/>
        <v>0</v>
      </c>
      <c r="HR21" s="191">
        <f t="shared" si="16"/>
        <v>0</v>
      </c>
      <c r="HS21" s="191">
        <f t="shared" ref="HS21:KD21" si="17">IF($E11*12&gt;=HS19,$E$13,0)</f>
        <v>0</v>
      </c>
      <c r="HT21" s="191">
        <f t="shared" si="17"/>
        <v>0</v>
      </c>
      <c r="HU21" s="191">
        <f t="shared" si="17"/>
        <v>0</v>
      </c>
      <c r="HV21" s="191">
        <f t="shared" si="17"/>
        <v>0</v>
      </c>
      <c r="HW21" s="191">
        <f t="shared" si="17"/>
        <v>0</v>
      </c>
      <c r="HX21" s="191">
        <f t="shared" si="17"/>
        <v>0</v>
      </c>
      <c r="HY21" s="191">
        <f t="shared" si="17"/>
        <v>0</v>
      </c>
      <c r="HZ21" s="191">
        <f t="shared" si="17"/>
        <v>0</v>
      </c>
      <c r="IA21" s="191">
        <f t="shared" si="17"/>
        <v>0</v>
      </c>
      <c r="IB21" s="191">
        <f t="shared" si="17"/>
        <v>0</v>
      </c>
      <c r="IC21" s="191">
        <f t="shared" si="17"/>
        <v>0</v>
      </c>
      <c r="ID21" s="191">
        <f t="shared" si="17"/>
        <v>0</v>
      </c>
      <c r="IE21" s="191">
        <f t="shared" si="17"/>
        <v>0</v>
      </c>
      <c r="IF21" s="191">
        <f t="shared" si="17"/>
        <v>0</v>
      </c>
      <c r="IG21" s="191">
        <f t="shared" si="17"/>
        <v>0</v>
      </c>
      <c r="IH21" s="191">
        <f t="shared" si="17"/>
        <v>0</v>
      </c>
      <c r="II21" s="191">
        <f t="shared" si="17"/>
        <v>0</v>
      </c>
      <c r="IJ21" s="191">
        <f t="shared" si="17"/>
        <v>0</v>
      </c>
      <c r="IK21" s="191">
        <f t="shared" si="17"/>
        <v>0</v>
      </c>
      <c r="IL21" s="191">
        <f t="shared" si="17"/>
        <v>0</v>
      </c>
      <c r="IM21" s="191">
        <f t="shared" si="17"/>
        <v>0</v>
      </c>
      <c r="IN21" s="191">
        <f t="shared" si="17"/>
        <v>0</v>
      </c>
      <c r="IO21" s="191">
        <f t="shared" si="17"/>
        <v>0</v>
      </c>
      <c r="IP21" s="191">
        <f t="shared" si="17"/>
        <v>0</v>
      </c>
      <c r="IQ21" s="191">
        <f t="shared" si="17"/>
        <v>0</v>
      </c>
      <c r="IR21" s="191">
        <f t="shared" si="17"/>
        <v>0</v>
      </c>
      <c r="IS21" s="191">
        <f t="shared" si="17"/>
        <v>0</v>
      </c>
      <c r="IT21" s="191">
        <f t="shared" si="17"/>
        <v>0</v>
      </c>
      <c r="IU21" s="191">
        <f t="shared" si="17"/>
        <v>0</v>
      </c>
      <c r="IV21" s="191">
        <f t="shared" si="17"/>
        <v>0</v>
      </c>
      <c r="IW21" s="191">
        <f t="shared" si="17"/>
        <v>0</v>
      </c>
      <c r="IX21" s="191">
        <f t="shared" si="17"/>
        <v>0</v>
      </c>
      <c r="IY21" s="191">
        <f t="shared" si="17"/>
        <v>0</v>
      </c>
      <c r="IZ21" s="191">
        <f t="shared" si="17"/>
        <v>0</v>
      </c>
      <c r="JA21" s="191">
        <f t="shared" si="17"/>
        <v>0</v>
      </c>
      <c r="JB21" s="191">
        <f t="shared" si="17"/>
        <v>0</v>
      </c>
      <c r="JC21" s="191">
        <f t="shared" si="17"/>
        <v>0</v>
      </c>
      <c r="JD21" s="191">
        <f t="shared" si="17"/>
        <v>0</v>
      </c>
      <c r="JE21" s="191">
        <f t="shared" si="17"/>
        <v>0</v>
      </c>
      <c r="JF21" s="191">
        <f t="shared" si="17"/>
        <v>0</v>
      </c>
      <c r="JG21" s="191">
        <f t="shared" si="17"/>
        <v>0</v>
      </c>
      <c r="JH21" s="191">
        <f t="shared" si="17"/>
        <v>0</v>
      </c>
      <c r="JI21" s="191">
        <f t="shared" si="17"/>
        <v>0</v>
      </c>
      <c r="JJ21" s="191">
        <f t="shared" si="17"/>
        <v>0</v>
      </c>
      <c r="JK21" s="191">
        <f t="shared" si="17"/>
        <v>0</v>
      </c>
      <c r="JL21" s="191">
        <f t="shared" si="17"/>
        <v>0</v>
      </c>
      <c r="JM21" s="191">
        <f t="shared" si="17"/>
        <v>0</v>
      </c>
      <c r="JN21" s="191">
        <f t="shared" si="17"/>
        <v>0</v>
      </c>
      <c r="JO21" s="191">
        <f t="shared" si="17"/>
        <v>0</v>
      </c>
      <c r="JP21" s="191">
        <f t="shared" si="17"/>
        <v>0</v>
      </c>
      <c r="JQ21" s="191">
        <f t="shared" si="17"/>
        <v>0</v>
      </c>
      <c r="JR21" s="191">
        <f t="shared" si="17"/>
        <v>0</v>
      </c>
      <c r="JS21" s="191">
        <f t="shared" si="17"/>
        <v>0</v>
      </c>
      <c r="JT21" s="191">
        <f t="shared" si="17"/>
        <v>0</v>
      </c>
      <c r="JU21" s="191">
        <f t="shared" si="17"/>
        <v>0</v>
      </c>
      <c r="JV21" s="191">
        <f t="shared" si="17"/>
        <v>0</v>
      </c>
      <c r="JW21" s="191">
        <f t="shared" si="17"/>
        <v>0</v>
      </c>
      <c r="JX21" s="191">
        <f t="shared" si="17"/>
        <v>0</v>
      </c>
      <c r="JY21" s="191">
        <f t="shared" si="17"/>
        <v>0</v>
      </c>
      <c r="JZ21" s="191">
        <f t="shared" si="17"/>
        <v>0</v>
      </c>
      <c r="KA21" s="191">
        <f t="shared" si="17"/>
        <v>0</v>
      </c>
      <c r="KB21" s="191">
        <f t="shared" si="17"/>
        <v>0</v>
      </c>
      <c r="KC21" s="191">
        <f t="shared" si="17"/>
        <v>0</v>
      </c>
      <c r="KD21" s="191">
        <f t="shared" si="17"/>
        <v>0</v>
      </c>
      <c r="KE21" s="191">
        <f t="shared" ref="KE21:MP21" si="18">IF($E11*12&gt;=KE19,$E$13,0)</f>
        <v>0</v>
      </c>
      <c r="KF21" s="191">
        <f t="shared" si="18"/>
        <v>0</v>
      </c>
      <c r="KG21" s="191">
        <f t="shared" si="18"/>
        <v>0</v>
      </c>
      <c r="KH21" s="191">
        <f t="shared" si="18"/>
        <v>0</v>
      </c>
      <c r="KI21" s="191">
        <f t="shared" si="18"/>
        <v>0</v>
      </c>
      <c r="KJ21" s="191">
        <f t="shared" si="18"/>
        <v>0</v>
      </c>
      <c r="KK21" s="191">
        <f t="shared" si="18"/>
        <v>0</v>
      </c>
      <c r="KL21" s="191">
        <f t="shared" si="18"/>
        <v>0</v>
      </c>
      <c r="KM21" s="191">
        <f t="shared" si="18"/>
        <v>0</v>
      </c>
      <c r="KN21" s="191">
        <f t="shared" si="18"/>
        <v>0</v>
      </c>
      <c r="KO21" s="191">
        <f t="shared" si="18"/>
        <v>0</v>
      </c>
      <c r="KP21" s="191">
        <f t="shared" si="18"/>
        <v>0</v>
      </c>
      <c r="KQ21" s="191">
        <f t="shared" si="18"/>
        <v>0</v>
      </c>
      <c r="KR21" s="191">
        <f t="shared" si="18"/>
        <v>0</v>
      </c>
      <c r="KS21" s="191">
        <f t="shared" si="18"/>
        <v>0</v>
      </c>
      <c r="KT21" s="191">
        <f t="shared" si="18"/>
        <v>0</v>
      </c>
      <c r="KU21" s="191">
        <f t="shared" si="18"/>
        <v>0</v>
      </c>
      <c r="KV21" s="191">
        <f t="shared" si="18"/>
        <v>0</v>
      </c>
      <c r="KW21" s="191">
        <f t="shared" si="18"/>
        <v>0</v>
      </c>
      <c r="KX21" s="191">
        <f t="shared" si="18"/>
        <v>0</v>
      </c>
      <c r="KY21" s="191">
        <f t="shared" si="18"/>
        <v>0</v>
      </c>
      <c r="KZ21" s="191">
        <f t="shared" si="18"/>
        <v>0</v>
      </c>
      <c r="LA21" s="191">
        <f t="shared" si="18"/>
        <v>0</v>
      </c>
      <c r="LB21" s="191">
        <f t="shared" si="18"/>
        <v>0</v>
      </c>
      <c r="LC21" s="191">
        <f t="shared" si="18"/>
        <v>0</v>
      </c>
      <c r="LD21" s="191">
        <f t="shared" si="18"/>
        <v>0</v>
      </c>
      <c r="LE21" s="191">
        <f t="shared" si="18"/>
        <v>0</v>
      </c>
      <c r="LF21" s="191">
        <f t="shared" si="18"/>
        <v>0</v>
      </c>
      <c r="LG21" s="191">
        <f t="shared" si="18"/>
        <v>0</v>
      </c>
      <c r="LH21" s="191">
        <f t="shared" si="18"/>
        <v>0</v>
      </c>
      <c r="LI21" s="191">
        <f t="shared" si="18"/>
        <v>0</v>
      </c>
      <c r="LJ21" s="191">
        <f t="shared" si="18"/>
        <v>0</v>
      </c>
      <c r="LK21" s="191">
        <f t="shared" si="18"/>
        <v>0</v>
      </c>
      <c r="LL21" s="191">
        <f t="shared" si="18"/>
        <v>0</v>
      </c>
      <c r="LM21" s="191">
        <f t="shared" si="18"/>
        <v>0</v>
      </c>
      <c r="LN21" s="191">
        <f t="shared" si="18"/>
        <v>0</v>
      </c>
      <c r="LO21" s="191">
        <f t="shared" si="18"/>
        <v>0</v>
      </c>
      <c r="LP21" s="191">
        <f t="shared" si="18"/>
        <v>0</v>
      </c>
      <c r="LQ21" s="191">
        <f t="shared" si="18"/>
        <v>0</v>
      </c>
      <c r="LR21" s="191">
        <f t="shared" si="18"/>
        <v>0</v>
      </c>
      <c r="LS21" s="191">
        <f t="shared" si="18"/>
        <v>0</v>
      </c>
      <c r="LT21" s="191">
        <f t="shared" si="18"/>
        <v>0</v>
      </c>
      <c r="LU21" s="191">
        <f t="shared" si="18"/>
        <v>0</v>
      </c>
      <c r="LV21" s="191">
        <f t="shared" si="18"/>
        <v>0</v>
      </c>
      <c r="LW21" s="191">
        <f t="shared" si="18"/>
        <v>0</v>
      </c>
      <c r="LX21" s="191">
        <f t="shared" si="18"/>
        <v>0</v>
      </c>
      <c r="LY21" s="191">
        <f t="shared" si="18"/>
        <v>0</v>
      </c>
      <c r="LZ21" s="191">
        <f t="shared" si="18"/>
        <v>0</v>
      </c>
      <c r="MA21" s="191">
        <f t="shared" si="18"/>
        <v>0</v>
      </c>
      <c r="MB21" s="191">
        <f t="shared" si="18"/>
        <v>0</v>
      </c>
      <c r="MC21" s="191">
        <f t="shared" si="18"/>
        <v>0</v>
      </c>
      <c r="MD21" s="191">
        <f t="shared" si="18"/>
        <v>0</v>
      </c>
      <c r="ME21" s="191">
        <f t="shared" si="18"/>
        <v>0</v>
      </c>
      <c r="MF21" s="191">
        <f t="shared" si="18"/>
        <v>0</v>
      </c>
      <c r="MG21" s="191">
        <f t="shared" si="18"/>
        <v>0</v>
      </c>
      <c r="MH21" s="191">
        <f t="shared" si="18"/>
        <v>0</v>
      </c>
      <c r="MI21" s="191">
        <f t="shared" si="18"/>
        <v>0</v>
      </c>
      <c r="MJ21" s="191">
        <f t="shared" si="18"/>
        <v>0</v>
      </c>
      <c r="MK21" s="191">
        <f t="shared" si="18"/>
        <v>0</v>
      </c>
      <c r="ML21" s="191">
        <f t="shared" si="18"/>
        <v>0</v>
      </c>
      <c r="MM21" s="191">
        <f t="shared" si="18"/>
        <v>0</v>
      </c>
      <c r="MN21" s="191">
        <f t="shared" si="18"/>
        <v>0</v>
      </c>
      <c r="MO21" s="191">
        <f t="shared" si="18"/>
        <v>0</v>
      </c>
      <c r="MP21" s="191">
        <f t="shared" si="18"/>
        <v>0</v>
      </c>
      <c r="MQ21" s="191">
        <f t="shared" ref="MQ21:OC21" si="19">IF($E11*12&gt;=MQ19,$E$13,0)</f>
        <v>0</v>
      </c>
      <c r="MR21" s="191">
        <f t="shared" si="19"/>
        <v>0</v>
      </c>
      <c r="MS21" s="191">
        <f t="shared" si="19"/>
        <v>0</v>
      </c>
      <c r="MT21" s="191">
        <f t="shared" si="19"/>
        <v>0</v>
      </c>
      <c r="MU21" s="191">
        <f t="shared" si="19"/>
        <v>0</v>
      </c>
      <c r="MV21" s="191">
        <f t="shared" si="19"/>
        <v>0</v>
      </c>
      <c r="MW21" s="191">
        <f t="shared" si="19"/>
        <v>0</v>
      </c>
      <c r="MX21" s="191">
        <f t="shared" si="19"/>
        <v>0</v>
      </c>
      <c r="MY21" s="191">
        <f t="shared" si="19"/>
        <v>0</v>
      </c>
      <c r="MZ21" s="191">
        <f t="shared" si="19"/>
        <v>0</v>
      </c>
      <c r="NA21" s="191">
        <f t="shared" si="19"/>
        <v>0</v>
      </c>
      <c r="NB21" s="191">
        <f t="shared" si="19"/>
        <v>0</v>
      </c>
      <c r="NC21" s="191">
        <f t="shared" si="19"/>
        <v>0</v>
      </c>
      <c r="ND21" s="191">
        <f t="shared" si="19"/>
        <v>0</v>
      </c>
      <c r="NE21" s="191">
        <f t="shared" si="19"/>
        <v>0</v>
      </c>
      <c r="NF21" s="191">
        <f t="shared" si="19"/>
        <v>0</v>
      </c>
      <c r="NG21" s="191">
        <f t="shared" si="19"/>
        <v>0</v>
      </c>
      <c r="NH21" s="191">
        <f t="shared" si="19"/>
        <v>0</v>
      </c>
      <c r="NI21" s="191">
        <f t="shared" si="19"/>
        <v>0</v>
      </c>
      <c r="NJ21" s="191">
        <f t="shared" si="19"/>
        <v>0</v>
      </c>
      <c r="NK21" s="191">
        <f t="shared" si="19"/>
        <v>0</v>
      </c>
      <c r="NL21" s="191">
        <f t="shared" si="19"/>
        <v>0</v>
      </c>
      <c r="NM21" s="191">
        <f t="shared" si="19"/>
        <v>0</v>
      </c>
      <c r="NN21" s="191">
        <f t="shared" si="19"/>
        <v>0</v>
      </c>
      <c r="NO21" s="191">
        <f t="shared" si="19"/>
        <v>0</v>
      </c>
      <c r="NP21" s="191">
        <f t="shared" si="19"/>
        <v>0</v>
      </c>
      <c r="NQ21" s="191">
        <f t="shared" si="19"/>
        <v>0</v>
      </c>
      <c r="NR21" s="191">
        <f t="shared" si="19"/>
        <v>0</v>
      </c>
      <c r="NS21" s="191">
        <f t="shared" si="19"/>
        <v>0</v>
      </c>
      <c r="NT21" s="191">
        <f t="shared" si="19"/>
        <v>0</v>
      </c>
      <c r="NU21" s="191">
        <f t="shared" si="19"/>
        <v>0</v>
      </c>
      <c r="NV21" s="191">
        <f t="shared" si="19"/>
        <v>0</v>
      </c>
      <c r="NW21" s="191">
        <f t="shared" si="19"/>
        <v>0</v>
      </c>
      <c r="NX21" s="191">
        <f t="shared" si="19"/>
        <v>0</v>
      </c>
      <c r="NY21" s="191">
        <f t="shared" si="19"/>
        <v>0</v>
      </c>
      <c r="NZ21" s="191">
        <f t="shared" si="19"/>
        <v>0</v>
      </c>
      <c r="OA21" s="191">
        <f t="shared" si="19"/>
        <v>0</v>
      </c>
      <c r="OB21" s="191">
        <f t="shared" si="19"/>
        <v>0</v>
      </c>
      <c r="OC21" s="191">
        <f t="shared" si="19"/>
        <v>0</v>
      </c>
      <c r="OE21" s="15" t="s">
        <v>373</v>
      </c>
      <c r="OF21" s="194" t="s">
        <v>376</v>
      </c>
      <c r="OG21" s="15" t="s">
        <v>377</v>
      </c>
      <c r="OH21" s="15">
        <f>IF($K$8="No",0,SUM(W21*Inputs!$G$79,Financials!AM$19-Financials!AM$15))</f>
        <v>3270.4877843538743</v>
      </c>
    </row>
    <row r="22" spans="5:398" s="15" customFormat="1">
      <c r="E22" s="15">
        <v>3</v>
      </c>
      <c r="G22" s="37">
        <f t="shared" si="7"/>
        <v>344432.84111333365</v>
      </c>
      <c r="H22" s="37"/>
      <c r="I22" s="37">
        <f t="shared" si="8"/>
        <v>4046.0458761319405</v>
      </c>
      <c r="K22" s="37">
        <f t="shared" si="9"/>
        <v>2009.1915731611132</v>
      </c>
      <c r="M22" s="37">
        <f t="shared" si="10"/>
        <v>2036.8543029708273</v>
      </c>
      <c r="O22" s="37">
        <f t="shared" si="11"/>
        <v>342395.98681036284</v>
      </c>
      <c r="P22" s="30">
        <v>1</v>
      </c>
      <c r="Q22" s="15">
        <v>3</v>
      </c>
      <c r="S22" s="15">
        <f t="shared" si="12"/>
        <v>3</v>
      </c>
      <c r="U22" s="42">
        <f>IF($K$8="No",0,IF(S22=1,Inputs!$M$24,IF(S22=2,Inputs!$M$25,IF(S22=3,Inputs!$M$26,IF(S22=4,Inputs!$M$27,IF(S22=5,Inputs!$M$28,IF(S22=6,Inputs!$M$29,IF(S22=7,Inputs!$M$30,IF(S22=8,Inputs!$M$31,IF(S22=9,Inputs!$M$32,IF(S22=10,Inputs!$M$33,IF(S22=11,Inputs!$M$34,IF(S22=12,Inputs!$M$35,0)))))))))))))</f>
        <v>45773.526689293423</v>
      </c>
      <c r="W22" s="42">
        <f t="shared" si="0"/>
        <v>45773.526689293423</v>
      </c>
      <c r="Y22" s="42">
        <f>IF($K$8="No",0,SUM($W$22*Inputs!$G$79,Financials!AN$19-Financials!AN$15))</f>
        <v>4577.3526689293421</v>
      </c>
      <c r="AA22" s="42">
        <f>IF($K$8="No",0,Financials!AN$41)</f>
        <v>572.05854549999992</v>
      </c>
      <c r="AB22" s="42"/>
      <c r="AC22" s="37">
        <f t="shared" si="13"/>
        <v>3337.7451028577852</v>
      </c>
      <c r="AD22" s="42"/>
      <c r="AG22" s="15" t="s">
        <v>367</v>
      </c>
      <c r="AH22" s="37">
        <f t="shared" ref="AH22:CS22" si="20">$E$9/12*AH20</f>
        <v>2032.74855</v>
      </c>
      <c r="AI22" s="37">
        <f t="shared" si="20"/>
        <v>2021.0043155975636</v>
      </c>
      <c r="AJ22" s="37">
        <f t="shared" si="20"/>
        <v>2009.191573161113</v>
      </c>
      <c r="AK22" s="37">
        <f t="shared" si="20"/>
        <v>1997.30992306045</v>
      </c>
      <c r="AL22" s="37">
        <f t="shared" si="20"/>
        <v>1985.3589633341996</v>
      </c>
      <c r="AM22" s="37">
        <f t="shared" si="20"/>
        <v>1973.3382896762128</v>
      </c>
      <c r="AN22" s="37">
        <f t="shared" si="20"/>
        <v>1961.2474954218876</v>
      </c>
      <c r="AO22" s="37">
        <f t="shared" si="20"/>
        <v>1949.0861715344122</v>
      </c>
      <c r="AP22" s="37">
        <f t="shared" si="20"/>
        <v>1936.8539065909265</v>
      </c>
      <c r="AQ22" s="37">
        <f t="shared" si="20"/>
        <v>1924.5502867686039</v>
      </c>
      <c r="AR22" s="37">
        <f t="shared" si="20"/>
        <v>1912.1748958306512</v>
      </c>
      <c r="AS22" s="37">
        <f t="shared" si="20"/>
        <v>1899.727315112227</v>
      </c>
      <c r="AT22" s="37">
        <f t="shared" si="20"/>
        <v>1887.2071235062785</v>
      </c>
      <c r="AU22" s="37">
        <f t="shared" si="20"/>
        <v>1874.6138974492953</v>
      </c>
      <c r="AV22" s="37">
        <f t="shared" si="20"/>
        <v>1861.94721090698</v>
      </c>
      <c r="AW22" s="37">
        <f t="shared" si="20"/>
        <v>1849.2066353598343</v>
      </c>
      <c r="AX22" s="37">
        <f t="shared" si="20"/>
        <v>1836.3917397886637</v>
      </c>
      <c r="AY22" s="37">
        <f t="shared" si="20"/>
        <v>1823.5020906599946</v>
      </c>
      <c r="AZ22" s="37">
        <f t="shared" si="20"/>
        <v>1810.5372519114082</v>
      </c>
      <c r="BA22" s="37">
        <f t="shared" si="20"/>
        <v>1797.4967849367883</v>
      </c>
      <c r="BB22" s="37">
        <f t="shared" si="20"/>
        <v>1784.3802485714832</v>
      </c>
      <c r="BC22" s="37">
        <f t="shared" si="20"/>
        <v>1771.1871990773805</v>
      </c>
      <c r="BD22" s="37">
        <f t="shared" si="20"/>
        <v>1757.9171901278955</v>
      </c>
      <c r="BE22" s="37">
        <f t="shared" si="20"/>
        <v>1744.5697727928718</v>
      </c>
      <c r="BF22" s="37">
        <f t="shared" si="20"/>
        <v>1731.1444955233942</v>
      </c>
      <c r="BG22" s="37">
        <f t="shared" si="20"/>
        <v>1717.6409041365109</v>
      </c>
      <c r="BH22" s="37">
        <f t="shared" si="20"/>
        <v>1704.0585417998707</v>
      </c>
      <c r="BI22" s="37">
        <f t="shared" si="20"/>
        <v>1690.3969490162669</v>
      </c>
      <c r="BJ22" s="37">
        <f t="shared" si="20"/>
        <v>1676.6556636080923</v>
      </c>
      <c r="BK22" s="37">
        <f t="shared" si="20"/>
        <v>1662.8342207017031</v>
      </c>
      <c r="BL22" s="37">
        <f t="shared" si="20"/>
        <v>1648.9321527116931</v>
      </c>
      <c r="BM22" s="37">
        <f t="shared" si="20"/>
        <v>1634.948989325075</v>
      </c>
      <c r="BN22" s="37">
        <f t="shared" si="20"/>
        <v>1620.8842574853682</v>
      </c>
      <c r="BO22" s="37">
        <f t="shared" si="20"/>
        <v>1606.7374813765964</v>
      </c>
      <c r="BP22" s="37">
        <f t="shared" si="20"/>
        <v>1592.5081824071904</v>
      </c>
      <c r="BQ22" s="37">
        <f t="shared" si="20"/>
        <v>1578.1958791937959</v>
      </c>
      <c r="BR22" s="37">
        <f t="shared" si="20"/>
        <v>1563.8000875449902</v>
      </c>
      <c r="BS22" s="37">
        <f t="shared" si="20"/>
        <v>1549.3203204448996</v>
      </c>
      <c r="BT22" s="37">
        <f t="shared" si="20"/>
        <v>1534.756088036725</v>
      </c>
      <c r="BU22" s="37">
        <f t="shared" si="20"/>
        <v>1520.1068976061697</v>
      </c>
      <c r="BV22" s="37">
        <f t="shared" si="20"/>
        <v>1505.3722535647694</v>
      </c>
      <c r="BW22" s="37">
        <f t="shared" si="20"/>
        <v>1490.5516574331275</v>
      </c>
      <c r="BX22" s="37">
        <f t="shared" si="20"/>
        <v>1475.644607824051</v>
      </c>
      <c r="BY22" s="37">
        <f t="shared" si="20"/>
        <v>1460.6506004255884</v>
      </c>
      <c r="BZ22" s="37">
        <f t="shared" si="20"/>
        <v>1445.569127983968</v>
      </c>
      <c r="CA22" s="37">
        <f t="shared" si="20"/>
        <v>1430.3996802864381</v>
      </c>
      <c r="CB22" s="37">
        <f t="shared" si="20"/>
        <v>1415.141744144006</v>
      </c>
      <c r="CC22" s="37">
        <f t="shared" si="20"/>
        <v>1399.7948033740763</v>
      </c>
      <c r="CD22" s="37">
        <f t="shared" si="20"/>
        <v>1384.3583387829888</v>
      </c>
      <c r="CE22" s="37">
        <f t="shared" si="20"/>
        <v>1368.8318281484533</v>
      </c>
      <c r="CF22" s="37">
        <f t="shared" si="20"/>
        <v>1353.2147462018829</v>
      </c>
      <c r="CG22" s="37">
        <f t="shared" si="20"/>
        <v>1337.5065646106241</v>
      </c>
      <c r="CH22" s="37">
        <f t="shared" si="20"/>
        <v>1321.7067519600832</v>
      </c>
      <c r="CI22" s="37">
        <f t="shared" si="20"/>
        <v>1305.8147737357474</v>
      </c>
      <c r="CJ22" s="37">
        <f t="shared" si="20"/>
        <v>1289.8300923051029</v>
      </c>
      <c r="CK22" s="37">
        <f t="shared" si="20"/>
        <v>1273.7521668994464</v>
      </c>
      <c r="CL22" s="37">
        <f t="shared" si="20"/>
        <v>1257.5804535955901</v>
      </c>
      <c r="CM22" s="37">
        <f t="shared" si="20"/>
        <v>1241.3144052974615</v>
      </c>
      <c r="CN22" s="37">
        <f t="shared" si="20"/>
        <v>1224.9534717175936</v>
      </c>
      <c r="CO22" s="37">
        <f t="shared" si="20"/>
        <v>1208.4970993585098</v>
      </c>
      <c r="CP22" s="37">
        <f t="shared" si="20"/>
        <v>1191.944731493998</v>
      </c>
      <c r="CQ22" s="37">
        <f t="shared" si="20"/>
        <v>1175.2958081502768</v>
      </c>
      <c r="CR22" s="37">
        <f t="shared" si="20"/>
        <v>1158.5497660870503</v>
      </c>
      <c r="CS22" s="37">
        <f t="shared" si="20"/>
        <v>1141.7060387784552</v>
      </c>
      <c r="CT22" s="37">
        <f t="shared" ref="CT22:FE22" si="21">$E$9/12*CT20</f>
        <v>1124.7640563938933</v>
      </c>
      <c r="CU22" s="37">
        <f t="shared" si="21"/>
        <v>1107.7232457787547</v>
      </c>
      <c r="CV22" s="37">
        <f t="shared" si="21"/>
        <v>1090.5830304350279</v>
      </c>
      <c r="CW22" s="37">
        <f t="shared" si="21"/>
        <v>1073.3428305017958</v>
      </c>
      <c r="CX22" s="37">
        <f t="shared" si="21"/>
        <v>1056.0020627356198</v>
      </c>
      <c r="CY22" s="37">
        <f t="shared" si="21"/>
        <v>1038.560140490808</v>
      </c>
      <c r="CZ22" s="37">
        <f t="shared" si="21"/>
        <v>1021.0164736995681</v>
      </c>
      <c r="DA22" s="37">
        <f t="shared" si="21"/>
        <v>1003.3704688520459</v>
      </c>
      <c r="DB22" s="37">
        <f t="shared" si="21"/>
        <v>985.62152897624651</v>
      </c>
      <c r="DC22" s="37">
        <f t="shared" si="21"/>
        <v>967.76905361783827</v>
      </c>
      <c r="DD22" s="37">
        <f t="shared" si="21"/>
        <v>949.81243881983926</v>
      </c>
      <c r="DE22" s="37">
        <f t="shared" si="21"/>
        <v>931.75107710218538</v>
      </c>
      <c r="DF22" s="37">
        <f t="shared" si="21"/>
        <v>913.58435744117833</v>
      </c>
      <c r="DG22" s="37">
        <f t="shared" si="21"/>
        <v>895.31166524881553</v>
      </c>
      <c r="DH22" s="37">
        <f t="shared" si="21"/>
        <v>876.93238235199726</v>
      </c>
      <c r="DI22" s="37">
        <f t="shared" si="21"/>
        <v>858.4458869716143</v>
      </c>
      <c r="DJ22" s="37">
        <f t="shared" si="21"/>
        <v>839.85155370151256</v>
      </c>
      <c r="DK22" s="37">
        <f t="shared" si="21"/>
        <v>821.14875348733494</v>
      </c>
      <c r="DL22" s="37">
        <f t="shared" si="21"/>
        <v>802.33685360524134</v>
      </c>
      <c r="DM22" s="37">
        <f t="shared" si="21"/>
        <v>783.41521764050231</v>
      </c>
      <c r="DN22" s="37">
        <f t="shared" si="21"/>
        <v>764.3832054659689</v>
      </c>
      <c r="DO22" s="37">
        <f t="shared" si="21"/>
        <v>745.24017322041743</v>
      </c>
      <c r="DP22" s="37">
        <f t="shared" si="21"/>
        <v>725.98547328676682</v>
      </c>
      <c r="DQ22" s="37">
        <f t="shared" si="21"/>
        <v>706.61845427016999</v>
      </c>
      <c r="DR22" s="37">
        <f t="shared" si="21"/>
        <v>687.13846097597627</v>
      </c>
      <c r="DS22" s="37">
        <f t="shared" si="21"/>
        <v>667.54483438756654</v>
      </c>
      <c r="DT22" s="37">
        <f t="shared" si="21"/>
        <v>647.83691164405775</v>
      </c>
      <c r="DU22" s="37">
        <f t="shared" si="21"/>
        <v>628.01402601787834</v>
      </c>
      <c r="DV22" s="37">
        <f t="shared" si="21"/>
        <v>608.07550689221307</v>
      </c>
      <c r="DW22" s="37">
        <f t="shared" si="21"/>
        <v>588.02067973831458</v>
      </c>
      <c r="DX22" s="37">
        <f t="shared" si="21"/>
        <v>567.84886609268506</v>
      </c>
      <c r="DY22" s="37">
        <f t="shared" si="21"/>
        <v>547.55938353412284</v>
      </c>
      <c r="DZ22" s="37">
        <f t="shared" si="21"/>
        <v>527.15154566063552</v>
      </c>
      <c r="EA22" s="37">
        <f t="shared" si="21"/>
        <v>506.62466206621957</v>
      </c>
      <c r="EB22" s="37">
        <f t="shared" si="21"/>
        <v>485.97803831750292</v>
      </c>
      <c r="EC22" s="37">
        <f t="shared" si="21"/>
        <v>465.210975930252</v>
      </c>
      <c r="ED22" s="37">
        <f t="shared" si="21"/>
        <v>444.32277234574218</v>
      </c>
      <c r="EE22" s="37">
        <f t="shared" si="21"/>
        <v>423.31272090698934</v>
      </c>
      <c r="EF22" s="37">
        <f t="shared" si="21"/>
        <v>402.18011083484379</v>
      </c>
      <c r="EG22" s="37">
        <f t="shared" si="21"/>
        <v>380.9242272039441</v>
      </c>
      <c r="EH22" s="37">
        <f t="shared" si="21"/>
        <v>359.54435091853077</v>
      </c>
      <c r="EI22" s="37">
        <f t="shared" si="21"/>
        <v>338.03975868811921</v>
      </c>
      <c r="EJ22" s="37">
        <f t="shared" si="21"/>
        <v>316.40972300303025</v>
      </c>
      <c r="EK22" s="37">
        <f t="shared" si="21"/>
        <v>294.65351210977826</v>
      </c>
      <c r="EL22" s="37">
        <f t="shared" si="21"/>
        <v>272.77038998631565</v>
      </c>
      <c r="EM22" s="37">
        <f t="shared" si="21"/>
        <v>250.75961631713284</v>
      </c>
      <c r="EN22" s="37">
        <f t="shared" si="21"/>
        <v>228.62044646821315</v>
      </c>
      <c r="EO22" s="37">
        <f t="shared" si="21"/>
        <v>206.35213146184137</v>
      </c>
      <c r="EP22" s="37">
        <f t="shared" si="21"/>
        <v>183.95391795126579</v>
      </c>
      <c r="EQ22" s="37">
        <f t="shared" si="21"/>
        <v>161.42504819521187</v>
      </c>
      <c r="ER22" s="37">
        <f t="shared" si="21"/>
        <v>138.76476003224764</v>
      </c>
      <c r="ES22" s="37">
        <f t="shared" si="21"/>
        <v>115.97228685499941</v>
      </c>
      <c r="ET22" s="37">
        <f t="shared" si="21"/>
        <v>93.046857584217264</v>
      </c>
      <c r="EU22" s="37">
        <f t="shared" si="21"/>
        <v>69.987696642688874</v>
      </c>
      <c r="EV22" s="37">
        <f t="shared" si="21"/>
        <v>46.794023929001568</v>
      </c>
      <c r="EW22" s="37">
        <f t="shared" si="21"/>
        <v>23.46505479115109</v>
      </c>
      <c r="EX22" s="37">
        <f t="shared" si="21"/>
        <v>0</v>
      </c>
      <c r="EY22" s="37">
        <f t="shared" si="21"/>
        <v>0</v>
      </c>
      <c r="EZ22" s="37">
        <f t="shared" si="21"/>
        <v>0</v>
      </c>
      <c r="FA22" s="37">
        <f t="shared" si="21"/>
        <v>0</v>
      </c>
      <c r="FB22" s="37">
        <f t="shared" si="21"/>
        <v>0</v>
      </c>
      <c r="FC22" s="37">
        <f t="shared" si="21"/>
        <v>0</v>
      </c>
      <c r="FD22" s="37">
        <f t="shared" si="21"/>
        <v>0</v>
      </c>
      <c r="FE22" s="37">
        <f t="shared" si="21"/>
        <v>0</v>
      </c>
      <c r="FF22" s="37">
        <f t="shared" ref="FF22:HQ22" si="22">$E$9/12*FF20</f>
        <v>0</v>
      </c>
      <c r="FG22" s="37">
        <f t="shared" si="22"/>
        <v>0</v>
      </c>
      <c r="FH22" s="37">
        <f t="shared" si="22"/>
        <v>0</v>
      </c>
      <c r="FI22" s="37">
        <f t="shared" si="22"/>
        <v>0</v>
      </c>
      <c r="FJ22" s="37">
        <f t="shared" si="22"/>
        <v>0</v>
      </c>
      <c r="FK22" s="37">
        <f t="shared" si="22"/>
        <v>0</v>
      </c>
      <c r="FL22" s="37">
        <f t="shared" si="22"/>
        <v>0</v>
      </c>
      <c r="FM22" s="37">
        <f t="shared" si="22"/>
        <v>0</v>
      </c>
      <c r="FN22" s="37">
        <f t="shared" si="22"/>
        <v>0</v>
      </c>
      <c r="FO22" s="37">
        <f t="shared" si="22"/>
        <v>0</v>
      </c>
      <c r="FP22" s="37">
        <f t="shared" si="22"/>
        <v>0</v>
      </c>
      <c r="FQ22" s="37">
        <f t="shared" si="22"/>
        <v>0</v>
      </c>
      <c r="FR22" s="37">
        <f t="shared" si="22"/>
        <v>0</v>
      </c>
      <c r="FS22" s="37">
        <f t="shared" si="22"/>
        <v>0</v>
      </c>
      <c r="FT22" s="37">
        <f t="shared" si="22"/>
        <v>0</v>
      </c>
      <c r="FU22" s="37">
        <f t="shared" si="22"/>
        <v>0</v>
      </c>
      <c r="FV22" s="37">
        <f t="shared" si="22"/>
        <v>0</v>
      </c>
      <c r="FW22" s="37">
        <f t="shared" si="22"/>
        <v>0</v>
      </c>
      <c r="FX22" s="37">
        <f t="shared" si="22"/>
        <v>0</v>
      </c>
      <c r="FY22" s="37">
        <f t="shared" si="22"/>
        <v>0</v>
      </c>
      <c r="FZ22" s="37">
        <f t="shared" si="22"/>
        <v>0</v>
      </c>
      <c r="GA22" s="37">
        <f t="shared" si="22"/>
        <v>0</v>
      </c>
      <c r="GB22" s="37">
        <f t="shared" si="22"/>
        <v>0</v>
      </c>
      <c r="GC22" s="37">
        <f t="shared" si="22"/>
        <v>0</v>
      </c>
      <c r="GD22" s="37">
        <f t="shared" si="22"/>
        <v>0</v>
      </c>
      <c r="GE22" s="37">
        <f t="shared" si="22"/>
        <v>0</v>
      </c>
      <c r="GF22" s="37">
        <f t="shared" si="22"/>
        <v>0</v>
      </c>
      <c r="GG22" s="37">
        <f t="shared" si="22"/>
        <v>0</v>
      </c>
      <c r="GH22" s="37">
        <f t="shared" si="22"/>
        <v>0</v>
      </c>
      <c r="GI22" s="37">
        <f t="shared" si="22"/>
        <v>0</v>
      </c>
      <c r="GJ22" s="37">
        <f t="shared" si="22"/>
        <v>0</v>
      </c>
      <c r="GK22" s="37">
        <f t="shared" si="22"/>
        <v>0</v>
      </c>
      <c r="GL22" s="37">
        <f t="shared" si="22"/>
        <v>0</v>
      </c>
      <c r="GM22" s="37">
        <f t="shared" si="22"/>
        <v>0</v>
      </c>
      <c r="GN22" s="37">
        <f t="shared" si="22"/>
        <v>0</v>
      </c>
      <c r="GO22" s="37">
        <f t="shared" si="22"/>
        <v>0</v>
      </c>
      <c r="GP22" s="37">
        <f t="shared" si="22"/>
        <v>0</v>
      </c>
      <c r="GQ22" s="37">
        <f t="shared" si="22"/>
        <v>0</v>
      </c>
      <c r="GR22" s="37">
        <f t="shared" si="22"/>
        <v>0</v>
      </c>
      <c r="GS22" s="37">
        <f t="shared" si="22"/>
        <v>0</v>
      </c>
      <c r="GT22" s="37">
        <f t="shared" si="22"/>
        <v>0</v>
      </c>
      <c r="GU22" s="37">
        <f t="shared" si="22"/>
        <v>0</v>
      </c>
      <c r="GV22" s="37">
        <f t="shared" si="22"/>
        <v>0</v>
      </c>
      <c r="GW22" s="37">
        <f t="shared" si="22"/>
        <v>0</v>
      </c>
      <c r="GX22" s="37">
        <f t="shared" si="22"/>
        <v>0</v>
      </c>
      <c r="GY22" s="37">
        <f t="shared" si="22"/>
        <v>0</v>
      </c>
      <c r="GZ22" s="37">
        <f t="shared" si="22"/>
        <v>0</v>
      </c>
      <c r="HA22" s="37">
        <f t="shared" si="22"/>
        <v>0</v>
      </c>
      <c r="HB22" s="37">
        <f t="shared" si="22"/>
        <v>0</v>
      </c>
      <c r="HC22" s="37">
        <f t="shared" si="22"/>
        <v>0</v>
      </c>
      <c r="HD22" s="37">
        <f t="shared" si="22"/>
        <v>0</v>
      </c>
      <c r="HE22" s="37">
        <f t="shared" si="22"/>
        <v>0</v>
      </c>
      <c r="HF22" s="37">
        <f t="shared" si="22"/>
        <v>0</v>
      </c>
      <c r="HG22" s="37">
        <f t="shared" si="22"/>
        <v>0</v>
      </c>
      <c r="HH22" s="37">
        <f t="shared" si="22"/>
        <v>0</v>
      </c>
      <c r="HI22" s="37">
        <f t="shared" si="22"/>
        <v>0</v>
      </c>
      <c r="HJ22" s="37">
        <f t="shared" si="22"/>
        <v>0</v>
      </c>
      <c r="HK22" s="37">
        <f t="shared" si="22"/>
        <v>0</v>
      </c>
      <c r="HL22" s="37">
        <f t="shared" si="22"/>
        <v>0</v>
      </c>
      <c r="HM22" s="37">
        <f t="shared" si="22"/>
        <v>0</v>
      </c>
      <c r="HN22" s="37">
        <f t="shared" si="22"/>
        <v>0</v>
      </c>
      <c r="HO22" s="37">
        <f t="shared" si="22"/>
        <v>0</v>
      </c>
      <c r="HP22" s="37">
        <f t="shared" si="22"/>
        <v>0</v>
      </c>
      <c r="HQ22" s="37">
        <f t="shared" si="22"/>
        <v>0</v>
      </c>
      <c r="HR22" s="37">
        <f t="shared" ref="HR22:KC22" si="23">$E$9/12*HR20</f>
        <v>0</v>
      </c>
      <c r="HS22" s="37">
        <f t="shared" si="23"/>
        <v>0</v>
      </c>
      <c r="HT22" s="37">
        <f t="shared" si="23"/>
        <v>0</v>
      </c>
      <c r="HU22" s="37">
        <f t="shared" si="23"/>
        <v>0</v>
      </c>
      <c r="HV22" s="37">
        <f t="shared" si="23"/>
        <v>0</v>
      </c>
      <c r="HW22" s="37">
        <f t="shared" si="23"/>
        <v>0</v>
      </c>
      <c r="HX22" s="37">
        <f t="shared" si="23"/>
        <v>0</v>
      </c>
      <c r="HY22" s="37">
        <f t="shared" si="23"/>
        <v>0</v>
      </c>
      <c r="HZ22" s="37">
        <f t="shared" si="23"/>
        <v>0</v>
      </c>
      <c r="IA22" s="37">
        <f t="shared" si="23"/>
        <v>0</v>
      </c>
      <c r="IB22" s="37">
        <f t="shared" si="23"/>
        <v>0</v>
      </c>
      <c r="IC22" s="37">
        <f t="shared" si="23"/>
        <v>0</v>
      </c>
      <c r="ID22" s="37">
        <f t="shared" si="23"/>
        <v>0</v>
      </c>
      <c r="IE22" s="37">
        <f t="shared" si="23"/>
        <v>0</v>
      </c>
      <c r="IF22" s="37">
        <f t="shared" si="23"/>
        <v>0</v>
      </c>
      <c r="IG22" s="37">
        <f t="shared" si="23"/>
        <v>0</v>
      </c>
      <c r="IH22" s="37">
        <f t="shared" si="23"/>
        <v>0</v>
      </c>
      <c r="II22" s="37">
        <f t="shared" si="23"/>
        <v>0</v>
      </c>
      <c r="IJ22" s="37">
        <f t="shared" si="23"/>
        <v>0</v>
      </c>
      <c r="IK22" s="37">
        <f t="shared" si="23"/>
        <v>0</v>
      </c>
      <c r="IL22" s="37">
        <f t="shared" si="23"/>
        <v>0</v>
      </c>
      <c r="IM22" s="37">
        <f t="shared" si="23"/>
        <v>0</v>
      </c>
      <c r="IN22" s="37">
        <f t="shared" si="23"/>
        <v>0</v>
      </c>
      <c r="IO22" s="37">
        <f t="shared" si="23"/>
        <v>0</v>
      </c>
      <c r="IP22" s="37">
        <f t="shared" si="23"/>
        <v>0</v>
      </c>
      <c r="IQ22" s="37">
        <f t="shared" si="23"/>
        <v>0</v>
      </c>
      <c r="IR22" s="37">
        <f t="shared" si="23"/>
        <v>0</v>
      </c>
      <c r="IS22" s="37">
        <f t="shared" si="23"/>
        <v>0</v>
      </c>
      <c r="IT22" s="37">
        <f t="shared" si="23"/>
        <v>0</v>
      </c>
      <c r="IU22" s="37">
        <f t="shared" si="23"/>
        <v>0</v>
      </c>
      <c r="IV22" s="37">
        <f t="shared" si="23"/>
        <v>0</v>
      </c>
      <c r="IW22" s="37">
        <f t="shared" si="23"/>
        <v>0</v>
      </c>
      <c r="IX22" s="37">
        <f t="shared" si="23"/>
        <v>0</v>
      </c>
      <c r="IY22" s="37">
        <f t="shared" si="23"/>
        <v>0</v>
      </c>
      <c r="IZ22" s="37">
        <f t="shared" si="23"/>
        <v>0</v>
      </c>
      <c r="JA22" s="37">
        <f t="shared" si="23"/>
        <v>0</v>
      </c>
      <c r="JB22" s="37">
        <f t="shared" si="23"/>
        <v>0</v>
      </c>
      <c r="JC22" s="37">
        <f t="shared" si="23"/>
        <v>0</v>
      </c>
      <c r="JD22" s="37">
        <f t="shared" si="23"/>
        <v>0</v>
      </c>
      <c r="JE22" s="37">
        <f t="shared" si="23"/>
        <v>0</v>
      </c>
      <c r="JF22" s="37">
        <f t="shared" si="23"/>
        <v>0</v>
      </c>
      <c r="JG22" s="37">
        <f t="shared" si="23"/>
        <v>0</v>
      </c>
      <c r="JH22" s="37">
        <f t="shared" si="23"/>
        <v>0</v>
      </c>
      <c r="JI22" s="37">
        <f t="shared" si="23"/>
        <v>0</v>
      </c>
      <c r="JJ22" s="37">
        <f t="shared" si="23"/>
        <v>0</v>
      </c>
      <c r="JK22" s="37">
        <f t="shared" si="23"/>
        <v>0</v>
      </c>
      <c r="JL22" s="37">
        <f t="shared" si="23"/>
        <v>0</v>
      </c>
      <c r="JM22" s="37">
        <f t="shared" si="23"/>
        <v>0</v>
      </c>
      <c r="JN22" s="37">
        <f t="shared" si="23"/>
        <v>0</v>
      </c>
      <c r="JO22" s="37">
        <f t="shared" si="23"/>
        <v>0</v>
      </c>
      <c r="JP22" s="37">
        <f t="shared" si="23"/>
        <v>0</v>
      </c>
      <c r="JQ22" s="37">
        <f t="shared" si="23"/>
        <v>0</v>
      </c>
      <c r="JR22" s="37">
        <f t="shared" si="23"/>
        <v>0</v>
      </c>
      <c r="JS22" s="37">
        <f t="shared" si="23"/>
        <v>0</v>
      </c>
      <c r="JT22" s="37">
        <f t="shared" si="23"/>
        <v>0</v>
      </c>
      <c r="JU22" s="37">
        <f t="shared" si="23"/>
        <v>0</v>
      </c>
      <c r="JV22" s="37">
        <f t="shared" si="23"/>
        <v>0</v>
      </c>
      <c r="JW22" s="37">
        <f t="shared" si="23"/>
        <v>0</v>
      </c>
      <c r="JX22" s="37">
        <f t="shared" si="23"/>
        <v>0</v>
      </c>
      <c r="JY22" s="37">
        <f t="shared" si="23"/>
        <v>0</v>
      </c>
      <c r="JZ22" s="37">
        <f t="shared" si="23"/>
        <v>0</v>
      </c>
      <c r="KA22" s="37">
        <f t="shared" si="23"/>
        <v>0</v>
      </c>
      <c r="KB22" s="37">
        <f t="shared" si="23"/>
        <v>0</v>
      </c>
      <c r="KC22" s="37">
        <f t="shared" si="23"/>
        <v>0</v>
      </c>
      <c r="KD22" s="37">
        <f t="shared" ref="KD22:MO22" si="24">$E$9/12*KD20</f>
        <v>0</v>
      </c>
      <c r="KE22" s="37">
        <f t="shared" si="24"/>
        <v>0</v>
      </c>
      <c r="KF22" s="37">
        <f t="shared" si="24"/>
        <v>0</v>
      </c>
      <c r="KG22" s="37">
        <f t="shared" si="24"/>
        <v>0</v>
      </c>
      <c r="KH22" s="37">
        <f t="shared" si="24"/>
        <v>0</v>
      </c>
      <c r="KI22" s="37">
        <f t="shared" si="24"/>
        <v>0</v>
      </c>
      <c r="KJ22" s="37">
        <f t="shared" si="24"/>
        <v>0</v>
      </c>
      <c r="KK22" s="37">
        <f t="shared" si="24"/>
        <v>0</v>
      </c>
      <c r="KL22" s="37">
        <f t="shared" si="24"/>
        <v>0</v>
      </c>
      <c r="KM22" s="37">
        <f t="shared" si="24"/>
        <v>0</v>
      </c>
      <c r="KN22" s="37">
        <f t="shared" si="24"/>
        <v>0</v>
      </c>
      <c r="KO22" s="37">
        <f t="shared" si="24"/>
        <v>0</v>
      </c>
      <c r="KP22" s="37">
        <f t="shared" si="24"/>
        <v>0</v>
      </c>
      <c r="KQ22" s="37">
        <f t="shared" si="24"/>
        <v>0</v>
      </c>
      <c r="KR22" s="37">
        <f t="shared" si="24"/>
        <v>0</v>
      </c>
      <c r="KS22" s="37">
        <f t="shared" si="24"/>
        <v>0</v>
      </c>
      <c r="KT22" s="37">
        <f t="shared" si="24"/>
        <v>0</v>
      </c>
      <c r="KU22" s="37">
        <f t="shared" si="24"/>
        <v>0</v>
      </c>
      <c r="KV22" s="37">
        <f t="shared" si="24"/>
        <v>0</v>
      </c>
      <c r="KW22" s="37">
        <f t="shared" si="24"/>
        <v>0</v>
      </c>
      <c r="KX22" s="37">
        <f t="shared" si="24"/>
        <v>0</v>
      </c>
      <c r="KY22" s="37">
        <f t="shared" si="24"/>
        <v>0</v>
      </c>
      <c r="KZ22" s="37">
        <f t="shared" si="24"/>
        <v>0</v>
      </c>
      <c r="LA22" s="37">
        <f t="shared" si="24"/>
        <v>0</v>
      </c>
      <c r="LB22" s="37">
        <f t="shared" si="24"/>
        <v>0</v>
      </c>
      <c r="LC22" s="37">
        <f t="shared" si="24"/>
        <v>0</v>
      </c>
      <c r="LD22" s="37">
        <f t="shared" si="24"/>
        <v>0</v>
      </c>
      <c r="LE22" s="37">
        <f t="shared" si="24"/>
        <v>0</v>
      </c>
      <c r="LF22" s="37">
        <f t="shared" si="24"/>
        <v>0</v>
      </c>
      <c r="LG22" s="37">
        <f t="shared" si="24"/>
        <v>0</v>
      </c>
      <c r="LH22" s="37">
        <f t="shared" si="24"/>
        <v>0</v>
      </c>
      <c r="LI22" s="37">
        <f t="shared" si="24"/>
        <v>0</v>
      </c>
      <c r="LJ22" s="37">
        <f t="shared" si="24"/>
        <v>0</v>
      </c>
      <c r="LK22" s="37">
        <f t="shared" si="24"/>
        <v>0</v>
      </c>
      <c r="LL22" s="37">
        <f t="shared" si="24"/>
        <v>0</v>
      </c>
      <c r="LM22" s="37">
        <f t="shared" si="24"/>
        <v>0</v>
      </c>
      <c r="LN22" s="37">
        <f t="shared" si="24"/>
        <v>0</v>
      </c>
      <c r="LO22" s="37">
        <f t="shared" si="24"/>
        <v>0</v>
      </c>
      <c r="LP22" s="37">
        <f t="shared" si="24"/>
        <v>0</v>
      </c>
      <c r="LQ22" s="37">
        <f t="shared" si="24"/>
        <v>0</v>
      </c>
      <c r="LR22" s="37">
        <f t="shared" si="24"/>
        <v>0</v>
      </c>
      <c r="LS22" s="37">
        <f t="shared" si="24"/>
        <v>0</v>
      </c>
      <c r="LT22" s="37">
        <f t="shared" si="24"/>
        <v>0</v>
      </c>
      <c r="LU22" s="37">
        <f t="shared" si="24"/>
        <v>0</v>
      </c>
      <c r="LV22" s="37">
        <f t="shared" si="24"/>
        <v>0</v>
      </c>
      <c r="LW22" s="37">
        <f t="shared" si="24"/>
        <v>0</v>
      </c>
      <c r="LX22" s="37">
        <f t="shared" si="24"/>
        <v>0</v>
      </c>
      <c r="LY22" s="37">
        <f t="shared" si="24"/>
        <v>0</v>
      </c>
      <c r="LZ22" s="37">
        <f t="shared" si="24"/>
        <v>0</v>
      </c>
      <c r="MA22" s="37">
        <f t="shared" si="24"/>
        <v>0</v>
      </c>
      <c r="MB22" s="37">
        <f t="shared" si="24"/>
        <v>0</v>
      </c>
      <c r="MC22" s="37">
        <f t="shared" si="24"/>
        <v>0</v>
      </c>
      <c r="MD22" s="37">
        <f t="shared" si="24"/>
        <v>0</v>
      </c>
      <c r="ME22" s="37">
        <f t="shared" si="24"/>
        <v>0</v>
      </c>
      <c r="MF22" s="37">
        <f t="shared" si="24"/>
        <v>0</v>
      </c>
      <c r="MG22" s="37">
        <f t="shared" si="24"/>
        <v>0</v>
      </c>
      <c r="MH22" s="37">
        <f t="shared" si="24"/>
        <v>0</v>
      </c>
      <c r="MI22" s="37">
        <f t="shared" si="24"/>
        <v>0</v>
      </c>
      <c r="MJ22" s="37">
        <f t="shared" si="24"/>
        <v>0</v>
      </c>
      <c r="MK22" s="37">
        <f t="shared" si="24"/>
        <v>0</v>
      </c>
      <c r="ML22" s="37">
        <f t="shared" si="24"/>
        <v>0</v>
      </c>
      <c r="MM22" s="37">
        <f t="shared" si="24"/>
        <v>0</v>
      </c>
      <c r="MN22" s="37">
        <f t="shared" si="24"/>
        <v>0</v>
      </c>
      <c r="MO22" s="37">
        <f t="shared" si="24"/>
        <v>0</v>
      </c>
      <c r="MP22" s="37">
        <f t="shared" ref="MP22:OC22" si="25">$E$9/12*MP20</f>
        <v>0</v>
      </c>
      <c r="MQ22" s="37">
        <f t="shared" si="25"/>
        <v>0</v>
      </c>
      <c r="MR22" s="37">
        <f t="shared" si="25"/>
        <v>0</v>
      </c>
      <c r="MS22" s="37">
        <f t="shared" si="25"/>
        <v>0</v>
      </c>
      <c r="MT22" s="37">
        <f t="shared" si="25"/>
        <v>0</v>
      </c>
      <c r="MU22" s="37">
        <f t="shared" si="25"/>
        <v>0</v>
      </c>
      <c r="MV22" s="37">
        <f t="shared" si="25"/>
        <v>0</v>
      </c>
      <c r="MW22" s="37">
        <f t="shared" si="25"/>
        <v>0</v>
      </c>
      <c r="MX22" s="37">
        <f t="shared" si="25"/>
        <v>0</v>
      </c>
      <c r="MY22" s="37">
        <f t="shared" si="25"/>
        <v>0</v>
      </c>
      <c r="MZ22" s="37">
        <f t="shared" si="25"/>
        <v>0</v>
      </c>
      <c r="NA22" s="37">
        <f t="shared" si="25"/>
        <v>0</v>
      </c>
      <c r="NB22" s="37">
        <f t="shared" si="25"/>
        <v>0</v>
      </c>
      <c r="NC22" s="37">
        <f t="shared" si="25"/>
        <v>0</v>
      </c>
      <c r="ND22" s="37">
        <f t="shared" si="25"/>
        <v>0</v>
      </c>
      <c r="NE22" s="37">
        <f t="shared" si="25"/>
        <v>0</v>
      </c>
      <c r="NF22" s="37">
        <f t="shared" si="25"/>
        <v>0</v>
      </c>
      <c r="NG22" s="37">
        <f t="shared" si="25"/>
        <v>0</v>
      </c>
      <c r="NH22" s="37">
        <f t="shared" si="25"/>
        <v>0</v>
      </c>
      <c r="NI22" s="37">
        <f t="shared" si="25"/>
        <v>0</v>
      </c>
      <c r="NJ22" s="37">
        <f t="shared" si="25"/>
        <v>0</v>
      </c>
      <c r="NK22" s="37">
        <f t="shared" si="25"/>
        <v>0</v>
      </c>
      <c r="NL22" s="37">
        <f t="shared" si="25"/>
        <v>0</v>
      </c>
      <c r="NM22" s="37">
        <f t="shared" si="25"/>
        <v>0</v>
      </c>
      <c r="NN22" s="37">
        <f t="shared" si="25"/>
        <v>0</v>
      </c>
      <c r="NO22" s="37">
        <f t="shared" si="25"/>
        <v>0</v>
      </c>
      <c r="NP22" s="37">
        <f t="shared" si="25"/>
        <v>0</v>
      </c>
      <c r="NQ22" s="37">
        <f t="shared" si="25"/>
        <v>0</v>
      </c>
      <c r="NR22" s="37">
        <f t="shared" si="25"/>
        <v>0</v>
      </c>
      <c r="NS22" s="37">
        <f t="shared" si="25"/>
        <v>0</v>
      </c>
      <c r="NT22" s="37">
        <f t="shared" si="25"/>
        <v>0</v>
      </c>
      <c r="NU22" s="37">
        <f t="shared" si="25"/>
        <v>0</v>
      </c>
      <c r="NV22" s="37">
        <f t="shared" si="25"/>
        <v>0</v>
      </c>
      <c r="NW22" s="37">
        <f t="shared" si="25"/>
        <v>0</v>
      </c>
      <c r="NX22" s="37">
        <f t="shared" si="25"/>
        <v>0</v>
      </c>
      <c r="NY22" s="37">
        <f t="shared" si="25"/>
        <v>0</v>
      </c>
      <c r="NZ22" s="37">
        <f t="shared" si="25"/>
        <v>0</v>
      </c>
      <c r="OA22" s="37">
        <f t="shared" si="25"/>
        <v>0</v>
      </c>
      <c r="OB22" s="37">
        <f t="shared" si="25"/>
        <v>0</v>
      </c>
      <c r="OC22" s="37">
        <f t="shared" si="25"/>
        <v>0</v>
      </c>
      <c r="OE22" s="15" t="s">
        <v>373</v>
      </c>
      <c r="OF22" s="194" t="s">
        <v>378</v>
      </c>
      <c r="OG22" s="15" t="s">
        <v>379</v>
      </c>
      <c r="OH22" s="15">
        <f>IF($K$8="No",0,SUM(W22*Inputs!$G$79,Financials!AN$19-Financials!AN$15))</f>
        <v>4577.3526689293421</v>
      </c>
    </row>
    <row r="23" spans="5:398" s="15" customFormat="1">
      <c r="E23" s="15">
        <v>4</v>
      </c>
      <c r="G23" s="37">
        <f t="shared" si="7"/>
        <v>342395.98681036284</v>
      </c>
      <c r="H23" s="37"/>
      <c r="I23" s="37">
        <f t="shared" si="8"/>
        <v>4046.0458761319405</v>
      </c>
      <c r="K23" s="37">
        <f t="shared" si="9"/>
        <v>1997.30992306045</v>
      </c>
      <c r="M23" s="37">
        <f t="shared" si="10"/>
        <v>2048.7359530714903</v>
      </c>
      <c r="O23" s="37">
        <f t="shared" si="11"/>
        <v>340347.25085729134</v>
      </c>
      <c r="P23" s="30">
        <v>1</v>
      </c>
      <c r="Q23" s="15">
        <v>4</v>
      </c>
      <c r="S23" s="15">
        <f t="shared" si="12"/>
        <v>4</v>
      </c>
      <c r="U23" s="42">
        <f>IF($K$8="No",0,IF(S23=1,Inputs!$M$24,IF(S23=2,Inputs!$M$25,IF(S23=3,Inputs!$M$26,IF(S23=4,Inputs!$M$27,IF(S23=5,Inputs!$M$28,IF(S23=6,Inputs!$M$29,IF(S23=7,Inputs!$M$30,IF(S23=8,Inputs!$M$31,IF(S23=9,Inputs!$M$32,IF(S23=10,Inputs!$M$33,IF(S23=11,Inputs!$M$34,IF(S23=12,Inputs!$M$35,0)))))))))))))</f>
        <v>56014.137050854115</v>
      </c>
      <c r="W23" s="42">
        <f t="shared" si="0"/>
        <v>56014.137050854115</v>
      </c>
      <c r="Y23" s="42">
        <f>IF($K$8="No",0,SUM($W$23*Inputs!$G$79,Financials!AO$19-Financials!AO$15))</f>
        <v>5601.4137050854106</v>
      </c>
      <c r="AA23" s="42">
        <f>IF($K$8="No",0,Financials!AO$41)</f>
        <v>572.05854549999992</v>
      </c>
      <c r="AB23" s="42"/>
      <c r="AC23" s="37">
        <f t="shared" si="13"/>
        <v>4191.1292996545089</v>
      </c>
      <c r="AD23" s="42"/>
      <c r="AG23" s="15" t="s">
        <v>368</v>
      </c>
      <c r="AH23" s="191">
        <f t="shared" ref="AH23:CS23" si="26">AH21-AH22</f>
        <v>2013.2973261319405</v>
      </c>
      <c r="AI23" s="191">
        <f t="shared" si="26"/>
        <v>2025.0415605343769</v>
      </c>
      <c r="AJ23" s="191">
        <f t="shared" si="26"/>
        <v>2036.8543029708276</v>
      </c>
      <c r="AK23" s="191">
        <f t="shared" si="26"/>
        <v>2048.7359530714903</v>
      </c>
      <c r="AL23" s="191">
        <f t="shared" si="26"/>
        <v>2060.6869127977407</v>
      </c>
      <c r="AM23" s="191">
        <f t="shared" si="26"/>
        <v>2072.7075864557278</v>
      </c>
      <c r="AN23" s="191">
        <f t="shared" si="26"/>
        <v>2084.7983807100527</v>
      </c>
      <c r="AO23" s="191">
        <f t="shared" si="26"/>
        <v>2096.9597045975283</v>
      </c>
      <c r="AP23" s="191">
        <f t="shared" si="26"/>
        <v>2109.1919695410143</v>
      </c>
      <c r="AQ23" s="191">
        <f t="shared" si="26"/>
        <v>2121.4955893633369</v>
      </c>
      <c r="AR23" s="191">
        <f t="shared" si="26"/>
        <v>2133.8709803012894</v>
      </c>
      <c r="AS23" s="191">
        <f t="shared" si="26"/>
        <v>2146.3185610197133</v>
      </c>
      <c r="AT23" s="191">
        <f t="shared" si="26"/>
        <v>2158.838752625662</v>
      </c>
      <c r="AU23" s="191">
        <f t="shared" si="26"/>
        <v>2171.4319786826454</v>
      </c>
      <c r="AV23" s="191">
        <f t="shared" si="26"/>
        <v>2184.0986652249603</v>
      </c>
      <c r="AW23" s="191">
        <f t="shared" si="26"/>
        <v>2196.8392407721062</v>
      </c>
      <c r="AX23" s="191">
        <f t="shared" si="26"/>
        <v>2209.6541363432771</v>
      </c>
      <c r="AY23" s="191">
        <f t="shared" si="26"/>
        <v>2222.5437854719457</v>
      </c>
      <c r="AZ23" s="191">
        <f t="shared" si="26"/>
        <v>2235.5086242205325</v>
      </c>
      <c r="BA23" s="191">
        <f t="shared" si="26"/>
        <v>2248.549091195152</v>
      </c>
      <c r="BB23" s="191">
        <f t="shared" si="26"/>
        <v>2261.6656275604573</v>
      </c>
      <c r="BC23" s="191">
        <f t="shared" si="26"/>
        <v>2274.8586770545598</v>
      </c>
      <c r="BD23" s="191">
        <f t="shared" si="26"/>
        <v>2288.128686004045</v>
      </c>
      <c r="BE23" s="191">
        <f t="shared" si="26"/>
        <v>2301.4761033390687</v>
      </c>
      <c r="BF23" s="191">
        <f t="shared" si="26"/>
        <v>2314.9013806085463</v>
      </c>
      <c r="BG23" s="191">
        <f t="shared" si="26"/>
        <v>2328.4049719954296</v>
      </c>
      <c r="BH23" s="191">
        <f t="shared" si="26"/>
        <v>2341.9873343320696</v>
      </c>
      <c r="BI23" s="191">
        <f t="shared" si="26"/>
        <v>2355.6489271156734</v>
      </c>
      <c r="BJ23" s="191">
        <f t="shared" si="26"/>
        <v>2369.3902125238483</v>
      </c>
      <c r="BK23" s="191">
        <f t="shared" si="26"/>
        <v>2383.2116554302374</v>
      </c>
      <c r="BL23" s="191">
        <f t="shared" si="26"/>
        <v>2397.1137234202474</v>
      </c>
      <c r="BM23" s="191">
        <f t="shared" si="26"/>
        <v>2411.0968868068658</v>
      </c>
      <c r="BN23" s="191">
        <f t="shared" si="26"/>
        <v>2425.1616186465726</v>
      </c>
      <c r="BO23" s="191">
        <f t="shared" si="26"/>
        <v>2439.3083947553441</v>
      </c>
      <c r="BP23" s="191">
        <f t="shared" si="26"/>
        <v>2453.5376937247502</v>
      </c>
      <c r="BQ23" s="191">
        <f t="shared" si="26"/>
        <v>2467.8499969381446</v>
      </c>
      <c r="BR23" s="191">
        <f t="shared" si="26"/>
        <v>2482.2457885869503</v>
      </c>
      <c r="BS23" s="191">
        <f t="shared" si="26"/>
        <v>2496.7255556870409</v>
      </c>
      <c r="BT23" s="191">
        <f t="shared" si="26"/>
        <v>2511.2897880952155</v>
      </c>
      <c r="BU23" s="191">
        <f t="shared" si="26"/>
        <v>2525.9389785257708</v>
      </c>
      <c r="BV23" s="191">
        <f t="shared" si="26"/>
        <v>2540.6736225671712</v>
      </c>
      <c r="BW23" s="191">
        <f t="shared" si="26"/>
        <v>2555.4942186988128</v>
      </c>
      <c r="BX23" s="191">
        <f t="shared" si="26"/>
        <v>2570.4012683078895</v>
      </c>
      <c r="BY23" s="191">
        <f t="shared" si="26"/>
        <v>2585.3952757063521</v>
      </c>
      <c r="BZ23" s="191">
        <f t="shared" si="26"/>
        <v>2600.4767481479726</v>
      </c>
      <c r="CA23" s="191">
        <f t="shared" si="26"/>
        <v>2615.6461958455025</v>
      </c>
      <c r="CB23" s="191">
        <f t="shared" si="26"/>
        <v>2630.9041319879343</v>
      </c>
      <c r="CC23" s="191">
        <f t="shared" si="26"/>
        <v>2646.2510727578642</v>
      </c>
      <c r="CD23" s="191">
        <f t="shared" si="26"/>
        <v>2661.687537348952</v>
      </c>
      <c r="CE23" s="191">
        <f t="shared" si="26"/>
        <v>2677.214047983487</v>
      </c>
      <c r="CF23" s="191">
        <f t="shared" si="26"/>
        <v>2692.8311299300576</v>
      </c>
      <c r="CG23" s="191">
        <f t="shared" si="26"/>
        <v>2708.5393115213164</v>
      </c>
      <c r="CH23" s="191">
        <f t="shared" si="26"/>
        <v>2724.3391241718573</v>
      </c>
      <c r="CI23" s="191">
        <f t="shared" si="26"/>
        <v>2740.2311023961929</v>
      </c>
      <c r="CJ23" s="191">
        <f t="shared" si="26"/>
        <v>2756.2157838268377</v>
      </c>
      <c r="CK23" s="191">
        <f t="shared" si="26"/>
        <v>2772.2937092324942</v>
      </c>
      <c r="CL23" s="191">
        <f t="shared" si="26"/>
        <v>2788.4654225363502</v>
      </c>
      <c r="CM23" s="191">
        <f t="shared" si="26"/>
        <v>2804.7314708344793</v>
      </c>
      <c r="CN23" s="191">
        <f t="shared" si="26"/>
        <v>2821.0924044143467</v>
      </c>
      <c r="CO23" s="191">
        <f t="shared" si="26"/>
        <v>2837.5487767734307</v>
      </c>
      <c r="CP23" s="191">
        <f t="shared" si="26"/>
        <v>2854.1011446379425</v>
      </c>
      <c r="CQ23" s="191">
        <f t="shared" si="26"/>
        <v>2870.750067981664</v>
      </c>
      <c r="CR23" s="191">
        <f t="shared" si="26"/>
        <v>2887.49611004489</v>
      </c>
      <c r="CS23" s="191">
        <f t="shared" si="26"/>
        <v>2904.3398373534856</v>
      </c>
      <c r="CT23" s="191">
        <f t="shared" ref="CT23:FE23" si="27">CT21-CT22</f>
        <v>2921.2818197380475</v>
      </c>
      <c r="CU23" s="191">
        <f t="shared" si="27"/>
        <v>2938.3226303531856</v>
      </c>
      <c r="CV23" s="191">
        <f t="shared" si="27"/>
        <v>2955.4628456969126</v>
      </c>
      <c r="CW23" s="191">
        <f t="shared" si="27"/>
        <v>2972.7030456301445</v>
      </c>
      <c r="CX23" s="191">
        <f t="shared" si="27"/>
        <v>2990.0438133963207</v>
      </c>
      <c r="CY23" s="191">
        <f t="shared" si="27"/>
        <v>3007.4857356411326</v>
      </c>
      <c r="CZ23" s="191">
        <f t="shared" si="27"/>
        <v>3025.0294024323725</v>
      </c>
      <c r="DA23" s="191">
        <f t="shared" si="27"/>
        <v>3042.6754072798949</v>
      </c>
      <c r="DB23" s="191">
        <f t="shared" si="27"/>
        <v>3060.4243471556938</v>
      </c>
      <c r="DC23" s="191">
        <f t="shared" si="27"/>
        <v>3078.2768225141022</v>
      </c>
      <c r="DD23" s="191">
        <f t="shared" si="27"/>
        <v>3096.2334373121012</v>
      </c>
      <c r="DE23" s="191">
        <f t="shared" si="27"/>
        <v>3114.2947990297553</v>
      </c>
      <c r="DF23" s="191">
        <f t="shared" si="27"/>
        <v>3132.4615186907622</v>
      </c>
      <c r="DG23" s="191">
        <f t="shared" si="27"/>
        <v>3150.7342108831249</v>
      </c>
      <c r="DH23" s="191">
        <f t="shared" si="27"/>
        <v>3169.1134937799434</v>
      </c>
      <c r="DI23" s="191">
        <f t="shared" si="27"/>
        <v>3187.599989160326</v>
      </c>
      <c r="DJ23" s="191">
        <f t="shared" si="27"/>
        <v>3206.1943224304277</v>
      </c>
      <c r="DK23" s="191">
        <f t="shared" si="27"/>
        <v>3224.8971226446056</v>
      </c>
      <c r="DL23" s="191">
        <f t="shared" si="27"/>
        <v>3243.7090225266993</v>
      </c>
      <c r="DM23" s="191">
        <f t="shared" si="27"/>
        <v>3262.6306584914382</v>
      </c>
      <c r="DN23" s="191">
        <f t="shared" si="27"/>
        <v>3281.6626706659717</v>
      </c>
      <c r="DO23" s="191">
        <f t="shared" si="27"/>
        <v>3300.805702911523</v>
      </c>
      <c r="DP23" s="191">
        <f t="shared" si="27"/>
        <v>3320.0604028451735</v>
      </c>
      <c r="DQ23" s="191">
        <f t="shared" si="27"/>
        <v>3339.4274218617707</v>
      </c>
      <c r="DR23" s="191">
        <f t="shared" si="27"/>
        <v>3358.9074151559644</v>
      </c>
      <c r="DS23" s="191">
        <f t="shared" si="27"/>
        <v>3378.5010417443741</v>
      </c>
      <c r="DT23" s="191">
        <f t="shared" si="27"/>
        <v>3398.2089644878829</v>
      </c>
      <c r="DU23" s="191">
        <f t="shared" si="27"/>
        <v>3418.0318501140623</v>
      </c>
      <c r="DV23" s="191">
        <f t="shared" si="27"/>
        <v>3437.9703692397275</v>
      </c>
      <c r="DW23" s="191">
        <f t="shared" si="27"/>
        <v>3458.0251963936262</v>
      </c>
      <c r="DX23" s="191">
        <f t="shared" si="27"/>
        <v>3478.1970100392555</v>
      </c>
      <c r="DY23" s="191">
        <f t="shared" si="27"/>
        <v>3498.4864925978177</v>
      </c>
      <c r="DZ23" s="191">
        <f t="shared" si="27"/>
        <v>3518.8943304713048</v>
      </c>
      <c r="EA23" s="191">
        <f t="shared" si="27"/>
        <v>3539.421214065721</v>
      </c>
      <c r="EB23" s="191">
        <f t="shared" si="27"/>
        <v>3560.0678378144376</v>
      </c>
      <c r="EC23" s="191">
        <f t="shared" si="27"/>
        <v>3580.8349002016885</v>
      </c>
      <c r="ED23" s="191">
        <f t="shared" si="27"/>
        <v>3601.7231037861984</v>
      </c>
      <c r="EE23" s="191">
        <f t="shared" si="27"/>
        <v>3622.7331552249511</v>
      </c>
      <c r="EF23" s="191">
        <f t="shared" si="27"/>
        <v>3643.8657652970969</v>
      </c>
      <c r="EG23" s="191">
        <f t="shared" si="27"/>
        <v>3665.1216489279964</v>
      </c>
      <c r="EH23" s="191">
        <f t="shared" si="27"/>
        <v>3686.5015252134099</v>
      </c>
      <c r="EI23" s="191">
        <f t="shared" si="27"/>
        <v>3708.0061174438215</v>
      </c>
      <c r="EJ23" s="191">
        <f t="shared" si="27"/>
        <v>3729.6361531289103</v>
      </c>
      <c r="EK23" s="191">
        <f t="shared" si="27"/>
        <v>3751.3923640221624</v>
      </c>
      <c r="EL23" s="191">
        <f t="shared" si="27"/>
        <v>3773.2754861456251</v>
      </c>
      <c r="EM23" s="191">
        <f t="shared" si="27"/>
        <v>3795.2862598148076</v>
      </c>
      <c r="EN23" s="191">
        <f t="shared" si="27"/>
        <v>3817.4254296637273</v>
      </c>
      <c r="EO23" s="191">
        <f t="shared" si="27"/>
        <v>3839.693744670099</v>
      </c>
      <c r="EP23" s="191">
        <f t="shared" si="27"/>
        <v>3862.0919581806747</v>
      </c>
      <c r="EQ23" s="191">
        <f t="shared" si="27"/>
        <v>3884.6208279367288</v>
      </c>
      <c r="ER23" s="191">
        <f t="shared" si="27"/>
        <v>3907.281116099693</v>
      </c>
      <c r="ES23" s="191">
        <f t="shared" si="27"/>
        <v>3930.0735892769412</v>
      </c>
      <c r="ET23" s="191">
        <f t="shared" si="27"/>
        <v>3952.9990185477232</v>
      </c>
      <c r="EU23" s="191">
        <f t="shared" si="27"/>
        <v>3976.0581794892519</v>
      </c>
      <c r="EV23" s="191">
        <f t="shared" si="27"/>
        <v>3999.2518522029391</v>
      </c>
      <c r="EW23" s="191">
        <f t="shared" si="27"/>
        <v>4022.5808213407895</v>
      </c>
      <c r="EX23" s="191">
        <f t="shared" si="27"/>
        <v>0</v>
      </c>
      <c r="EY23" s="191">
        <f t="shared" si="27"/>
        <v>0</v>
      </c>
      <c r="EZ23" s="191">
        <f t="shared" si="27"/>
        <v>0</v>
      </c>
      <c r="FA23" s="191">
        <f t="shared" si="27"/>
        <v>0</v>
      </c>
      <c r="FB23" s="191">
        <f t="shared" si="27"/>
        <v>0</v>
      </c>
      <c r="FC23" s="191">
        <f t="shared" si="27"/>
        <v>0</v>
      </c>
      <c r="FD23" s="191">
        <f t="shared" si="27"/>
        <v>0</v>
      </c>
      <c r="FE23" s="191">
        <f t="shared" si="27"/>
        <v>0</v>
      </c>
      <c r="FF23" s="191">
        <f t="shared" ref="FF23:HQ23" si="28">FF21-FF22</f>
        <v>0</v>
      </c>
      <c r="FG23" s="191">
        <f t="shared" si="28"/>
        <v>0</v>
      </c>
      <c r="FH23" s="191">
        <f t="shared" si="28"/>
        <v>0</v>
      </c>
      <c r="FI23" s="191">
        <f t="shared" si="28"/>
        <v>0</v>
      </c>
      <c r="FJ23" s="191">
        <f t="shared" si="28"/>
        <v>0</v>
      </c>
      <c r="FK23" s="191">
        <f t="shared" si="28"/>
        <v>0</v>
      </c>
      <c r="FL23" s="191">
        <f t="shared" si="28"/>
        <v>0</v>
      </c>
      <c r="FM23" s="191">
        <f t="shared" si="28"/>
        <v>0</v>
      </c>
      <c r="FN23" s="191">
        <f t="shared" si="28"/>
        <v>0</v>
      </c>
      <c r="FO23" s="191">
        <f t="shared" si="28"/>
        <v>0</v>
      </c>
      <c r="FP23" s="191">
        <f t="shared" si="28"/>
        <v>0</v>
      </c>
      <c r="FQ23" s="191">
        <f t="shared" si="28"/>
        <v>0</v>
      </c>
      <c r="FR23" s="191">
        <f t="shared" si="28"/>
        <v>0</v>
      </c>
      <c r="FS23" s="191">
        <f t="shared" si="28"/>
        <v>0</v>
      </c>
      <c r="FT23" s="191">
        <f t="shared" si="28"/>
        <v>0</v>
      </c>
      <c r="FU23" s="191">
        <f t="shared" si="28"/>
        <v>0</v>
      </c>
      <c r="FV23" s="191">
        <f t="shared" si="28"/>
        <v>0</v>
      </c>
      <c r="FW23" s="191">
        <f t="shared" si="28"/>
        <v>0</v>
      </c>
      <c r="FX23" s="191">
        <f t="shared" si="28"/>
        <v>0</v>
      </c>
      <c r="FY23" s="191">
        <f t="shared" si="28"/>
        <v>0</v>
      </c>
      <c r="FZ23" s="191">
        <f t="shared" si="28"/>
        <v>0</v>
      </c>
      <c r="GA23" s="191">
        <f t="shared" si="28"/>
        <v>0</v>
      </c>
      <c r="GB23" s="191">
        <f t="shared" si="28"/>
        <v>0</v>
      </c>
      <c r="GC23" s="191">
        <f t="shared" si="28"/>
        <v>0</v>
      </c>
      <c r="GD23" s="191">
        <f t="shared" si="28"/>
        <v>0</v>
      </c>
      <c r="GE23" s="191">
        <f t="shared" si="28"/>
        <v>0</v>
      </c>
      <c r="GF23" s="191">
        <f t="shared" si="28"/>
        <v>0</v>
      </c>
      <c r="GG23" s="191">
        <f t="shared" si="28"/>
        <v>0</v>
      </c>
      <c r="GH23" s="191">
        <f t="shared" si="28"/>
        <v>0</v>
      </c>
      <c r="GI23" s="191">
        <f t="shared" si="28"/>
        <v>0</v>
      </c>
      <c r="GJ23" s="191">
        <f t="shared" si="28"/>
        <v>0</v>
      </c>
      <c r="GK23" s="191">
        <f t="shared" si="28"/>
        <v>0</v>
      </c>
      <c r="GL23" s="191">
        <f t="shared" si="28"/>
        <v>0</v>
      </c>
      <c r="GM23" s="191">
        <f t="shared" si="28"/>
        <v>0</v>
      </c>
      <c r="GN23" s="191">
        <f t="shared" si="28"/>
        <v>0</v>
      </c>
      <c r="GO23" s="191">
        <f t="shared" si="28"/>
        <v>0</v>
      </c>
      <c r="GP23" s="191">
        <f t="shared" si="28"/>
        <v>0</v>
      </c>
      <c r="GQ23" s="191">
        <f t="shared" si="28"/>
        <v>0</v>
      </c>
      <c r="GR23" s="191">
        <f t="shared" si="28"/>
        <v>0</v>
      </c>
      <c r="GS23" s="191">
        <f t="shared" si="28"/>
        <v>0</v>
      </c>
      <c r="GT23" s="191">
        <f t="shared" si="28"/>
        <v>0</v>
      </c>
      <c r="GU23" s="191">
        <f t="shared" si="28"/>
        <v>0</v>
      </c>
      <c r="GV23" s="191">
        <f t="shared" si="28"/>
        <v>0</v>
      </c>
      <c r="GW23" s="191">
        <f t="shared" si="28"/>
        <v>0</v>
      </c>
      <c r="GX23" s="191">
        <f t="shared" si="28"/>
        <v>0</v>
      </c>
      <c r="GY23" s="191">
        <f t="shared" si="28"/>
        <v>0</v>
      </c>
      <c r="GZ23" s="191">
        <f t="shared" si="28"/>
        <v>0</v>
      </c>
      <c r="HA23" s="191">
        <f t="shared" si="28"/>
        <v>0</v>
      </c>
      <c r="HB23" s="191">
        <f t="shared" si="28"/>
        <v>0</v>
      </c>
      <c r="HC23" s="191">
        <f t="shared" si="28"/>
        <v>0</v>
      </c>
      <c r="HD23" s="191">
        <f t="shared" si="28"/>
        <v>0</v>
      </c>
      <c r="HE23" s="191">
        <f t="shared" si="28"/>
        <v>0</v>
      </c>
      <c r="HF23" s="191">
        <f t="shared" si="28"/>
        <v>0</v>
      </c>
      <c r="HG23" s="191">
        <f t="shared" si="28"/>
        <v>0</v>
      </c>
      <c r="HH23" s="191">
        <f t="shared" si="28"/>
        <v>0</v>
      </c>
      <c r="HI23" s="191">
        <f t="shared" si="28"/>
        <v>0</v>
      </c>
      <c r="HJ23" s="191">
        <f t="shared" si="28"/>
        <v>0</v>
      </c>
      <c r="HK23" s="191">
        <f t="shared" si="28"/>
        <v>0</v>
      </c>
      <c r="HL23" s="191">
        <f t="shared" si="28"/>
        <v>0</v>
      </c>
      <c r="HM23" s="191">
        <f t="shared" si="28"/>
        <v>0</v>
      </c>
      <c r="HN23" s="191">
        <f t="shared" si="28"/>
        <v>0</v>
      </c>
      <c r="HO23" s="191">
        <f t="shared" si="28"/>
        <v>0</v>
      </c>
      <c r="HP23" s="191">
        <f t="shared" si="28"/>
        <v>0</v>
      </c>
      <c r="HQ23" s="191">
        <f t="shared" si="28"/>
        <v>0</v>
      </c>
      <c r="HR23" s="191">
        <f t="shared" ref="HR23:KC23" si="29">HR21-HR22</f>
        <v>0</v>
      </c>
      <c r="HS23" s="191">
        <f t="shared" si="29"/>
        <v>0</v>
      </c>
      <c r="HT23" s="191">
        <f t="shared" si="29"/>
        <v>0</v>
      </c>
      <c r="HU23" s="191">
        <f t="shared" si="29"/>
        <v>0</v>
      </c>
      <c r="HV23" s="191">
        <f t="shared" si="29"/>
        <v>0</v>
      </c>
      <c r="HW23" s="191">
        <f t="shared" si="29"/>
        <v>0</v>
      </c>
      <c r="HX23" s="191">
        <f t="shared" si="29"/>
        <v>0</v>
      </c>
      <c r="HY23" s="191">
        <f t="shared" si="29"/>
        <v>0</v>
      </c>
      <c r="HZ23" s="191">
        <f t="shared" si="29"/>
        <v>0</v>
      </c>
      <c r="IA23" s="191">
        <f t="shared" si="29"/>
        <v>0</v>
      </c>
      <c r="IB23" s="191">
        <f t="shared" si="29"/>
        <v>0</v>
      </c>
      <c r="IC23" s="191">
        <f t="shared" si="29"/>
        <v>0</v>
      </c>
      <c r="ID23" s="191">
        <f t="shared" si="29"/>
        <v>0</v>
      </c>
      <c r="IE23" s="191">
        <f t="shared" si="29"/>
        <v>0</v>
      </c>
      <c r="IF23" s="191">
        <f t="shared" si="29"/>
        <v>0</v>
      </c>
      <c r="IG23" s="191">
        <f t="shared" si="29"/>
        <v>0</v>
      </c>
      <c r="IH23" s="191">
        <f t="shared" si="29"/>
        <v>0</v>
      </c>
      <c r="II23" s="191">
        <f t="shared" si="29"/>
        <v>0</v>
      </c>
      <c r="IJ23" s="191">
        <f t="shared" si="29"/>
        <v>0</v>
      </c>
      <c r="IK23" s="191">
        <f t="shared" si="29"/>
        <v>0</v>
      </c>
      <c r="IL23" s="191">
        <f t="shared" si="29"/>
        <v>0</v>
      </c>
      <c r="IM23" s="191">
        <f t="shared" si="29"/>
        <v>0</v>
      </c>
      <c r="IN23" s="191">
        <f t="shared" si="29"/>
        <v>0</v>
      </c>
      <c r="IO23" s="191">
        <f t="shared" si="29"/>
        <v>0</v>
      </c>
      <c r="IP23" s="191">
        <f t="shared" si="29"/>
        <v>0</v>
      </c>
      <c r="IQ23" s="191">
        <f t="shared" si="29"/>
        <v>0</v>
      </c>
      <c r="IR23" s="191">
        <f t="shared" si="29"/>
        <v>0</v>
      </c>
      <c r="IS23" s="191">
        <f t="shared" si="29"/>
        <v>0</v>
      </c>
      <c r="IT23" s="191">
        <f t="shared" si="29"/>
        <v>0</v>
      </c>
      <c r="IU23" s="191">
        <f t="shared" si="29"/>
        <v>0</v>
      </c>
      <c r="IV23" s="191">
        <f t="shared" si="29"/>
        <v>0</v>
      </c>
      <c r="IW23" s="191">
        <f t="shared" si="29"/>
        <v>0</v>
      </c>
      <c r="IX23" s="191">
        <f t="shared" si="29"/>
        <v>0</v>
      </c>
      <c r="IY23" s="191">
        <f t="shared" si="29"/>
        <v>0</v>
      </c>
      <c r="IZ23" s="191">
        <f t="shared" si="29"/>
        <v>0</v>
      </c>
      <c r="JA23" s="191">
        <f t="shared" si="29"/>
        <v>0</v>
      </c>
      <c r="JB23" s="191">
        <f t="shared" si="29"/>
        <v>0</v>
      </c>
      <c r="JC23" s="191">
        <f t="shared" si="29"/>
        <v>0</v>
      </c>
      <c r="JD23" s="191">
        <f t="shared" si="29"/>
        <v>0</v>
      </c>
      <c r="JE23" s="191">
        <f t="shared" si="29"/>
        <v>0</v>
      </c>
      <c r="JF23" s="191">
        <f t="shared" si="29"/>
        <v>0</v>
      </c>
      <c r="JG23" s="191">
        <f t="shared" si="29"/>
        <v>0</v>
      </c>
      <c r="JH23" s="191">
        <f t="shared" si="29"/>
        <v>0</v>
      </c>
      <c r="JI23" s="191">
        <f t="shared" si="29"/>
        <v>0</v>
      </c>
      <c r="JJ23" s="191">
        <f t="shared" si="29"/>
        <v>0</v>
      </c>
      <c r="JK23" s="191">
        <f t="shared" si="29"/>
        <v>0</v>
      </c>
      <c r="JL23" s="191">
        <f t="shared" si="29"/>
        <v>0</v>
      </c>
      <c r="JM23" s="191">
        <f t="shared" si="29"/>
        <v>0</v>
      </c>
      <c r="JN23" s="191">
        <f t="shared" si="29"/>
        <v>0</v>
      </c>
      <c r="JO23" s="191">
        <f t="shared" si="29"/>
        <v>0</v>
      </c>
      <c r="JP23" s="191">
        <f t="shared" si="29"/>
        <v>0</v>
      </c>
      <c r="JQ23" s="191">
        <f t="shared" si="29"/>
        <v>0</v>
      </c>
      <c r="JR23" s="191">
        <f t="shared" si="29"/>
        <v>0</v>
      </c>
      <c r="JS23" s="191">
        <f t="shared" si="29"/>
        <v>0</v>
      </c>
      <c r="JT23" s="191">
        <f t="shared" si="29"/>
        <v>0</v>
      </c>
      <c r="JU23" s="191">
        <f t="shared" si="29"/>
        <v>0</v>
      </c>
      <c r="JV23" s="191">
        <f t="shared" si="29"/>
        <v>0</v>
      </c>
      <c r="JW23" s="191">
        <f t="shared" si="29"/>
        <v>0</v>
      </c>
      <c r="JX23" s="191">
        <f t="shared" si="29"/>
        <v>0</v>
      </c>
      <c r="JY23" s="191">
        <f t="shared" si="29"/>
        <v>0</v>
      </c>
      <c r="JZ23" s="191">
        <f t="shared" si="29"/>
        <v>0</v>
      </c>
      <c r="KA23" s="191">
        <f t="shared" si="29"/>
        <v>0</v>
      </c>
      <c r="KB23" s="191">
        <f t="shared" si="29"/>
        <v>0</v>
      </c>
      <c r="KC23" s="191">
        <f t="shared" si="29"/>
        <v>0</v>
      </c>
      <c r="KD23" s="191">
        <f t="shared" ref="KD23:MO23" si="30">KD21-KD22</f>
        <v>0</v>
      </c>
      <c r="KE23" s="191">
        <f t="shared" si="30"/>
        <v>0</v>
      </c>
      <c r="KF23" s="191">
        <f t="shared" si="30"/>
        <v>0</v>
      </c>
      <c r="KG23" s="191">
        <f t="shared" si="30"/>
        <v>0</v>
      </c>
      <c r="KH23" s="191">
        <f t="shared" si="30"/>
        <v>0</v>
      </c>
      <c r="KI23" s="191">
        <f t="shared" si="30"/>
        <v>0</v>
      </c>
      <c r="KJ23" s="191">
        <f t="shared" si="30"/>
        <v>0</v>
      </c>
      <c r="KK23" s="191">
        <f t="shared" si="30"/>
        <v>0</v>
      </c>
      <c r="KL23" s="191">
        <f t="shared" si="30"/>
        <v>0</v>
      </c>
      <c r="KM23" s="191">
        <f t="shared" si="30"/>
        <v>0</v>
      </c>
      <c r="KN23" s="191">
        <f t="shared" si="30"/>
        <v>0</v>
      </c>
      <c r="KO23" s="191">
        <f t="shared" si="30"/>
        <v>0</v>
      </c>
      <c r="KP23" s="191">
        <f t="shared" si="30"/>
        <v>0</v>
      </c>
      <c r="KQ23" s="191">
        <f t="shared" si="30"/>
        <v>0</v>
      </c>
      <c r="KR23" s="191">
        <f t="shared" si="30"/>
        <v>0</v>
      </c>
      <c r="KS23" s="191">
        <f t="shared" si="30"/>
        <v>0</v>
      </c>
      <c r="KT23" s="191">
        <f t="shared" si="30"/>
        <v>0</v>
      </c>
      <c r="KU23" s="191">
        <f t="shared" si="30"/>
        <v>0</v>
      </c>
      <c r="KV23" s="191">
        <f t="shared" si="30"/>
        <v>0</v>
      </c>
      <c r="KW23" s="191">
        <f t="shared" si="30"/>
        <v>0</v>
      </c>
      <c r="KX23" s="191">
        <f t="shared" si="30"/>
        <v>0</v>
      </c>
      <c r="KY23" s="191">
        <f t="shared" si="30"/>
        <v>0</v>
      </c>
      <c r="KZ23" s="191">
        <f t="shared" si="30"/>
        <v>0</v>
      </c>
      <c r="LA23" s="191">
        <f t="shared" si="30"/>
        <v>0</v>
      </c>
      <c r="LB23" s="191">
        <f t="shared" si="30"/>
        <v>0</v>
      </c>
      <c r="LC23" s="191">
        <f t="shared" si="30"/>
        <v>0</v>
      </c>
      <c r="LD23" s="191">
        <f t="shared" si="30"/>
        <v>0</v>
      </c>
      <c r="LE23" s="191">
        <f t="shared" si="30"/>
        <v>0</v>
      </c>
      <c r="LF23" s="191">
        <f t="shared" si="30"/>
        <v>0</v>
      </c>
      <c r="LG23" s="191">
        <f t="shared" si="30"/>
        <v>0</v>
      </c>
      <c r="LH23" s="191">
        <f t="shared" si="30"/>
        <v>0</v>
      </c>
      <c r="LI23" s="191">
        <f t="shared" si="30"/>
        <v>0</v>
      </c>
      <c r="LJ23" s="191">
        <f t="shared" si="30"/>
        <v>0</v>
      </c>
      <c r="LK23" s="191">
        <f t="shared" si="30"/>
        <v>0</v>
      </c>
      <c r="LL23" s="191">
        <f t="shared" si="30"/>
        <v>0</v>
      </c>
      <c r="LM23" s="191">
        <f t="shared" si="30"/>
        <v>0</v>
      </c>
      <c r="LN23" s="191">
        <f t="shared" si="30"/>
        <v>0</v>
      </c>
      <c r="LO23" s="191">
        <f t="shared" si="30"/>
        <v>0</v>
      </c>
      <c r="LP23" s="191">
        <f t="shared" si="30"/>
        <v>0</v>
      </c>
      <c r="LQ23" s="191">
        <f t="shared" si="30"/>
        <v>0</v>
      </c>
      <c r="LR23" s="191">
        <f t="shared" si="30"/>
        <v>0</v>
      </c>
      <c r="LS23" s="191">
        <f t="shared" si="30"/>
        <v>0</v>
      </c>
      <c r="LT23" s="191">
        <f t="shared" si="30"/>
        <v>0</v>
      </c>
      <c r="LU23" s="191">
        <f t="shared" si="30"/>
        <v>0</v>
      </c>
      <c r="LV23" s="191">
        <f t="shared" si="30"/>
        <v>0</v>
      </c>
      <c r="LW23" s="191">
        <f t="shared" si="30"/>
        <v>0</v>
      </c>
      <c r="LX23" s="191">
        <f t="shared" si="30"/>
        <v>0</v>
      </c>
      <c r="LY23" s="191">
        <f t="shared" si="30"/>
        <v>0</v>
      </c>
      <c r="LZ23" s="191">
        <f t="shared" si="30"/>
        <v>0</v>
      </c>
      <c r="MA23" s="191">
        <f t="shared" si="30"/>
        <v>0</v>
      </c>
      <c r="MB23" s="191">
        <f t="shared" si="30"/>
        <v>0</v>
      </c>
      <c r="MC23" s="191">
        <f t="shared" si="30"/>
        <v>0</v>
      </c>
      <c r="MD23" s="191">
        <f t="shared" si="30"/>
        <v>0</v>
      </c>
      <c r="ME23" s="191">
        <f t="shared" si="30"/>
        <v>0</v>
      </c>
      <c r="MF23" s="191">
        <f t="shared" si="30"/>
        <v>0</v>
      </c>
      <c r="MG23" s="191">
        <f t="shared" si="30"/>
        <v>0</v>
      </c>
      <c r="MH23" s="191">
        <f t="shared" si="30"/>
        <v>0</v>
      </c>
      <c r="MI23" s="191">
        <f t="shared" si="30"/>
        <v>0</v>
      </c>
      <c r="MJ23" s="191">
        <f t="shared" si="30"/>
        <v>0</v>
      </c>
      <c r="MK23" s="191">
        <f t="shared" si="30"/>
        <v>0</v>
      </c>
      <c r="ML23" s="191">
        <f t="shared" si="30"/>
        <v>0</v>
      </c>
      <c r="MM23" s="191">
        <f t="shared" si="30"/>
        <v>0</v>
      </c>
      <c r="MN23" s="191">
        <f t="shared" si="30"/>
        <v>0</v>
      </c>
      <c r="MO23" s="191">
        <f t="shared" si="30"/>
        <v>0</v>
      </c>
      <c r="MP23" s="191">
        <f t="shared" ref="MP23:OC23" si="31">MP21-MP22</f>
        <v>0</v>
      </c>
      <c r="MQ23" s="191">
        <f t="shared" si="31"/>
        <v>0</v>
      </c>
      <c r="MR23" s="191">
        <f t="shared" si="31"/>
        <v>0</v>
      </c>
      <c r="MS23" s="191">
        <f t="shared" si="31"/>
        <v>0</v>
      </c>
      <c r="MT23" s="191">
        <f t="shared" si="31"/>
        <v>0</v>
      </c>
      <c r="MU23" s="191">
        <f t="shared" si="31"/>
        <v>0</v>
      </c>
      <c r="MV23" s="191">
        <f t="shared" si="31"/>
        <v>0</v>
      </c>
      <c r="MW23" s="191">
        <f t="shared" si="31"/>
        <v>0</v>
      </c>
      <c r="MX23" s="191">
        <f t="shared" si="31"/>
        <v>0</v>
      </c>
      <c r="MY23" s="191">
        <f t="shared" si="31"/>
        <v>0</v>
      </c>
      <c r="MZ23" s="191">
        <f t="shared" si="31"/>
        <v>0</v>
      </c>
      <c r="NA23" s="191">
        <f t="shared" si="31"/>
        <v>0</v>
      </c>
      <c r="NB23" s="191">
        <f t="shared" si="31"/>
        <v>0</v>
      </c>
      <c r="NC23" s="191">
        <f t="shared" si="31"/>
        <v>0</v>
      </c>
      <c r="ND23" s="191">
        <f t="shared" si="31"/>
        <v>0</v>
      </c>
      <c r="NE23" s="191">
        <f t="shared" si="31"/>
        <v>0</v>
      </c>
      <c r="NF23" s="191">
        <f t="shared" si="31"/>
        <v>0</v>
      </c>
      <c r="NG23" s="191">
        <f t="shared" si="31"/>
        <v>0</v>
      </c>
      <c r="NH23" s="191">
        <f t="shared" si="31"/>
        <v>0</v>
      </c>
      <c r="NI23" s="191">
        <f t="shared" si="31"/>
        <v>0</v>
      </c>
      <c r="NJ23" s="191">
        <f t="shared" si="31"/>
        <v>0</v>
      </c>
      <c r="NK23" s="191">
        <f t="shared" si="31"/>
        <v>0</v>
      </c>
      <c r="NL23" s="191">
        <f t="shared" si="31"/>
        <v>0</v>
      </c>
      <c r="NM23" s="191">
        <f t="shared" si="31"/>
        <v>0</v>
      </c>
      <c r="NN23" s="191">
        <f t="shared" si="31"/>
        <v>0</v>
      </c>
      <c r="NO23" s="191">
        <f t="shared" si="31"/>
        <v>0</v>
      </c>
      <c r="NP23" s="191">
        <f t="shared" si="31"/>
        <v>0</v>
      </c>
      <c r="NQ23" s="191">
        <f t="shared" si="31"/>
        <v>0</v>
      </c>
      <c r="NR23" s="191">
        <f t="shared" si="31"/>
        <v>0</v>
      </c>
      <c r="NS23" s="191">
        <f t="shared" si="31"/>
        <v>0</v>
      </c>
      <c r="NT23" s="191">
        <f t="shared" si="31"/>
        <v>0</v>
      </c>
      <c r="NU23" s="191">
        <f t="shared" si="31"/>
        <v>0</v>
      </c>
      <c r="NV23" s="191">
        <f t="shared" si="31"/>
        <v>0</v>
      </c>
      <c r="NW23" s="191">
        <f t="shared" si="31"/>
        <v>0</v>
      </c>
      <c r="NX23" s="191">
        <f t="shared" si="31"/>
        <v>0</v>
      </c>
      <c r="NY23" s="191">
        <f t="shared" si="31"/>
        <v>0</v>
      </c>
      <c r="NZ23" s="191">
        <f t="shared" si="31"/>
        <v>0</v>
      </c>
      <c r="OA23" s="191">
        <f t="shared" si="31"/>
        <v>0</v>
      </c>
      <c r="OB23" s="191">
        <f t="shared" si="31"/>
        <v>0</v>
      </c>
      <c r="OC23" s="191">
        <f t="shared" si="31"/>
        <v>0</v>
      </c>
      <c r="OE23" s="15" t="s">
        <v>373</v>
      </c>
      <c r="OF23" s="194" t="s">
        <v>380</v>
      </c>
      <c r="OG23" s="15" t="s">
        <v>381</v>
      </c>
      <c r="OH23" s="15">
        <f>IF($K$8="No",0,SUM(W23*Inputs!$G$79,Financials!AO$19-Financials!AO$15))</f>
        <v>5601.4137050854106</v>
      </c>
    </row>
    <row r="24" spans="5:398" s="15" customFormat="1">
      <c r="E24" s="15">
        <v>5</v>
      </c>
      <c r="G24" s="37">
        <f t="shared" si="7"/>
        <v>340347.25085729134</v>
      </c>
      <c r="H24" s="37"/>
      <c r="I24" s="37">
        <f t="shared" si="8"/>
        <v>4046.0458761319405</v>
      </c>
      <c r="K24" s="37">
        <f t="shared" si="9"/>
        <v>1985.3589633341996</v>
      </c>
      <c r="M24" s="37">
        <f t="shared" si="10"/>
        <v>2060.6869127977407</v>
      </c>
      <c r="O24" s="37">
        <f t="shared" si="11"/>
        <v>338286.5639444936</v>
      </c>
      <c r="P24" s="30">
        <v>1</v>
      </c>
      <c r="Q24" s="15">
        <v>5</v>
      </c>
      <c r="S24" s="15">
        <f t="shared" si="12"/>
        <v>5</v>
      </c>
      <c r="U24" s="42">
        <f>IF($K$8="No",0,IF(S24=1,Inputs!$M$24,IF(S24=2,Inputs!$M$25,IF(S24=3,Inputs!$M$26,IF(S24=4,Inputs!$M$27,IF(S24=5,Inputs!$M$28,IF(S24=6,Inputs!$M$29,IF(S24=7,Inputs!$M$30,IF(S24=8,Inputs!$M$31,IF(S24=9,Inputs!$M$32,IF(S24=10,Inputs!$M$33,IF(S24=11,Inputs!$M$34,IF(S24=12,Inputs!$M$35,0)))))))))))))</f>
        <v>61645.620038708585</v>
      </c>
      <c r="W24" s="42">
        <f t="shared" si="0"/>
        <v>61645.620038708585</v>
      </c>
      <c r="Y24" s="42">
        <f>IF($K$8="No",0,SUM($W$24*Inputs!$G$79,Financials!AP$19-Financials!AP$15))</f>
        <v>6164.5620038708576</v>
      </c>
      <c r="AA24" s="42">
        <f>IF($K$8="No",0,Financials!AP$41)</f>
        <v>572.05854549999992</v>
      </c>
      <c r="AB24" s="42"/>
      <c r="AC24" s="37">
        <f t="shared" si="13"/>
        <v>4660.4195486423814</v>
      </c>
      <c r="AD24" s="42"/>
      <c r="AG24" s="15" t="s">
        <v>311</v>
      </c>
      <c r="AH24" s="37">
        <f t="shared" ref="AH24:CS24" si="32">AH20-AH23</f>
        <v>346457.88267386804</v>
      </c>
      <c r="AI24" s="37">
        <f t="shared" si="32"/>
        <v>344432.84111333365</v>
      </c>
      <c r="AJ24" s="37">
        <f t="shared" si="32"/>
        <v>342395.98681036284</v>
      </c>
      <c r="AK24" s="37">
        <f t="shared" si="32"/>
        <v>340347.25085729134</v>
      </c>
      <c r="AL24" s="37">
        <f t="shared" si="32"/>
        <v>338286.5639444936</v>
      </c>
      <c r="AM24" s="37">
        <f t="shared" si="32"/>
        <v>336213.85635803785</v>
      </c>
      <c r="AN24" s="37">
        <f t="shared" si="32"/>
        <v>334129.05797732779</v>
      </c>
      <c r="AO24" s="37">
        <f t="shared" si="32"/>
        <v>332032.09827273025</v>
      </c>
      <c r="AP24" s="37">
        <f t="shared" si="32"/>
        <v>329922.90630318923</v>
      </c>
      <c r="AQ24" s="37">
        <f t="shared" si="32"/>
        <v>327801.4107138259</v>
      </c>
      <c r="AR24" s="37">
        <f t="shared" si="32"/>
        <v>325667.53973352461</v>
      </c>
      <c r="AS24" s="37">
        <f t="shared" si="32"/>
        <v>323521.22117250488</v>
      </c>
      <c r="AT24" s="37">
        <f t="shared" si="32"/>
        <v>321362.3824198792</v>
      </c>
      <c r="AU24" s="37">
        <f t="shared" si="32"/>
        <v>319190.95044119656</v>
      </c>
      <c r="AV24" s="37">
        <f t="shared" si="32"/>
        <v>317006.85177597159</v>
      </c>
      <c r="AW24" s="37">
        <f t="shared" si="32"/>
        <v>314810.01253519946</v>
      </c>
      <c r="AX24" s="37">
        <f t="shared" si="32"/>
        <v>312600.35839885619</v>
      </c>
      <c r="AY24" s="37">
        <f t="shared" si="32"/>
        <v>310377.81461338425</v>
      </c>
      <c r="AZ24" s="37">
        <f t="shared" si="32"/>
        <v>308142.30598916369</v>
      </c>
      <c r="BA24" s="37">
        <f t="shared" si="32"/>
        <v>305893.75689796853</v>
      </c>
      <c r="BB24" s="37">
        <f t="shared" si="32"/>
        <v>303632.09127040807</v>
      </c>
      <c r="BC24" s="37">
        <f t="shared" si="32"/>
        <v>301357.23259335349</v>
      </c>
      <c r="BD24" s="37">
        <f t="shared" si="32"/>
        <v>299069.10390734946</v>
      </c>
      <c r="BE24" s="37">
        <f t="shared" si="32"/>
        <v>296767.62780401041</v>
      </c>
      <c r="BF24" s="37">
        <f t="shared" si="32"/>
        <v>294452.72642340185</v>
      </c>
      <c r="BG24" s="37">
        <f t="shared" si="32"/>
        <v>292124.3214514064</v>
      </c>
      <c r="BH24" s="37">
        <f t="shared" si="32"/>
        <v>289782.33411707432</v>
      </c>
      <c r="BI24" s="37">
        <f t="shared" si="32"/>
        <v>287426.68518995866</v>
      </c>
      <c r="BJ24" s="37">
        <f t="shared" si="32"/>
        <v>285057.29497743479</v>
      </c>
      <c r="BK24" s="37">
        <f t="shared" si="32"/>
        <v>282674.08332200453</v>
      </c>
      <c r="BL24" s="37">
        <f t="shared" si="32"/>
        <v>280276.96959858428</v>
      </c>
      <c r="BM24" s="37">
        <f t="shared" si="32"/>
        <v>277865.8727117774</v>
      </c>
      <c r="BN24" s="37">
        <f t="shared" si="32"/>
        <v>275440.71109313081</v>
      </c>
      <c r="BO24" s="37">
        <f t="shared" si="32"/>
        <v>273001.40269837546</v>
      </c>
      <c r="BP24" s="37">
        <f t="shared" si="32"/>
        <v>270547.86500465072</v>
      </c>
      <c r="BQ24" s="37">
        <f t="shared" si="32"/>
        <v>268080.01500771259</v>
      </c>
      <c r="BR24" s="37">
        <f t="shared" si="32"/>
        <v>265597.76921912562</v>
      </c>
      <c r="BS24" s="37">
        <f t="shared" si="32"/>
        <v>263101.04366343858</v>
      </c>
      <c r="BT24" s="37">
        <f t="shared" si="32"/>
        <v>260589.75387534336</v>
      </c>
      <c r="BU24" s="37">
        <f t="shared" si="32"/>
        <v>258063.81489681758</v>
      </c>
      <c r="BV24" s="37">
        <f t="shared" si="32"/>
        <v>255523.1412742504</v>
      </c>
      <c r="BW24" s="37">
        <f t="shared" si="32"/>
        <v>252967.64705555158</v>
      </c>
      <c r="BX24" s="37">
        <f t="shared" si="32"/>
        <v>250397.24578724371</v>
      </c>
      <c r="BY24" s="37">
        <f t="shared" si="32"/>
        <v>247811.85051153737</v>
      </c>
      <c r="BZ24" s="37">
        <f t="shared" si="32"/>
        <v>245211.37376338939</v>
      </c>
      <c r="CA24" s="37">
        <f t="shared" si="32"/>
        <v>242595.72756754389</v>
      </c>
      <c r="CB24" s="37">
        <f t="shared" si="32"/>
        <v>239964.82343555594</v>
      </c>
      <c r="CC24" s="37">
        <f t="shared" si="32"/>
        <v>237318.57236279806</v>
      </c>
      <c r="CD24" s="37">
        <f t="shared" si="32"/>
        <v>234656.88482544912</v>
      </c>
      <c r="CE24" s="37">
        <f t="shared" si="32"/>
        <v>231979.67077746562</v>
      </c>
      <c r="CF24" s="37">
        <f t="shared" si="32"/>
        <v>229286.83964753555</v>
      </c>
      <c r="CG24" s="37">
        <f t="shared" si="32"/>
        <v>226578.30033601425</v>
      </c>
      <c r="CH24" s="37">
        <f t="shared" si="32"/>
        <v>223853.9612118424</v>
      </c>
      <c r="CI24" s="37">
        <f t="shared" si="32"/>
        <v>221113.73010944622</v>
      </c>
      <c r="CJ24" s="37">
        <f t="shared" si="32"/>
        <v>218357.51432561938</v>
      </c>
      <c r="CK24" s="37">
        <f t="shared" si="32"/>
        <v>215585.22061638688</v>
      </c>
      <c r="CL24" s="37">
        <f t="shared" si="32"/>
        <v>212796.75519385052</v>
      </c>
      <c r="CM24" s="37">
        <f t="shared" si="32"/>
        <v>209992.02372301603</v>
      </c>
      <c r="CN24" s="37">
        <f t="shared" si="32"/>
        <v>207170.93131860168</v>
      </c>
      <c r="CO24" s="37">
        <f t="shared" si="32"/>
        <v>204333.38254182824</v>
      </c>
      <c r="CP24" s="37">
        <f t="shared" si="32"/>
        <v>201479.28139719029</v>
      </c>
      <c r="CQ24" s="37">
        <f t="shared" si="32"/>
        <v>198608.53132920864</v>
      </c>
      <c r="CR24" s="37">
        <f t="shared" si="32"/>
        <v>195721.03521916375</v>
      </c>
      <c r="CS24" s="37">
        <f t="shared" si="32"/>
        <v>192816.69538181028</v>
      </c>
      <c r="CT24" s="37">
        <f t="shared" ref="CT24:FE24" si="33">CT20-CT23</f>
        <v>189895.41356207224</v>
      </c>
      <c r="CU24" s="37">
        <f t="shared" si="33"/>
        <v>186957.09093171905</v>
      </c>
      <c r="CV24" s="37">
        <f t="shared" si="33"/>
        <v>184001.62808602213</v>
      </c>
      <c r="CW24" s="37">
        <f t="shared" si="33"/>
        <v>181028.92504039197</v>
      </c>
      <c r="CX24" s="37">
        <f t="shared" si="33"/>
        <v>178038.88122699564</v>
      </c>
      <c r="CY24" s="37">
        <f t="shared" si="33"/>
        <v>175031.39549135452</v>
      </c>
      <c r="CZ24" s="37">
        <f t="shared" si="33"/>
        <v>172006.36608892214</v>
      </c>
      <c r="DA24" s="37">
        <f t="shared" si="33"/>
        <v>168963.69068164224</v>
      </c>
      <c r="DB24" s="37">
        <f t="shared" si="33"/>
        <v>165903.26633448654</v>
      </c>
      <c r="DC24" s="37">
        <f t="shared" si="33"/>
        <v>162824.98951197244</v>
      </c>
      <c r="DD24" s="37">
        <f t="shared" si="33"/>
        <v>159728.75607466034</v>
      </c>
      <c r="DE24" s="37">
        <f t="shared" si="33"/>
        <v>156614.46127563057</v>
      </c>
      <c r="DF24" s="37">
        <f t="shared" si="33"/>
        <v>153481.9997569398</v>
      </c>
      <c r="DG24" s="37">
        <f t="shared" si="33"/>
        <v>150331.26554605667</v>
      </c>
      <c r="DH24" s="37">
        <f t="shared" si="33"/>
        <v>147162.15205227674</v>
      </c>
      <c r="DI24" s="37">
        <f t="shared" si="33"/>
        <v>143974.55206311643</v>
      </c>
      <c r="DJ24" s="37">
        <f t="shared" si="33"/>
        <v>140768.35774068598</v>
      </c>
      <c r="DK24" s="37">
        <f t="shared" si="33"/>
        <v>137543.46061804137</v>
      </c>
      <c r="DL24" s="37">
        <f t="shared" si="33"/>
        <v>134299.75159551468</v>
      </c>
      <c r="DM24" s="37">
        <f t="shared" si="33"/>
        <v>131037.12093702324</v>
      </c>
      <c r="DN24" s="37">
        <f t="shared" si="33"/>
        <v>127755.45826635727</v>
      </c>
      <c r="DO24" s="37">
        <f t="shared" si="33"/>
        <v>124454.65256344574</v>
      </c>
      <c r="DP24" s="37">
        <f t="shared" si="33"/>
        <v>121134.59216060056</v>
      </c>
      <c r="DQ24" s="37">
        <f t="shared" si="33"/>
        <v>117795.16473873879</v>
      </c>
      <c r="DR24" s="37">
        <f t="shared" si="33"/>
        <v>114436.25732358283</v>
      </c>
      <c r="DS24" s="37">
        <f t="shared" si="33"/>
        <v>111057.75628183846</v>
      </c>
      <c r="DT24" s="37">
        <f t="shared" si="33"/>
        <v>107659.54731735057</v>
      </c>
      <c r="DU24" s="37">
        <f t="shared" si="33"/>
        <v>104241.51546723652</v>
      </c>
      <c r="DV24" s="37">
        <f t="shared" si="33"/>
        <v>100803.54509799679</v>
      </c>
      <c r="DW24" s="37">
        <f t="shared" si="33"/>
        <v>97345.519901603155</v>
      </c>
      <c r="DX24" s="37">
        <f t="shared" si="33"/>
        <v>93867.322891563905</v>
      </c>
      <c r="DY24" s="37">
        <f t="shared" si="33"/>
        <v>90368.836398966087</v>
      </c>
      <c r="DZ24" s="37">
        <f t="shared" si="33"/>
        <v>86849.942068494784</v>
      </c>
      <c r="EA24" s="37">
        <f t="shared" si="33"/>
        <v>83310.520854429065</v>
      </c>
      <c r="EB24" s="37">
        <f t="shared" si="33"/>
        <v>79750.453016614629</v>
      </c>
      <c r="EC24" s="37">
        <f t="shared" si="33"/>
        <v>76169.618116412938</v>
      </c>
      <c r="ED24" s="37">
        <f t="shared" si="33"/>
        <v>72567.895012626745</v>
      </c>
      <c r="EE24" s="37">
        <f t="shared" si="33"/>
        <v>68945.161857401792</v>
      </c>
      <c r="EF24" s="37">
        <f t="shared" si="33"/>
        <v>65301.296092104698</v>
      </c>
      <c r="EG24" s="37">
        <f t="shared" si="33"/>
        <v>61636.1744431767</v>
      </c>
      <c r="EH24" s="37">
        <f t="shared" si="33"/>
        <v>57949.672917963289</v>
      </c>
      <c r="EI24" s="37">
        <f t="shared" si="33"/>
        <v>54241.666800519466</v>
      </c>
      <c r="EJ24" s="37">
        <f t="shared" si="33"/>
        <v>50512.030647390558</v>
      </c>
      <c r="EK24" s="37">
        <f t="shared" si="33"/>
        <v>46760.638283368397</v>
      </c>
      <c r="EL24" s="37">
        <f t="shared" si="33"/>
        <v>42987.36279722277</v>
      </c>
      <c r="EM24" s="37">
        <f t="shared" si="33"/>
        <v>39192.076537407964</v>
      </c>
      <c r="EN24" s="37">
        <f t="shared" si="33"/>
        <v>35374.651107744234</v>
      </c>
      <c r="EO24" s="37">
        <f t="shared" si="33"/>
        <v>31534.957363074136</v>
      </c>
      <c r="EP24" s="37">
        <f t="shared" si="33"/>
        <v>27672.865404893462</v>
      </c>
      <c r="EQ24" s="37">
        <f t="shared" si="33"/>
        <v>23788.244576956735</v>
      </c>
      <c r="ER24" s="37">
        <f t="shared" si="33"/>
        <v>19880.963460857041</v>
      </c>
      <c r="ES24" s="37">
        <f t="shared" si="33"/>
        <v>15950.889871580101</v>
      </c>
      <c r="ET24" s="37">
        <f t="shared" si="33"/>
        <v>11997.890853032377</v>
      </c>
      <c r="EU24" s="37">
        <f t="shared" si="33"/>
        <v>8021.8326735431256</v>
      </c>
      <c r="EV24" s="37">
        <f t="shared" si="33"/>
        <v>4022.5808213401865</v>
      </c>
      <c r="EW24" s="37">
        <f t="shared" si="33"/>
        <v>-6.0299498727545142E-10</v>
      </c>
      <c r="EX24" s="37">
        <f t="shared" si="33"/>
        <v>0</v>
      </c>
      <c r="EY24" s="37">
        <f t="shared" si="33"/>
        <v>0</v>
      </c>
      <c r="EZ24" s="37">
        <f t="shared" si="33"/>
        <v>0</v>
      </c>
      <c r="FA24" s="37">
        <f t="shared" si="33"/>
        <v>0</v>
      </c>
      <c r="FB24" s="37">
        <f t="shared" si="33"/>
        <v>0</v>
      </c>
      <c r="FC24" s="37">
        <f t="shared" si="33"/>
        <v>0</v>
      </c>
      <c r="FD24" s="37">
        <f t="shared" si="33"/>
        <v>0</v>
      </c>
      <c r="FE24" s="37">
        <f t="shared" si="33"/>
        <v>0</v>
      </c>
      <c r="FF24" s="37">
        <f t="shared" ref="FF24:HQ24" si="34">FF20-FF23</f>
        <v>0</v>
      </c>
      <c r="FG24" s="37">
        <f t="shared" si="34"/>
        <v>0</v>
      </c>
      <c r="FH24" s="37">
        <f t="shared" si="34"/>
        <v>0</v>
      </c>
      <c r="FI24" s="37">
        <f t="shared" si="34"/>
        <v>0</v>
      </c>
      <c r="FJ24" s="37">
        <f t="shared" si="34"/>
        <v>0</v>
      </c>
      <c r="FK24" s="37">
        <f t="shared" si="34"/>
        <v>0</v>
      </c>
      <c r="FL24" s="37">
        <f t="shared" si="34"/>
        <v>0</v>
      </c>
      <c r="FM24" s="37">
        <f t="shared" si="34"/>
        <v>0</v>
      </c>
      <c r="FN24" s="37">
        <f t="shared" si="34"/>
        <v>0</v>
      </c>
      <c r="FO24" s="37">
        <f t="shared" si="34"/>
        <v>0</v>
      </c>
      <c r="FP24" s="37">
        <f t="shared" si="34"/>
        <v>0</v>
      </c>
      <c r="FQ24" s="37">
        <f t="shared" si="34"/>
        <v>0</v>
      </c>
      <c r="FR24" s="37">
        <f t="shared" si="34"/>
        <v>0</v>
      </c>
      <c r="FS24" s="37">
        <f t="shared" si="34"/>
        <v>0</v>
      </c>
      <c r="FT24" s="37">
        <f t="shared" si="34"/>
        <v>0</v>
      </c>
      <c r="FU24" s="37">
        <f t="shared" si="34"/>
        <v>0</v>
      </c>
      <c r="FV24" s="37">
        <f t="shared" si="34"/>
        <v>0</v>
      </c>
      <c r="FW24" s="37">
        <f t="shared" si="34"/>
        <v>0</v>
      </c>
      <c r="FX24" s="37">
        <f t="shared" si="34"/>
        <v>0</v>
      </c>
      <c r="FY24" s="37">
        <f t="shared" si="34"/>
        <v>0</v>
      </c>
      <c r="FZ24" s="37">
        <f t="shared" si="34"/>
        <v>0</v>
      </c>
      <c r="GA24" s="37">
        <f t="shared" si="34"/>
        <v>0</v>
      </c>
      <c r="GB24" s="37">
        <f t="shared" si="34"/>
        <v>0</v>
      </c>
      <c r="GC24" s="37">
        <f t="shared" si="34"/>
        <v>0</v>
      </c>
      <c r="GD24" s="37">
        <f t="shared" si="34"/>
        <v>0</v>
      </c>
      <c r="GE24" s="37">
        <f t="shared" si="34"/>
        <v>0</v>
      </c>
      <c r="GF24" s="37">
        <f t="shared" si="34"/>
        <v>0</v>
      </c>
      <c r="GG24" s="37">
        <f t="shared" si="34"/>
        <v>0</v>
      </c>
      <c r="GH24" s="37">
        <f t="shared" si="34"/>
        <v>0</v>
      </c>
      <c r="GI24" s="37">
        <f t="shared" si="34"/>
        <v>0</v>
      </c>
      <c r="GJ24" s="37">
        <f t="shared" si="34"/>
        <v>0</v>
      </c>
      <c r="GK24" s="37">
        <f t="shared" si="34"/>
        <v>0</v>
      </c>
      <c r="GL24" s="37">
        <f t="shared" si="34"/>
        <v>0</v>
      </c>
      <c r="GM24" s="37">
        <f t="shared" si="34"/>
        <v>0</v>
      </c>
      <c r="GN24" s="37">
        <f t="shared" si="34"/>
        <v>0</v>
      </c>
      <c r="GO24" s="37">
        <f t="shared" si="34"/>
        <v>0</v>
      </c>
      <c r="GP24" s="37">
        <f t="shared" si="34"/>
        <v>0</v>
      </c>
      <c r="GQ24" s="37">
        <f t="shared" si="34"/>
        <v>0</v>
      </c>
      <c r="GR24" s="37">
        <f t="shared" si="34"/>
        <v>0</v>
      </c>
      <c r="GS24" s="37">
        <f t="shared" si="34"/>
        <v>0</v>
      </c>
      <c r="GT24" s="37">
        <f t="shared" si="34"/>
        <v>0</v>
      </c>
      <c r="GU24" s="37">
        <f t="shared" si="34"/>
        <v>0</v>
      </c>
      <c r="GV24" s="37">
        <f t="shared" si="34"/>
        <v>0</v>
      </c>
      <c r="GW24" s="37">
        <f t="shared" si="34"/>
        <v>0</v>
      </c>
      <c r="GX24" s="37">
        <f t="shared" si="34"/>
        <v>0</v>
      </c>
      <c r="GY24" s="37">
        <f t="shared" si="34"/>
        <v>0</v>
      </c>
      <c r="GZ24" s="37">
        <f t="shared" si="34"/>
        <v>0</v>
      </c>
      <c r="HA24" s="37">
        <f t="shared" si="34"/>
        <v>0</v>
      </c>
      <c r="HB24" s="37">
        <f t="shared" si="34"/>
        <v>0</v>
      </c>
      <c r="HC24" s="37">
        <f t="shared" si="34"/>
        <v>0</v>
      </c>
      <c r="HD24" s="37">
        <f t="shared" si="34"/>
        <v>0</v>
      </c>
      <c r="HE24" s="37">
        <f t="shared" si="34"/>
        <v>0</v>
      </c>
      <c r="HF24" s="37">
        <f t="shared" si="34"/>
        <v>0</v>
      </c>
      <c r="HG24" s="37">
        <f t="shared" si="34"/>
        <v>0</v>
      </c>
      <c r="HH24" s="37">
        <f t="shared" si="34"/>
        <v>0</v>
      </c>
      <c r="HI24" s="37">
        <f t="shared" si="34"/>
        <v>0</v>
      </c>
      <c r="HJ24" s="37">
        <f t="shared" si="34"/>
        <v>0</v>
      </c>
      <c r="HK24" s="37">
        <f t="shared" si="34"/>
        <v>0</v>
      </c>
      <c r="HL24" s="37">
        <f t="shared" si="34"/>
        <v>0</v>
      </c>
      <c r="HM24" s="37">
        <f t="shared" si="34"/>
        <v>0</v>
      </c>
      <c r="HN24" s="37">
        <f t="shared" si="34"/>
        <v>0</v>
      </c>
      <c r="HO24" s="37">
        <f t="shared" si="34"/>
        <v>0</v>
      </c>
      <c r="HP24" s="37">
        <f t="shared" si="34"/>
        <v>0</v>
      </c>
      <c r="HQ24" s="37">
        <f t="shared" si="34"/>
        <v>0</v>
      </c>
      <c r="HR24" s="37">
        <f t="shared" ref="HR24:KC24" si="35">HR20-HR23</f>
        <v>0</v>
      </c>
      <c r="HS24" s="37">
        <f t="shared" si="35"/>
        <v>0</v>
      </c>
      <c r="HT24" s="37">
        <f t="shared" si="35"/>
        <v>0</v>
      </c>
      <c r="HU24" s="37">
        <f t="shared" si="35"/>
        <v>0</v>
      </c>
      <c r="HV24" s="37">
        <f t="shared" si="35"/>
        <v>0</v>
      </c>
      <c r="HW24" s="37">
        <f t="shared" si="35"/>
        <v>0</v>
      </c>
      <c r="HX24" s="37">
        <f t="shared" si="35"/>
        <v>0</v>
      </c>
      <c r="HY24" s="37">
        <f t="shared" si="35"/>
        <v>0</v>
      </c>
      <c r="HZ24" s="37">
        <f t="shared" si="35"/>
        <v>0</v>
      </c>
      <c r="IA24" s="37">
        <f t="shared" si="35"/>
        <v>0</v>
      </c>
      <c r="IB24" s="37">
        <f t="shared" si="35"/>
        <v>0</v>
      </c>
      <c r="IC24" s="37">
        <f t="shared" si="35"/>
        <v>0</v>
      </c>
      <c r="ID24" s="37">
        <f t="shared" si="35"/>
        <v>0</v>
      </c>
      <c r="IE24" s="37">
        <f t="shared" si="35"/>
        <v>0</v>
      </c>
      <c r="IF24" s="37">
        <f t="shared" si="35"/>
        <v>0</v>
      </c>
      <c r="IG24" s="37">
        <f t="shared" si="35"/>
        <v>0</v>
      </c>
      <c r="IH24" s="37">
        <f t="shared" si="35"/>
        <v>0</v>
      </c>
      <c r="II24" s="37">
        <f t="shared" si="35"/>
        <v>0</v>
      </c>
      <c r="IJ24" s="37">
        <f t="shared" si="35"/>
        <v>0</v>
      </c>
      <c r="IK24" s="37">
        <f t="shared" si="35"/>
        <v>0</v>
      </c>
      <c r="IL24" s="37">
        <f t="shared" si="35"/>
        <v>0</v>
      </c>
      <c r="IM24" s="37">
        <f t="shared" si="35"/>
        <v>0</v>
      </c>
      <c r="IN24" s="37">
        <f t="shared" si="35"/>
        <v>0</v>
      </c>
      <c r="IO24" s="37">
        <f t="shared" si="35"/>
        <v>0</v>
      </c>
      <c r="IP24" s="37">
        <f t="shared" si="35"/>
        <v>0</v>
      </c>
      <c r="IQ24" s="37">
        <f t="shared" si="35"/>
        <v>0</v>
      </c>
      <c r="IR24" s="37">
        <f t="shared" si="35"/>
        <v>0</v>
      </c>
      <c r="IS24" s="37">
        <f t="shared" si="35"/>
        <v>0</v>
      </c>
      <c r="IT24" s="37">
        <f t="shared" si="35"/>
        <v>0</v>
      </c>
      <c r="IU24" s="37">
        <f t="shared" si="35"/>
        <v>0</v>
      </c>
      <c r="IV24" s="37">
        <f t="shared" si="35"/>
        <v>0</v>
      </c>
      <c r="IW24" s="37">
        <f t="shared" si="35"/>
        <v>0</v>
      </c>
      <c r="IX24" s="37">
        <f t="shared" si="35"/>
        <v>0</v>
      </c>
      <c r="IY24" s="37">
        <f t="shared" si="35"/>
        <v>0</v>
      </c>
      <c r="IZ24" s="37">
        <f t="shared" si="35"/>
        <v>0</v>
      </c>
      <c r="JA24" s="37">
        <f t="shared" si="35"/>
        <v>0</v>
      </c>
      <c r="JB24" s="37">
        <f t="shared" si="35"/>
        <v>0</v>
      </c>
      <c r="JC24" s="37">
        <f t="shared" si="35"/>
        <v>0</v>
      </c>
      <c r="JD24" s="37">
        <f t="shared" si="35"/>
        <v>0</v>
      </c>
      <c r="JE24" s="37">
        <f t="shared" si="35"/>
        <v>0</v>
      </c>
      <c r="JF24" s="37">
        <f t="shared" si="35"/>
        <v>0</v>
      </c>
      <c r="JG24" s="37">
        <f t="shared" si="35"/>
        <v>0</v>
      </c>
      <c r="JH24" s="37">
        <f t="shared" si="35"/>
        <v>0</v>
      </c>
      <c r="JI24" s="37">
        <f t="shared" si="35"/>
        <v>0</v>
      </c>
      <c r="JJ24" s="37">
        <f t="shared" si="35"/>
        <v>0</v>
      </c>
      <c r="JK24" s="37">
        <f t="shared" si="35"/>
        <v>0</v>
      </c>
      <c r="JL24" s="37">
        <f t="shared" si="35"/>
        <v>0</v>
      </c>
      <c r="JM24" s="37">
        <f t="shared" si="35"/>
        <v>0</v>
      </c>
      <c r="JN24" s="37">
        <f t="shared" si="35"/>
        <v>0</v>
      </c>
      <c r="JO24" s="37">
        <f t="shared" si="35"/>
        <v>0</v>
      </c>
      <c r="JP24" s="37">
        <f t="shared" si="35"/>
        <v>0</v>
      </c>
      <c r="JQ24" s="37">
        <f t="shared" si="35"/>
        <v>0</v>
      </c>
      <c r="JR24" s="37">
        <f t="shared" si="35"/>
        <v>0</v>
      </c>
      <c r="JS24" s="37">
        <f t="shared" si="35"/>
        <v>0</v>
      </c>
      <c r="JT24" s="37">
        <f t="shared" si="35"/>
        <v>0</v>
      </c>
      <c r="JU24" s="37">
        <f t="shared" si="35"/>
        <v>0</v>
      </c>
      <c r="JV24" s="37">
        <f t="shared" si="35"/>
        <v>0</v>
      </c>
      <c r="JW24" s="37">
        <f t="shared" si="35"/>
        <v>0</v>
      </c>
      <c r="JX24" s="37">
        <f t="shared" si="35"/>
        <v>0</v>
      </c>
      <c r="JY24" s="37">
        <f t="shared" si="35"/>
        <v>0</v>
      </c>
      <c r="JZ24" s="37">
        <f t="shared" si="35"/>
        <v>0</v>
      </c>
      <c r="KA24" s="37">
        <f t="shared" si="35"/>
        <v>0</v>
      </c>
      <c r="KB24" s="37">
        <f t="shared" si="35"/>
        <v>0</v>
      </c>
      <c r="KC24" s="37">
        <f t="shared" si="35"/>
        <v>0</v>
      </c>
      <c r="KD24" s="37">
        <f t="shared" ref="KD24:MO24" si="36">KD20-KD23</f>
        <v>0</v>
      </c>
      <c r="KE24" s="37">
        <f t="shared" si="36"/>
        <v>0</v>
      </c>
      <c r="KF24" s="37">
        <f t="shared" si="36"/>
        <v>0</v>
      </c>
      <c r="KG24" s="37">
        <f t="shared" si="36"/>
        <v>0</v>
      </c>
      <c r="KH24" s="37">
        <f t="shared" si="36"/>
        <v>0</v>
      </c>
      <c r="KI24" s="37">
        <f t="shared" si="36"/>
        <v>0</v>
      </c>
      <c r="KJ24" s="37">
        <f t="shared" si="36"/>
        <v>0</v>
      </c>
      <c r="KK24" s="37">
        <f t="shared" si="36"/>
        <v>0</v>
      </c>
      <c r="KL24" s="37">
        <f t="shared" si="36"/>
        <v>0</v>
      </c>
      <c r="KM24" s="37">
        <f t="shared" si="36"/>
        <v>0</v>
      </c>
      <c r="KN24" s="37">
        <f t="shared" si="36"/>
        <v>0</v>
      </c>
      <c r="KO24" s="37">
        <f t="shared" si="36"/>
        <v>0</v>
      </c>
      <c r="KP24" s="37">
        <f t="shared" si="36"/>
        <v>0</v>
      </c>
      <c r="KQ24" s="37">
        <f t="shared" si="36"/>
        <v>0</v>
      </c>
      <c r="KR24" s="37">
        <f t="shared" si="36"/>
        <v>0</v>
      </c>
      <c r="KS24" s="37">
        <f t="shared" si="36"/>
        <v>0</v>
      </c>
      <c r="KT24" s="37">
        <f t="shared" si="36"/>
        <v>0</v>
      </c>
      <c r="KU24" s="37">
        <f t="shared" si="36"/>
        <v>0</v>
      </c>
      <c r="KV24" s="37">
        <f t="shared" si="36"/>
        <v>0</v>
      </c>
      <c r="KW24" s="37">
        <f t="shared" si="36"/>
        <v>0</v>
      </c>
      <c r="KX24" s="37">
        <f t="shared" si="36"/>
        <v>0</v>
      </c>
      <c r="KY24" s="37">
        <f t="shared" si="36"/>
        <v>0</v>
      </c>
      <c r="KZ24" s="37">
        <f t="shared" si="36"/>
        <v>0</v>
      </c>
      <c r="LA24" s="37">
        <f t="shared" si="36"/>
        <v>0</v>
      </c>
      <c r="LB24" s="37">
        <f t="shared" si="36"/>
        <v>0</v>
      </c>
      <c r="LC24" s="37">
        <f t="shared" si="36"/>
        <v>0</v>
      </c>
      <c r="LD24" s="37">
        <f t="shared" si="36"/>
        <v>0</v>
      </c>
      <c r="LE24" s="37">
        <f t="shared" si="36"/>
        <v>0</v>
      </c>
      <c r="LF24" s="37">
        <f t="shared" si="36"/>
        <v>0</v>
      </c>
      <c r="LG24" s="37">
        <f t="shared" si="36"/>
        <v>0</v>
      </c>
      <c r="LH24" s="37">
        <f t="shared" si="36"/>
        <v>0</v>
      </c>
      <c r="LI24" s="37">
        <f t="shared" si="36"/>
        <v>0</v>
      </c>
      <c r="LJ24" s="37">
        <f t="shared" si="36"/>
        <v>0</v>
      </c>
      <c r="LK24" s="37">
        <f t="shared" si="36"/>
        <v>0</v>
      </c>
      <c r="LL24" s="37">
        <f t="shared" si="36"/>
        <v>0</v>
      </c>
      <c r="LM24" s="37">
        <f t="shared" si="36"/>
        <v>0</v>
      </c>
      <c r="LN24" s="37">
        <f t="shared" si="36"/>
        <v>0</v>
      </c>
      <c r="LO24" s="37">
        <f t="shared" si="36"/>
        <v>0</v>
      </c>
      <c r="LP24" s="37">
        <f t="shared" si="36"/>
        <v>0</v>
      </c>
      <c r="LQ24" s="37">
        <f t="shared" si="36"/>
        <v>0</v>
      </c>
      <c r="LR24" s="37">
        <f t="shared" si="36"/>
        <v>0</v>
      </c>
      <c r="LS24" s="37">
        <f t="shared" si="36"/>
        <v>0</v>
      </c>
      <c r="LT24" s="37">
        <f t="shared" si="36"/>
        <v>0</v>
      </c>
      <c r="LU24" s="37">
        <f t="shared" si="36"/>
        <v>0</v>
      </c>
      <c r="LV24" s="37">
        <f t="shared" si="36"/>
        <v>0</v>
      </c>
      <c r="LW24" s="37">
        <f t="shared" si="36"/>
        <v>0</v>
      </c>
      <c r="LX24" s="37">
        <f t="shared" si="36"/>
        <v>0</v>
      </c>
      <c r="LY24" s="37">
        <f t="shared" si="36"/>
        <v>0</v>
      </c>
      <c r="LZ24" s="37">
        <f t="shared" si="36"/>
        <v>0</v>
      </c>
      <c r="MA24" s="37">
        <f t="shared" si="36"/>
        <v>0</v>
      </c>
      <c r="MB24" s="37">
        <f t="shared" si="36"/>
        <v>0</v>
      </c>
      <c r="MC24" s="37">
        <f t="shared" si="36"/>
        <v>0</v>
      </c>
      <c r="MD24" s="37">
        <f t="shared" si="36"/>
        <v>0</v>
      </c>
      <c r="ME24" s="37">
        <f t="shared" si="36"/>
        <v>0</v>
      </c>
      <c r="MF24" s="37">
        <f t="shared" si="36"/>
        <v>0</v>
      </c>
      <c r="MG24" s="37">
        <f t="shared" si="36"/>
        <v>0</v>
      </c>
      <c r="MH24" s="37">
        <f t="shared" si="36"/>
        <v>0</v>
      </c>
      <c r="MI24" s="37">
        <f t="shared" si="36"/>
        <v>0</v>
      </c>
      <c r="MJ24" s="37">
        <f t="shared" si="36"/>
        <v>0</v>
      </c>
      <c r="MK24" s="37">
        <f t="shared" si="36"/>
        <v>0</v>
      </c>
      <c r="ML24" s="37">
        <f t="shared" si="36"/>
        <v>0</v>
      </c>
      <c r="MM24" s="37">
        <f t="shared" si="36"/>
        <v>0</v>
      </c>
      <c r="MN24" s="37">
        <f t="shared" si="36"/>
        <v>0</v>
      </c>
      <c r="MO24" s="37">
        <f t="shared" si="36"/>
        <v>0</v>
      </c>
      <c r="MP24" s="37">
        <f t="shared" ref="MP24:OC24" si="37">MP20-MP23</f>
        <v>0</v>
      </c>
      <c r="MQ24" s="37">
        <f t="shared" si="37"/>
        <v>0</v>
      </c>
      <c r="MR24" s="37">
        <f t="shared" si="37"/>
        <v>0</v>
      </c>
      <c r="MS24" s="37">
        <f t="shared" si="37"/>
        <v>0</v>
      </c>
      <c r="MT24" s="37">
        <f t="shared" si="37"/>
        <v>0</v>
      </c>
      <c r="MU24" s="37">
        <f t="shared" si="37"/>
        <v>0</v>
      </c>
      <c r="MV24" s="37">
        <f t="shared" si="37"/>
        <v>0</v>
      </c>
      <c r="MW24" s="37">
        <f t="shared" si="37"/>
        <v>0</v>
      </c>
      <c r="MX24" s="37">
        <f t="shared" si="37"/>
        <v>0</v>
      </c>
      <c r="MY24" s="37">
        <f t="shared" si="37"/>
        <v>0</v>
      </c>
      <c r="MZ24" s="37">
        <f t="shared" si="37"/>
        <v>0</v>
      </c>
      <c r="NA24" s="37">
        <f t="shared" si="37"/>
        <v>0</v>
      </c>
      <c r="NB24" s="37">
        <f t="shared" si="37"/>
        <v>0</v>
      </c>
      <c r="NC24" s="37">
        <f t="shared" si="37"/>
        <v>0</v>
      </c>
      <c r="ND24" s="37">
        <f t="shared" si="37"/>
        <v>0</v>
      </c>
      <c r="NE24" s="37">
        <f t="shared" si="37"/>
        <v>0</v>
      </c>
      <c r="NF24" s="37">
        <f t="shared" si="37"/>
        <v>0</v>
      </c>
      <c r="NG24" s="37">
        <f t="shared" si="37"/>
        <v>0</v>
      </c>
      <c r="NH24" s="37">
        <f t="shared" si="37"/>
        <v>0</v>
      </c>
      <c r="NI24" s="37">
        <f t="shared" si="37"/>
        <v>0</v>
      </c>
      <c r="NJ24" s="37">
        <f t="shared" si="37"/>
        <v>0</v>
      </c>
      <c r="NK24" s="37">
        <f t="shared" si="37"/>
        <v>0</v>
      </c>
      <c r="NL24" s="37">
        <f t="shared" si="37"/>
        <v>0</v>
      </c>
      <c r="NM24" s="37">
        <f t="shared" si="37"/>
        <v>0</v>
      </c>
      <c r="NN24" s="37">
        <f t="shared" si="37"/>
        <v>0</v>
      </c>
      <c r="NO24" s="37">
        <f t="shared" si="37"/>
        <v>0</v>
      </c>
      <c r="NP24" s="37">
        <f t="shared" si="37"/>
        <v>0</v>
      </c>
      <c r="NQ24" s="37">
        <f t="shared" si="37"/>
        <v>0</v>
      </c>
      <c r="NR24" s="37">
        <f t="shared" si="37"/>
        <v>0</v>
      </c>
      <c r="NS24" s="37">
        <f t="shared" si="37"/>
        <v>0</v>
      </c>
      <c r="NT24" s="37">
        <f t="shared" si="37"/>
        <v>0</v>
      </c>
      <c r="NU24" s="37">
        <f t="shared" si="37"/>
        <v>0</v>
      </c>
      <c r="NV24" s="37">
        <f t="shared" si="37"/>
        <v>0</v>
      </c>
      <c r="NW24" s="37">
        <f t="shared" si="37"/>
        <v>0</v>
      </c>
      <c r="NX24" s="37">
        <f t="shared" si="37"/>
        <v>0</v>
      </c>
      <c r="NY24" s="37">
        <f t="shared" si="37"/>
        <v>0</v>
      </c>
      <c r="NZ24" s="37">
        <f t="shared" si="37"/>
        <v>0</v>
      </c>
      <c r="OA24" s="37">
        <f t="shared" si="37"/>
        <v>0</v>
      </c>
      <c r="OB24" s="37">
        <f t="shared" si="37"/>
        <v>0</v>
      </c>
      <c r="OC24" s="37">
        <f t="shared" si="37"/>
        <v>0</v>
      </c>
      <c r="OE24" s="15" t="s">
        <v>373</v>
      </c>
      <c r="OF24" s="194" t="s">
        <v>382</v>
      </c>
      <c r="OG24" s="15" t="s">
        <v>383</v>
      </c>
      <c r="OH24" s="15">
        <f>IF($K$8="No",0,SUM(W24*Inputs!$G$79,Financials!AP$19-Financials!AP$15))</f>
        <v>6164.5620038708576</v>
      </c>
    </row>
    <row r="25" spans="5:398" s="15" customFormat="1">
      <c r="E25" s="15">
        <v>6</v>
      </c>
      <c r="G25" s="37">
        <f t="shared" si="7"/>
        <v>338286.5639444936</v>
      </c>
      <c r="H25" s="37"/>
      <c r="I25" s="37">
        <f t="shared" si="8"/>
        <v>4046.0458761319405</v>
      </c>
      <c r="K25" s="37">
        <f t="shared" si="9"/>
        <v>1973.338289676213</v>
      </c>
      <c r="M25" s="37">
        <f t="shared" si="10"/>
        <v>2072.7075864557273</v>
      </c>
      <c r="O25" s="37">
        <f t="shared" si="11"/>
        <v>336213.85635803785</v>
      </c>
      <c r="P25" s="30">
        <v>1</v>
      </c>
      <c r="Q25" s="15">
        <v>6</v>
      </c>
      <c r="S25" s="15">
        <f t="shared" si="12"/>
        <v>6</v>
      </c>
      <c r="U25" s="42">
        <f>IF($K$8="No",0,IF(S25=1,Inputs!$M$24,IF(S25=2,Inputs!$M$25,IF(S25=3,Inputs!$M$26,IF(S25=4,Inputs!$M$27,IF(S25=5,Inputs!$M$28,IF(S25=6,Inputs!$M$29,IF(S25=7,Inputs!$M$30,IF(S25=8,Inputs!$M$31,IF(S25=9,Inputs!$M$32,IF(S25=10,Inputs!$M$33,IF(S25=11,Inputs!$M$34,IF(S25=12,Inputs!$M$35,0)))))))))))))</f>
        <v>63322.139631426886</v>
      </c>
      <c r="W25" s="42">
        <f t="shared" si="0"/>
        <v>63322.139631426886</v>
      </c>
      <c r="Y25" s="42">
        <f>IF($K$8="No",0,SUM($W$25*Inputs!$G$79,Financials!AQ$19-Financials!AQ$15))</f>
        <v>6332.213963142688</v>
      </c>
      <c r="AA25" s="42">
        <f>IF($K$8="No",0,Financials!AQ$41)</f>
        <v>572.05854549999992</v>
      </c>
      <c r="AB25" s="42"/>
      <c r="AC25" s="37">
        <f t="shared" si="13"/>
        <v>4800.1295147022402</v>
      </c>
      <c r="AD25" s="42"/>
      <c r="OE25" s="15" t="s">
        <v>373</v>
      </c>
      <c r="OF25" s="194" t="s">
        <v>384</v>
      </c>
      <c r="OG25" s="15" t="s">
        <v>385</v>
      </c>
      <c r="OH25" s="15">
        <f>IF($K$8="No",0,SUM(W25*Inputs!$G$79,Financials!AQ$19-Financials!AQ$15))</f>
        <v>6332.213963142688</v>
      </c>
    </row>
    <row r="26" spans="5:398" s="15" customFormat="1">
      <c r="E26" s="15">
        <v>7</v>
      </c>
      <c r="G26" s="37">
        <f t="shared" si="7"/>
        <v>336213.85635803785</v>
      </c>
      <c r="H26" s="37"/>
      <c r="I26" s="37">
        <f t="shared" si="8"/>
        <v>4046.0458761319405</v>
      </c>
      <c r="K26" s="37">
        <f t="shared" si="9"/>
        <v>1961.2474954218876</v>
      </c>
      <c r="M26" s="37">
        <f t="shared" si="10"/>
        <v>2084.7983807100527</v>
      </c>
      <c r="O26" s="37">
        <f t="shared" si="11"/>
        <v>334129.05797732779</v>
      </c>
      <c r="P26" s="30">
        <v>1</v>
      </c>
      <c r="Q26" s="15">
        <v>7</v>
      </c>
      <c r="S26" s="15">
        <f t="shared" si="12"/>
        <v>7</v>
      </c>
      <c r="U26" s="42">
        <f>IF($K$8="No",0,IF(S26=1,Inputs!$M$24,IF(S26=2,Inputs!$M$25,IF(S26=3,Inputs!$M$26,IF(S26=4,Inputs!$M$27,IF(S26=5,Inputs!$M$28,IF(S26=6,Inputs!$M$29,IF(S26=7,Inputs!$M$30,IF(S26=8,Inputs!$M$31,IF(S26=9,Inputs!$M$32,IF(S26=10,Inputs!$M$33,IF(S26=11,Inputs!$M$34,IF(S26=12,Inputs!$M$35,0)))))))))))))</f>
        <v>66149.819079408713</v>
      </c>
      <c r="W26" s="42">
        <f t="shared" si="0"/>
        <v>66149.819079408713</v>
      </c>
      <c r="Y26" s="42">
        <f>IF($K$8="No",0,SUM($W$26*Inputs!$G$79,Financials!AR$19-Financials!AR$15))</f>
        <v>6614.9819079408708</v>
      </c>
      <c r="AA26" s="42">
        <f>IF($K$8="No",0,Financials!AR$41)</f>
        <v>572.05854549999992</v>
      </c>
      <c r="AB26" s="42"/>
      <c r="AC26" s="37">
        <f t="shared" si="13"/>
        <v>5035.7694687007261</v>
      </c>
      <c r="AD26" s="42"/>
      <c r="OE26" s="15" t="s">
        <v>373</v>
      </c>
      <c r="OF26" s="194" t="s">
        <v>386</v>
      </c>
      <c r="OG26" s="15" t="s">
        <v>387</v>
      </c>
      <c r="OH26" s="15">
        <f>IF($K$8="No",0,SUM(W26*Inputs!$G$79,Financials!AR$19-Financials!AR$15))</f>
        <v>6614.9819079408708</v>
      </c>
    </row>
    <row r="27" spans="5:398" s="15" customFormat="1">
      <c r="E27" s="15">
        <v>8</v>
      </c>
      <c r="G27" s="37">
        <f t="shared" si="7"/>
        <v>334129.05797732779</v>
      </c>
      <c r="H27" s="37"/>
      <c r="I27" s="37">
        <f t="shared" si="8"/>
        <v>4046.0458761319405</v>
      </c>
      <c r="K27" s="37">
        <f t="shared" si="9"/>
        <v>1949.0861715344124</v>
      </c>
      <c r="M27" s="37">
        <f t="shared" si="10"/>
        <v>2096.9597045975279</v>
      </c>
      <c r="O27" s="37">
        <f t="shared" si="11"/>
        <v>332032.09827273025</v>
      </c>
      <c r="P27" s="30">
        <v>1</v>
      </c>
      <c r="Q27" s="15">
        <v>8</v>
      </c>
      <c r="S27" s="15">
        <f t="shared" si="12"/>
        <v>8</v>
      </c>
      <c r="U27" s="42">
        <f>IF($K$8="No",0,IF(S27=1,Inputs!$M$24,IF(S27=2,Inputs!$M$25,IF(S27=3,Inputs!$M$26,IF(S27=4,Inputs!$M$27,IF(S27=5,Inputs!$M$28,IF(S27=6,Inputs!$M$29,IF(S27=7,Inputs!$M$30,IF(S27=8,Inputs!$M$31,IF(S27=9,Inputs!$M$32,IF(S27=10,Inputs!$M$33,IF(S27=11,Inputs!$M$34,IF(S27=12,Inputs!$M$35,0)))))))))))))</f>
        <v>60917.315082325884</v>
      </c>
      <c r="W27" s="42">
        <f t="shared" si="0"/>
        <v>60917.315082325884</v>
      </c>
      <c r="Y27" s="42">
        <f>IF($K$8="No",0,SUM($W$27*Inputs!$G$79,Financials!AS$19-Financials!AS$15))</f>
        <v>6091.7315082325877</v>
      </c>
      <c r="AA27" s="42">
        <f>IF($K$8="No",0,Financials!AS$41)</f>
        <v>572.05854549999992</v>
      </c>
      <c r="AB27" s="42"/>
      <c r="AC27" s="37">
        <f t="shared" si="13"/>
        <v>4599.7274689438236</v>
      </c>
      <c r="AD27" s="42"/>
      <c r="OE27" s="15" t="s">
        <v>373</v>
      </c>
      <c r="OF27" s="194" t="s">
        <v>388</v>
      </c>
      <c r="OG27" s="15" t="s">
        <v>389</v>
      </c>
      <c r="OH27" s="15">
        <f>IF($K$8="No",0,SUM(W27*Inputs!$G$79,Financials!AS$19-Financials!AS$15))</f>
        <v>6091.7315082325877</v>
      </c>
    </row>
    <row r="28" spans="5:398" s="15" customFormat="1">
      <c r="E28" s="15">
        <v>9</v>
      </c>
      <c r="G28" s="37">
        <f t="shared" si="7"/>
        <v>332032.09827273025</v>
      </c>
      <c r="H28" s="37"/>
      <c r="I28" s="37">
        <f t="shared" si="8"/>
        <v>4046.0458761319405</v>
      </c>
      <c r="K28" s="37">
        <f t="shared" si="9"/>
        <v>1936.8539065909265</v>
      </c>
      <c r="M28" s="37">
        <f t="shared" si="10"/>
        <v>2109.1919695410143</v>
      </c>
      <c r="O28" s="37">
        <f t="shared" si="11"/>
        <v>329922.90630318923</v>
      </c>
      <c r="P28" s="30">
        <v>1</v>
      </c>
      <c r="Q28" s="15">
        <v>9</v>
      </c>
      <c r="S28" s="15">
        <f t="shared" si="12"/>
        <v>9</v>
      </c>
      <c r="U28" s="42">
        <f>IF($K$8="No",0,IF(S28=1,Inputs!$M$24,IF(S28=2,Inputs!$M$25,IF(S28=3,Inputs!$M$26,IF(S28=4,Inputs!$M$27,IF(S28=5,Inputs!$M$28,IF(S28=6,Inputs!$M$29,IF(S28=7,Inputs!$M$30,IF(S28=8,Inputs!$M$31,IF(S28=9,Inputs!$M$32,IF(S28=10,Inputs!$M$33,IF(S28=11,Inputs!$M$34,IF(S28=12,Inputs!$M$35,0)))))))))))))</f>
        <v>50541.976382149158</v>
      </c>
      <c r="W28" s="42">
        <f t="shared" si="0"/>
        <v>50541.976382149158</v>
      </c>
      <c r="Y28" s="42">
        <f>IF($K$8="No",0,SUM($W$28*Inputs!$G$79,Financials!AT$19-Financials!AT$15))</f>
        <v>5054.1976382149151</v>
      </c>
      <c r="AA28" s="42">
        <f>IF($K$8="No",0,Financials!AT$41)</f>
        <v>572.05854549999992</v>
      </c>
      <c r="AB28" s="42"/>
      <c r="AC28" s="37">
        <f t="shared" si="13"/>
        <v>3735.1159105957627</v>
      </c>
      <c r="AD28" s="42"/>
      <c r="OE28" s="15" t="s">
        <v>373</v>
      </c>
      <c r="OF28" s="194" t="s">
        <v>390</v>
      </c>
      <c r="OG28" s="15" t="s">
        <v>391</v>
      </c>
      <c r="OH28" s="15">
        <f>IF($K$8="No",0,SUM(W28*Inputs!$G$79,Financials!AT$19-Financials!AT$15))</f>
        <v>5054.1976382149151</v>
      </c>
    </row>
    <row r="29" spans="5:398" s="15" customFormat="1">
      <c r="E29" s="15">
        <v>10</v>
      </c>
      <c r="G29" s="37">
        <f t="shared" si="7"/>
        <v>329922.90630318923</v>
      </c>
      <c r="H29" s="37"/>
      <c r="I29" s="37">
        <f t="shared" si="8"/>
        <v>4046.0458761319405</v>
      </c>
      <c r="K29" s="37">
        <f t="shared" si="9"/>
        <v>1924.5502867686039</v>
      </c>
      <c r="M29" s="37">
        <f t="shared" si="10"/>
        <v>2121.4955893633369</v>
      </c>
      <c r="O29" s="37">
        <f t="shared" si="11"/>
        <v>327801.4107138259</v>
      </c>
      <c r="P29" s="30">
        <v>1</v>
      </c>
      <c r="Q29" s="15">
        <v>10</v>
      </c>
      <c r="S29" s="15">
        <f t="shared" si="12"/>
        <v>10</v>
      </c>
      <c r="U29" s="42">
        <f>IF($K$8="No",0,IF(S29=1,Inputs!$M$24,IF(S29=2,Inputs!$M$25,IF(S29=3,Inputs!$M$26,IF(S29=4,Inputs!$M$27,IF(S29=5,Inputs!$M$28,IF(S29=6,Inputs!$M$29,IF(S29=7,Inputs!$M$30,IF(S29=8,Inputs!$M$31,IF(S29=9,Inputs!$M$32,IF(S29=10,Inputs!$M$33,IF(S29=11,Inputs!$M$34,IF(S29=12,Inputs!$M$35,0)))))))))))))</f>
        <v>39382.771871756748</v>
      </c>
      <c r="W29" s="42">
        <f t="shared" si="0"/>
        <v>39382.771871756748</v>
      </c>
      <c r="Y29" s="42">
        <f>IF($K$8="No",0,SUM($W$29*Inputs!$G$79,Financials!AU$19-Financials!AU$15))</f>
        <v>3938.2771871756745</v>
      </c>
      <c r="AA29" s="42">
        <f>IF($K$8="No",0,Financials!AU$41)</f>
        <v>572.05854549999992</v>
      </c>
      <c r="AB29" s="42"/>
      <c r="AC29" s="37">
        <f t="shared" si="13"/>
        <v>2805.1822013963956</v>
      </c>
      <c r="AD29" s="42"/>
      <c r="OE29" s="15" t="s">
        <v>373</v>
      </c>
      <c r="OF29" s="194" t="s">
        <v>392</v>
      </c>
      <c r="OG29" s="15" t="s">
        <v>393</v>
      </c>
      <c r="OH29" s="15">
        <f>IF($K$8="No",0,SUM(W29*Inputs!$G$79,Financials!AU$19-Financials!AU$15))</f>
        <v>3938.2771871756745</v>
      </c>
    </row>
    <row r="30" spans="5:398" s="15" customFormat="1">
      <c r="E30" s="15">
        <v>11</v>
      </c>
      <c r="G30" s="37">
        <f t="shared" si="7"/>
        <v>327801.4107138259</v>
      </c>
      <c r="H30" s="37"/>
      <c r="I30" s="37">
        <f t="shared" si="8"/>
        <v>4046.0458761319405</v>
      </c>
      <c r="K30" s="37">
        <f t="shared" si="9"/>
        <v>1912.1748958306514</v>
      </c>
      <c r="M30" s="37">
        <f t="shared" si="10"/>
        <v>2133.8709803012889</v>
      </c>
      <c r="O30" s="37">
        <f t="shared" si="11"/>
        <v>325667.53973352461</v>
      </c>
      <c r="P30" s="30">
        <v>1</v>
      </c>
      <c r="Q30" s="15">
        <v>11</v>
      </c>
      <c r="S30" s="15">
        <f t="shared" si="12"/>
        <v>11</v>
      </c>
      <c r="U30" s="42">
        <f>IF($K$8="No",0,IF(S30=1,Inputs!$M$24,IF(S30=2,Inputs!$M$25,IF(S30=3,Inputs!$M$26,IF(S30=4,Inputs!$M$27,IF(S30=5,Inputs!$M$28,IF(S30=6,Inputs!$M$29,IF(S30=7,Inputs!$M$30,IF(S30=8,Inputs!$M$31,IF(S30=9,Inputs!$M$32,IF(S30=10,Inputs!$M$33,IF(S30=11,Inputs!$M$34,IF(S30=12,Inputs!$M$35,0)))))))))))))</f>
        <v>31175.652856862358</v>
      </c>
      <c r="W30" s="42">
        <f t="shared" si="0"/>
        <v>31175.652856862358</v>
      </c>
      <c r="Y30" s="42">
        <f>IF($K$8="No",0,SUM($W$30*Inputs!$G$79,Financials!AV$19-Financials!AV$15))</f>
        <v>3117.5652856862357</v>
      </c>
      <c r="AA30" s="42">
        <f>IF($K$8="No",0,Financials!AV$41)</f>
        <v>572.05854549999992</v>
      </c>
      <c r="AB30" s="42"/>
      <c r="AC30" s="37">
        <f t="shared" si="13"/>
        <v>2121.255616821863</v>
      </c>
      <c r="AD30" s="42"/>
      <c r="OE30" s="15" t="s">
        <v>373</v>
      </c>
      <c r="OF30" s="194" t="s">
        <v>394</v>
      </c>
      <c r="OG30" s="15" t="s">
        <v>395</v>
      </c>
      <c r="OH30" s="15">
        <f>IF($K$8="No",0,SUM(W30*Inputs!$G$79,Financials!AV$19-Financials!AV$15))</f>
        <v>3117.5652856862357</v>
      </c>
    </row>
    <row r="31" spans="5:398" s="15" customFormat="1">
      <c r="E31" s="15">
        <v>12</v>
      </c>
      <c r="G31" s="37">
        <f t="shared" si="7"/>
        <v>325667.53973352461</v>
      </c>
      <c r="H31" s="37"/>
      <c r="I31" s="37">
        <f t="shared" si="8"/>
        <v>4046.0458761319405</v>
      </c>
      <c r="K31" s="37">
        <f t="shared" si="9"/>
        <v>1899.7273151122272</v>
      </c>
      <c r="M31" s="37">
        <f t="shared" si="10"/>
        <v>2146.3185610197133</v>
      </c>
      <c r="O31" s="37">
        <f t="shared" si="11"/>
        <v>323521.22117250488</v>
      </c>
      <c r="P31" s="30">
        <v>1</v>
      </c>
      <c r="Q31" s="15">
        <v>12</v>
      </c>
      <c r="S31" s="15">
        <f t="shared" si="12"/>
        <v>12</v>
      </c>
      <c r="U31" s="42">
        <f>IF($K$8="No",0,IF(S31=1,Inputs!$M$24,IF(S31=2,Inputs!$M$25,IF(S31=3,Inputs!$M$26,IF(S31=4,Inputs!$M$27,IF(S31=5,Inputs!$M$28,IF(S31=6,Inputs!$M$29,IF(S31=7,Inputs!$M$30,IF(S31=8,Inputs!$M$31,IF(S31=9,Inputs!$M$32,IF(S31=10,Inputs!$M$33,IF(S31=11,Inputs!$M$34,IF(S31=12,Inputs!$M$35,0)))))))))))))</f>
        <v>25031.8251942442</v>
      </c>
      <c r="W31" s="42">
        <f t="shared" si="0"/>
        <v>25031.8251942442</v>
      </c>
      <c r="Y31" s="42">
        <f>IF($K$8="No",0,SUM($W$31*Inputs!$G$79,Financials!AW$19-Financials!AW$15))</f>
        <v>2503.1825194244198</v>
      </c>
      <c r="AA31" s="42">
        <f>IF($K$8="No",0,Financials!AW$41)</f>
        <v>572.05854549999992</v>
      </c>
      <c r="AB31" s="42"/>
      <c r="AC31" s="37">
        <f t="shared" si="13"/>
        <v>1609.2699782703498</v>
      </c>
      <c r="AD31" s="42"/>
      <c r="OE31" s="15" t="s">
        <v>373</v>
      </c>
      <c r="OF31" s="194" t="s">
        <v>396</v>
      </c>
      <c r="OG31" s="15" t="s">
        <v>397</v>
      </c>
      <c r="OH31" s="15">
        <f>IF($K$8="No",0,SUM(W31*Inputs!$G$79,Financials!AW$19-Financials!AW$15))</f>
        <v>2503.1825194244198</v>
      </c>
    </row>
    <row r="32" spans="5:398" s="15" customFormat="1">
      <c r="E32" s="15">
        <v>13</v>
      </c>
      <c r="G32" s="37">
        <f t="shared" si="7"/>
        <v>323521.22117250488</v>
      </c>
      <c r="H32" s="37"/>
      <c r="I32" s="37">
        <f t="shared" si="8"/>
        <v>4046.0458761319405</v>
      </c>
      <c r="K32" s="37">
        <f t="shared" si="9"/>
        <v>1887.2071235062785</v>
      </c>
      <c r="M32" s="37">
        <f t="shared" si="10"/>
        <v>2158.838752625662</v>
      </c>
      <c r="O32" s="37">
        <f t="shared" si="11"/>
        <v>321362.3824198792</v>
      </c>
      <c r="P32" s="30">
        <v>2</v>
      </c>
      <c r="Q32" s="15">
        <v>13</v>
      </c>
      <c r="S32" s="15">
        <f t="shared" si="12"/>
        <v>1</v>
      </c>
      <c r="U32" s="42">
        <f>$U$31*(1-Inputs!$M$18)^'Debt Schedule'!P31</f>
        <v>24906.666068272978</v>
      </c>
      <c r="W32" s="42">
        <f t="shared" si="0"/>
        <v>24906.666068272978</v>
      </c>
      <c r="Y32" s="42">
        <f>IF($K$8="No",0,SUM($W$20*Inputs!$G$79,Financials!AX$19-Financials!AX$15))</f>
        <v>2734.0338279431148</v>
      </c>
      <c r="AA32" s="42">
        <f>IF($K$8="No",0,Financials!AX$41)</f>
        <v>571.32333333333338</v>
      </c>
      <c r="AB32" s="42"/>
      <c r="AC32" s="37">
        <f t="shared" si="13"/>
        <v>1802.2587455081514</v>
      </c>
      <c r="AD32" s="42"/>
      <c r="OE32" s="15" t="s">
        <v>373</v>
      </c>
      <c r="OF32" s="194" t="s">
        <v>398</v>
      </c>
      <c r="OG32" s="15" t="s">
        <v>399</v>
      </c>
      <c r="OH32" s="15">
        <f>IF($K$8="No",0,SUM(W32*Inputs!$G$79,Financials!AX$19-Financials!AX$15))</f>
        <v>2490.6666068272975</v>
      </c>
    </row>
    <row r="33" spans="5:398" s="15" customFormat="1">
      <c r="E33" s="15">
        <v>14</v>
      </c>
      <c r="G33" s="37">
        <f t="shared" si="7"/>
        <v>321362.3824198792</v>
      </c>
      <c r="H33" s="37"/>
      <c r="I33" s="37">
        <f t="shared" si="8"/>
        <v>4046.0458761319405</v>
      </c>
      <c r="K33" s="37">
        <f t="shared" si="9"/>
        <v>1874.6138974492953</v>
      </c>
      <c r="M33" s="37">
        <f t="shared" si="10"/>
        <v>2171.4319786826454</v>
      </c>
      <c r="O33" s="37">
        <f t="shared" si="11"/>
        <v>319190.95044119656</v>
      </c>
      <c r="P33" s="30">
        <v>2</v>
      </c>
      <c r="Q33" s="15">
        <v>14</v>
      </c>
      <c r="S33" s="15">
        <f t="shared" si="12"/>
        <v>2</v>
      </c>
      <c r="U33" s="42">
        <f t="shared" ref="U33:U43" si="38">U32</f>
        <v>24906.666068272978</v>
      </c>
      <c r="W33" s="42">
        <f t="shared" si="0"/>
        <v>24906.666068272978</v>
      </c>
      <c r="Y33" s="42">
        <f>IF($K$8="No",0,SUM($W$20*Inputs!$G$79,Financials!AY$19-Financials!AY$15))</f>
        <v>2734.0338279431148</v>
      </c>
      <c r="AA33" s="42">
        <f>IF($K$8="No",0,Financials!AY$41)</f>
        <v>571.32333333333338</v>
      </c>
      <c r="AB33" s="42"/>
      <c r="AC33" s="37">
        <f t="shared" si="13"/>
        <v>1802.2587455081514</v>
      </c>
      <c r="AD33" s="42"/>
      <c r="OE33" s="15" t="s">
        <v>373</v>
      </c>
      <c r="OF33" s="194" t="s">
        <v>400</v>
      </c>
      <c r="OG33" s="15" t="s">
        <v>401</v>
      </c>
      <c r="OH33" s="15">
        <f>IF($K$8="No",0,SUM(W33*Inputs!$G$79,Financials!AY$19-Financials!AY$15))</f>
        <v>2490.6666068272975</v>
      </c>
    </row>
    <row r="34" spans="5:398" s="15" customFormat="1">
      <c r="E34" s="15">
        <v>15</v>
      </c>
      <c r="G34" s="37">
        <f t="shared" si="7"/>
        <v>319190.95044119656</v>
      </c>
      <c r="H34" s="37"/>
      <c r="I34" s="37">
        <f t="shared" si="8"/>
        <v>4046.0458761319405</v>
      </c>
      <c r="K34" s="37">
        <f t="shared" si="9"/>
        <v>1861.9472109069802</v>
      </c>
      <c r="M34" s="37">
        <f t="shared" si="10"/>
        <v>2184.0986652249603</v>
      </c>
      <c r="O34" s="37">
        <f t="shared" si="11"/>
        <v>317006.85177597159</v>
      </c>
      <c r="P34" s="30">
        <v>2</v>
      </c>
      <c r="Q34" s="15">
        <v>15</v>
      </c>
      <c r="S34" s="15">
        <f t="shared" si="12"/>
        <v>3</v>
      </c>
      <c r="U34" s="42">
        <f t="shared" si="38"/>
        <v>24906.666068272978</v>
      </c>
      <c r="W34" s="42">
        <f t="shared" si="0"/>
        <v>24906.666068272978</v>
      </c>
      <c r="Y34" s="42">
        <f>IF($K$8="No",0,SUM($W$20*Inputs!$G$79,Financials!AZ$19-Financials!AZ$15))</f>
        <v>2734.0338279431148</v>
      </c>
      <c r="AA34" s="42">
        <f>IF($K$8="No",0,Financials!AZ$41)</f>
        <v>571.32333333333338</v>
      </c>
      <c r="AB34" s="42"/>
      <c r="AC34" s="37">
        <f t="shared" si="13"/>
        <v>1802.2587455081514</v>
      </c>
      <c r="AD34" s="42"/>
      <c r="OE34" s="15" t="s">
        <v>373</v>
      </c>
      <c r="OF34" s="194" t="s">
        <v>402</v>
      </c>
      <c r="OG34" s="15" t="s">
        <v>403</v>
      </c>
      <c r="OH34" s="15">
        <f>IF($K$8="No",0,SUM(W34*Inputs!$G$79,Financials!AZ$19-Financials!AZ$15))</f>
        <v>2490.6666068272975</v>
      </c>
    </row>
    <row r="35" spans="5:398" s="15" customFormat="1">
      <c r="E35" s="15">
        <v>16</v>
      </c>
      <c r="G35" s="37">
        <f t="shared" si="7"/>
        <v>317006.85177597159</v>
      </c>
      <c r="H35" s="37"/>
      <c r="I35" s="37">
        <f t="shared" si="8"/>
        <v>4046.0458761319405</v>
      </c>
      <c r="K35" s="37">
        <f t="shared" si="9"/>
        <v>1849.2066353598345</v>
      </c>
      <c r="M35" s="37">
        <f t="shared" si="10"/>
        <v>2196.8392407721058</v>
      </c>
      <c r="O35" s="37">
        <f t="shared" si="11"/>
        <v>314810.01253519946</v>
      </c>
      <c r="P35" s="30">
        <v>2</v>
      </c>
      <c r="Q35" s="15">
        <v>16</v>
      </c>
      <c r="S35" s="15">
        <f t="shared" si="12"/>
        <v>4</v>
      </c>
      <c r="U35" s="42">
        <f t="shared" si="38"/>
        <v>24906.666068272978</v>
      </c>
      <c r="W35" s="42">
        <f t="shared" si="0"/>
        <v>24906.666068272978</v>
      </c>
      <c r="Y35" s="42">
        <f>IF($K$8="No",0,SUM($W$20*Inputs!$G$79,Financials!BA$19-Financials!BA$15))</f>
        <v>2734.0338279431148</v>
      </c>
      <c r="AA35" s="42">
        <f>IF($K$8="No",0,Financials!BA$41)</f>
        <v>571.32333333333338</v>
      </c>
      <c r="AB35" s="42"/>
      <c r="AC35" s="37">
        <f t="shared" si="13"/>
        <v>1802.2587455081514</v>
      </c>
      <c r="AD35" s="42"/>
      <c r="OE35" s="15" t="s">
        <v>373</v>
      </c>
      <c r="OF35" s="194" t="s">
        <v>404</v>
      </c>
      <c r="OG35" s="15" t="s">
        <v>405</v>
      </c>
      <c r="OH35" s="15">
        <f>IF($K$8="No",0,SUM(W35*Inputs!$G$79,Financials!BA$19-Financials!BA$15))</f>
        <v>2490.6666068272975</v>
      </c>
    </row>
    <row r="36" spans="5:398" s="15" customFormat="1">
      <c r="E36" s="15">
        <v>17</v>
      </c>
      <c r="G36" s="37">
        <f t="shared" si="7"/>
        <v>314810.01253519946</v>
      </c>
      <c r="H36" s="37"/>
      <c r="I36" s="37">
        <f t="shared" si="8"/>
        <v>4046.0458761319405</v>
      </c>
      <c r="K36" s="37">
        <f t="shared" si="9"/>
        <v>1836.3917397886637</v>
      </c>
      <c r="M36" s="37">
        <f t="shared" si="10"/>
        <v>2209.6541363432771</v>
      </c>
      <c r="O36" s="37">
        <f t="shared" si="11"/>
        <v>312600.35839885619</v>
      </c>
      <c r="P36" s="30">
        <v>2</v>
      </c>
      <c r="Q36" s="15">
        <v>17</v>
      </c>
      <c r="S36" s="15">
        <f t="shared" si="12"/>
        <v>5</v>
      </c>
      <c r="U36" s="42">
        <f t="shared" si="38"/>
        <v>24906.666068272978</v>
      </c>
      <c r="W36" s="42">
        <f t="shared" si="0"/>
        <v>24906.666068272978</v>
      </c>
      <c r="Y36" s="42">
        <f>IF($K$8="No",0,SUM($W$20*Inputs!$G$79,Financials!BB$19-Financials!BB$15))</f>
        <v>2734.0338279431148</v>
      </c>
      <c r="AA36" s="42">
        <f>IF($K$8="No",0,Financials!BB$41)</f>
        <v>571.32333333333338</v>
      </c>
      <c r="AB36" s="42"/>
      <c r="AC36" s="37">
        <f t="shared" si="13"/>
        <v>1802.2587455081514</v>
      </c>
      <c r="AD36" s="42"/>
      <c r="OE36" s="15" t="s">
        <v>373</v>
      </c>
      <c r="OF36" s="194" t="s">
        <v>406</v>
      </c>
      <c r="OG36" s="15" t="s">
        <v>407</v>
      </c>
      <c r="OH36" s="15">
        <f>IF($K$8="No",0,SUM(W36*Inputs!$G$79,Financials!BB$19-Financials!BB$15))</f>
        <v>2490.6666068272975</v>
      </c>
    </row>
    <row r="37" spans="5:398" s="15" customFormat="1">
      <c r="E37" s="15">
        <v>18</v>
      </c>
      <c r="G37" s="37">
        <f t="shared" si="7"/>
        <v>312600.35839885619</v>
      </c>
      <c r="H37" s="37"/>
      <c r="I37" s="37">
        <f t="shared" si="8"/>
        <v>4046.0458761319405</v>
      </c>
      <c r="K37" s="37">
        <f t="shared" si="9"/>
        <v>1823.5020906599946</v>
      </c>
      <c r="M37" s="37">
        <f t="shared" si="10"/>
        <v>2222.5437854719457</v>
      </c>
      <c r="O37" s="37">
        <f t="shared" si="11"/>
        <v>310377.81461338425</v>
      </c>
      <c r="P37" s="30">
        <v>2</v>
      </c>
      <c r="Q37" s="15">
        <v>18</v>
      </c>
      <c r="S37" s="15">
        <f t="shared" si="12"/>
        <v>6</v>
      </c>
      <c r="U37" s="42">
        <f t="shared" si="38"/>
        <v>24906.666068272978</v>
      </c>
      <c r="W37" s="42">
        <f t="shared" si="0"/>
        <v>24906.666068272978</v>
      </c>
      <c r="Y37" s="42">
        <f>IF($K$8="No",0,SUM($W$20*Inputs!$G$79,Financials!BC$19-Financials!BC$15))</f>
        <v>2734.0338279431148</v>
      </c>
      <c r="AA37" s="42">
        <f>IF($K$8="No",0,Financials!BC$41)</f>
        <v>571.32333333333338</v>
      </c>
      <c r="AB37" s="42"/>
      <c r="AC37" s="37">
        <f t="shared" si="13"/>
        <v>1802.2587455081514</v>
      </c>
      <c r="AD37" s="42"/>
      <c r="OE37" s="15" t="s">
        <v>373</v>
      </c>
      <c r="OF37" s="194" t="s">
        <v>408</v>
      </c>
      <c r="OG37" s="15" t="s">
        <v>409</v>
      </c>
      <c r="OH37" s="15">
        <f>IF($K$8="No",0,SUM(W37*Inputs!$G$79,Financials!BC$19-Financials!BC$15))</f>
        <v>2490.6666068272975</v>
      </c>
    </row>
    <row r="38" spans="5:398" s="15" customFormat="1">
      <c r="E38" s="15">
        <v>19</v>
      </c>
      <c r="G38" s="37">
        <f t="shared" si="7"/>
        <v>310377.81461338425</v>
      </c>
      <c r="H38" s="37"/>
      <c r="I38" s="37">
        <f t="shared" si="8"/>
        <v>4046.0458761319405</v>
      </c>
      <c r="K38" s="37">
        <f t="shared" si="9"/>
        <v>1810.5372519114082</v>
      </c>
      <c r="M38" s="37">
        <f t="shared" si="10"/>
        <v>2235.5086242205325</v>
      </c>
      <c r="O38" s="37">
        <f t="shared" si="11"/>
        <v>308142.30598916369</v>
      </c>
      <c r="P38" s="30">
        <v>2</v>
      </c>
      <c r="Q38" s="15">
        <v>19</v>
      </c>
      <c r="S38" s="15">
        <f t="shared" si="12"/>
        <v>7</v>
      </c>
      <c r="U38" s="42">
        <f t="shared" si="38"/>
        <v>24906.666068272978</v>
      </c>
      <c r="W38" s="42">
        <f t="shared" si="0"/>
        <v>24906.666068272978</v>
      </c>
      <c r="Y38" s="42">
        <f>IF($K$8="No",0,SUM($W$20*Inputs!$G$79,Financials!BD$19-Financials!BD$15))</f>
        <v>2734.0338279431148</v>
      </c>
      <c r="AA38" s="42">
        <f>IF($K$8="No",0,Financials!BD$41)</f>
        <v>571.32333333333338</v>
      </c>
      <c r="AB38" s="42"/>
      <c r="AC38" s="37">
        <f t="shared" si="13"/>
        <v>1802.2587455081514</v>
      </c>
      <c r="AD38" s="42"/>
      <c r="OE38" s="15" t="s">
        <v>373</v>
      </c>
      <c r="OF38" s="194" t="s">
        <v>410</v>
      </c>
      <c r="OG38" s="15" t="s">
        <v>411</v>
      </c>
      <c r="OH38" s="15">
        <f>IF($K$8="No",0,SUM(W38*Inputs!$G$79,Financials!BD$19-Financials!BD$15))</f>
        <v>2490.6666068272975</v>
      </c>
    </row>
    <row r="39" spans="5:398" s="15" customFormat="1">
      <c r="E39" s="15">
        <v>20</v>
      </c>
      <c r="G39" s="37">
        <f t="shared" si="7"/>
        <v>308142.30598916369</v>
      </c>
      <c r="H39" s="37"/>
      <c r="I39" s="37">
        <f t="shared" si="8"/>
        <v>4046.0458761319405</v>
      </c>
      <c r="K39" s="37">
        <f t="shared" si="9"/>
        <v>1797.4967849367883</v>
      </c>
      <c r="M39" s="37">
        <f t="shared" si="10"/>
        <v>2248.549091195152</v>
      </c>
      <c r="O39" s="37">
        <f t="shared" si="11"/>
        <v>305893.75689796853</v>
      </c>
      <c r="P39" s="30">
        <v>2</v>
      </c>
      <c r="Q39" s="15">
        <v>20</v>
      </c>
      <c r="S39" s="15">
        <f t="shared" si="12"/>
        <v>8</v>
      </c>
      <c r="U39" s="42">
        <f t="shared" si="38"/>
        <v>24906.666068272978</v>
      </c>
      <c r="W39" s="42">
        <f t="shared" si="0"/>
        <v>24906.666068272978</v>
      </c>
      <c r="Y39" s="42">
        <f>IF($K$8="No",0,SUM($W$20*Inputs!$G$79,Financials!BE$19-Financials!BE$15))</f>
        <v>2734.0338279431148</v>
      </c>
      <c r="AA39" s="42">
        <f>IF($K$8="No",0,Financials!BE$41)</f>
        <v>571.32333333333338</v>
      </c>
      <c r="AB39" s="42"/>
      <c r="AC39" s="37">
        <f t="shared" si="13"/>
        <v>1802.2587455081514</v>
      </c>
      <c r="AD39" s="42"/>
      <c r="OE39" s="15" t="s">
        <v>373</v>
      </c>
      <c r="OF39" s="194" t="s">
        <v>412</v>
      </c>
      <c r="OG39" s="15" t="s">
        <v>413</v>
      </c>
      <c r="OH39" s="15">
        <f>IF($K$8="No",0,SUM(W39*Inputs!$G$79,Financials!BE$19-Financials!BE$15))</f>
        <v>2490.6666068272975</v>
      </c>
    </row>
    <row r="40" spans="5:398" s="15" customFormat="1">
      <c r="E40" s="15">
        <v>21</v>
      </c>
      <c r="G40" s="37">
        <f t="shared" si="7"/>
        <v>305893.75689796853</v>
      </c>
      <c r="H40" s="37"/>
      <c r="I40" s="37">
        <f t="shared" si="8"/>
        <v>4046.0458761319405</v>
      </c>
      <c r="K40" s="37">
        <f t="shared" si="9"/>
        <v>1784.3802485714832</v>
      </c>
      <c r="M40" s="37">
        <f t="shared" si="10"/>
        <v>2261.6656275604573</v>
      </c>
      <c r="O40" s="37">
        <f t="shared" si="11"/>
        <v>303632.09127040807</v>
      </c>
      <c r="P40" s="30">
        <v>2</v>
      </c>
      <c r="Q40" s="15">
        <v>21</v>
      </c>
      <c r="S40" s="15">
        <f t="shared" si="12"/>
        <v>9</v>
      </c>
      <c r="U40" s="42">
        <f t="shared" si="38"/>
        <v>24906.666068272978</v>
      </c>
      <c r="W40" s="42">
        <f t="shared" si="0"/>
        <v>24906.666068272978</v>
      </c>
      <c r="Y40" s="42">
        <f>IF($K$8="No",0,SUM($W$20*Inputs!$G$79,Financials!BF$19-Financials!BF$15))</f>
        <v>2734.0338279431148</v>
      </c>
      <c r="AA40" s="42">
        <f>IF($K$8="No",0,Financials!BF$41)</f>
        <v>571.32333333333338</v>
      </c>
      <c r="AB40" s="42"/>
      <c r="AC40" s="37">
        <f t="shared" si="13"/>
        <v>1802.2587455081514</v>
      </c>
      <c r="AD40" s="42"/>
      <c r="OE40" s="15" t="s">
        <v>373</v>
      </c>
      <c r="OF40" s="194" t="s">
        <v>414</v>
      </c>
      <c r="OG40" s="15" t="s">
        <v>415</v>
      </c>
      <c r="OH40" s="15">
        <f>IF($K$8="No",0,SUM(W40*Inputs!$G$79,Financials!BF$19-Financials!BF$15))</f>
        <v>2490.6666068272975</v>
      </c>
    </row>
    <row r="41" spans="5:398" s="15" customFormat="1">
      <c r="E41" s="15">
        <v>22</v>
      </c>
      <c r="G41" s="37">
        <f t="shared" si="7"/>
        <v>303632.09127040807</v>
      </c>
      <c r="H41" s="37"/>
      <c r="I41" s="37">
        <f t="shared" si="8"/>
        <v>4046.0458761319405</v>
      </c>
      <c r="K41" s="37">
        <f t="shared" si="9"/>
        <v>1771.1871990773807</v>
      </c>
      <c r="M41" s="37">
        <f t="shared" si="10"/>
        <v>2274.8586770545598</v>
      </c>
      <c r="O41" s="37">
        <f t="shared" si="11"/>
        <v>301357.23259335349</v>
      </c>
      <c r="P41" s="30">
        <v>2</v>
      </c>
      <c r="Q41" s="15">
        <v>22</v>
      </c>
      <c r="S41" s="15">
        <f t="shared" si="12"/>
        <v>10</v>
      </c>
      <c r="U41" s="42">
        <f t="shared" si="38"/>
        <v>24906.666068272978</v>
      </c>
      <c r="W41" s="42">
        <f t="shared" si="0"/>
        <v>24906.666068272978</v>
      </c>
      <c r="Y41" s="42">
        <f>IF($K$8="No",0,SUM($W$20*Inputs!$G$79,Financials!BG$19-Financials!BG$15))</f>
        <v>2734.0338279431148</v>
      </c>
      <c r="AA41" s="42">
        <f>IF($K$8="No",0,Financials!BG$41)</f>
        <v>571.32333333333338</v>
      </c>
      <c r="AB41" s="42"/>
      <c r="AC41" s="37">
        <f t="shared" si="13"/>
        <v>1802.2587455081514</v>
      </c>
      <c r="AD41" s="42"/>
      <c r="OE41" s="15" t="s">
        <v>373</v>
      </c>
      <c r="OF41" s="194" t="s">
        <v>416</v>
      </c>
      <c r="OG41" s="15" t="s">
        <v>417</v>
      </c>
      <c r="OH41" s="15">
        <f>IF($K$8="No",0,SUM(W41*Inputs!$G$79,Financials!BG$19-Financials!BG$15))</f>
        <v>2490.6666068272975</v>
      </c>
    </row>
    <row r="42" spans="5:398" s="15" customFormat="1">
      <c r="E42" s="15">
        <v>23</v>
      </c>
      <c r="G42" s="37">
        <f t="shared" si="7"/>
        <v>301357.23259335349</v>
      </c>
      <c r="H42" s="37"/>
      <c r="I42" s="37">
        <f t="shared" si="8"/>
        <v>4046.0458761319405</v>
      </c>
      <c r="K42" s="37">
        <f t="shared" si="9"/>
        <v>1757.9171901278953</v>
      </c>
      <c r="M42" s="37">
        <f t="shared" si="10"/>
        <v>2288.1286860040454</v>
      </c>
      <c r="O42" s="37">
        <f t="shared" si="11"/>
        <v>299069.10390734946</v>
      </c>
      <c r="P42" s="30">
        <v>2</v>
      </c>
      <c r="Q42" s="15">
        <v>23</v>
      </c>
      <c r="S42" s="15">
        <f t="shared" si="12"/>
        <v>11</v>
      </c>
      <c r="U42" s="42">
        <f t="shared" si="38"/>
        <v>24906.666068272978</v>
      </c>
      <c r="W42" s="42">
        <f t="shared" si="0"/>
        <v>24906.666068272978</v>
      </c>
      <c r="Y42" s="42">
        <f>IF($K$8="No",0,SUM($W$20*Inputs!$G$79,Financials!BH$19-Financials!BH$15))</f>
        <v>2734.0338279431148</v>
      </c>
      <c r="AA42" s="42">
        <f>IF($K$8="No",0,Financials!BH$41)</f>
        <v>571.32333333333338</v>
      </c>
      <c r="AB42" s="42"/>
      <c r="AC42" s="37">
        <f t="shared" si="13"/>
        <v>1802.2587455081514</v>
      </c>
      <c r="AD42" s="42"/>
      <c r="OE42" s="15" t="s">
        <v>373</v>
      </c>
      <c r="OF42" s="194" t="s">
        <v>418</v>
      </c>
      <c r="OG42" s="15" t="s">
        <v>419</v>
      </c>
      <c r="OH42" s="15">
        <f>IF($K$8="No",0,SUM(W42*Inputs!$G$79,Financials!BH$19-Financials!BH$15))</f>
        <v>2490.6666068272975</v>
      </c>
    </row>
    <row r="43" spans="5:398" s="15" customFormat="1">
      <c r="E43" s="15">
        <v>24</v>
      </c>
      <c r="G43" s="37">
        <f t="shared" si="7"/>
        <v>299069.10390734946</v>
      </c>
      <c r="H43" s="37"/>
      <c r="I43" s="37">
        <f t="shared" si="8"/>
        <v>4046.0458761319405</v>
      </c>
      <c r="K43" s="37">
        <f t="shared" si="9"/>
        <v>1744.5697727928721</v>
      </c>
      <c r="M43" s="37">
        <f t="shared" si="10"/>
        <v>2301.4761033390687</v>
      </c>
      <c r="O43" s="37">
        <f t="shared" si="11"/>
        <v>296767.62780401041</v>
      </c>
      <c r="P43" s="30">
        <v>2</v>
      </c>
      <c r="Q43" s="15">
        <v>24</v>
      </c>
      <c r="S43" s="15">
        <f t="shared" si="12"/>
        <v>12</v>
      </c>
      <c r="U43" s="42">
        <f t="shared" si="38"/>
        <v>24906.666068272978</v>
      </c>
      <c r="W43" s="42">
        <f t="shared" si="0"/>
        <v>24906.666068272978</v>
      </c>
      <c r="Y43" s="42">
        <f>IF($K$8="No",0,SUM($W$20*Inputs!$G$79,Financials!BI$19-Financials!BI$15))</f>
        <v>2734.0338279431148</v>
      </c>
      <c r="AA43" s="42">
        <f>IF($K$8="No",0,Financials!BI$41)</f>
        <v>571.32333333333338</v>
      </c>
      <c r="AB43" s="42"/>
      <c r="AC43" s="37">
        <f t="shared" si="13"/>
        <v>1802.2587455081514</v>
      </c>
      <c r="AD43" s="42"/>
      <c r="OE43" s="15" t="s">
        <v>373</v>
      </c>
      <c r="OF43" s="194" t="s">
        <v>420</v>
      </c>
      <c r="OG43" s="15" t="s">
        <v>421</v>
      </c>
      <c r="OH43" s="15">
        <f>IF($K$8="No",0,SUM(W43*Inputs!$G$79,Financials!BI$19-Financials!BI$15))</f>
        <v>2490.6666068272975</v>
      </c>
    </row>
    <row r="44" spans="5:398" s="15" customFormat="1">
      <c r="E44" s="15">
        <v>25</v>
      </c>
      <c r="G44" s="37">
        <f t="shared" si="7"/>
        <v>296767.62780401041</v>
      </c>
      <c r="H44" s="37"/>
      <c r="I44" s="37">
        <f t="shared" si="8"/>
        <v>4046.0458761319405</v>
      </c>
      <c r="K44" s="37">
        <f t="shared" si="9"/>
        <v>1731.1444955233944</v>
      </c>
      <c r="M44" s="37">
        <f t="shared" si="10"/>
        <v>2314.9013806085459</v>
      </c>
      <c r="O44" s="37">
        <f t="shared" si="11"/>
        <v>294452.72642340185</v>
      </c>
      <c r="P44" s="30">
        <v>3</v>
      </c>
      <c r="Q44" s="15">
        <v>25</v>
      </c>
      <c r="S44" s="15">
        <f t="shared" si="12"/>
        <v>1</v>
      </c>
      <c r="U44" s="42">
        <f>$U$31*(1-Inputs!$M$18)^'Debt Schedule'!P43</f>
        <v>24782.132737931617</v>
      </c>
      <c r="W44" s="42">
        <f t="shared" si="0"/>
        <v>24782.132737931617</v>
      </c>
      <c r="Y44" s="42">
        <f>IF($K$8="No",0,SUM($W$20*Inputs!$G$79,Financials!BJ$19-Financials!BJ$15))</f>
        <v>2734.0338279431148</v>
      </c>
      <c r="AA44" s="42">
        <f>IF($K$8="No",0,Financials!BJ$41)</f>
        <v>573.68219999999997</v>
      </c>
      <c r="AB44" s="42"/>
      <c r="AC44" s="37">
        <f t="shared" si="13"/>
        <v>1800.2930232859294</v>
      </c>
      <c r="AD44" s="42"/>
      <c r="OE44" s="15" t="s">
        <v>373</v>
      </c>
      <c r="OF44" s="194" t="s">
        <v>422</v>
      </c>
      <c r="OG44" s="15" t="s">
        <v>423</v>
      </c>
      <c r="OH44" s="15">
        <f>IF($K$8="No",0,SUM(W44*Inputs!$G$79,Financials!BJ$19-Financials!BJ$15))</f>
        <v>2478.2132737931615</v>
      </c>
    </row>
    <row r="45" spans="5:398" s="15" customFormat="1">
      <c r="E45" s="15">
        <v>26</v>
      </c>
      <c r="G45" s="37">
        <f t="shared" si="7"/>
        <v>294452.72642340185</v>
      </c>
      <c r="H45" s="37"/>
      <c r="I45" s="37">
        <f t="shared" si="8"/>
        <v>4046.0458761319405</v>
      </c>
      <c r="K45" s="37">
        <f t="shared" si="9"/>
        <v>1717.6409041365112</v>
      </c>
      <c r="M45" s="37">
        <f t="shared" si="10"/>
        <v>2328.4049719954292</v>
      </c>
      <c r="O45" s="37">
        <f t="shared" si="11"/>
        <v>292124.3214514064</v>
      </c>
      <c r="P45" s="30">
        <v>3</v>
      </c>
      <c r="Q45" s="15">
        <v>26</v>
      </c>
      <c r="S45" s="15">
        <f t="shared" si="12"/>
        <v>2</v>
      </c>
      <c r="U45" s="42">
        <f t="shared" ref="U45:U55" si="39">U44</f>
        <v>24782.132737931617</v>
      </c>
      <c r="W45" s="42">
        <f t="shared" si="0"/>
        <v>24782.132737931617</v>
      </c>
      <c r="Y45" s="42">
        <f>IF($K$8="No",0,SUM($W$20*Inputs!$G$79,Financials!BK$19-Financials!BK$15))</f>
        <v>2734.0338279431148</v>
      </c>
      <c r="AA45" s="42">
        <f>IF($K$8="No",0,Financials!BK$41)</f>
        <v>573.68219999999997</v>
      </c>
      <c r="AB45" s="42"/>
      <c r="AC45" s="37">
        <f t="shared" si="13"/>
        <v>1800.2930232859294</v>
      </c>
      <c r="AD45" s="42"/>
      <c r="OE45" s="15" t="s">
        <v>373</v>
      </c>
      <c r="OF45" s="194" t="s">
        <v>424</v>
      </c>
      <c r="OG45" s="15" t="s">
        <v>425</v>
      </c>
      <c r="OH45" s="15">
        <f>IF($K$8="No",0,SUM(W45*Inputs!$G$79,Financials!BK$19-Financials!BK$15))</f>
        <v>2478.2132737931615</v>
      </c>
    </row>
    <row r="46" spans="5:398" s="15" customFormat="1">
      <c r="E46" s="15">
        <v>27</v>
      </c>
      <c r="G46" s="37">
        <f t="shared" si="7"/>
        <v>292124.3214514064</v>
      </c>
      <c r="H46" s="37"/>
      <c r="I46" s="37">
        <f t="shared" si="8"/>
        <v>4046.0458761319405</v>
      </c>
      <c r="K46" s="37">
        <f t="shared" si="9"/>
        <v>1704.0585417998709</v>
      </c>
      <c r="M46" s="37">
        <f t="shared" si="10"/>
        <v>2341.9873343320696</v>
      </c>
      <c r="O46" s="37">
        <f t="shared" si="11"/>
        <v>289782.33411707432</v>
      </c>
      <c r="P46" s="30">
        <v>3</v>
      </c>
      <c r="Q46" s="15">
        <v>27</v>
      </c>
      <c r="S46" s="15">
        <f t="shared" si="12"/>
        <v>3</v>
      </c>
      <c r="U46" s="42">
        <f t="shared" si="39"/>
        <v>24782.132737931617</v>
      </c>
      <c r="W46" s="42">
        <f t="shared" si="0"/>
        <v>24782.132737931617</v>
      </c>
      <c r="Y46" s="42">
        <f>IF($K$8="No",0,SUM($W$20*Inputs!$G$79,Financials!BL$19-Financials!BL$15))</f>
        <v>2734.0338279431148</v>
      </c>
      <c r="AA46" s="42">
        <f>IF($K$8="No",0,Financials!BL$41)</f>
        <v>573.68219999999997</v>
      </c>
      <c r="AB46" s="42"/>
      <c r="AC46" s="37">
        <f t="shared" si="13"/>
        <v>1800.2930232859294</v>
      </c>
      <c r="AD46" s="42"/>
      <c r="OE46" s="15" t="s">
        <v>373</v>
      </c>
      <c r="OF46" s="194" t="s">
        <v>426</v>
      </c>
      <c r="OG46" s="15" t="s">
        <v>427</v>
      </c>
      <c r="OH46" s="15">
        <f>IF($K$8="No",0,SUM(W46*Inputs!$G$79,Financials!BL$19-Financials!BL$15))</f>
        <v>2478.2132737931615</v>
      </c>
    </row>
    <row r="47" spans="5:398" s="15" customFormat="1">
      <c r="E47" s="15">
        <v>28</v>
      </c>
      <c r="G47" s="37">
        <f t="shared" si="7"/>
        <v>289782.33411707432</v>
      </c>
      <c r="H47" s="37"/>
      <c r="I47" s="37">
        <f t="shared" si="8"/>
        <v>4046.0458761319405</v>
      </c>
      <c r="K47" s="37">
        <f t="shared" si="9"/>
        <v>1690.3969490162672</v>
      </c>
      <c r="M47" s="37">
        <f t="shared" si="10"/>
        <v>2355.6489271156734</v>
      </c>
      <c r="O47" s="37">
        <f t="shared" si="11"/>
        <v>287426.68518995866</v>
      </c>
      <c r="P47" s="30">
        <v>3</v>
      </c>
      <c r="Q47" s="15">
        <v>28</v>
      </c>
      <c r="S47" s="15">
        <f t="shared" si="12"/>
        <v>4</v>
      </c>
      <c r="U47" s="42">
        <f t="shared" si="39"/>
        <v>24782.132737931617</v>
      </c>
      <c r="W47" s="42">
        <f t="shared" si="0"/>
        <v>24782.132737931617</v>
      </c>
      <c r="Y47" s="42">
        <f>IF($K$8="No",0,SUM($W$20*Inputs!$G$79,Financials!BM$19-Financials!BM$15))</f>
        <v>2734.0338279431148</v>
      </c>
      <c r="AA47" s="42">
        <f>IF($K$8="No",0,Financials!BM$41)</f>
        <v>573.68219999999997</v>
      </c>
      <c r="AB47" s="42"/>
      <c r="AC47" s="37">
        <f t="shared" si="13"/>
        <v>1800.2930232859294</v>
      </c>
      <c r="AD47" s="42"/>
      <c r="OE47" s="15" t="s">
        <v>373</v>
      </c>
      <c r="OF47" s="194" t="s">
        <v>428</v>
      </c>
      <c r="OG47" s="15" t="s">
        <v>429</v>
      </c>
      <c r="OH47" s="15">
        <f>IF($K$8="No",0,SUM(W47*Inputs!$G$79,Financials!BM$19-Financials!BM$15))</f>
        <v>2478.2132737931615</v>
      </c>
    </row>
    <row r="48" spans="5:398" s="15" customFormat="1">
      <c r="E48" s="15">
        <v>29</v>
      </c>
      <c r="G48" s="37">
        <f t="shared" si="7"/>
        <v>287426.68518995866</v>
      </c>
      <c r="H48" s="37"/>
      <c r="I48" s="37">
        <f t="shared" si="8"/>
        <v>4046.0458761319405</v>
      </c>
      <c r="K48" s="37">
        <f t="shared" si="9"/>
        <v>1676.6556636080923</v>
      </c>
      <c r="M48" s="37">
        <f t="shared" si="10"/>
        <v>2369.3902125238483</v>
      </c>
      <c r="O48" s="37">
        <f t="shared" si="11"/>
        <v>285057.29497743479</v>
      </c>
      <c r="P48" s="30">
        <v>3</v>
      </c>
      <c r="Q48" s="15">
        <v>29</v>
      </c>
      <c r="S48" s="15">
        <f t="shared" si="12"/>
        <v>5</v>
      </c>
      <c r="U48" s="42">
        <f t="shared" si="39"/>
        <v>24782.132737931617</v>
      </c>
      <c r="W48" s="42">
        <f t="shared" si="0"/>
        <v>24782.132737931617</v>
      </c>
      <c r="Y48" s="42">
        <f>IF($K$8="No",0,SUM($W$20*Inputs!$G$79,Financials!BN$19-Financials!BN$15))</f>
        <v>2734.0338279431148</v>
      </c>
      <c r="AA48" s="42">
        <f>IF($K$8="No",0,Financials!BN$41)</f>
        <v>573.68219999999997</v>
      </c>
      <c r="AB48" s="42"/>
      <c r="AC48" s="37">
        <f t="shared" si="13"/>
        <v>1800.2930232859294</v>
      </c>
      <c r="AD48" s="42"/>
      <c r="OE48" s="15" t="s">
        <v>373</v>
      </c>
      <c r="OF48" s="194" t="s">
        <v>430</v>
      </c>
      <c r="OG48" s="15" t="s">
        <v>431</v>
      </c>
      <c r="OH48" s="15">
        <f>IF($K$8="No",0,SUM(W48*Inputs!$G$79,Financials!BN$19-Financials!BN$15))</f>
        <v>2478.2132737931615</v>
      </c>
    </row>
    <row r="49" spans="5:398" s="15" customFormat="1">
      <c r="E49" s="15">
        <v>30</v>
      </c>
      <c r="G49" s="37">
        <f t="shared" si="7"/>
        <v>285057.29497743479</v>
      </c>
      <c r="H49" s="37"/>
      <c r="I49" s="37">
        <f t="shared" si="8"/>
        <v>4046.0458761319405</v>
      </c>
      <c r="K49" s="37">
        <f t="shared" si="9"/>
        <v>1662.8342207017031</v>
      </c>
      <c r="M49" s="37">
        <f t="shared" si="10"/>
        <v>2383.2116554302374</v>
      </c>
      <c r="O49" s="37">
        <f t="shared" si="11"/>
        <v>282674.08332200453</v>
      </c>
      <c r="P49" s="30">
        <v>3</v>
      </c>
      <c r="Q49" s="15">
        <v>30</v>
      </c>
      <c r="S49" s="15">
        <f t="shared" si="12"/>
        <v>6</v>
      </c>
      <c r="U49" s="42">
        <f t="shared" si="39"/>
        <v>24782.132737931617</v>
      </c>
      <c r="W49" s="42">
        <f t="shared" si="0"/>
        <v>24782.132737931617</v>
      </c>
      <c r="Y49" s="42">
        <f>IF($K$8="No",0,SUM($W$20*Inputs!$G$79,Financials!BO$19-Financials!BO$15))</f>
        <v>2734.0338279431148</v>
      </c>
      <c r="AA49" s="42">
        <f>IF($K$8="No",0,Financials!BO$41)</f>
        <v>573.68219999999997</v>
      </c>
      <c r="AB49" s="42"/>
      <c r="AC49" s="37">
        <f t="shared" si="13"/>
        <v>1800.2930232859294</v>
      </c>
      <c r="AD49" s="42"/>
      <c r="OE49" s="15" t="s">
        <v>373</v>
      </c>
      <c r="OF49" s="194" t="s">
        <v>432</v>
      </c>
      <c r="OG49" s="15" t="s">
        <v>433</v>
      </c>
      <c r="OH49" s="15">
        <f>IF($K$8="No",0,SUM(W49*Inputs!$G$79,Financials!BO$19-Financials!BO$15))</f>
        <v>2478.2132737931615</v>
      </c>
    </row>
    <row r="50" spans="5:398" s="15" customFormat="1">
      <c r="E50" s="15">
        <v>31</v>
      </c>
      <c r="G50" s="37">
        <f t="shared" si="7"/>
        <v>282674.08332200453</v>
      </c>
      <c r="H50" s="37"/>
      <c r="I50" s="37">
        <f t="shared" si="8"/>
        <v>4046.0458761319405</v>
      </c>
      <c r="K50" s="37">
        <f t="shared" si="9"/>
        <v>1648.9321527116933</v>
      </c>
      <c r="M50" s="37">
        <f t="shared" si="10"/>
        <v>2397.113723420247</v>
      </c>
      <c r="O50" s="37">
        <f t="shared" si="11"/>
        <v>280276.96959858428</v>
      </c>
      <c r="P50" s="30">
        <v>3</v>
      </c>
      <c r="Q50" s="15">
        <v>31</v>
      </c>
      <c r="S50" s="15">
        <f t="shared" si="12"/>
        <v>7</v>
      </c>
      <c r="U50" s="42">
        <f t="shared" si="39"/>
        <v>24782.132737931617</v>
      </c>
      <c r="W50" s="42">
        <f t="shared" si="0"/>
        <v>24782.132737931617</v>
      </c>
      <c r="Y50" s="42">
        <f>IF($K$8="No",0,SUM($W$20*Inputs!$G$79,Financials!BP$19-Financials!BP$15))</f>
        <v>2734.0338279431148</v>
      </c>
      <c r="AA50" s="42">
        <f>IF($K$8="No",0,Financials!BP$41)</f>
        <v>573.68219999999997</v>
      </c>
      <c r="AB50" s="42"/>
      <c r="AC50" s="37">
        <f t="shared" si="13"/>
        <v>1800.2930232859294</v>
      </c>
      <c r="AD50" s="42"/>
      <c r="OE50" s="15" t="s">
        <v>373</v>
      </c>
      <c r="OF50" s="194" t="s">
        <v>434</v>
      </c>
      <c r="OG50" s="15" t="s">
        <v>435</v>
      </c>
      <c r="OH50" s="15">
        <f>IF($K$8="No",0,SUM(W50*Inputs!$G$79,Financials!BP$19-Financials!BP$15))</f>
        <v>2478.2132737931615</v>
      </c>
    </row>
    <row r="51" spans="5:398" s="15" customFormat="1">
      <c r="E51" s="15">
        <v>32</v>
      </c>
      <c r="G51" s="37">
        <f t="shared" si="7"/>
        <v>280276.96959858428</v>
      </c>
      <c r="H51" s="37"/>
      <c r="I51" s="37">
        <f t="shared" si="8"/>
        <v>4046.0458761319405</v>
      </c>
      <c r="K51" s="37">
        <f t="shared" si="9"/>
        <v>1634.948989325075</v>
      </c>
      <c r="M51" s="37">
        <f t="shared" si="10"/>
        <v>2411.0968868068658</v>
      </c>
      <c r="O51" s="37">
        <f t="shared" si="11"/>
        <v>277865.8727117774</v>
      </c>
      <c r="P51" s="30">
        <v>3</v>
      </c>
      <c r="Q51" s="15">
        <v>32</v>
      </c>
      <c r="S51" s="15">
        <f t="shared" si="12"/>
        <v>8</v>
      </c>
      <c r="U51" s="42">
        <f t="shared" si="39"/>
        <v>24782.132737931617</v>
      </c>
      <c r="W51" s="42">
        <f t="shared" si="0"/>
        <v>24782.132737931617</v>
      </c>
      <c r="Y51" s="42">
        <f>IF($K$8="No",0,SUM($W$20*Inputs!$G$79,Financials!BQ$19-Financials!BQ$15))</f>
        <v>2734.0338279431148</v>
      </c>
      <c r="AA51" s="42">
        <f>IF($K$8="No",0,Financials!BQ$41)</f>
        <v>573.68219999999997</v>
      </c>
      <c r="AB51" s="42"/>
      <c r="AC51" s="37">
        <f t="shared" si="13"/>
        <v>1800.2930232859294</v>
      </c>
      <c r="AD51" s="42"/>
      <c r="OE51" s="15" t="s">
        <v>373</v>
      </c>
      <c r="OF51" s="194" t="s">
        <v>436</v>
      </c>
      <c r="OG51" s="15" t="s">
        <v>437</v>
      </c>
      <c r="OH51" s="15">
        <f>IF($K$8="No",0,SUM(W51*Inputs!$G$79,Financials!BQ$19-Financials!BQ$15))</f>
        <v>2478.2132737931615</v>
      </c>
    </row>
    <row r="52" spans="5:398" s="15" customFormat="1">
      <c r="E52" s="15">
        <v>33</v>
      </c>
      <c r="G52" s="37">
        <f t="shared" si="7"/>
        <v>277865.8727117774</v>
      </c>
      <c r="H52" s="37"/>
      <c r="I52" s="37">
        <f t="shared" si="8"/>
        <v>4046.0458761319405</v>
      </c>
      <c r="K52" s="37">
        <f t="shared" si="9"/>
        <v>1620.8842574853682</v>
      </c>
      <c r="M52" s="37">
        <f t="shared" si="10"/>
        <v>2425.1616186465726</v>
      </c>
      <c r="O52" s="37">
        <f t="shared" si="11"/>
        <v>275440.71109313081</v>
      </c>
      <c r="P52" s="30">
        <v>3</v>
      </c>
      <c r="Q52" s="15">
        <v>33</v>
      </c>
      <c r="S52" s="15">
        <f t="shared" si="12"/>
        <v>9</v>
      </c>
      <c r="U52" s="42">
        <f t="shared" si="39"/>
        <v>24782.132737931617</v>
      </c>
      <c r="W52" s="42">
        <f t="shared" si="0"/>
        <v>24782.132737931617</v>
      </c>
      <c r="Y52" s="42">
        <f>IF($K$8="No",0,SUM($W$20*Inputs!$G$79,Financials!BR$19-Financials!BR$15))</f>
        <v>2734.0338279431148</v>
      </c>
      <c r="AA52" s="42">
        <f>IF($K$8="No",0,Financials!BR$41)</f>
        <v>573.68219999999997</v>
      </c>
      <c r="AB52" s="42"/>
      <c r="AC52" s="37">
        <f t="shared" si="13"/>
        <v>1800.2930232859294</v>
      </c>
      <c r="AD52" s="42"/>
      <c r="OE52" s="15" t="s">
        <v>373</v>
      </c>
      <c r="OF52" s="194" t="s">
        <v>438</v>
      </c>
      <c r="OG52" s="15" t="s">
        <v>439</v>
      </c>
      <c r="OH52" s="15">
        <f>IF($K$8="No",0,SUM(W52*Inputs!$G$79,Financials!BR$19-Financials!BR$15))</f>
        <v>2478.2132737931615</v>
      </c>
    </row>
    <row r="53" spans="5:398" s="15" customFormat="1">
      <c r="E53" s="15">
        <v>34</v>
      </c>
      <c r="G53" s="37">
        <f t="shared" si="7"/>
        <v>275440.71109313081</v>
      </c>
      <c r="H53" s="37"/>
      <c r="I53" s="37">
        <f t="shared" si="8"/>
        <v>4046.0458761319405</v>
      </c>
      <c r="K53" s="37">
        <f t="shared" si="9"/>
        <v>1606.7374813765966</v>
      </c>
      <c r="M53" s="37">
        <f t="shared" si="10"/>
        <v>2439.3083947553441</v>
      </c>
      <c r="O53" s="37">
        <f t="shared" si="11"/>
        <v>273001.40269837546</v>
      </c>
      <c r="P53" s="30">
        <v>3</v>
      </c>
      <c r="Q53" s="15">
        <v>34</v>
      </c>
      <c r="S53" s="15">
        <f t="shared" si="12"/>
        <v>10</v>
      </c>
      <c r="U53" s="42">
        <f t="shared" si="39"/>
        <v>24782.132737931617</v>
      </c>
      <c r="W53" s="42">
        <f t="shared" si="0"/>
        <v>24782.132737931617</v>
      </c>
      <c r="Y53" s="42">
        <f>IF($K$8="No",0,SUM($W$20*Inputs!$G$79,Financials!BS$19-Financials!BS$15))</f>
        <v>2734.0338279431148</v>
      </c>
      <c r="AA53" s="42">
        <f>IF($K$8="No",0,Financials!BS$41)</f>
        <v>573.68219999999997</v>
      </c>
      <c r="AB53" s="42"/>
      <c r="AC53" s="37">
        <f t="shared" si="13"/>
        <v>1800.2930232859294</v>
      </c>
      <c r="AD53" s="42"/>
      <c r="OE53" s="15" t="s">
        <v>373</v>
      </c>
      <c r="OF53" s="194" t="s">
        <v>440</v>
      </c>
      <c r="OG53" s="15" t="s">
        <v>441</v>
      </c>
      <c r="OH53" s="15">
        <f>IF($K$8="No",0,SUM(W53*Inputs!$G$79,Financials!BS$19-Financials!BS$15))</f>
        <v>2478.2132737931615</v>
      </c>
    </row>
    <row r="54" spans="5:398" s="15" customFormat="1">
      <c r="E54" s="15">
        <v>35</v>
      </c>
      <c r="G54" s="37">
        <f t="shared" si="7"/>
        <v>273001.40269837546</v>
      </c>
      <c r="H54" s="37"/>
      <c r="I54" s="37">
        <f t="shared" si="8"/>
        <v>4046.0458761319405</v>
      </c>
      <c r="K54" s="37">
        <f t="shared" si="9"/>
        <v>1592.5081824071904</v>
      </c>
      <c r="M54" s="37">
        <f t="shared" si="10"/>
        <v>2453.5376937247502</v>
      </c>
      <c r="O54" s="37">
        <f t="shared" si="11"/>
        <v>270547.86500465072</v>
      </c>
      <c r="P54" s="30">
        <v>3</v>
      </c>
      <c r="Q54" s="15">
        <v>35</v>
      </c>
      <c r="S54" s="15">
        <f t="shared" si="12"/>
        <v>11</v>
      </c>
      <c r="U54" s="42">
        <f t="shared" si="39"/>
        <v>24782.132737931617</v>
      </c>
      <c r="W54" s="42">
        <f t="shared" si="0"/>
        <v>24782.132737931617</v>
      </c>
      <c r="Y54" s="42">
        <f>IF($K$8="No",0,SUM($W$20*Inputs!$G$79,Financials!BT$19-Financials!BT$15))</f>
        <v>2734.0338279431148</v>
      </c>
      <c r="AA54" s="42">
        <f>IF($K$8="No",0,Financials!BT$41)</f>
        <v>573.68219999999997</v>
      </c>
      <c r="AB54" s="42"/>
      <c r="AC54" s="37">
        <f t="shared" si="13"/>
        <v>1800.2930232859294</v>
      </c>
      <c r="AD54" s="42"/>
      <c r="OE54" s="15" t="s">
        <v>373</v>
      </c>
      <c r="OF54" s="194" t="s">
        <v>442</v>
      </c>
      <c r="OG54" s="15" t="s">
        <v>443</v>
      </c>
      <c r="OH54" s="15">
        <f>IF($K$8="No",0,SUM(W54*Inputs!$G$79,Financials!BT$19-Financials!BT$15))</f>
        <v>2478.2132737931615</v>
      </c>
    </row>
    <row r="55" spans="5:398" s="15" customFormat="1">
      <c r="E55" s="15">
        <v>36</v>
      </c>
      <c r="G55" s="37">
        <f t="shared" si="7"/>
        <v>270547.86500465072</v>
      </c>
      <c r="H55" s="37"/>
      <c r="I55" s="37">
        <f t="shared" si="8"/>
        <v>4046.0458761319405</v>
      </c>
      <c r="K55" s="37">
        <f t="shared" si="9"/>
        <v>1578.1958791937959</v>
      </c>
      <c r="M55" s="37">
        <f t="shared" si="10"/>
        <v>2467.8499969381446</v>
      </c>
      <c r="O55" s="37">
        <f t="shared" si="11"/>
        <v>268080.01500771259</v>
      </c>
      <c r="P55" s="30">
        <v>3</v>
      </c>
      <c r="Q55" s="15">
        <v>36</v>
      </c>
      <c r="S55" s="15">
        <f t="shared" si="12"/>
        <v>12</v>
      </c>
      <c r="U55" s="42">
        <f t="shared" si="39"/>
        <v>24782.132737931617</v>
      </c>
      <c r="W55" s="42">
        <f t="shared" si="0"/>
        <v>24782.132737931617</v>
      </c>
      <c r="Y55" s="42">
        <f>IF($K$8="No",0,SUM($W$20*Inputs!$G$79,Financials!BU$19-Financials!BU$15))</f>
        <v>2734.0338279431148</v>
      </c>
      <c r="AA55" s="42">
        <f>IF($K$8="No",0,Financials!BU$41)</f>
        <v>573.68219999999997</v>
      </c>
      <c r="AB55" s="42"/>
      <c r="AC55" s="37">
        <f t="shared" si="13"/>
        <v>1800.2930232859294</v>
      </c>
      <c r="AD55" s="42"/>
      <c r="OE55" s="15" t="s">
        <v>373</v>
      </c>
      <c r="OF55" s="194" t="s">
        <v>444</v>
      </c>
      <c r="OG55" s="15" t="s">
        <v>445</v>
      </c>
      <c r="OH55" s="15">
        <f>IF($K$8="No",0,SUM(W55*Inputs!$G$79,Financials!BU$19-Financials!BU$15))</f>
        <v>2478.2132737931615</v>
      </c>
    </row>
    <row r="56" spans="5:398" s="15" customFormat="1">
      <c r="E56" s="15">
        <v>37</v>
      </c>
      <c r="G56" s="37">
        <f t="shared" si="7"/>
        <v>268080.01500771259</v>
      </c>
      <c r="H56" s="37"/>
      <c r="I56" s="37">
        <f t="shared" si="8"/>
        <v>4046.0458761319405</v>
      </c>
      <c r="K56" s="37">
        <f t="shared" si="9"/>
        <v>1563.8000875449904</v>
      </c>
      <c r="M56" s="37">
        <f t="shared" si="10"/>
        <v>2482.2457885869499</v>
      </c>
      <c r="O56" s="37">
        <f t="shared" si="11"/>
        <v>265597.76921912562</v>
      </c>
      <c r="P56" s="30">
        <v>4</v>
      </c>
      <c r="Q56" s="15">
        <v>37</v>
      </c>
      <c r="S56" s="15">
        <f t="shared" si="12"/>
        <v>1</v>
      </c>
      <c r="U56" s="42">
        <f>$U$31*(1-Inputs!$M$18)^'Debt Schedule'!P55</f>
        <v>24658.222074241956</v>
      </c>
      <c r="W56" s="42">
        <f t="shared" si="0"/>
        <v>24658.222074241956</v>
      </c>
      <c r="Y56" s="42">
        <f>IF($K$8="No",0,SUM($W$20*Inputs!$G$79,Financials!BV$19-Financials!BV$15))</f>
        <v>2734.0338279431148</v>
      </c>
      <c r="AA56" s="42">
        <f>IF($K$8="No",0,Financials!BV$41)</f>
        <v>577.95353333333344</v>
      </c>
      <c r="AB56" s="42"/>
      <c r="AC56" s="37">
        <f t="shared" si="13"/>
        <v>1796.7335788414846</v>
      </c>
      <c r="AD56" s="42"/>
      <c r="OE56" s="15" t="s">
        <v>373</v>
      </c>
      <c r="OF56" s="194" t="s">
        <v>446</v>
      </c>
      <c r="OG56" s="15" t="s">
        <v>447</v>
      </c>
      <c r="OH56" s="15">
        <f>IF($K$8="No",0,SUM(W56*Inputs!$G$79,Financials!BV$19-Financials!BV$15))</f>
        <v>2465.8222074241953</v>
      </c>
    </row>
    <row r="57" spans="5:398" s="15" customFormat="1">
      <c r="E57" s="15">
        <v>38</v>
      </c>
      <c r="G57" s="37">
        <f t="shared" si="7"/>
        <v>265597.76921912562</v>
      </c>
      <c r="H57" s="37"/>
      <c r="I57" s="37">
        <f t="shared" si="8"/>
        <v>4046.0458761319405</v>
      </c>
      <c r="K57" s="37">
        <f t="shared" si="9"/>
        <v>1549.3203204448994</v>
      </c>
      <c r="M57" s="37">
        <f t="shared" si="10"/>
        <v>2496.7255556870414</v>
      </c>
      <c r="O57" s="37">
        <f t="shared" si="11"/>
        <v>263101.04366343858</v>
      </c>
      <c r="P57" s="30">
        <v>4</v>
      </c>
      <c r="Q57" s="15">
        <v>38</v>
      </c>
      <c r="S57" s="15">
        <f t="shared" si="12"/>
        <v>2</v>
      </c>
      <c r="U57" s="42">
        <f t="shared" ref="U57:U67" si="40">U56</f>
        <v>24658.222074241956</v>
      </c>
      <c r="W57" s="42">
        <f t="shared" si="0"/>
        <v>24658.222074241956</v>
      </c>
      <c r="Y57" s="42">
        <f>IF($K$8="No",0,SUM($W$20*Inputs!$G$79,Financials!BW$19-Financials!BW$15))</f>
        <v>2734.0338279431148</v>
      </c>
      <c r="AA57" s="42">
        <f>IF($K$8="No",0,Financials!BW$41)</f>
        <v>577.95353333333344</v>
      </c>
      <c r="AB57" s="42"/>
      <c r="AC57" s="37">
        <f t="shared" si="13"/>
        <v>1796.7335788414846</v>
      </c>
      <c r="AD57" s="42"/>
      <c r="OE57" s="15" t="s">
        <v>373</v>
      </c>
      <c r="OF57" s="194" t="s">
        <v>448</v>
      </c>
      <c r="OG57" s="15" t="s">
        <v>449</v>
      </c>
      <c r="OH57" s="15">
        <f>IF($K$8="No",0,SUM(W57*Inputs!$G$79,Financials!BW$19-Financials!BW$15))</f>
        <v>2465.8222074241953</v>
      </c>
    </row>
    <row r="58" spans="5:398" s="15" customFormat="1">
      <c r="E58" s="15">
        <v>39</v>
      </c>
      <c r="G58" s="37">
        <f t="shared" si="7"/>
        <v>263101.04366343858</v>
      </c>
      <c r="H58" s="37"/>
      <c r="I58" s="37">
        <f t="shared" si="8"/>
        <v>4046.0458761319405</v>
      </c>
      <c r="K58" s="37">
        <f t="shared" si="9"/>
        <v>1534.7560880367253</v>
      </c>
      <c r="M58" s="37">
        <f t="shared" si="10"/>
        <v>2511.289788095215</v>
      </c>
      <c r="O58" s="37">
        <f t="shared" si="11"/>
        <v>260589.75387534336</v>
      </c>
      <c r="P58" s="30">
        <v>4</v>
      </c>
      <c r="Q58" s="15">
        <v>39</v>
      </c>
      <c r="S58" s="15">
        <f t="shared" si="12"/>
        <v>3</v>
      </c>
      <c r="U58" s="42">
        <f t="shared" si="40"/>
        <v>24658.222074241956</v>
      </c>
      <c r="W58" s="42">
        <f t="shared" si="0"/>
        <v>24658.222074241956</v>
      </c>
      <c r="Y58" s="42">
        <f>IF($K$8="No",0,SUM($W$20*Inputs!$G$79,Financials!BX$19-Financials!BX$15))</f>
        <v>2734.0338279431148</v>
      </c>
      <c r="AA58" s="42">
        <f>IF($K$8="No",0,Financials!BX$41)</f>
        <v>577.95353333333344</v>
      </c>
      <c r="AB58" s="42"/>
      <c r="AC58" s="37">
        <f t="shared" si="13"/>
        <v>1796.7335788414846</v>
      </c>
      <c r="AD58" s="42"/>
      <c r="OE58" s="15" t="s">
        <v>373</v>
      </c>
      <c r="OF58" s="194" t="s">
        <v>450</v>
      </c>
      <c r="OG58" s="15" t="s">
        <v>451</v>
      </c>
      <c r="OH58" s="15">
        <f>IF($K$8="No",0,SUM(W58*Inputs!$G$79,Financials!BX$19-Financials!BX$15))</f>
        <v>2465.8222074241953</v>
      </c>
    </row>
    <row r="59" spans="5:398" s="15" customFormat="1">
      <c r="E59" s="15">
        <v>40</v>
      </c>
      <c r="G59" s="37">
        <f t="shared" si="7"/>
        <v>260589.75387534336</v>
      </c>
      <c r="H59" s="37"/>
      <c r="I59" s="37">
        <f t="shared" si="8"/>
        <v>4046.0458761319405</v>
      </c>
      <c r="K59" s="37">
        <f t="shared" si="9"/>
        <v>1520.1068976061697</v>
      </c>
      <c r="M59" s="37">
        <f t="shared" si="10"/>
        <v>2525.9389785257708</v>
      </c>
      <c r="O59" s="37">
        <f t="shared" si="11"/>
        <v>258063.81489681758</v>
      </c>
      <c r="P59" s="30">
        <v>4</v>
      </c>
      <c r="Q59" s="15">
        <v>40</v>
      </c>
      <c r="S59" s="15">
        <f t="shared" si="12"/>
        <v>4</v>
      </c>
      <c r="U59" s="42">
        <f t="shared" si="40"/>
        <v>24658.222074241956</v>
      </c>
      <c r="W59" s="42">
        <f t="shared" si="0"/>
        <v>24658.222074241956</v>
      </c>
      <c r="Y59" s="42">
        <f>IF($K$8="No",0,SUM($W$20*Inputs!$G$79,Financials!BY$19-Financials!BY$15))</f>
        <v>2734.0338279431148</v>
      </c>
      <c r="AA59" s="42">
        <f>IF($K$8="No",0,Financials!BY$41)</f>
        <v>577.95353333333344</v>
      </c>
      <c r="AB59" s="42"/>
      <c r="AC59" s="37">
        <f t="shared" si="13"/>
        <v>1796.7335788414846</v>
      </c>
      <c r="AD59" s="42"/>
      <c r="OE59" s="15" t="s">
        <v>373</v>
      </c>
      <c r="OF59" s="194" t="s">
        <v>452</v>
      </c>
      <c r="OG59" s="15" t="s">
        <v>453</v>
      </c>
      <c r="OH59" s="15">
        <f>IF($K$8="No",0,SUM(W59*Inputs!$G$79,Financials!BY$19-Financials!BY$15))</f>
        <v>2465.8222074241953</v>
      </c>
    </row>
    <row r="60" spans="5:398" s="15" customFormat="1">
      <c r="E60" s="15">
        <v>41</v>
      </c>
      <c r="G60" s="37">
        <f t="shared" si="7"/>
        <v>258063.81489681758</v>
      </c>
      <c r="H60" s="37"/>
      <c r="I60" s="37">
        <f t="shared" si="8"/>
        <v>4046.0458761319405</v>
      </c>
      <c r="K60" s="37">
        <f t="shared" si="9"/>
        <v>1505.3722535647694</v>
      </c>
      <c r="M60" s="37">
        <f t="shared" si="10"/>
        <v>2540.6736225671712</v>
      </c>
      <c r="O60" s="37">
        <f t="shared" si="11"/>
        <v>255523.1412742504</v>
      </c>
      <c r="P60" s="30">
        <v>4</v>
      </c>
      <c r="Q60" s="15">
        <v>41</v>
      </c>
      <c r="S60" s="15">
        <f t="shared" si="12"/>
        <v>5</v>
      </c>
      <c r="U60" s="42">
        <f t="shared" si="40"/>
        <v>24658.222074241956</v>
      </c>
      <c r="W60" s="42">
        <f t="shared" si="0"/>
        <v>24658.222074241956</v>
      </c>
      <c r="Y60" s="42">
        <f>IF($K$8="No",0,SUM($W$20*Inputs!$G$79,Financials!BZ$19-Financials!BZ$15))</f>
        <v>2734.0338279431148</v>
      </c>
      <c r="AA60" s="42">
        <f>IF($K$8="No",0,Financials!BZ$41)</f>
        <v>577.95353333333344</v>
      </c>
      <c r="AB60" s="42"/>
      <c r="AC60" s="37">
        <f t="shared" si="13"/>
        <v>1796.7335788414846</v>
      </c>
      <c r="AD60" s="42"/>
      <c r="OE60" s="15" t="s">
        <v>373</v>
      </c>
      <c r="OF60" s="194" t="s">
        <v>454</v>
      </c>
      <c r="OG60" s="15" t="s">
        <v>455</v>
      </c>
      <c r="OH60" s="15">
        <f>IF($K$8="No",0,SUM(W60*Inputs!$G$79,Financials!BZ$19-Financials!BZ$15))</f>
        <v>2465.8222074241953</v>
      </c>
    </row>
    <row r="61" spans="5:398" s="15" customFormat="1">
      <c r="E61" s="15">
        <v>42</v>
      </c>
      <c r="G61" s="37">
        <f t="shared" si="7"/>
        <v>255523.1412742504</v>
      </c>
      <c r="H61" s="37"/>
      <c r="I61" s="37">
        <f t="shared" si="8"/>
        <v>4046.0458761319405</v>
      </c>
      <c r="K61" s="37">
        <f t="shared" si="9"/>
        <v>1490.5516574331275</v>
      </c>
      <c r="M61" s="37">
        <f t="shared" si="10"/>
        <v>2555.4942186988128</v>
      </c>
      <c r="O61" s="37">
        <f t="shared" si="11"/>
        <v>252967.64705555158</v>
      </c>
      <c r="P61" s="30">
        <v>4</v>
      </c>
      <c r="Q61" s="15">
        <v>42</v>
      </c>
      <c r="S61" s="15">
        <f t="shared" si="12"/>
        <v>6</v>
      </c>
      <c r="U61" s="42">
        <f t="shared" si="40"/>
        <v>24658.222074241956</v>
      </c>
      <c r="W61" s="42">
        <f t="shared" si="0"/>
        <v>24658.222074241956</v>
      </c>
      <c r="Y61" s="42">
        <f>IF($K$8="No",0,SUM($W$20*Inputs!$G$79,Financials!CA$19-Financials!CA$15))</f>
        <v>2734.0338279431148</v>
      </c>
      <c r="AA61" s="42">
        <f>IF($K$8="No",0,Financials!CA$41)</f>
        <v>577.95353333333344</v>
      </c>
      <c r="AB61" s="42"/>
      <c r="AC61" s="37">
        <f t="shared" si="13"/>
        <v>1796.7335788414846</v>
      </c>
      <c r="AD61" s="42"/>
      <c r="OE61" s="15" t="s">
        <v>373</v>
      </c>
      <c r="OF61" s="194" t="s">
        <v>456</v>
      </c>
      <c r="OG61" s="15" t="s">
        <v>457</v>
      </c>
      <c r="OH61" s="15">
        <f>IF($K$8="No",0,SUM(W61*Inputs!$G$79,Financials!CA$19-Financials!CA$15))</f>
        <v>2465.8222074241953</v>
      </c>
    </row>
    <row r="62" spans="5:398" s="15" customFormat="1">
      <c r="E62" s="15">
        <v>43</v>
      </c>
      <c r="G62" s="37">
        <f t="shared" si="7"/>
        <v>252967.64705555158</v>
      </c>
      <c r="H62" s="37"/>
      <c r="I62" s="37">
        <f t="shared" si="8"/>
        <v>4046.0458761319405</v>
      </c>
      <c r="K62" s="37">
        <f t="shared" si="9"/>
        <v>1475.6446078240513</v>
      </c>
      <c r="M62" s="37">
        <f t="shared" si="10"/>
        <v>2570.401268307889</v>
      </c>
      <c r="O62" s="37">
        <f t="shared" si="11"/>
        <v>250397.24578724371</v>
      </c>
      <c r="P62" s="30">
        <v>4</v>
      </c>
      <c r="Q62" s="15">
        <v>43</v>
      </c>
      <c r="S62" s="15">
        <f t="shared" si="12"/>
        <v>7</v>
      </c>
      <c r="U62" s="42">
        <f t="shared" si="40"/>
        <v>24658.222074241956</v>
      </c>
      <c r="W62" s="42">
        <f t="shared" si="0"/>
        <v>24658.222074241956</v>
      </c>
      <c r="Y62" s="42">
        <f>IF($K$8="No",0,SUM($W$20*Inputs!$G$79,Financials!CB$19-Financials!CB$15))</f>
        <v>2734.0338279431148</v>
      </c>
      <c r="AA62" s="42">
        <f>IF($K$8="No",0,Financials!CB$41)</f>
        <v>577.95353333333344</v>
      </c>
      <c r="AB62" s="42"/>
      <c r="AC62" s="37">
        <f t="shared" si="13"/>
        <v>1796.7335788414846</v>
      </c>
      <c r="AD62" s="42"/>
      <c r="OE62" s="15" t="s">
        <v>373</v>
      </c>
      <c r="OF62" s="194" t="s">
        <v>458</v>
      </c>
      <c r="OG62" s="15" t="s">
        <v>459</v>
      </c>
      <c r="OH62" s="15">
        <f>IF($K$8="No",0,SUM(W62*Inputs!$G$79,Financials!CB$19-Financials!CB$15))</f>
        <v>2465.8222074241953</v>
      </c>
    </row>
    <row r="63" spans="5:398" s="15" customFormat="1">
      <c r="E63" s="15">
        <v>44</v>
      </c>
      <c r="G63" s="37">
        <f t="shared" si="7"/>
        <v>250397.24578724371</v>
      </c>
      <c r="H63" s="37"/>
      <c r="I63" s="37">
        <f t="shared" si="8"/>
        <v>4046.0458761319405</v>
      </c>
      <c r="K63" s="37">
        <f t="shared" si="9"/>
        <v>1460.6506004255882</v>
      </c>
      <c r="M63" s="37">
        <f t="shared" si="10"/>
        <v>2585.3952757063525</v>
      </c>
      <c r="O63" s="37">
        <f t="shared" si="11"/>
        <v>247811.85051153734</v>
      </c>
      <c r="P63" s="30">
        <v>4</v>
      </c>
      <c r="Q63" s="15">
        <v>44</v>
      </c>
      <c r="S63" s="15">
        <f t="shared" si="12"/>
        <v>8</v>
      </c>
      <c r="U63" s="42">
        <f t="shared" si="40"/>
        <v>24658.222074241956</v>
      </c>
      <c r="W63" s="42">
        <f t="shared" si="0"/>
        <v>24658.222074241956</v>
      </c>
      <c r="Y63" s="42">
        <f>IF($K$8="No",0,SUM($W$20*Inputs!$G$79,Financials!CC$19-Financials!CC$15))</f>
        <v>2734.0338279431148</v>
      </c>
      <c r="AA63" s="42">
        <f>IF($K$8="No",0,Financials!CC$41)</f>
        <v>577.95353333333344</v>
      </c>
      <c r="AB63" s="42"/>
      <c r="AC63" s="37">
        <f t="shared" si="13"/>
        <v>1796.7335788414846</v>
      </c>
      <c r="AD63" s="42"/>
      <c r="OE63" s="15" t="s">
        <v>373</v>
      </c>
      <c r="OF63" s="194" t="s">
        <v>460</v>
      </c>
      <c r="OG63" s="15" t="s">
        <v>461</v>
      </c>
      <c r="OH63" s="15">
        <f>IF($K$8="No",0,SUM(W63*Inputs!$G$79,Financials!CC$19-Financials!CC$15))</f>
        <v>2465.8222074241953</v>
      </c>
    </row>
    <row r="64" spans="5:398" s="15" customFormat="1">
      <c r="E64" s="15">
        <v>45</v>
      </c>
      <c r="G64" s="37">
        <f t="shared" si="7"/>
        <v>247811.85051153734</v>
      </c>
      <c r="H64" s="37"/>
      <c r="I64" s="37">
        <f t="shared" si="8"/>
        <v>4046.0458761319405</v>
      </c>
      <c r="K64" s="37">
        <f t="shared" si="9"/>
        <v>1445.5691279839677</v>
      </c>
      <c r="M64" s="37">
        <f t="shared" si="10"/>
        <v>2600.476748147973</v>
      </c>
      <c r="O64" s="37">
        <f t="shared" si="11"/>
        <v>245211.37376338936</v>
      </c>
      <c r="P64" s="30">
        <v>4</v>
      </c>
      <c r="Q64" s="15">
        <v>45</v>
      </c>
      <c r="S64" s="15">
        <f t="shared" si="12"/>
        <v>9</v>
      </c>
      <c r="U64" s="42">
        <f t="shared" si="40"/>
        <v>24658.222074241956</v>
      </c>
      <c r="W64" s="42">
        <f t="shared" si="0"/>
        <v>24658.222074241956</v>
      </c>
      <c r="Y64" s="42">
        <f>IF($K$8="No",0,SUM($W$20*Inputs!$G$79,Financials!CD$19-Financials!CD$15))</f>
        <v>2734.0338279431148</v>
      </c>
      <c r="AA64" s="42">
        <f>IF($K$8="No",0,Financials!CD$41)</f>
        <v>577.95353333333344</v>
      </c>
      <c r="AB64" s="42"/>
      <c r="AC64" s="37">
        <f t="shared" si="13"/>
        <v>1796.7335788414846</v>
      </c>
      <c r="AD64" s="42"/>
      <c r="OE64" s="15" t="s">
        <v>373</v>
      </c>
      <c r="OF64" s="194" t="s">
        <v>462</v>
      </c>
      <c r="OG64" s="15" t="s">
        <v>463</v>
      </c>
      <c r="OH64" s="15">
        <f>IF($K$8="No",0,SUM(W64*Inputs!$G$79,Financials!CD$19-Financials!CD$15))</f>
        <v>2465.8222074241953</v>
      </c>
    </row>
    <row r="65" spans="5:398" s="15" customFormat="1">
      <c r="E65" s="15">
        <v>46</v>
      </c>
      <c r="G65" s="37">
        <f t="shared" si="7"/>
        <v>245211.37376338936</v>
      </c>
      <c r="H65" s="37"/>
      <c r="I65" s="37">
        <f t="shared" si="8"/>
        <v>4046.0458761319405</v>
      </c>
      <c r="K65" s="37">
        <f t="shared" si="9"/>
        <v>1430.3996802864383</v>
      </c>
      <c r="M65" s="37">
        <f t="shared" si="10"/>
        <v>2615.646195845502</v>
      </c>
      <c r="O65" s="37">
        <f t="shared" si="11"/>
        <v>242595.72756754386</v>
      </c>
      <c r="P65" s="30">
        <v>4</v>
      </c>
      <c r="Q65" s="15">
        <v>46</v>
      </c>
      <c r="S65" s="15">
        <f t="shared" si="12"/>
        <v>10</v>
      </c>
      <c r="U65" s="42">
        <f t="shared" si="40"/>
        <v>24658.222074241956</v>
      </c>
      <c r="W65" s="42">
        <f t="shared" si="0"/>
        <v>24658.222074241956</v>
      </c>
      <c r="Y65" s="42">
        <f>IF($K$8="No",0,SUM($W$20*Inputs!$G$79,Financials!CE$19-Financials!CE$15))</f>
        <v>2734.0338279431148</v>
      </c>
      <c r="AA65" s="42">
        <f>IF($K$8="No",0,Financials!CE$41)</f>
        <v>577.95353333333344</v>
      </c>
      <c r="AB65" s="42"/>
      <c r="AC65" s="37">
        <f t="shared" si="13"/>
        <v>1796.7335788414846</v>
      </c>
      <c r="AD65" s="42"/>
      <c r="OE65" s="15" t="s">
        <v>373</v>
      </c>
      <c r="OF65" s="194" t="s">
        <v>464</v>
      </c>
      <c r="OG65" s="15" t="s">
        <v>465</v>
      </c>
      <c r="OH65" s="15">
        <f>IF($K$8="No",0,SUM(W65*Inputs!$G$79,Financials!CE$19-Financials!CE$15))</f>
        <v>2465.8222074241953</v>
      </c>
    </row>
    <row r="66" spans="5:398" s="15" customFormat="1">
      <c r="E66" s="15">
        <v>47</v>
      </c>
      <c r="G66" s="37">
        <f t="shared" si="7"/>
        <v>242595.72756754386</v>
      </c>
      <c r="H66" s="37"/>
      <c r="I66" s="37">
        <f t="shared" si="8"/>
        <v>4046.0458761319405</v>
      </c>
      <c r="K66" s="37">
        <f t="shared" si="9"/>
        <v>1415.141744144006</v>
      </c>
      <c r="M66" s="37">
        <f t="shared" si="10"/>
        <v>2630.9041319879343</v>
      </c>
      <c r="O66" s="37">
        <f t="shared" si="11"/>
        <v>239964.82343555591</v>
      </c>
      <c r="P66" s="30">
        <v>4</v>
      </c>
      <c r="Q66" s="15">
        <v>47</v>
      </c>
      <c r="S66" s="15">
        <f t="shared" si="12"/>
        <v>11</v>
      </c>
      <c r="U66" s="42">
        <f t="shared" si="40"/>
        <v>24658.222074241956</v>
      </c>
      <c r="W66" s="42">
        <f t="shared" si="0"/>
        <v>24658.222074241956</v>
      </c>
      <c r="Y66" s="42">
        <f>IF($K$8="No",0,SUM($W$20*Inputs!$G$79,Financials!CF$19-Financials!CF$15))</f>
        <v>2734.0338279431148</v>
      </c>
      <c r="AA66" s="42">
        <f>IF($K$8="No",0,Financials!CF$41)</f>
        <v>577.95353333333344</v>
      </c>
      <c r="AB66" s="42"/>
      <c r="AC66" s="37">
        <f t="shared" si="13"/>
        <v>1796.7335788414846</v>
      </c>
      <c r="AD66" s="42"/>
      <c r="OE66" s="15" t="s">
        <v>373</v>
      </c>
      <c r="OF66" s="194" t="s">
        <v>466</v>
      </c>
      <c r="OG66" s="15" t="s">
        <v>467</v>
      </c>
      <c r="OH66" s="15">
        <f>IF($K$8="No",0,SUM(W66*Inputs!$G$79,Financials!CF$19-Financials!CF$15))</f>
        <v>2465.8222074241953</v>
      </c>
    </row>
    <row r="67" spans="5:398" s="15" customFormat="1">
      <c r="E67" s="15">
        <v>48</v>
      </c>
      <c r="G67" s="37">
        <f t="shared" si="7"/>
        <v>239964.82343555591</v>
      </c>
      <c r="H67" s="37"/>
      <c r="I67" s="37">
        <f t="shared" si="8"/>
        <v>4046.0458761319405</v>
      </c>
      <c r="K67" s="37">
        <f t="shared" si="9"/>
        <v>1399.7948033740761</v>
      </c>
      <c r="M67" s="37">
        <f t="shared" si="10"/>
        <v>2646.2510727578647</v>
      </c>
      <c r="O67" s="37">
        <f t="shared" si="11"/>
        <v>237318.57236279803</v>
      </c>
      <c r="P67" s="30">
        <v>4</v>
      </c>
      <c r="Q67" s="15">
        <v>48</v>
      </c>
      <c r="S67" s="15">
        <f t="shared" si="12"/>
        <v>12</v>
      </c>
      <c r="U67" s="42">
        <f t="shared" si="40"/>
        <v>24658.222074241956</v>
      </c>
      <c r="W67" s="42">
        <f t="shared" si="0"/>
        <v>24658.222074241956</v>
      </c>
      <c r="Y67" s="42">
        <f>IF($K$8="No",0,SUM($W$20*Inputs!$G$79,Financials!CG$19-Financials!CG$15))</f>
        <v>2734.0338279431148</v>
      </c>
      <c r="AA67" s="42">
        <f>IF($K$8="No",0,Financials!CG$41)</f>
        <v>577.95353333333344</v>
      </c>
      <c r="AB67" s="42"/>
      <c r="AC67" s="37">
        <f t="shared" si="13"/>
        <v>1796.7335788414846</v>
      </c>
      <c r="AD67" s="42"/>
      <c r="OE67" s="15" t="s">
        <v>373</v>
      </c>
      <c r="OF67" s="194" t="s">
        <v>468</v>
      </c>
      <c r="OG67" s="15" t="s">
        <v>469</v>
      </c>
      <c r="OH67" s="15">
        <f>IF($K$8="No",0,SUM(W67*Inputs!$G$79,Financials!CG$19-Financials!CG$15))</f>
        <v>2465.8222074241953</v>
      </c>
    </row>
    <row r="68" spans="5:398" s="15" customFormat="1">
      <c r="E68" s="15">
        <v>49</v>
      </c>
      <c r="G68" s="37">
        <f t="shared" si="7"/>
        <v>237318.57236279803</v>
      </c>
      <c r="H68" s="37"/>
      <c r="I68" s="37">
        <f t="shared" si="8"/>
        <v>4046.0458761319405</v>
      </c>
      <c r="K68" s="37">
        <f t="shared" si="9"/>
        <v>1384.3583387829885</v>
      </c>
      <c r="M68" s="37">
        <f t="shared" si="10"/>
        <v>2661.687537348952</v>
      </c>
      <c r="O68" s="37">
        <f t="shared" si="11"/>
        <v>234656.88482544909</v>
      </c>
      <c r="P68" s="30">
        <v>5</v>
      </c>
      <c r="Q68" s="15">
        <v>49</v>
      </c>
      <c r="S68" s="15">
        <f t="shared" si="12"/>
        <v>1</v>
      </c>
      <c r="U68" s="42">
        <f>$U$31*(1-Inputs!$M$18)^'Debt Schedule'!P67</f>
        <v>24534.930963870749</v>
      </c>
      <c r="W68" s="42">
        <f t="shared" si="0"/>
        <v>24534.930963870749</v>
      </c>
      <c r="Y68" s="42">
        <f>IF($K$8="No",0,SUM($W$20*Inputs!$G$79,Financials!CH$19-Financials!CH$15))</f>
        <v>2734.0338279431148</v>
      </c>
      <c r="AA68" s="42">
        <f>IF($K$8="No",0,Financials!CH$41)</f>
        <v>584.26905333333332</v>
      </c>
      <c r="AB68" s="42"/>
      <c r="AC68" s="37">
        <f t="shared" si="13"/>
        <v>1791.4706455081512</v>
      </c>
      <c r="AD68" s="42"/>
      <c r="OE68" s="15" t="s">
        <v>373</v>
      </c>
      <c r="OF68" s="194" t="s">
        <v>470</v>
      </c>
      <c r="OG68" s="15" t="s">
        <v>471</v>
      </c>
      <c r="OH68" s="15">
        <f>IF($K$8="No",0,SUM(W68*Inputs!$G$79,Financials!CH$19-Financials!CH$15))</f>
        <v>2453.4930963870747</v>
      </c>
    </row>
    <row r="69" spans="5:398" s="15" customFormat="1">
      <c r="E69" s="15">
        <v>50</v>
      </c>
      <c r="G69" s="37">
        <f t="shared" si="7"/>
        <v>234656.88482544909</v>
      </c>
      <c r="H69" s="37"/>
      <c r="I69" s="37">
        <f t="shared" si="8"/>
        <v>4046.0458761319405</v>
      </c>
      <c r="K69" s="37">
        <f t="shared" si="9"/>
        <v>1368.8318281484533</v>
      </c>
      <c r="M69" s="37">
        <f t="shared" si="10"/>
        <v>2677.214047983487</v>
      </c>
      <c r="O69" s="37">
        <f t="shared" si="11"/>
        <v>231979.6707774656</v>
      </c>
      <c r="P69" s="30">
        <v>5</v>
      </c>
      <c r="Q69" s="15">
        <v>50</v>
      </c>
      <c r="S69" s="15">
        <f t="shared" si="12"/>
        <v>2</v>
      </c>
      <c r="U69" s="42">
        <f t="shared" ref="U69:U79" si="41">U68</f>
        <v>24534.930963870749</v>
      </c>
      <c r="W69" s="42">
        <f t="shared" si="0"/>
        <v>24534.930963870749</v>
      </c>
      <c r="Y69" s="42">
        <f>IF($K$8="No",0,SUM($W$20*Inputs!$G$79,Financials!CI$19-Financials!CI$15))</f>
        <v>2734.0338279431148</v>
      </c>
      <c r="AA69" s="42">
        <f>IF($K$8="No",0,Financials!CI$41)</f>
        <v>584.26905333333332</v>
      </c>
      <c r="AB69" s="42"/>
      <c r="AC69" s="37">
        <f t="shared" si="13"/>
        <v>1791.4706455081512</v>
      </c>
      <c r="AD69" s="42"/>
      <c r="OE69" s="15" t="s">
        <v>373</v>
      </c>
      <c r="OF69" s="194" t="s">
        <v>472</v>
      </c>
      <c r="OG69" s="15" t="s">
        <v>473</v>
      </c>
      <c r="OH69" s="15">
        <f>IF($K$8="No",0,SUM(W69*Inputs!$G$79,Financials!CI$19-Financials!CI$15))</f>
        <v>2453.4930963870747</v>
      </c>
    </row>
    <row r="70" spans="5:398" s="15" customFormat="1">
      <c r="E70" s="15">
        <v>51</v>
      </c>
      <c r="G70" s="37">
        <f t="shared" si="7"/>
        <v>231979.6707774656</v>
      </c>
      <c r="H70" s="37"/>
      <c r="I70" s="37">
        <f t="shared" si="8"/>
        <v>4046.0458761319405</v>
      </c>
      <c r="K70" s="37">
        <f t="shared" si="9"/>
        <v>1353.2147462018827</v>
      </c>
      <c r="M70" s="37">
        <f t="shared" si="10"/>
        <v>2692.8311299300576</v>
      </c>
      <c r="O70" s="37">
        <f t="shared" si="11"/>
        <v>229286.83964753553</v>
      </c>
      <c r="P70" s="30">
        <v>5</v>
      </c>
      <c r="Q70" s="15">
        <v>51</v>
      </c>
      <c r="S70" s="15">
        <f t="shared" si="12"/>
        <v>3</v>
      </c>
      <c r="U70" s="42">
        <f t="shared" si="41"/>
        <v>24534.930963870749</v>
      </c>
      <c r="W70" s="42">
        <f t="shared" si="0"/>
        <v>24534.930963870749</v>
      </c>
      <c r="Y70" s="42">
        <f>IF($K$8="No",0,SUM($W$20*Inputs!$G$79,Financials!CJ$19-Financials!CJ$15))</f>
        <v>2734.0338279431148</v>
      </c>
      <c r="AA70" s="42">
        <f>IF($K$8="No",0,Financials!CJ$41)</f>
        <v>584.26905333333332</v>
      </c>
      <c r="AB70" s="42"/>
      <c r="AC70" s="37">
        <f t="shared" si="13"/>
        <v>1791.4706455081512</v>
      </c>
      <c r="AD70" s="42"/>
      <c r="OE70" s="15" t="s">
        <v>373</v>
      </c>
      <c r="OF70" s="194" t="s">
        <v>474</v>
      </c>
      <c r="OG70" s="15" t="s">
        <v>475</v>
      </c>
      <c r="OH70" s="15">
        <f>IF($K$8="No",0,SUM(W70*Inputs!$G$79,Financials!CJ$19-Financials!CJ$15))</f>
        <v>2453.4930963870747</v>
      </c>
    </row>
    <row r="71" spans="5:398" s="15" customFormat="1">
      <c r="E71" s="15">
        <v>52</v>
      </c>
      <c r="G71" s="37">
        <f t="shared" si="7"/>
        <v>229286.83964753553</v>
      </c>
      <c r="H71" s="37"/>
      <c r="I71" s="37">
        <f t="shared" si="8"/>
        <v>4046.0458761319405</v>
      </c>
      <c r="K71" s="37">
        <f t="shared" si="9"/>
        <v>1337.5065646106241</v>
      </c>
      <c r="M71" s="37">
        <f t="shared" si="10"/>
        <v>2708.5393115213164</v>
      </c>
      <c r="O71" s="37">
        <f t="shared" si="11"/>
        <v>226578.30033601422</v>
      </c>
      <c r="P71" s="30">
        <v>5</v>
      </c>
      <c r="Q71" s="15">
        <v>52</v>
      </c>
      <c r="S71" s="15">
        <f t="shared" si="12"/>
        <v>4</v>
      </c>
      <c r="U71" s="42">
        <f t="shared" si="41"/>
        <v>24534.930963870749</v>
      </c>
      <c r="W71" s="42">
        <f t="shared" si="0"/>
        <v>24534.930963870749</v>
      </c>
      <c r="Y71" s="42">
        <f>IF($K$8="No",0,SUM($W$20*Inputs!$G$79,Financials!CK$19-Financials!CK$15))</f>
        <v>2734.0338279431148</v>
      </c>
      <c r="AA71" s="42">
        <f>IF($K$8="No",0,Financials!CK$41)</f>
        <v>584.26905333333332</v>
      </c>
      <c r="AB71" s="42"/>
      <c r="AC71" s="37">
        <f t="shared" si="13"/>
        <v>1791.4706455081512</v>
      </c>
      <c r="AD71" s="42"/>
      <c r="OE71" s="15" t="s">
        <v>373</v>
      </c>
      <c r="OF71" s="194" t="s">
        <v>476</v>
      </c>
      <c r="OG71" s="15" t="s">
        <v>477</v>
      </c>
      <c r="OH71" s="15">
        <f>IF($K$8="No",0,SUM(W71*Inputs!$G$79,Financials!CK$19-Financials!CK$15))</f>
        <v>2453.4930963870747</v>
      </c>
    </row>
    <row r="72" spans="5:398" s="15" customFormat="1">
      <c r="E72" s="15">
        <v>53</v>
      </c>
      <c r="G72" s="37">
        <f t="shared" si="7"/>
        <v>226578.30033601422</v>
      </c>
      <c r="H72" s="37"/>
      <c r="I72" s="37">
        <f t="shared" si="8"/>
        <v>4046.0458761319405</v>
      </c>
      <c r="K72" s="37">
        <f t="shared" si="9"/>
        <v>1321.706751960083</v>
      </c>
      <c r="M72" s="37">
        <f t="shared" si="10"/>
        <v>2724.3391241718573</v>
      </c>
      <c r="O72" s="37">
        <f t="shared" si="11"/>
        <v>223853.96121184237</v>
      </c>
      <c r="P72" s="30">
        <v>5</v>
      </c>
      <c r="Q72" s="15">
        <v>53</v>
      </c>
      <c r="S72" s="15">
        <f t="shared" si="12"/>
        <v>5</v>
      </c>
      <c r="U72" s="42">
        <f t="shared" si="41"/>
        <v>24534.930963870749</v>
      </c>
      <c r="W72" s="42">
        <f t="shared" si="0"/>
        <v>24534.930963870749</v>
      </c>
      <c r="Y72" s="42">
        <f>IF($K$8="No",0,SUM($W$20*Inputs!$G$79,Financials!CL$19-Financials!CL$15))</f>
        <v>2734.0338279431148</v>
      </c>
      <c r="AA72" s="42">
        <f>IF($K$8="No",0,Financials!CL$41)</f>
        <v>584.26905333333332</v>
      </c>
      <c r="AB72" s="42"/>
      <c r="AC72" s="37">
        <f t="shared" si="13"/>
        <v>1791.4706455081512</v>
      </c>
      <c r="AD72" s="42"/>
      <c r="OE72" s="15" t="s">
        <v>373</v>
      </c>
      <c r="OF72" s="194" t="s">
        <v>478</v>
      </c>
      <c r="OG72" s="15" t="s">
        <v>479</v>
      </c>
      <c r="OH72" s="15">
        <f>IF($K$8="No",0,SUM(W72*Inputs!$G$79,Financials!CL$19-Financials!CL$15))</f>
        <v>2453.4930963870747</v>
      </c>
    </row>
    <row r="73" spans="5:398" s="15" customFormat="1">
      <c r="E73" s="15">
        <v>54</v>
      </c>
      <c r="G73" s="37">
        <f t="shared" si="7"/>
        <v>223853.96121184237</v>
      </c>
      <c r="H73" s="37"/>
      <c r="I73" s="37">
        <f t="shared" si="8"/>
        <v>4046.0458761319405</v>
      </c>
      <c r="K73" s="37">
        <f t="shared" si="9"/>
        <v>1305.8147737357474</v>
      </c>
      <c r="M73" s="37">
        <f t="shared" si="10"/>
        <v>2740.2311023961929</v>
      </c>
      <c r="O73" s="37">
        <f t="shared" si="11"/>
        <v>221113.73010944619</v>
      </c>
      <c r="P73" s="30">
        <v>5</v>
      </c>
      <c r="Q73" s="15">
        <v>54</v>
      </c>
      <c r="S73" s="15">
        <f t="shared" si="12"/>
        <v>6</v>
      </c>
      <c r="U73" s="42">
        <f t="shared" si="41"/>
        <v>24534.930963870749</v>
      </c>
      <c r="W73" s="42">
        <f t="shared" si="0"/>
        <v>24534.930963870749</v>
      </c>
      <c r="Y73" s="42">
        <f>IF($K$8="No",0,SUM($W$20*Inputs!$G$79,Financials!CM$19-Financials!CM$15))</f>
        <v>2734.0338279431148</v>
      </c>
      <c r="AA73" s="42">
        <f>IF($K$8="No",0,Financials!CM$41)</f>
        <v>584.26905333333332</v>
      </c>
      <c r="AB73" s="42"/>
      <c r="AC73" s="37">
        <f t="shared" si="13"/>
        <v>1791.4706455081512</v>
      </c>
      <c r="AD73" s="42"/>
      <c r="OE73" s="15" t="s">
        <v>373</v>
      </c>
      <c r="OF73" s="194" t="s">
        <v>480</v>
      </c>
      <c r="OG73" s="15" t="s">
        <v>481</v>
      </c>
      <c r="OH73" s="15">
        <f>IF($K$8="No",0,SUM(W73*Inputs!$G$79,Financials!CM$19-Financials!CM$15))</f>
        <v>2453.4930963870747</v>
      </c>
    </row>
    <row r="74" spans="5:398" s="15" customFormat="1">
      <c r="E74" s="15">
        <v>55</v>
      </c>
      <c r="G74" s="37">
        <f t="shared" si="7"/>
        <v>221113.73010944619</v>
      </c>
      <c r="H74" s="37"/>
      <c r="I74" s="37">
        <f t="shared" si="8"/>
        <v>4046.0458761319405</v>
      </c>
      <c r="K74" s="37">
        <f t="shared" si="9"/>
        <v>1289.8300923051029</v>
      </c>
      <c r="M74" s="37">
        <f t="shared" si="10"/>
        <v>2756.2157838268377</v>
      </c>
      <c r="O74" s="37">
        <f t="shared" si="11"/>
        <v>218357.51432561936</v>
      </c>
      <c r="P74" s="30">
        <v>5</v>
      </c>
      <c r="Q74" s="15">
        <v>55</v>
      </c>
      <c r="S74" s="15">
        <f t="shared" si="12"/>
        <v>7</v>
      </c>
      <c r="U74" s="42">
        <f t="shared" si="41"/>
        <v>24534.930963870749</v>
      </c>
      <c r="W74" s="42">
        <f t="shared" si="0"/>
        <v>24534.930963870749</v>
      </c>
      <c r="Y74" s="42">
        <f>IF($K$8="No",0,SUM($W$20*Inputs!$G$79,Financials!CN$19-Financials!CN$15))</f>
        <v>2734.0338279431148</v>
      </c>
      <c r="AA74" s="42">
        <f>IF($K$8="No",0,Financials!CN$41)</f>
        <v>584.26905333333332</v>
      </c>
      <c r="AB74" s="42"/>
      <c r="AC74" s="37">
        <f t="shared" si="13"/>
        <v>1791.4706455081512</v>
      </c>
      <c r="AD74" s="42"/>
      <c r="OE74" s="15" t="s">
        <v>373</v>
      </c>
      <c r="OF74" s="194" t="s">
        <v>482</v>
      </c>
      <c r="OG74" s="15" t="s">
        <v>483</v>
      </c>
      <c r="OH74" s="15">
        <f>IF($K$8="No",0,SUM(W74*Inputs!$G$79,Financials!CN$19-Financials!CN$15))</f>
        <v>2453.4930963870747</v>
      </c>
    </row>
    <row r="75" spans="5:398" s="15" customFormat="1">
      <c r="E75" s="15">
        <v>56</v>
      </c>
      <c r="G75" s="37">
        <f t="shared" si="7"/>
        <v>218357.51432561936</v>
      </c>
      <c r="H75" s="37"/>
      <c r="I75" s="37">
        <f t="shared" si="8"/>
        <v>4046.0458761319405</v>
      </c>
      <c r="K75" s="37">
        <f t="shared" si="9"/>
        <v>1273.7521668994464</v>
      </c>
      <c r="M75" s="37">
        <f t="shared" si="10"/>
        <v>2772.2937092324942</v>
      </c>
      <c r="O75" s="37">
        <f t="shared" si="11"/>
        <v>215585.22061638685</v>
      </c>
      <c r="P75" s="30">
        <v>5</v>
      </c>
      <c r="Q75" s="15">
        <v>56</v>
      </c>
      <c r="S75" s="15">
        <f t="shared" si="12"/>
        <v>8</v>
      </c>
      <c r="U75" s="42">
        <f t="shared" si="41"/>
        <v>24534.930963870749</v>
      </c>
      <c r="W75" s="42">
        <f t="shared" si="0"/>
        <v>24534.930963870749</v>
      </c>
      <c r="Y75" s="42">
        <f>IF($K$8="No",0,SUM($W$20*Inputs!$G$79,Financials!CO$19-Financials!CO$15))</f>
        <v>2734.0338279431148</v>
      </c>
      <c r="AA75" s="42">
        <f>IF($K$8="No",0,Financials!CO$41)</f>
        <v>584.26905333333332</v>
      </c>
      <c r="AB75" s="42"/>
      <c r="AC75" s="37">
        <f t="shared" si="13"/>
        <v>1791.4706455081512</v>
      </c>
      <c r="AD75" s="42"/>
      <c r="OE75" s="15" t="s">
        <v>373</v>
      </c>
      <c r="OF75" s="194" t="s">
        <v>484</v>
      </c>
      <c r="OG75" s="15" t="s">
        <v>485</v>
      </c>
      <c r="OH75" s="15">
        <f>IF($K$8="No",0,SUM(W75*Inputs!$G$79,Financials!CO$19-Financials!CO$15))</f>
        <v>2453.4930963870747</v>
      </c>
    </row>
    <row r="76" spans="5:398" s="15" customFormat="1">
      <c r="E76" s="15">
        <v>57</v>
      </c>
      <c r="G76" s="37">
        <f t="shared" si="7"/>
        <v>215585.22061638685</v>
      </c>
      <c r="H76" s="37"/>
      <c r="I76" s="37">
        <f t="shared" si="8"/>
        <v>4046.0458761319405</v>
      </c>
      <c r="K76" s="37">
        <f t="shared" si="9"/>
        <v>1257.5804535955901</v>
      </c>
      <c r="M76" s="37">
        <f t="shared" si="10"/>
        <v>2788.4654225363502</v>
      </c>
      <c r="O76" s="37">
        <f t="shared" si="11"/>
        <v>212796.75519385049</v>
      </c>
      <c r="P76" s="30">
        <v>5</v>
      </c>
      <c r="Q76" s="15">
        <v>57</v>
      </c>
      <c r="S76" s="15">
        <f t="shared" si="12"/>
        <v>9</v>
      </c>
      <c r="U76" s="42">
        <f t="shared" si="41"/>
        <v>24534.930963870749</v>
      </c>
      <c r="W76" s="42">
        <f t="shared" si="0"/>
        <v>24534.930963870749</v>
      </c>
      <c r="Y76" s="42">
        <f>IF($K$8="No",0,SUM($W$20*Inputs!$G$79,Financials!CP$19-Financials!CP$15))</f>
        <v>2734.0338279431148</v>
      </c>
      <c r="AA76" s="42">
        <f>IF($K$8="No",0,Financials!CP$41)</f>
        <v>584.26905333333332</v>
      </c>
      <c r="AB76" s="42"/>
      <c r="AC76" s="37">
        <f t="shared" si="13"/>
        <v>1791.4706455081512</v>
      </c>
      <c r="AD76" s="42"/>
      <c r="OE76" s="15" t="s">
        <v>373</v>
      </c>
      <c r="OF76" s="194" t="s">
        <v>486</v>
      </c>
      <c r="OG76" s="15" t="s">
        <v>487</v>
      </c>
      <c r="OH76" s="15">
        <f>IF($K$8="No",0,SUM(W76*Inputs!$G$79,Financials!CP$19-Financials!CP$15))</f>
        <v>2453.4930963870747</v>
      </c>
    </row>
    <row r="77" spans="5:398" s="15" customFormat="1">
      <c r="E77" s="15">
        <v>58</v>
      </c>
      <c r="G77" s="37">
        <f t="shared" si="7"/>
        <v>212796.75519385049</v>
      </c>
      <c r="H77" s="37"/>
      <c r="I77" s="37">
        <f t="shared" si="8"/>
        <v>4046.0458761319405</v>
      </c>
      <c r="K77" s="37">
        <f t="shared" si="9"/>
        <v>1241.3144052974615</v>
      </c>
      <c r="M77" s="37">
        <f t="shared" si="10"/>
        <v>2804.7314708344793</v>
      </c>
      <c r="O77" s="37">
        <f t="shared" si="11"/>
        <v>209992.023723016</v>
      </c>
      <c r="P77" s="30">
        <v>5</v>
      </c>
      <c r="Q77" s="15">
        <v>58</v>
      </c>
      <c r="S77" s="15">
        <f t="shared" si="12"/>
        <v>10</v>
      </c>
      <c r="U77" s="42">
        <f t="shared" si="41"/>
        <v>24534.930963870749</v>
      </c>
      <c r="W77" s="42">
        <f t="shared" si="0"/>
        <v>24534.930963870749</v>
      </c>
      <c r="Y77" s="42">
        <f>IF($K$8="No",0,SUM($W$20*Inputs!$G$79,Financials!CQ$19-Financials!CQ$15))</f>
        <v>2734.0338279431148</v>
      </c>
      <c r="AA77" s="42">
        <f>IF($K$8="No",0,Financials!CQ$41)</f>
        <v>584.26905333333332</v>
      </c>
      <c r="AB77" s="42"/>
      <c r="AC77" s="37">
        <f t="shared" si="13"/>
        <v>1791.4706455081512</v>
      </c>
      <c r="AD77" s="42"/>
      <c r="OE77" s="15" t="s">
        <v>373</v>
      </c>
      <c r="OF77" s="194" t="s">
        <v>488</v>
      </c>
      <c r="OG77" s="15" t="s">
        <v>489</v>
      </c>
      <c r="OH77" s="15">
        <f>IF($K$8="No",0,SUM(W77*Inputs!$G$79,Financials!CQ$19-Financials!CQ$15))</f>
        <v>2453.4930963870747</v>
      </c>
    </row>
    <row r="78" spans="5:398" s="15" customFormat="1">
      <c r="E78" s="15">
        <v>59</v>
      </c>
      <c r="G78" s="37">
        <f t="shared" si="7"/>
        <v>209992.023723016</v>
      </c>
      <c r="H78" s="37"/>
      <c r="I78" s="37">
        <f t="shared" si="8"/>
        <v>4046.0458761319405</v>
      </c>
      <c r="K78" s="37">
        <f t="shared" si="9"/>
        <v>1224.9534717175934</v>
      </c>
      <c r="M78" s="37">
        <f t="shared" si="10"/>
        <v>2821.0924044143471</v>
      </c>
      <c r="O78" s="37">
        <f t="shared" si="11"/>
        <v>207170.93131860165</v>
      </c>
      <c r="P78" s="30">
        <v>5</v>
      </c>
      <c r="Q78" s="15">
        <v>59</v>
      </c>
      <c r="S78" s="15">
        <f t="shared" si="12"/>
        <v>11</v>
      </c>
      <c r="U78" s="42">
        <f t="shared" si="41"/>
        <v>24534.930963870749</v>
      </c>
      <c r="W78" s="42">
        <f t="shared" si="0"/>
        <v>24534.930963870749</v>
      </c>
      <c r="Y78" s="42">
        <f>IF($K$8="No",0,SUM($W$20*Inputs!$G$79,Financials!CR$19-Financials!CR$15))</f>
        <v>2734.0338279431148</v>
      </c>
      <c r="AA78" s="42">
        <f>IF($K$8="No",0,Financials!CR$41)</f>
        <v>584.26905333333332</v>
      </c>
      <c r="AB78" s="42"/>
      <c r="AC78" s="37">
        <f t="shared" si="13"/>
        <v>1791.4706455081512</v>
      </c>
      <c r="AD78" s="42"/>
      <c r="OE78" s="15" t="s">
        <v>373</v>
      </c>
      <c r="OF78" s="194" t="s">
        <v>490</v>
      </c>
      <c r="OG78" s="15" t="s">
        <v>491</v>
      </c>
      <c r="OH78" s="15">
        <f>IF($K$8="No",0,SUM(W78*Inputs!$G$79,Financials!CR$19-Financials!CR$15))</f>
        <v>2453.4930963870747</v>
      </c>
    </row>
    <row r="79" spans="5:398" s="15" customFormat="1">
      <c r="E79" s="15">
        <v>60</v>
      </c>
      <c r="G79" s="37">
        <f t="shared" si="7"/>
        <v>207170.93131860165</v>
      </c>
      <c r="H79" s="37"/>
      <c r="I79" s="37">
        <f t="shared" si="8"/>
        <v>4046.0458761319405</v>
      </c>
      <c r="K79" s="37">
        <f t="shared" si="9"/>
        <v>1208.4970993585098</v>
      </c>
      <c r="M79" s="37">
        <f t="shared" si="10"/>
        <v>2837.5487767734307</v>
      </c>
      <c r="O79" s="37">
        <f t="shared" si="11"/>
        <v>204333.38254182821</v>
      </c>
      <c r="P79" s="30">
        <v>5</v>
      </c>
      <c r="Q79" s="15">
        <v>60</v>
      </c>
      <c r="S79" s="15">
        <f t="shared" si="12"/>
        <v>12</v>
      </c>
      <c r="U79" s="42">
        <f t="shared" si="41"/>
        <v>24534.930963870749</v>
      </c>
      <c r="W79" s="42">
        <f t="shared" si="0"/>
        <v>24534.930963870749</v>
      </c>
      <c r="Y79" s="42">
        <f>IF($K$8="No",0,SUM($W$20*Inputs!$G$79,Financials!CS$19-Financials!CS$15))</f>
        <v>2734.0338279431148</v>
      </c>
      <c r="AA79" s="42">
        <f>IF($K$8="No",0,Financials!CS$41)</f>
        <v>584.26905333333332</v>
      </c>
      <c r="AB79" s="42"/>
      <c r="AC79" s="37">
        <f t="shared" si="13"/>
        <v>1791.4706455081512</v>
      </c>
      <c r="AD79" s="42"/>
      <c r="OE79" s="15" t="s">
        <v>373</v>
      </c>
      <c r="OF79" s="194" t="s">
        <v>492</v>
      </c>
      <c r="OG79" s="15" t="s">
        <v>493</v>
      </c>
      <c r="OH79" s="15">
        <f>IF($K$8="No",0,SUM(W79*Inputs!$G$79,Financials!CS$19-Financials!CS$15))</f>
        <v>2453.4930963870747</v>
      </c>
    </row>
    <row r="80" spans="5:398" s="15" customFormat="1">
      <c r="E80" s="15">
        <v>61</v>
      </c>
      <c r="G80" s="37">
        <f t="shared" si="7"/>
        <v>204333.38254182821</v>
      </c>
      <c r="H80" s="37"/>
      <c r="I80" s="37">
        <f t="shared" si="8"/>
        <v>4046.0458761319405</v>
      </c>
      <c r="K80" s="37">
        <f t="shared" si="9"/>
        <v>1191.944731493998</v>
      </c>
      <c r="M80" s="37">
        <f t="shared" si="10"/>
        <v>2854.1011446379425</v>
      </c>
      <c r="O80" s="37">
        <f t="shared" si="11"/>
        <v>201479.28139719027</v>
      </c>
      <c r="P80" s="30">
        <v>6</v>
      </c>
      <c r="Q80" s="15">
        <v>61</v>
      </c>
      <c r="S80" s="15">
        <f t="shared" si="12"/>
        <v>1</v>
      </c>
      <c r="U80" s="42">
        <f>$U$31*(1-Inputs!$M$18)^'Debt Schedule'!P79</f>
        <v>24412.256309051394</v>
      </c>
      <c r="W80" s="42">
        <f t="shared" si="0"/>
        <v>24412.256309051394</v>
      </c>
      <c r="Y80" s="42">
        <f>IF($K$8="No",0,SUM($W$20*Inputs!$G$79,Financials!CT$19-Financials!CT$15))</f>
        <v>2734.0338279431148</v>
      </c>
      <c r="AA80" s="42">
        <f>IF($K$8="No",0,Financials!CT$41)</f>
        <v>591.48526773333333</v>
      </c>
      <c r="AB80" s="42"/>
      <c r="AC80" s="37">
        <f t="shared" si="13"/>
        <v>1785.4571335081514</v>
      </c>
      <c r="AD80" s="42"/>
      <c r="OE80" s="15" t="s">
        <v>373</v>
      </c>
      <c r="OF80" s="194" t="s">
        <v>494</v>
      </c>
      <c r="OG80" s="15" t="s">
        <v>495</v>
      </c>
      <c r="OH80" s="15">
        <f>IF($K$8="No",0,SUM(W80*Inputs!$G$79,Financials!CT$19-Financials!CT$15))</f>
        <v>2441.225630905139</v>
      </c>
    </row>
    <row r="81" spans="5:398" s="15" customFormat="1">
      <c r="E81" s="15">
        <v>62</v>
      </c>
      <c r="G81" s="37">
        <f t="shared" si="7"/>
        <v>201479.28139719027</v>
      </c>
      <c r="H81" s="37"/>
      <c r="I81" s="37">
        <f t="shared" si="8"/>
        <v>4046.0458761319405</v>
      </c>
      <c r="K81" s="37">
        <f t="shared" si="9"/>
        <v>1175.2958081502768</v>
      </c>
      <c r="M81" s="37">
        <f t="shared" si="10"/>
        <v>2870.750067981664</v>
      </c>
      <c r="O81" s="37">
        <f t="shared" si="11"/>
        <v>198608.53132920861</v>
      </c>
      <c r="P81" s="30">
        <v>6</v>
      </c>
      <c r="Q81" s="15">
        <v>62</v>
      </c>
      <c r="S81" s="15">
        <f t="shared" si="12"/>
        <v>2</v>
      </c>
      <c r="U81" s="42">
        <f t="shared" ref="U81:U91" si="42">U80</f>
        <v>24412.256309051394</v>
      </c>
      <c r="W81" s="42">
        <f t="shared" si="0"/>
        <v>24412.256309051394</v>
      </c>
      <c r="Y81" s="42">
        <f>IF($K$8="No",0,SUM($W$20*Inputs!$G$79,Financials!CU$19-Financials!CU$15))</f>
        <v>2734.0338279431148</v>
      </c>
      <c r="AA81" s="42">
        <f>IF($K$8="No",0,Financials!CU$41)</f>
        <v>591.48526773333333</v>
      </c>
      <c r="AB81" s="42"/>
      <c r="AC81" s="37">
        <f t="shared" si="13"/>
        <v>1785.4571335081514</v>
      </c>
      <c r="AD81" s="42"/>
      <c r="OE81" s="15" t="s">
        <v>373</v>
      </c>
      <c r="OF81" s="194" t="s">
        <v>496</v>
      </c>
      <c r="OG81" s="15" t="s">
        <v>497</v>
      </c>
      <c r="OH81" s="15">
        <f>IF($K$8="No",0,SUM(W81*Inputs!$G$79,Financials!CU$19-Financials!CU$15))</f>
        <v>2441.225630905139</v>
      </c>
    </row>
    <row r="82" spans="5:398" s="15" customFormat="1">
      <c r="E82" s="15">
        <v>63</v>
      </c>
      <c r="G82" s="37">
        <f t="shared" si="7"/>
        <v>198608.53132920861</v>
      </c>
      <c r="H82" s="37"/>
      <c r="I82" s="37">
        <f t="shared" si="8"/>
        <v>4046.0458761319405</v>
      </c>
      <c r="K82" s="37">
        <f t="shared" si="9"/>
        <v>1158.5497660870503</v>
      </c>
      <c r="M82" s="37">
        <f t="shared" si="10"/>
        <v>2887.49611004489</v>
      </c>
      <c r="O82" s="37">
        <f t="shared" si="11"/>
        <v>195721.03521916372</v>
      </c>
      <c r="P82" s="30">
        <v>6</v>
      </c>
      <c r="Q82" s="15">
        <v>63</v>
      </c>
      <c r="S82" s="15">
        <f t="shared" si="12"/>
        <v>3</v>
      </c>
      <c r="U82" s="42">
        <f t="shared" si="42"/>
        <v>24412.256309051394</v>
      </c>
      <c r="W82" s="42">
        <f t="shared" si="0"/>
        <v>24412.256309051394</v>
      </c>
      <c r="Y82" s="42">
        <f>IF($K$8="No",0,SUM($W$20*Inputs!$G$79,Financials!CV$19-Financials!CV$15))</f>
        <v>2734.0338279431148</v>
      </c>
      <c r="AA82" s="42">
        <f>IF($K$8="No",0,Financials!CV$41)</f>
        <v>591.48526773333333</v>
      </c>
      <c r="AB82" s="42"/>
      <c r="AC82" s="37">
        <f t="shared" si="13"/>
        <v>1785.4571335081514</v>
      </c>
      <c r="AD82" s="42"/>
      <c r="OE82" s="15" t="s">
        <v>373</v>
      </c>
      <c r="OF82" s="194" t="s">
        <v>498</v>
      </c>
      <c r="OG82" s="15" t="s">
        <v>499</v>
      </c>
      <c r="OH82" s="15">
        <f>IF($K$8="No",0,SUM(W82*Inputs!$G$79,Financials!CV$19-Financials!CV$15))</f>
        <v>2441.225630905139</v>
      </c>
    </row>
    <row r="83" spans="5:398" s="15" customFormat="1">
      <c r="E83" s="15">
        <v>64</v>
      </c>
      <c r="G83" s="37">
        <f t="shared" si="7"/>
        <v>195721.03521916372</v>
      </c>
      <c r="H83" s="37"/>
      <c r="I83" s="37">
        <f t="shared" si="8"/>
        <v>4046.0458761319405</v>
      </c>
      <c r="K83" s="37">
        <f t="shared" si="9"/>
        <v>1141.7060387784552</v>
      </c>
      <c r="M83" s="37">
        <f t="shared" si="10"/>
        <v>2904.3398373534856</v>
      </c>
      <c r="O83" s="37">
        <f t="shared" si="11"/>
        <v>192816.69538181025</v>
      </c>
      <c r="P83" s="30">
        <v>6</v>
      </c>
      <c r="Q83" s="15">
        <v>64</v>
      </c>
      <c r="S83" s="15">
        <f t="shared" si="12"/>
        <v>4</v>
      </c>
      <c r="U83" s="42">
        <f t="shared" si="42"/>
        <v>24412.256309051394</v>
      </c>
      <c r="W83" s="42">
        <f t="shared" si="0"/>
        <v>24412.256309051394</v>
      </c>
      <c r="Y83" s="42">
        <f>IF($K$8="No",0,SUM($W$20*Inputs!$G$79,Financials!CW$19-Financials!CW$15))</f>
        <v>2734.0338279431148</v>
      </c>
      <c r="AA83" s="42">
        <f>IF($K$8="No",0,Financials!CW$41)</f>
        <v>591.48526773333333</v>
      </c>
      <c r="AB83" s="42"/>
      <c r="AC83" s="37">
        <f t="shared" si="13"/>
        <v>1785.4571335081514</v>
      </c>
      <c r="AD83" s="42"/>
      <c r="OE83" s="15" t="s">
        <v>373</v>
      </c>
      <c r="OF83" s="194" t="s">
        <v>500</v>
      </c>
      <c r="OG83" s="15" t="s">
        <v>501</v>
      </c>
      <c r="OH83" s="15">
        <f>IF($K$8="No",0,SUM(W83*Inputs!$G$79,Financials!CW$19-Financials!CW$15))</f>
        <v>2441.225630905139</v>
      </c>
    </row>
    <row r="84" spans="5:398" s="15" customFormat="1">
      <c r="E84" s="15">
        <v>65</v>
      </c>
      <c r="G84" s="37">
        <f t="shared" si="7"/>
        <v>192816.69538181025</v>
      </c>
      <c r="H84" s="37"/>
      <c r="I84" s="37">
        <f t="shared" si="8"/>
        <v>4046.0458761319405</v>
      </c>
      <c r="K84" s="37">
        <f t="shared" si="9"/>
        <v>1124.7640563938933</v>
      </c>
      <c r="M84" s="37">
        <f t="shared" si="10"/>
        <v>2921.2818197380475</v>
      </c>
      <c r="O84" s="37">
        <f t="shared" si="11"/>
        <v>189895.41356207221</v>
      </c>
      <c r="P84" s="30">
        <v>6</v>
      </c>
      <c r="Q84" s="15">
        <v>65</v>
      </c>
      <c r="S84" s="15">
        <f t="shared" si="12"/>
        <v>5</v>
      </c>
      <c r="U84" s="42">
        <f t="shared" si="42"/>
        <v>24412.256309051394</v>
      </c>
      <c r="W84" s="42">
        <f t="shared" ref="W84:W147" si="43">U84*$K$9</f>
        <v>24412.256309051394</v>
      </c>
      <c r="Y84" s="42">
        <f>IF($K$8="No",0,SUM($W$20*Inputs!$G$79,Financials!CX$19-Financials!CX$15))</f>
        <v>2734.0338279431148</v>
      </c>
      <c r="AA84" s="42">
        <f>IF($K$8="No",0,Financials!CX$41)</f>
        <v>591.48526773333333</v>
      </c>
      <c r="AB84" s="42"/>
      <c r="AC84" s="37">
        <f t="shared" ref="AC84:AC147" si="44">IF(Q84&lt;=$E$11*12,(Y84-AA84)/$K$7,0)</f>
        <v>1785.4571335081514</v>
      </c>
      <c r="AD84" s="42"/>
      <c r="OE84" s="15" t="s">
        <v>373</v>
      </c>
      <c r="OF84" s="194" t="s">
        <v>502</v>
      </c>
      <c r="OG84" s="15" t="s">
        <v>503</v>
      </c>
      <c r="OH84" s="15">
        <f>IF($K$8="No",0,SUM(W84*Inputs!$G$79,Financials!CX$19-Financials!CX$15))</f>
        <v>2441.225630905139</v>
      </c>
    </row>
    <row r="85" spans="5:398" s="15" customFormat="1">
      <c r="E85" s="15">
        <v>66</v>
      </c>
      <c r="G85" s="37">
        <f t="shared" ref="G85:G148" si="45">IF(E85&lt;=$E$11*12,O84,0)</f>
        <v>189895.41356207221</v>
      </c>
      <c r="H85" s="37"/>
      <c r="I85" s="37">
        <f t="shared" ref="I85:I148" si="46">IF(E85&lt;=$E$11*12,SUM(K85,M85),0)</f>
        <v>4046.0458761319405</v>
      </c>
      <c r="K85" s="37">
        <f t="shared" ref="K85:K148" si="47">IF(E85&lt;=$E$11*12,G85*$E$9/12,0)</f>
        <v>1107.7232457787547</v>
      </c>
      <c r="M85" s="37">
        <f t="shared" ref="M85:M148" si="48">IF(E85&lt;=$E$11*12,$E$13-K85,0)</f>
        <v>2938.3226303531856</v>
      </c>
      <c r="O85" s="37">
        <f t="shared" ref="O85:O148" si="49">IF(E85&lt;=$E$11*12,G85-M85,0)</f>
        <v>186957.09093171902</v>
      </c>
      <c r="P85" s="30">
        <v>6</v>
      </c>
      <c r="Q85" s="15">
        <v>66</v>
      </c>
      <c r="S85" s="15">
        <f t="shared" ref="S85:S148" si="50">IF(S84=12,1,S84+1)</f>
        <v>6</v>
      </c>
      <c r="U85" s="42">
        <f t="shared" si="42"/>
        <v>24412.256309051394</v>
      </c>
      <c r="W85" s="42">
        <f t="shared" si="43"/>
        <v>24412.256309051394</v>
      </c>
      <c r="Y85" s="42">
        <f>IF($K$8="No",0,SUM($W$20*Inputs!$G$79,Financials!CY$19-Financials!CY$15))</f>
        <v>2734.0338279431148</v>
      </c>
      <c r="AA85" s="42">
        <f>IF($K$8="No",0,Financials!CY$41)</f>
        <v>591.48526773333333</v>
      </c>
      <c r="AB85" s="42"/>
      <c r="AC85" s="37">
        <f t="shared" si="44"/>
        <v>1785.4571335081514</v>
      </c>
      <c r="AD85" s="42"/>
      <c r="OE85" s="15" t="s">
        <v>373</v>
      </c>
      <c r="OF85" s="194" t="s">
        <v>504</v>
      </c>
      <c r="OG85" s="15" t="s">
        <v>505</v>
      </c>
      <c r="OH85" s="15">
        <f>IF($K$8="No",0,SUM(W85*Inputs!$G$79,Financials!CY$19-Financials!CY$15))</f>
        <v>2441.225630905139</v>
      </c>
    </row>
    <row r="86" spans="5:398" s="15" customFormat="1">
      <c r="E86" s="15">
        <v>67</v>
      </c>
      <c r="G86" s="37">
        <f t="shared" si="45"/>
        <v>186957.09093171902</v>
      </c>
      <c r="H86" s="37"/>
      <c r="I86" s="37">
        <f t="shared" si="46"/>
        <v>4046.0458761319405</v>
      </c>
      <c r="K86" s="37">
        <f t="shared" si="47"/>
        <v>1090.5830304350277</v>
      </c>
      <c r="M86" s="37">
        <f t="shared" si="48"/>
        <v>2955.4628456969131</v>
      </c>
      <c r="O86" s="37">
        <f t="shared" si="49"/>
        <v>184001.6280860221</v>
      </c>
      <c r="P86" s="30">
        <v>6</v>
      </c>
      <c r="Q86" s="15">
        <v>67</v>
      </c>
      <c r="S86" s="15">
        <f t="shared" si="50"/>
        <v>7</v>
      </c>
      <c r="U86" s="42">
        <f t="shared" si="42"/>
        <v>24412.256309051394</v>
      </c>
      <c r="W86" s="42">
        <f t="shared" si="43"/>
        <v>24412.256309051394</v>
      </c>
      <c r="Y86" s="42">
        <f>IF($K$8="No",0,SUM($W$20*Inputs!$G$79,Financials!CZ$19-Financials!CZ$15))</f>
        <v>2734.0338279431148</v>
      </c>
      <c r="AA86" s="42">
        <f>IF($K$8="No",0,Financials!CZ$41)</f>
        <v>591.48526773333333</v>
      </c>
      <c r="AB86" s="42"/>
      <c r="AC86" s="37">
        <f t="shared" si="44"/>
        <v>1785.4571335081514</v>
      </c>
      <c r="AD86" s="42"/>
      <c r="OE86" s="15" t="s">
        <v>373</v>
      </c>
      <c r="OF86" s="194" t="s">
        <v>506</v>
      </c>
      <c r="OG86" s="15" t="s">
        <v>507</v>
      </c>
      <c r="OH86" s="15">
        <f>IF($K$8="No",0,SUM(W86*Inputs!$G$79,Financials!CZ$19-Financials!CZ$15))</f>
        <v>2441.225630905139</v>
      </c>
    </row>
    <row r="87" spans="5:398" s="15" customFormat="1">
      <c r="E87" s="15">
        <v>68</v>
      </c>
      <c r="G87" s="37">
        <f t="shared" si="45"/>
        <v>184001.6280860221</v>
      </c>
      <c r="H87" s="37"/>
      <c r="I87" s="37">
        <f t="shared" si="46"/>
        <v>4046.0458761319405</v>
      </c>
      <c r="K87" s="37">
        <f t="shared" si="47"/>
        <v>1073.3428305017958</v>
      </c>
      <c r="M87" s="37">
        <f t="shared" si="48"/>
        <v>2972.7030456301445</v>
      </c>
      <c r="O87" s="37">
        <f t="shared" si="49"/>
        <v>181028.92504039194</v>
      </c>
      <c r="P87" s="30">
        <v>6</v>
      </c>
      <c r="Q87" s="15">
        <v>68</v>
      </c>
      <c r="S87" s="15">
        <f t="shared" si="50"/>
        <v>8</v>
      </c>
      <c r="U87" s="42">
        <f t="shared" si="42"/>
        <v>24412.256309051394</v>
      </c>
      <c r="W87" s="42">
        <f t="shared" si="43"/>
        <v>24412.256309051394</v>
      </c>
      <c r="Y87" s="42">
        <f>IF($K$8="No",0,SUM($W$20*Inputs!$G$79,Financials!DA$19-Financials!DA$15))</f>
        <v>2734.0338279431148</v>
      </c>
      <c r="AA87" s="42">
        <f>IF($K$8="No",0,Financials!DA$41)</f>
        <v>591.48526773333333</v>
      </c>
      <c r="AB87" s="42"/>
      <c r="AC87" s="37">
        <f t="shared" si="44"/>
        <v>1785.4571335081514</v>
      </c>
      <c r="AD87" s="42"/>
      <c r="OE87" s="15" t="s">
        <v>373</v>
      </c>
      <c r="OF87" s="194" t="s">
        <v>508</v>
      </c>
      <c r="OG87" s="15" t="s">
        <v>509</v>
      </c>
      <c r="OH87" s="15">
        <f>IF($K$8="No",0,SUM(W87*Inputs!$G$79,Financials!DA$19-Financials!DA$15))</f>
        <v>2441.225630905139</v>
      </c>
    </row>
    <row r="88" spans="5:398" s="15" customFormat="1">
      <c r="E88" s="15">
        <v>69</v>
      </c>
      <c r="G88" s="37">
        <f t="shared" si="45"/>
        <v>181028.92504039194</v>
      </c>
      <c r="H88" s="37"/>
      <c r="I88" s="37">
        <f t="shared" si="46"/>
        <v>4046.0458761319405</v>
      </c>
      <c r="K88" s="37">
        <f t="shared" si="47"/>
        <v>1056.0020627356198</v>
      </c>
      <c r="M88" s="37">
        <f t="shared" si="48"/>
        <v>2990.0438133963207</v>
      </c>
      <c r="O88" s="37">
        <f t="shared" si="49"/>
        <v>178038.88122699561</v>
      </c>
      <c r="P88" s="30">
        <v>6</v>
      </c>
      <c r="Q88" s="15">
        <v>69</v>
      </c>
      <c r="S88" s="15">
        <f t="shared" si="50"/>
        <v>9</v>
      </c>
      <c r="U88" s="42">
        <f t="shared" si="42"/>
        <v>24412.256309051394</v>
      </c>
      <c r="W88" s="42">
        <f t="shared" si="43"/>
        <v>24412.256309051394</v>
      </c>
      <c r="Y88" s="42">
        <f>IF($K$8="No",0,SUM($W$20*Inputs!$G$79,Financials!DB$19-Financials!DB$15))</f>
        <v>2734.0338279431148</v>
      </c>
      <c r="AA88" s="42">
        <f>IF($K$8="No",0,Financials!DB$41)</f>
        <v>591.48526773333333</v>
      </c>
      <c r="AB88" s="42"/>
      <c r="AC88" s="37">
        <f t="shared" si="44"/>
        <v>1785.4571335081514</v>
      </c>
      <c r="AD88" s="42"/>
      <c r="OE88" s="15" t="s">
        <v>373</v>
      </c>
      <c r="OF88" s="194" t="s">
        <v>510</v>
      </c>
      <c r="OG88" s="15" t="s">
        <v>511</v>
      </c>
      <c r="OH88" s="15">
        <f>IF($K$8="No",0,SUM(W88*Inputs!$G$79,Financials!DB$19-Financials!DB$15))</f>
        <v>2441.225630905139</v>
      </c>
    </row>
    <row r="89" spans="5:398" s="15" customFormat="1">
      <c r="E89" s="15">
        <v>70</v>
      </c>
      <c r="G89" s="37">
        <f t="shared" si="45"/>
        <v>178038.88122699561</v>
      </c>
      <c r="H89" s="37"/>
      <c r="I89" s="37">
        <f t="shared" si="46"/>
        <v>4046.0458761319405</v>
      </c>
      <c r="K89" s="37">
        <f t="shared" si="47"/>
        <v>1038.5601404908077</v>
      </c>
      <c r="M89" s="37">
        <f t="shared" si="48"/>
        <v>3007.485735641133</v>
      </c>
      <c r="O89" s="37">
        <f t="shared" si="49"/>
        <v>175031.39549135449</v>
      </c>
      <c r="P89" s="30">
        <v>6</v>
      </c>
      <c r="Q89" s="15">
        <v>70</v>
      </c>
      <c r="S89" s="15">
        <f t="shared" si="50"/>
        <v>10</v>
      </c>
      <c r="U89" s="42">
        <f t="shared" si="42"/>
        <v>24412.256309051394</v>
      </c>
      <c r="W89" s="42">
        <f t="shared" si="43"/>
        <v>24412.256309051394</v>
      </c>
      <c r="Y89" s="42">
        <f>IF($K$8="No",0,SUM($W$20*Inputs!$G$79,Financials!DC$19-Financials!DC$15))</f>
        <v>2734.0338279431148</v>
      </c>
      <c r="AA89" s="42">
        <f>IF($K$8="No",0,Financials!DC$41)</f>
        <v>591.48526773333333</v>
      </c>
      <c r="AB89" s="42"/>
      <c r="AC89" s="37">
        <f t="shared" si="44"/>
        <v>1785.4571335081514</v>
      </c>
      <c r="AD89" s="42"/>
      <c r="OE89" s="15" t="s">
        <v>373</v>
      </c>
      <c r="OF89" s="194" t="s">
        <v>512</v>
      </c>
      <c r="OG89" s="15" t="s">
        <v>513</v>
      </c>
      <c r="OH89" s="15">
        <f>IF($K$8="No",0,SUM(W89*Inputs!$G$79,Financials!DC$19-Financials!DC$15))</f>
        <v>2441.225630905139</v>
      </c>
    </row>
    <row r="90" spans="5:398" s="15" customFormat="1">
      <c r="E90" s="15">
        <v>71</v>
      </c>
      <c r="G90" s="37">
        <f t="shared" si="45"/>
        <v>175031.39549135449</v>
      </c>
      <c r="H90" s="37"/>
      <c r="I90" s="37">
        <f t="shared" si="46"/>
        <v>4046.0458761319405</v>
      </c>
      <c r="K90" s="37">
        <f t="shared" si="47"/>
        <v>1021.016473699568</v>
      </c>
      <c r="M90" s="37">
        <f t="shared" si="48"/>
        <v>3025.0294024323725</v>
      </c>
      <c r="O90" s="37">
        <f t="shared" si="49"/>
        <v>172006.36608892211</v>
      </c>
      <c r="P90" s="30">
        <v>6</v>
      </c>
      <c r="Q90" s="15">
        <v>71</v>
      </c>
      <c r="S90" s="15">
        <f t="shared" si="50"/>
        <v>11</v>
      </c>
      <c r="U90" s="42">
        <f t="shared" si="42"/>
        <v>24412.256309051394</v>
      </c>
      <c r="W90" s="42">
        <f t="shared" si="43"/>
        <v>24412.256309051394</v>
      </c>
      <c r="Y90" s="42">
        <f>IF($K$8="No",0,SUM($W$20*Inputs!$G$79,Financials!DD$19-Financials!DD$15))</f>
        <v>2734.0338279431148</v>
      </c>
      <c r="AA90" s="42">
        <f>IF($K$8="No",0,Financials!DD$41)</f>
        <v>591.48526773333333</v>
      </c>
      <c r="AB90" s="42"/>
      <c r="AC90" s="37">
        <f t="shared" si="44"/>
        <v>1785.4571335081514</v>
      </c>
      <c r="AD90" s="42"/>
      <c r="OE90" s="15" t="s">
        <v>373</v>
      </c>
      <c r="OF90" s="194" t="s">
        <v>514</v>
      </c>
      <c r="OG90" s="15" t="s">
        <v>515</v>
      </c>
      <c r="OH90" s="15">
        <f>IF($K$8="No",0,SUM(W90*Inputs!$G$79,Financials!DD$19-Financials!DD$15))</f>
        <v>2441.225630905139</v>
      </c>
    </row>
    <row r="91" spans="5:398" s="15" customFormat="1">
      <c r="E91" s="15">
        <v>72</v>
      </c>
      <c r="G91" s="37">
        <f t="shared" si="45"/>
        <v>172006.36608892211</v>
      </c>
      <c r="H91" s="37"/>
      <c r="I91" s="37">
        <f t="shared" si="46"/>
        <v>4046.0458761319405</v>
      </c>
      <c r="K91" s="37">
        <f t="shared" si="47"/>
        <v>1003.3704688520457</v>
      </c>
      <c r="M91" s="37">
        <f t="shared" si="48"/>
        <v>3042.6754072798949</v>
      </c>
      <c r="O91" s="37">
        <f t="shared" si="49"/>
        <v>168963.69068164221</v>
      </c>
      <c r="P91" s="30">
        <v>6</v>
      </c>
      <c r="Q91" s="15">
        <v>72</v>
      </c>
      <c r="S91" s="15">
        <f t="shared" si="50"/>
        <v>12</v>
      </c>
      <c r="U91" s="42">
        <f t="shared" si="42"/>
        <v>24412.256309051394</v>
      </c>
      <c r="W91" s="42">
        <f t="shared" si="43"/>
        <v>24412.256309051394</v>
      </c>
      <c r="Y91" s="42">
        <f>IF($K$8="No",0,SUM($W$20*Inputs!$G$79,Financials!DE$19-Financials!DE$15))</f>
        <v>2734.0338279431148</v>
      </c>
      <c r="AA91" s="42">
        <f>IF($K$8="No",0,Financials!DE$41)</f>
        <v>591.48526773333333</v>
      </c>
      <c r="AB91" s="42"/>
      <c r="AC91" s="37">
        <f t="shared" si="44"/>
        <v>1785.4571335081514</v>
      </c>
      <c r="AD91" s="42"/>
      <c r="OE91" s="15" t="s">
        <v>373</v>
      </c>
      <c r="OF91" s="194" t="s">
        <v>516</v>
      </c>
      <c r="OG91" s="15" t="s">
        <v>517</v>
      </c>
      <c r="OH91" s="15">
        <f>IF($K$8="No",0,SUM(W91*Inputs!$G$79,Financials!DE$19-Financials!DE$15))</f>
        <v>2441.225630905139</v>
      </c>
    </row>
    <row r="92" spans="5:398" s="15" customFormat="1">
      <c r="E92" s="15">
        <v>73</v>
      </c>
      <c r="G92" s="37">
        <f t="shared" si="45"/>
        <v>168963.69068164221</v>
      </c>
      <c r="H92" s="37"/>
      <c r="I92" s="37">
        <f t="shared" si="46"/>
        <v>4046.0458761319405</v>
      </c>
      <c r="K92" s="37">
        <f t="shared" si="47"/>
        <v>985.62152897624628</v>
      </c>
      <c r="M92" s="37">
        <f t="shared" si="48"/>
        <v>3060.4243471556942</v>
      </c>
      <c r="O92" s="37">
        <f t="shared" si="49"/>
        <v>165903.26633448651</v>
      </c>
      <c r="P92" s="30">
        <v>7</v>
      </c>
      <c r="Q92" s="15">
        <v>73</v>
      </c>
      <c r="S92" s="15">
        <f t="shared" si="50"/>
        <v>1</v>
      </c>
      <c r="U92" s="42">
        <f>$U$31*(1-Inputs!$M$18)^'Debt Schedule'!P91</f>
        <v>24290.195027506139</v>
      </c>
      <c r="W92" s="42">
        <f t="shared" si="43"/>
        <v>24290.195027506139</v>
      </c>
      <c r="Y92" s="42">
        <f>IF($K$8="No",0,SUM($W$20*Inputs!$G$79,Financials!DF$19-Financials!DF$15))</f>
        <v>2734.0338279431148</v>
      </c>
      <c r="AA92" s="42">
        <f>IF($K$8="No",0,Financials!DF$41)</f>
        <v>598.84580642133324</v>
      </c>
      <c r="AB92" s="42"/>
      <c r="AC92" s="37">
        <f t="shared" si="44"/>
        <v>1779.3233512681513</v>
      </c>
      <c r="AD92" s="42"/>
      <c r="OE92" s="15" t="s">
        <v>373</v>
      </c>
      <c r="OF92" s="194" t="s">
        <v>518</v>
      </c>
      <c r="OG92" s="15" t="s">
        <v>519</v>
      </c>
      <c r="OH92" s="15">
        <f>IF($K$8="No",0,SUM(W92*Inputs!$G$79,Financials!DF$19-Financials!DF$15))</f>
        <v>2429.0195027506138</v>
      </c>
    </row>
    <row r="93" spans="5:398" s="15" customFormat="1">
      <c r="E93" s="15">
        <v>74</v>
      </c>
      <c r="G93" s="37">
        <f t="shared" si="45"/>
        <v>165903.26633448651</v>
      </c>
      <c r="H93" s="37"/>
      <c r="I93" s="37">
        <f t="shared" si="46"/>
        <v>4046.0458761319405</v>
      </c>
      <c r="K93" s="37">
        <f t="shared" si="47"/>
        <v>967.76905361783804</v>
      </c>
      <c r="M93" s="37">
        <f t="shared" si="48"/>
        <v>3078.2768225141026</v>
      </c>
      <c r="O93" s="37">
        <f t="shared" si="49"/>
        <v>162824.98951197241</v>
      </c>
      <c r="P93" s="30">
        <v>7</v>
      </c>
      <c r="Q93" s="15">
        <v>74</v>
      </c>
      <c r="S93" s="15">
        <f t="shared" si="50"/>
        <v>2</v>
      </c>
      <c r="U93" s="42">
        <f t="shared" ref="U93:U103" si="51">U92</f>
        <v>24290.195027506139</v>
      </c>
      <c r="W93" s="42">
        <f t="shared" si="43"/>
        <v>24290.195027506139</v>
      </c>
      <c r="Y93" s="42">
        <f>IF($K$8="No",0,SUM($W$20*Inputs!$G$79,Financials!DG$19-Financials!DG$15))</f>
        <v>2734.0338279431148</v>
      </c>
      <c r="AA93" s="42">
        <f>IF($K$8="No",0,Financials!DG$41)</f>
        <v>598.84580642133324</v>
      </c>
      <c r="AB93" s="42"/>
      <c r="AC93" s="37">
        <f t="shared" si="44"/>
        <v>1779.3233512681513</v>
      </c>
      <c r="AD93" s="42"/>
      <c r="OE93" s="15" t="s">
        <v>373</v>
      </c>
      <c r="OF93" s="194" t="s">
        <v>520</v>
      </c>
      <c r="OG93" s="15" t="s">
        <v>521</v>
      </c>
      <c r="OH93" s="15">
        <f>IF($K$8="No",0,SUM(W93*Inputs!$G$79,Financials!DG$19-Financials!DG$15))</f>
        <v>2429.0195027506138</v>
      </c>
    </row>
    <row r="94" spans="5:398" s="15" customFormat="1">
      <c r="E94" s="15">
        <v>75</v>
      </c>
      <c r="G94" s="37">
        <f t="shared" si="45"/>
        <v>162824.98951197241</v>
      </c>
      <c r="H94" s="37"/>
      <c r="I94" s="37">
        <f t="shared" si="46"/>
        <v>4046.0458761319405</v>
      </c>
      <c r="K94" s="37">
        <f t="shared" si="47"/>
        <v>949.81243881983926</v>
      </c>
      <c r="M94" s="37">
        <f t="shared" si="48"/>
        <v>3096.2334373121012</v>
      </c>
      <c r="O94" s="37">
        <f t="shared" si="49"/>
        <v>159728.75607466031</v>
      </c>
      <c r="P94" s="30">
        <v>7</v>
      </c>
      <c r="Q94" s="15">
        <v>75</v>
      </c>
      <c r="S94" s="15">
        <f t="shared" si="50"/>
        <v>3</v>
      </c>
      <c r="U94" s="42">
        <f t="shared" si="51"/>
        <v>24290.195027506139</v>
      </c>
      <c r="W94" s="42">
        <f t="shared" si="43"/>
        <v>24290.195027506139</v>
      </c>
      <c r="Y94" s="42">
        <f>IF($K$8="No",0,SUM($W$20*Inputs!$G$79,Financials!DH$19-Financials!DH$15))</f>
        <v>2734.0338279431148</v>
      </c>
      <c r="AA94" s="42">
        <f>IF($K$8="No",0,Financials!DH$41)</f>
        <v>598.84580642133324</v>
      </c>
      <c r="AB94" s="42"/>
      <c r="AC94" s="37">
        <f t="shared" si="44"/>
        <v>1779.3233512681513</v>
      </c>
      <c r="AD94" s="42"/>
      <c r="OE94" s="15" t="s">
        <v>373</v>
      </c>
      <c r="OF94" s="194" t="s">
        <v>522</v>
      </c>
      <c r="OG94" s="15" t="s">
        <v>523</v>
      </c>
      <c r="OH94" s="15">
        <f>IF($K$8="No",0,SUM(W94*Inputs!$G$79,Financials!DH$19-Financials!DH$15))</f>
        <v>2429.0195027506138</v>
      </c>
    </row>
    <row r="95" spans="5:398" s="15" customFormat="1">
      <c r="E95" s="15">
        <v>76</v>
      </c>
      <c r="G95" s="37">
        <f t="shared" si="45"/>
        <v>159728.75607466031</v>
      </c>
      <c r="H95" s="37"/>
      <c r="I95" s="37">
        <f t="shared" si="46"/>
        <v>4046.0458761319405</v>
      </c>
      <c r="K95" s="37">
        <f t="shared" si="47"/>
        <v>931.75107710218526</v>
      </c>
      <c r="M95" s="37">
        <f t="shared" si="48"/>
        <v>3114.2947990297553</v>
      </c>
      <c r="O95" s="37">
        <f t="shared" si="49"/>
        <v>156614.46127563054</v>
      </c>
      <c r="P95" s="30">
        <v>7</v>
      </c>
      <c r="Q95" s="15">
        <v>76</v>
      </c>
      <c r="S95" s="15">
        <f t="shared" si="50"/>
        <v>4</v>
      </c>
      <c r="U95" s="42">
        <f t="shared" si="51"/>
        <v>24290.195027506139</v>
      </c>
      <c r="W95" s="42">
        <f t="shared" si="43"/>
        <v>24290.195027506139</v>
      </c>
      <c r="Y95" s="42">
        <f>IF($K$8="No",0,SUM($W$20*Inputs!$G$79,Financials!DI$19-Financials!DI$15))</f>
        <v>2734.0338279431148</v>
      </c>
      <c r="AA95" s="42">
        <f>IF($K$8="No",0,Financials!DI$41)</f>
        <v>598.84580642133324</v>
      </c>
      <c r="AB95" s="42"/>
      <c r="AC95" s="37">
        <f t="shared" si="44"/>
        <v>1779.3233512681513</v>
      </c>
      <c r="AD95" s="42"/>
      <c r="OE95" s="15" t="s">
        <v>373</v>
      </c>
      <c r="OF95" s="194" t="s">
        <v>524</v>
      </c>
      <c r="OG95" s="15" t="s">
        <v>525</v>
      </c>
      <c r="OH95" s="15">
        <f>IF($K$8="No",0,SUM(W95*Inputs!$G$79,Financials!DI$19-Financials!DI$15))</f>
        <v>2429.0195027506138</v>
      </c>
    </row>
    <row r="96" spans="5:398" s="15" customFormat="1">
      <c r="E96" s="15">
        <v>77</v>
      </c>
      <c r="G96" s="37">
        <f t="shared" si="45"/>
        <v>156614.46127563054</v>
      </c>
      <c r="H96" s="37"/>
      <c r="I96" s="37">
        <f t="shared" si="46"/>
        <v>4046.0458761319405</v>
      </c>
      <c r="K96" s="37">
        <f t="shared" si="47"/>
        <v>913.58435744117833</v>
      </c>
      <c r="M96" s="37">
        <f t="shared" si="48"/>
        <v>3132.4615186907622</v>
      </c>
      <c r="O96" s="37">
        <f t="shared" si="49"/>
        <v>153481.99975693977</v>
      </c>
      <c r="P96" s="30">
        <v>7</v>
      </c>
      <c r="Q96" s="15">
        <v>77</v>
      </c>
      <c r="S96" s="15">
        <f t="shared" si="50"/>
        <v>5</v>
      </c>
      <c r="U96" s="42">
        <f t="shared" si="51"/>
        <v>24290.195027506139</v>
      </c>
      <c r="W96" s="42">
        <f t="shared" si="43"/>
        <v>24290.195027506139</v>
      </c>
      <c r="Y96" s="42">
        <f>IF($K$8="No",0,SUM($W$20*Inputs!$G$79,Financials!DJ$19-Financials!DJ$15))</f>
        <v>2734.0338279431148</v>
      </c>
      <c r="AA96" s="42">
        <f>IF($K$8="No",0,Financials!DJ$41)</f>
        <v>598.84580642133324</v>
      </c>
      <c r="AB96" s="42"/>
      <c r="AC96" s="37">
        <f t="shared" si="44"/>
        <v>1779.3233512681513</v>
      </c>
      <c r="AD96" s="42"/>
      <c r="OE96" s="15" t="s">
        <v>373</v>
      </c>
      <c r="OF96" s="194" t="s">
        <v>526</v>
      </c>
      <c r="OG96" s="15" t="s">
        <v>527</v>
      </c>
      <c r="OH96" s="15">
        <f>IF($K$8="No",0,SUM(W96*Inputs!$G$79,Financials!DJ$19-Financials!DJ$15))</f>
        <v>2429.0195027506138</v>
      </c>
    </row>
    <row r="97" spans="5:398" s="15" customFormat="1">
      <c r="E97" s="15">
        <v>78</v>
      </c>
      <c r="G97" s="37">
        <f t="shared" si="45"/>
        <v>153481.99975693977</v>
      </c>
      <c r="H97" s="37"/>
      <c r="I97" s="37">
        <f t="shared" si="46"/>
        <v>4046.0458761319405</v>
      </c>
      <c r="K97" s="37">
        <f t="shared" si="47"/>
        <v>895.3116652488153</v>
      </c>
      <c r="M97" s="37">
        <f t="shared" si="48"/>
        <v>3150.7342108831253</v>
      </c>
      <c r="O97" s="37">
        <f t="shared" si="49"/>
        <v>150331.26554605665</v>
      </c>
      <c r="P97" s="30">
        <v>7</v>
      </c>
      <c r="Q97" s="15">
        <v>78</v>
      </c>
      <c r="S97" s="15">
        <f t="shared" si="50"/>
        <v>6</v>
      </c>
      <c r="U97" s="42">
        <f t="shared" si="51"/>
        <v>24290.195027506139</v>
      </c>
      <c r="W97" s="42">
        <f t="shared" si="43"/>
        <v>24290.195027506139</v>
      </c>
      <c r="Y97" s="42">
        <f>IF($K$8="No",0,SUM($W$20*Inputs!$G$79,Financials!DK$19-Financials!DK$15))</f>
        <v>2734.0338279431148</v>
      </c>
      <c r="AA97" s="42">
        <f>IF($K$8="No",0,Financials!DK$41)</f>
        <v>598.84580642133324</v>
      </c>
      <c r="AB97" s="42"/>
      <c r="AC97" s="37">
        <f t="shared" si="44"/>
        <v>1779.3233512681513</v>
      </c>
      <c r="AD97" s="42"/>
      <c r="OE97" s="15" t="s">
        <v>373</v>
      </c>
      <c r="OF97" s="194" t="s">
        <v>528</v>
      </c>
      <c r="OG97" s="15" t="s">
        <v>529</v>
      </c>
      <c r="OH97" s="15">
        <f>IF($K$8="No",0,SUM(W97*Inputs!$G$79,Financials!DK$19-Financials!DK$15))</f>
        <v>2429.0195027506138</v>
      </c>
    </row>
    <row r="98" spans="5:398" s="15" customFormat="1">
      <c r="E98" s="15">
        <v>79</v>
      </c>
      <c r="G98" s="37">
        <f t="shared" si="45"/>
        <v>150331.26554605665</v>
      </c>
      <c r="H98" s="37"/>
      <c r="I98" s="37">
        <f t="shared" si="46"/>
        <v>4046.0458761319405</v>
      </c>
      <c r="K98" s="37">
        <f t="shared" si="47"/>
        <v>876.93238235199715</v>
      </c>
      <c r="M98" s="37">
        <f t="shared" si="48"/>
        <v>3169.1134937799434</v>
      </c>
      <c r="O98" s="37">
        <f t="shared" si="49"/>
        <v>147162.15205227671</v>
      </c>
      <c r="P98" s="30">
        <v>7</v>
      </c>
      <c r="Q98" s="15">
        <v>79</v>
      </c>
      <c r="S98" s="15">
        <f t="shared" si="50"/>
        <v>7</v>
      </c>
      <c r="U98" s="42">
        <f t="shared" si="51"/>
        <v>24290.195027506139</v>
      </c>
      <c r="W98" s="42">
        <f t="shared" si="43"/>
        <v>24290.195027506139</v>
      </c>
      <c r="Y98" s="42">
        <f>IF($K$8="No",0,SUM($W$20*Inputs!$G$79,Financials!DL$19-Financials!DL$15))</f>
        <v>2734.0338279431148</v>
      </c>
      <c r="AA98" s="42">
        <f>IF($K$8="No",0,Financials!DL$41)</f>
        <v>598.84580642133324</v>
      </c>
      <c r="AB98" s="42"/>
      <c r="AC98" s="37">
        <f t="shared" si="44"/>
        <v>1779.3233512681513</v>
      </c>
      <c r="AD98" s="42"/>
      <c r="OE98" s="15" t="s">
        <v>373</v>
      </c>
      <c r="OF98" s="194" t="s">
        <v>530</v>
      </c>
      <c r="OG98" s="15" t="s">
        <v>531</v>
      </c>
      <c r="OH98" s="15">
        <f>IF($K$8="No",0,SUM(W98*Inputs!$G$79,Financials!DL$19-Financials!DL$15))</f>
        <v>2429.0195027506138</v>
      </c>
    </row>
    <row r="99" spans="5:398" s="15" customFormat="1">
      <c r="E99" s="15">
        <v>80</v>
      </c>
      <c r="G99" s="37">
        <f t="shared" si="45"/>
        <v>147162.15205227671</v>
      </c>
      <c r="H99" s="37"/>
      <c r="I99" s="37">
        <f t="shared" si="46"/>
        <v>4046.0458761319405</v>
      </c>
      <c r="K99" s="37">
        <f t="shared" si="47"/>
        <v>858.44588697161419</v>
      </c>
      <c r="M99" s="37">
        <f t="shared" si="48"/>
        <v>3187.5999891603265</v>
      </c>
      <c r="O99" s="37">
        <f t="shared" si="49"/>
        <v>143974.5520631164</v>
      </c>
      <c r="P99" s="30">
        <v>7</v>
      </c>
      <c r="Q99" s="15">
        <v>80</v>
      </c>
      <c r="S99" s="15">
        <f t="shared" si="50"/>
        <v>8</v>
      </c>
      <c r="U99" s="42">
        <f t="shared" si="51"/>
        <v>24290.195027506139</v>
      </c>
      <c r="W99" s="42">
        <f t="shared" si="43"/>
        <v>24290.195027506139</v>
      </c>
      <c r="Y99" s="42">
        <f>IF($K$8="No",0,SUM($W$20*Inputs!$G$79,Financials!DM$19-Financials!DM$15))</f>
        <v>2734.0338279431148</v>
      </c>
      <c r="AA99" s="42">
        <f>IF($K$8="No",0,Financials!DM$41)</f>
        <v>598.84580642133324</v>
      </c>
      <c r="AB99" s="42"/>
      <c r="AC99" s="37">
        <f t="shared" si="44"/>
        <v>1779.3233512681513</v>
      </c>
      <c r="AD99" s="42"/>
      <c r="OE99" s="15" t="s">
        <v>373</v>
      </c>
      <c r="OF99" s="194" t="s">
        <v>532</v>
      </c>
      <c r="OG99" s="15" t="s">
        <v>533</v>
      </c>
      <c r="OH99" s="15">
        <f>IF($K$8="No",0,SUM(W99*Inputs!$G$79,Financials!DM$19-Financials!DM$15))</f>
        <v>2429.0195027506138</v>
      </c>
    </row>
    <row r="100" spans="5:398" s="15" customFormat="1">
      <c r="E100" s="15">
        <v>81</v>
      </c>
      <c r="G100" s="37">
        <f t="shared" si="45"/>
        <v>143974.5520631164</v>
      </c>
      <c r="H100" s="37"/>
      <c r="I100" s="37">
        <f t="shared" si="46"/>
        <v>4046.0458761319405</v>
      </c>
      <c r="K100" s="37">
        <f t="shared" si="47"/>
        <v>839.85155370151233</v>
      </c>
      <c r="M100" s="37">
        <f t="shared" si="48"/>
        <v>3206.1943224304282</v>
      </c>
      <c r="O100" s="37">
        <f t="shared" si="49"/>
        <v>140768.35774068595</v>
      </c>
      <c r="P100" s="30">
        <v>7</v>
      </c>
      <c r="Q100" s="15">
        <v>81</v>
      </c>
      <c r="S100" s="15">
        <f t="shared" si="50"/>
        <v>9</v>
      </c>
      <c r="U100" s="42">
        <f t="shared" si="51"/>
        <v>24290.195027506139</v>
      </c>
      <c r="W100" s="42">
        <f t="shared" si="43"/>
        <v>24290.195027506139</v>
      </c>
      <c r="Y100" s="42">
        <f>IF($K$8="No",0,SUM($W$20*Inputs!$G$79,Financials!DN$19-Financials!DN$15))</f>
        <v>2734.0338279431148</v>
      </c>
      <c r="AA100" s="42">
        <f>IF($K$8="No",0,Financials!DN$41)</f>
        <v>598.84580642133324</v>
      </c>
      <c r="AB100" s="42"/>
      <c r="AC100" s="37">
        <f t="shared" si="44"/>
        <v>1779.3233512681513</v>
      </c>
      <c r="AD100" s="42"/>
      <c r="OE100" s="15" t="s">
        <v>373</v>
      </c>
      <c r="OF100" s="194" t="s">
        <v>534</v>
      </c>
      <c r="OG100" s="15" t="s">
        <v>535</v>
      </c>
      <c r="OH100" s="15">
        <f>IF($K$8="No",0,SUM(W100*Inputs!$G$79,Financials!DN$19-Financials!DN$15))</f>
        <v>2429.0195027506138</v>
      </c>
    </row>
    <row r="101" spans="5:398" s="15" customFormat="1">
      <c r="E101" s="15">
        <v>82</v>
      </c>
      <c r="G101" s="37">
        <f t="shared" si="45"/>
        <v>140768.35774068595</v>
      </c>
      <c r="H101" s="37"/>
      <c r="I101" s="37">
        <f t="shared" si="46"/>
        <v>4046.0458761319405</v>
      </c>
      <c r="K101" s="37">
        <f t="shared" si="47"/>
        <v>821.14875348733483</v>
      </c>
      <c r="M101" s="37">
        <f t="shared" si="48"/>
        <v>3224.8971226446056</v>
      </c>
      <c r="O101" s="37">
        <f t="shared" si="49"/>
        <v>137543.46061804134</v>
      </c>
      <c r="P101" s="30">
        <v>7</v>
      </c>
      <c r="Q101" s="15">
        <v>82</v>
      </c>
      <c r="S101" s="15">
        <f t="shared" si="50"/>
        <v>10</v>
      </c>
      <c r="U101" s="42">
        <f t="shared" si="51"/>
        <v>24290.195027506139</v>
      </c>
      <c r="W101" s="42">
        <f t="shared" si="43"/>
        <v>24290.195027506139</v>
      </c>
      <c r="Y101" s="42">
        <f>IF($K$8="No",0,SUM($W$20*Inputs!$G$79,Financials!DO$19-Financials!DO$15))</f>
        <v>2734.0338279431148</v>
      </c>
      <c r="AA101" s="42">
        <f>IF($K$8="No",0,Financials!DO$41)</f>
        <v>598.84580642133324</v>
      </c>
      <c r="AB101" s="42"/>
      <c r="AC101" s="37">
        <f t="shared" si="44"/>
        <v>1779.3233512681513</v>
      </c>
      <c r="AD101" s="42"/>
      <c r="OE101" s="15" t="s">
        <v>373</v>
      </c>
      <c r="OF101" s="194" t="s">
        <v>536</v>
      </c>
      <c r="OG101" s="15" t="s">
        <v>537</v>
      </c>
      <c r="OH101" s="15">
        <f>IF($K$8="No",0,SUM(W101*Inputs!$G$79,Financials!DO$19-Financials!DO$15))</f>
        <v>2429.0195027506138</v>
      </c>
    </row>
    <row r="102" spans="5:398" s="15" customFormat="1">
      <c r="E102" s="15">
        <v>83</v>
      </c>
      <c r="G102" s="37">
        <f t="shared" si="45"/>
        <v>137543.46061804134</v>
      </c>
      <c r="H102" s="37"/>
      <c r="I102" s="37">
        <f t="shared" si="46"/>
        <v>4046.0458761319405</v>
      </c>
      <c r="K102" s="37">
        <f t="shared" si="47"/>
        <v>802.33685360524123</v>
      </c>
      <c r="M102" s="37">
        <f t="shared" si="48"/>
        <v>3243.7090225266993</v>
      </c>
      <c r="O102" s="37">
        <f t="shared" si="49"/>
        <v>134299.75159551465</v>
      </c>
      <c r="P102" s="30">
        <v>7</v>
      </c>
      <c r="Q102" s="15">
        <v>83</v>
      </c>
      <c r="S102" s="15">
        <f t="shared" si="50"/>
        <v>11</v>
      </c>
      <c r="U102" s="42">
        <f t="shared" si="51"/>
        <v>24290.195027506139</v>
      </c>
      <c r="W102" s="42">
        <f t="shared" si="43"/>
        <v>24290.195027506139</v>
      </c>
      <c r="Y102" s="42">
        <f>IF($K$8="No",0,SUM($W$20*Inputs!$G$79,Financials!DP$19-Financials!DP$15))</f>
        <v>2734.0338279431148</v>
      </c>
      <c r="AA102" s="42">
        <f>IF($K$8="No",0,Financials!DP$41)</f>
        <v>598.84580642133324</v>
      </c>
      <c r="AB102" s="42"/>
      <c r="AC102" s="37">
        <f t="shared" si="44"/>
        <v>1779.3233512681513</v>
      </c>
      <c r="AD102" s="42"/>
      <c r="OE102" s="15" t="s">
        <v>373</v>
      </c>
      <c r="OF102" s="194" t="s">
        <v>538</v>
      </c>
      <c r="OG102" s="15" t="s">
        <v>539</v>
      </c>
      <c r="OH102" s="15">
        <f>IF($K$8="No",0,SUM(W102*Inputs!$G$79,Financials!DP$19-Financials!DP$15))</f>
        <v>2429.0195027506138</v>
      </c>
    </row>
    <row r="103" spans="5:398" s="15" customFormat="1">
      <c r="E103" s="15">
        <v>84</v>
      </c>
      <c r="G103" s="37">
        <f t="shared" si="45"/>
        <v>134299.75159551465</v>
      </c>
      <c r="H103" s="37"/>
      <c r="I103" s="37">
        <f t="shared" si="46"/>
        <v>4046.0458761319405</v>
      </c>
      <c r="K103" s="37">
        <f t="shared" si="47"/>
        <v>783.41521764050219</v>
      </c>
      <c r="M103" s="37">
        <f t="shared" si="48"/>
        <v>3262.6306584914382</v>
      </c>
      <c r="O103" s="37">
        <f t="shared" si="49"/>
        <v>131037.12093702321</v>
      </c>
      <c r="P103" s="30">
        <v>7</v>
      </c>
      <c r="Q103" s="15">
        <v>84</v>
      </c>
      <c r="S103" s="15">
        <f t="shared" si="50"/>
        <v>12</v>
      </c>
      <c r="U103" s="42">
        <f t="shared" si="51"/>
        <v>24290.195027506139</v>
      </c>
      <c r="W103" s="42">
        <f t="shared" si="43"/>
        <v>24290.195027506139</v>
      </c>
      <c r="Y103" s="42">
        <f>IF($K$8="No",0,SUM($W$20*Inputs!$G$79,Financials!DQ$19-Financials!DQ$15))</f>
        <v>2734.0338279431148</v>
      </c>
      <c r="AA103" s="42">
        <f>IF($K$8="No",0,Financials!DQ$41)</f>
        <v>598.84580642133324</v>
      </c>
      <c r="AB103" s="42"/>
      <c r="AC103" s="37">
        <f t="shared" si="44"/>
        <v>1779.3233512681513</v>
      </c>
      <c r="AD103" s="42"/>
      <c r="OE103" s="15" t="s">
        <v>373</v>
      </c>
      <c r="OF103" s="194" t="s">
        <v>540</v>
      </c>
      <c r="OG103" s="15" t="s">
        <v>541</v>
      </c>
      <c r="OH103" s="15">
        <f>IF($K$8="No",0,SUM(W103*Inputs!$G$79,Financials!DQ$19-Financials!DQ$15))</f>
        <v>2429.0195027506138</v>
      </c>
    </row>
    <row r="104" spans="5:398" s="15" customFormat="1">
      <c r="E104" s="15">
        <v>85</v>
      </c>
      <c r="G104" s="37">
        <f t="shared" si="45"/>
        <v>131037.12093702321</v>
      </c>
      <c r="H104" s="37"/>
      <c r="I104" s="37">
        <f t="shared" si="46"/>
        <v>4046.0458761319405</v>
      </c>
      <c r="K104" s="37">
        <f t="shared" si="47"/>
        <v>764.38320546596879</v>
      </c>
      <c r="M104" s="37">
        <f t="shared" si="48"/>
        <v>3281.6626706659717</v>
      </c>
      <c r="O104" s="37">
        <f t="shared" si="49"/>
        <v>127755.45826635724</v>
      </c>
      <c r="P104" s="30">
        <v>8</v>
      </c>
      <c r="Q104" s="15">
        <v>85</v>
      </c>
      <c r="S104" s="15">
        <f t="shared" si="50"/>
        <v>1</v>
      </c>
      <c r="U104" s="42">
        <f>$U$31*(1-Inputs!$M$18)^'Debt Schedule'!P103</f>
        <v>24168.744052368605</v>
      </c>
      <c r="W104" s="42">
        <f t="shared" si="43"/>
        <v>24168.744052368605</v>
      </c>
      <c r="Y104" s="42">
        <f>IF($K$8="No",0,SUM($W$20*Inputs!$G$79,Financials!DR$19-Financials!DR$15))</f>
        <v>2734.0338279431148</v>
      </c>
      <c r="AA104" s="42">
        <f>IF($K$8="No",0,Financials!DR$41)</f>
        <v>606.35355588309312</v>
      </c>
      <c r="AB104" s="42"/>
      <c r="AC104" s="37">
        <f t="shared" si="44"/>
        <v>1773.0668933833515</v>
      </c>
      <c r="AD104" s="42"/>
      <c r="OE104" s="15" t="s">
        <v>373</v>
      </c>
      <c r="OF104" s="194" t="s">
        <v>542</v>
      </c>
      <c r="OG104" s="15" t="s">
        <v>543</v>
      </c>
      <c r="OH104" s="15">
        <f>IF($K$8="No",0,SUM(W104*Inputs!$G$79,Financials!DR$19-Financials!DR$15))</f>
        <v>2416.8744052368602</v>
      </c>
    </row>
    <row r="105" spans="5:398" s="15" customFormat="1">
      <c r="E105" s="15">
        <v>86</v>
      </c>
      <c r="G105" s="37">
        <f t="shared" si="45"/>
        <v>127755.45826635724</v>
      </c>
      <c r="H105" s="37"/>
      <c r="I105" s="37">
        <f t="shared" si="46"/>
        <v>4046.0458761319405</v>
      </c>
      <c r="K105" s="37">
        <f t="shared" si="47"/>
        <v>745.2401732204172</v>
      </c>
      <c r="M105" s="37">
        <f t="shared" si="48"/>
        <v>3300.8057029115234</v>
      </c>
      <c r="O105" s="37">
        <f t="shared" si="49"/>
        <v>124454.65256344571</v>
      </c>
      <c r="P105" s="30">
        <v>8</v>
      </c>
      <c r="Q105" s="15">
        <v>86</v>
      </c>
      <c r="S105" s="15">
        <f t="shared" si="50"/>
        <v>2</v>
      </c>
      <c r="U105" s="42">
        <f t="shared" ref="U105:U115" si="52">U104</f>
        <v>24168.744052368605</v>
      </c>
      <c r="W105" s="42">
        <f t="shared" si="43"/>
        <v>24168.744052368605</v>
      </c>
      <c r="Y105" s="42">
        <f>IF($K$8="No",0,SUM($W$20*Inputs!$G$79,Financials!DS$19-Financials!DS$15))</f>
        <v>2734.0338279431148</v>
      </c>
      <c r="AA105" s="42">
        <f>IF($K$8="No",0,Financials!DS$41)</f>
        <v>606.35355588309312</v>
      </c>
      <c r="AB105" s="42"/>
      <c r="AC105" s="37">
        <f t="shared" si="44"/>
        <v>1773.0668933833515</v>
      </c>
      <c r="AD105" s="42"/>
      <c r="OE105" s="15" t="s">
        <v>373</v>
      </c>
      <c r="OF105" s="194" t="s">
        <v>544</v>
      </c>
      <c r="OG105" s="15" t="s">
        <v>545</v>
      </c>
      <c r="OH105" s="15">
        <f>IF($K$8="No",0,SUM(W105*Inputs!$G$79,Financials!DS$19-Financials!DS$15))</f>
        <v>2416.8744052368602</v>
      </c>
    </row>
    <row r="106" spans="5:398" s="15" customFormat="1">
      <c r="E106" s="15">
        <v>87</v>
      </c>
      <c r="G106" s="37">
        <f t="shared" si="45"/>
        <v>124454.65256344571</v>
      </c>
      <c r="H106" s="37"/>
      <c r="I106" s="37">
        <f t="shared" si="46"/>
        <v>4046.0458761319405</v>
      </c>
      <c r="K106" s="37">
        <f t="shared" si="47"/>
        <v>725.98547328676671</v>
      </c>
      <c r="M106" s="37">
        <f t="shared" si="48"/>
        <v>3320.0604028451739</v>
      </c>
      <c r="O106" s="37">
        <f t="shared" si="49"/>
        <v>121134.59216060053</v>
      </c>
      <c r="P106" s="30">
        <v>8</v>
      </c>
      <c r="Q106" s="15">
        <v>87</v>
      </c>
      <c r="S106" s="15">
        <f t="shared" si="50"/>
        <v>3</v>
      </c>
      <c r="U106" s="42">
        <f t="shared" si="52"/>
        <v>24168.744052368605</v>
      </c>
      <c r="W106" s="42">
        <f t="shared" si="43"/>
        <v>24168.744052368605</v>
      </c>
      <c r="Y106" s="42">
        <f>IF($K$8="No",0,SUM($W$20*Inputs!$G$79,Financials!DT$19-Financials!DT$15))</f>
        <v>2734.0338279431148</v>
      </c>
      <c r="AA106" s="42">
        <f>IF($K$8="No",0,Financials!DT$41)</f>
        <v>606.35355588309312</v>
      </c>
      <c r="AB106" s="42"/>
      <c r="AC106" s="37">
        <f t="shared" si="44"/>
        <v>1773.0668933833515</v>
      </c>
      <c r="AD106" s="42"/>
      <c r="OE106" s="15" t="s">
        <v>373</v>
      </c>
      <c r="OF106" s="194" t="s">
        <v>546</v>
      </c>
      <c r="OG106" s="15" t="s">
        <v>547</v>
      </c>
      <c r="OH106" s="15">
        <f>IF($K$8="No",0,SUM(W106*Inputs!$G$79,Financials!DT$19-Financials!DT$15))</f>
        <v>2416.8744052368602</v>
      </c>
    </row>
    <row r="107" spans="5:398" s="15" customFormat="1">
      <c r="E107" s="15">
        <v>88</v>
      </c>
      <c r="G107" s="37">
        <f t="shared" si="45"/>
        <v>121134.59216060053</v>
      </c>
      <c r="H107" s="37"/>
      <c r="I107" s="37">
        <f t="shared" si="46"/>
        <v>4046.0458761319405</v>
      </c>
      <c r="K107" s="37">
        <f t="shared" si="47"/>
        <v>706.61845427016988</v>
      </c>
      <c r="M107" s="37">
        <f t="shared" si="48"/>
        <v>3339.4274218617707</v>
      </c>
      <c r="O107" s="37">
        <f t="shared" si="49"/>
        <v>117795.16473873876</v>
      </c>
      <c r="P107" s="30">
        <v>8</v>
      </c>
      <c r="Q107" s="15">
        <v>88</v>
      </c>
      <c r="S107" s="15">
        <f t="shared" si="50"/>
        <v>4</v>
      </c>
      <c r="U107" s="42">
        <f t="shared" si="52"/>
        <v>24168.744052368605</v>
      </c>
      <c r="W107" s="42">
        <f t="shared" si="43"/>
        <v>24168.744052368605</v>
      </c>
      <c r="Y107" s="42">
        <f>IF($K$8="No",0,SUM($W$20*Inputs!$G$79,Financials!DU$19-Financials!DU$15))</f>
        <v>2734.0338279431148</v>
      </c>
      <c r="AA107" s="42">
        <f>IF($K$8="No",0,Financials!DU$41)</f>
        <v>606.35355588309312</v>
      </c>
      <c r="AB107" s="42"/>
      <c r="AC107" s="37">
        <f t="shared" si="44"/>
        <v>1773.0668933833515</v>
      </c>
      <c r="AD107" s="42"/>
      <c r="OE107" s="15" t="s">
        <v>373</v>
      </c>
      <c r="OF107" s="194" t="s">
        <v>548</v>
      </c>
      <c r="OG107" s="15" t="s">
        <v>549</v>
      </c>
      <c r="OH107" s="15">
        <f>IF($K$8="No",0,SUM(W107*Inputs!$G$79,Financials!DU$19-Financials!DU$15))</f>
        <v>2416.8744052368602</v>
      </c>
    </row>
    <row r="108" spans="5:398" s="15" customFormat="1">
      <c r="E108" s="15">
        <v>89</v>
      </c>
      <c r="G108" s="37">
        <f t="shared" si="45"/>
        <v>117795.16473873876</v>
      </c>
      <c r="H108" s="37"/>
      <c r="I108" s="37">
        <f t="shared" si="46"/>
        <v>4046.0458761319405</v>
      </c>
      <c r="K108" s="37">
        <f t="shared" si="47"/>
        <v>687.13846097597616</v>
      </c>
      <c r="M108" s="37">
        <f t="shared" si="48"/>
        <v>3358.9074151559644</v>
      </c>
      <c r="O108" s="37">
        <f t="shared" si="49"/>
        <v>114436.2573235828</v>
      </c>
      <c r="P108" s="30">
        <v>8</v>
      </c>
      <c r="Q108" s="15">
        <v>89</v>
      </c>
      <c r="S108" s="15">
        <f t="shared" si="50"/>
        <v>5</v>
      </c>
      <c r="U108" s="42">
        <f t="shared" si="52"/>
        <v>24168.744052368605</v>
      </c>
      <c r="W108" s="42">
        <f t="shared" si="43"/>
        <v>24168.744052368605</v>
      </c>
      <c r="Y108" s="42">
        <f>IF($K$8="No",0,SUM($W$20*Inputs!$G$79,Financials!DV$19-Financials!DV$15))</f>
        <v>2734.0338279431148</v>
      </c>
      <c r="AA108" s="42">
        <f>IF($K$8="No",0,Financials!DV$41)</f>
        <v>606.35355588309312</v>
      </c>
      <c r="AB108" s="42"/>
      <c r="AC108" s="37">
        <f t="shared" si="44"/>
        <v>1773.0668933833515</v>
      </c>
      <c r="AD108" s="42"/>
      <c r="OE108" s="15" t="s">
        <v>373</v>
      </c>
      <c r="OF108" s="194" t="s">
        <v>550</v>
      </c>
      <c r="OG108" s="15" t="s">
        <v>551</v>
      </c>
      <c r="OH108" s="15">
        <f>IF($K$8="No",0,SUM(W108*Inputs!$G$79,Financials!DV$19-Financials!DV$15))</f>
        <v>2416.8744052368602</v>
      </c>
    </row>
    <row r="109" spans="5:398" s="15" customFormat="1">
      <c r="E109" s="15">
        <v>90</v>
      </c>
      <c r="G109" s="37">
        <f t="shared" si="45"/>
        <v>114436.2573235828</v>
      </c>
      <c r="H109" s="37"/>
      <c r="I109" s="37">
        <f t="shared" si="46"/>
        <v>4046.0458761319405</v>
      </c>
      <c r="K109" s="37">
        <f t="shared" si="47"/>
        <v>667.54483438756642</v>
      </c>
      <c r="M109" s="37">
        <f t="shared" si="48"/>
        <v>3378.5010417443741</v>
      </c>
      <c r="O109" s="37">
        <f t="shared" si="49"/>
        <v>111057.75628183843</v>
      </c>
      <c r="P109" s="30">
        <v>8</v>
      </c>
      <c r="Q109" s="15">
        <v>90</v>
      </c>
      <c r="S109" s="15">
        <f t="shared" si="50"/>
        <v>6</v>
      </c>
      <c r="U109" s="42">
        <f t="shared" si="52"/>
        <v>24168.744052368605</v>
      </c>
      <c r="W109" s="42">
        <f t="shared" si="43"/>
        <v>24168.744052368605</v>
      </c>
      <c r="Y109" s="42">
        <f>IF($K$8="No",0,SUM($W$20*Inputs!$G$79,Financials!DW$19-Financials!DW$15))</f>
        <v>2734.0338279431148</v>
      </c>
      <c r="AA109" s="42">
        <f>IF($K$8="No",0,Financials!DW$41)</f>
        <v>606.35355588309312</v>
      </c>
      <c r="AB109" s="42"/>
      <c r="AC109" s="37">
        <f t="shared" si="44"/>
        <v>1773.0668933833515</v>
      </c>
      <c r="AD109" s="42"/>
      <c r="OE109" s="15" t="s">
        <v>373</v>
      </c>
      <c r="OF109" s="194" t="s">
        <v>552</v>
      </c>
      <c r="OG109" s="15" t="s">
        <v>553</v>
      </c>
      <c r="OH109" s="15">
        <f>IF($K$8="No",0,SUM(W109*Inputs!$G$79,Financials!DW$19-Financials!DW$15))</f>
        <v>2416.8744052368602</v>
      </c>
    </row>
    <row r="110" spans="5:398" s="15" customFormat="1">
      <c r="E110" s="15">
        <v>91</v>
      </c>
      <c r="G110" s="37">
        <f t="shared" si="45"/>
        <v>111057.75628183843</v>
      </c>
      <c r="H110" s="37"/>
      <c r="I110" s="37">
        <f t="shared" si="46"/>
        <v>4046.0458761319405</v>
      </c>
      <c r="K110" s="37">
        <f t="shared" si="47"/>
        <v>647.83691164405752</v>
      </c>
      <c r="M110" s="37">
        <f t="shared" si="48"/>
        <v>3398.2089644878829</v>
      </c>
      <c r="O110" s="37">
        <f t="shared" si="49"/>
        <v>107659.54731735055</v>
      </c>
      <c r="P110" s="30">
        <v>8</v>
      </c>
      <c r="Q110" s="15">
        <v>91</v>
      </c>
      <c r="S110" s="15">
        <f t="shared" si="50"/>
        <v>7</v>
      </c>
      <c r="U110" s="42">
        <f t="shared" si="52"/>
        <v>24168.744052368605</v>
      </c>
      <c r="W110" s="42">
        <f t="shared" si="43"/>
        <v>24168.744052368605</v>
      </c>
      <c r="Y110" s="42">
        <f>IF($K$8="No",0,SUM($W$20*Inputs!$G$79,Financials!DX$19-Financials!DX$15))</f>
        <v>2734.0338279431148</v>
      </c>
      <c r="AA110" s="42">
        <f>IF($K$8="No",0,Financials!DX$41)</f>
        <v>606.35355588309312</v>
      </c>
      <c r="AB110" s="42"/>
      <c r="AC110" s="37">
        <f t="shared" si="44"/>
        <v>1773.0668933833515</v>
      </c>
      <c r="AD110" s="42"/>
      <c r="OE110" s="15" t="s">
        <v>373</v>
      </c>
      <c r="OF110" s="194" t="s">
        <v>554</v>
      </c>
      <c r="OG110" s="15" t="s">
        <v>555</v>
      </c>
      <c r="OH110" s="15">
        <f>IF($K$8="No",0,SUM(W110*Inputs!$G$79,Financials!DX$19-Financials!DX$15))</f>
        <v>2416.8744052368602</v>
      </c>
    </row>
    <row r="111" spans="5:398" s="15" customFormat="1">
      <c r="E111" s="15">
        <v>92</v>
      </c>
      <c r="G111" s="37">
        <f t="shared" si="45"/>
        <v>107659.54731735055</v>
      </c>
      <c r="H111" s="37"/>
      <c r="I111" s="37">
        <f t="shared" si="46"/>
        <v>4046.0458761319405</v>
      </c>
      <c r="K111" s="37">
        <f t="shared" si="47"/>
        <v>628.01402601787822</v>
      </c>
      <c r="M111" s="37">
        <f t="shared" si="48"/>
        <v>3418.0318501140623</v>
      </c>
      <c r="O111" s="37">
        <f t="shared" si="49"/>
        <v>104241.51546723649</v>
      </c>
      <c r="P111" s="30">
        <v>8</v>
      </c>
      <c r="Q111" s="15">
        <v>92</v>
      </c>
      <c r="S111" s="15">
        <f t="shared" si="50"/>
        <v>8</v>
      </c>
      <c r="U111" s="42">
        <f t="shared" si="52"/>
        <v>24168.744052368605</v>
      </c>
      <c r="W111" s="42">
        <f t="shared" si="43"/>
        <v>24168.744052368605</v>
      </c>
      <c r="Y111" s="42">
        <f>IF($K$8="No",0,SUM($W$20*Inputs!$G$79,Financials!DY$19-Financials!DY$15))</f>
        <v>2734.0338279431148</v>
      </c>
      <c r="AA111" s="42">
        <f>IF($K$8="No",0,Financials!DY$41)</f>
        <v>606.35355588309312</v>
      </c>
      <c r="AB111" s="42"/>
      <c r="AC111" s="37">
        <f t="shared" si="44"/>
        <v>1773.0668933833515</v>
      </c>
      <c r="AD111" s="42"/>
      <c r="OE111" s="15" t="s">
        <v>373</v>
      </c>
      <c r="OF111" s="194" t="s">
        <v>556</v>
      </c>
      <c r="OG111" s="15" t="s">
        <v>557</v>
      </c>
      <c r="OH111" s="15">
        <f>IF($K$8="No",0,SUM(W111*Inputs!$G$79,Financials!DY$19-Financials!DY$15))</f>
        <v>2416.8744052368602</v>
      </c>
    </row>
    <row r="112" spans="5:398" s="15" customFormat="1">
      <c r="E112" s="15">
        <v>93</v>
      </c>
      <c r="G112" s="37">
        <f t="shared" si="45"/>
        <v>104241.51546723649</v>
      </c>
      <c r="H112" s="37"/>
      <c r="I112" s="37">
        <f t="shared" si="46"/>
        <v>4046.0458761319405</v>
      </c>
      <c r="K112" s="37">
        <f t="shared" si="47"/>
        <v>608.07550689221296</v>
      </c>
      <c r="M112" s="37">
        <f t="shared" si="48"/>
        <v>3437.9703692397275</v>
      </c>
      <c r="O112" s="37">
        <f t="shared" si="49"/>
        <v>100803.54509799676</v>
      </c>
      <c r="P112" s="30">
        <v>8</v>
      </c>
      <c r="Q112" s="15">
        <v>93</v>
      </c>
      <c r="S112" s="15">
        <f t="shared" si="50"/>
        <v>9</v>
      </c>
      <c r="U112" s="42">
        <f t="shared" si="52"/>
        <v>24168.744052368605</v>
      </c>
      <c r="W112" s="42">
        <f t="shared" si="43"/>
        <v>24168.744052368605</v>
      </c>
      <c r="Y112" s="42">
        <f>IF($K$8="No",0,SUM($W$20*Inputs!$G$79,Financials!DZ$19-Financials!DZ$15))</f>
        <v>2734.0338279431148</v>
      </c>
      <c r="AA112" s="42">
        <f>IF($K$8="No",0,Financials!DZ$41)</f>
        <v>606.35355588309312</v>
      </c>
      <c r="AB112" s="42"/>
      <c r="AC112" s="37">
        <f t="shared" si="44"/>
        <v>1773.0668933833515</v>
      </c>
      <c r="AD112" s="42"/>
      <c r="OE112" s="15" t="s">
        <v>373</v>
      </c>
      <c r="OF112" s="194" t="s">
        <v>558</v>
      </c>
      <c r="OG112" s="15" t="s">
        <v>559</v>
      </c>
      <c r="OH112" s="15">
        <f>IF($K$8="No",0,SUM(W112*Inputs!$G$79,Financials!DZ$19-Financials!DZ$15))</f>
        <v>2416.8744052368602</v>
      </c>
    </row>
    <row r="113" spans="5:398" s="15" customFormat="1">
      <c r="E113" s="15">
        <v>94</v>
      </c>
      <c r="G113" s="37">
        <f t="shared" si="45"/>
        <v>100803.54509799676</v>
      </c>
      <c r="H113" s="37"/>
      <c r="I113" s="37">
        <f t="shared" si="46"/>
        <v>4046.0458761319405</v>
      </c>
      <c r="K113" s="37">
        <f t="shared" si="47"/>
        <v>588.02067973831447</v>
      </c>
      <c r="M113" s="37">
        <f t="shared" si="48"/>
        <v>3458.0251963936262</v>
      </c>
      <c r="O113" s="37">
        <f t="shared" si="49"/>
        <v>97345.519901603126</v>
      </c>
      <c r="P113" s="30">
        <v>8</v>
      </c>
      <c r="Q113" s="15">
        <v>94</v>
      </c>
      <c r="S113" s="15">
        <f t="shared" si="50"/>
        <v>10</v>
      </c>
      <c r="U113" s="42">
        <f t="shared" si="52"/>
        <v>24168.744052368605</v>
      </c>
      <c r="W113" s="42">
        <f t="shared" si="43"/>
        <v>24168.744052368605</v>
      </c>
      <c r="Y113" s="42">
        <f>IF($K$8="No",0,SUM($W$20*Inputs!$G$79,Financials!EA$19-Financials!EA$15))</f>
        <v>2734.0338279431148</v>
      </c>
      <c r="AA113" s="42">
        <f>IF($K$8="No",0,Financials!EA$41)</f>
        <v>606.35355588309312</v>
      </c>
      <c r="AB113" s="42"/>
      <c r="AC113" s="37">
        <f t="shared" si="44"/>
        <v>1773.0668933833515</v>
      </c>
      <c r="AD113" s="42"/>
      <c r="OE113" s="15" t="s">
        <v>373</v>
      </c>
      <c r="OF113" s="194" t="s">
        <v>560</v>
      </c>
      <c r="OG113" s="15" t="s">
        <v>561</v>
      </c>
      <c r="OH113" s="15">
        <f>IF($K$8="No",0,SUM(W113*Inputs!$G$79,Financials!EA$19-Financials!EA$15))</f>
        <v>2416.8744052368602</v>
      </c>
    </row>
    <row r="114" spans="5:398" s="15" customFormat="1">
      <c r="E114" s="15">
        <v>95</v>
      </c>
      <c r="G114" s="37">
        <f t="shared" si="45"/>
        <v>97345.519901603126</v>
      </c>
      <c r="H114" s="37"/>
      <c r="I114" s="37">
        <f t="shared" si="46"/>
        <v>4046.0458761319405</v>
      </c>
      <c r="K114" s="37">
        <f t="shared" si="47"/>
        <v>567.84886609268494</v>
      </c>
      <c r="M114" s="37">
        <f t="shared" si="48"/>
        <v>3478.1970100392555</v>
      </c>
      <c r="O114" s="37">
        <f t="shared" si="49"/>
        <v>93867.322891563876</v>
      </c>
      <c r="P114" s="30">
        <v>8</v>
      </c>
      <c r="Q114" s="15">
        <v>95</v>
      </c>
      <c r="S114" s="15">
        <f t="shared" si="50"/>
        <v>11</v>
      </c>
      <c r="U114" s="42">
        <f t="shared" si="52"/>
        <v>24168.744052368605</v>
      </c>
      <c r="W114" s="42">
        <f t="shared" si="43"/>
        <v>24168.744052368605</v>
      </c>
      <c r="Y114" s="42">
        <f>IF($K$8="No",0,SUM($W$20*Inputs!$G$79,Financials!EB$19-Financials!EB$15))</f>
        <v>2734.0338279431148</v>
      </c>
      <c r="AA114" s="42">
        <f>IF($K$8="No",0,Financials!EB$41)</f>
        <v>606.35355588309312</v>
      </c>
      <c r="AB114" s="42"/>
      <c r="AC114" s="37">
        <f t="shared" si="44"/>
        <v>1773.0668933833515</v>
      </c>
      <c r="AD114" s="42"/>
      <c r="OE114" s="15" t="s">
        <v>373</v>
      </c>
      <c r="OF114" s="194" t="s">
        <v>562</v>
      </c>
      <c r="OG114" s="15" t="s">
        <v>563</v>
      </c>
      <c r="OH114" s="15">
        <f>IF($K$8="No",0,SUM(W114*Inputs!$G$79,Financials!EB$19-Financials!EB$15))</f>
        <v>2416.8744052368602</v>
      </c>
    </row>
    <row r="115" spans="5:398" s="15" customFormat="1">
      <c r="E115" s="15">
        <v>96</v>
      </c>
      <c r="G115" s="37">
        <f t="shared" si="45"/>
        <v>93867.322891563876</v>
      </c>
      <c r="H115" s="37"/>
      <c r="I115" s="37">
        <f t="shared" si="46"/>
        <v>4046.0458761319405</v>
      </c>
      <c r="K115" s="37">
        <f t="shared" si="47"/>
        <v>547.55938353412273</v>
      </c>
      <c r="M115" s="37">
        <f t="shared" si="48"/>
        <v>3498.4864925978177</v>
      </c>
      <c r="O115" s="37">
        <f t="shared" si="49"/>
        <v>90368.836398966057</v>
      </c>
      <c r="P115" s="30">
        <v>8</v>
      </c>
      <c r="Q115" s="15">
        <v>96</v>
      </c>
      <c r="S115" s="15">
        <f t="shared" si="50"/>
        <v>12</v>
      </c>
      <c r="U115" s="42">
        <f t="shared" si="52"/>
        <v>24168.744052368605</v>
      </c>
      <c r="W115" s="42">
        <f t="shared" si="43"/>
        <v>24168.744052368605</v>
      </c>
      <c r="Y115" s="42">
        <f>IF($K$8="No",0,SUM($W$20*Inputs!$G$79,Financials!EC$19-Financials!EC$15))</f>
        <v>2734.0338279431148</v>
      </c>
      <c r="AA115" s="42">
        <f>IF($K$8="No",0,Financials!EC$41)</f>
        <v>606.35355588309312</v>
      </c>
      <c r="AB115" s="42"/>
      <c r="AC115" s="37">
        <f t="shared" si="44"/>
        <v>1773.0668933833515</v>
      </c>
      <c r="AD115" s="42"/>
      <c r="OE115" s="15" t="s">
        <v>373</v>
      </c>
      <c r="OF115" s="194" t="s">
        <v>564</v>
      </c>
      <c r="OG115" s="15" t="s">
        <v>565</v>
      </c>
      <c r="OH115" s="15">
        <f>IF($K$8="No",0,SUM(W115*Inputs!$G$79,Financials!EC$19-Financials!EC$15))</f>
        <v>2416.8744052368602</v>
      </c>
    </row>
    <row r="116" spans="5:398" s="15" customFormat="1">
      <c r="E116" s="15">
        <v>97</v>
      </c>
      <c r="G116" s="37">
        <f t="shared" si="45"/>
        <v>90368.836398966057</v>
      </c>
      <c r="H116" s="37"/>
      <c r="I116" s="37">
        <f t="shared" si="46"/>
        <v>4046.0458761319405</v>
      </c>
      <c r="K116" s="37">
        <f t="shared" si="47"/>
        <v>527.15154566063541</v>
      </c>
      <c r="M116" s="37">
        <f t="shared" si="48"/>
        <v>3518.8943304713052</v>
      </c>
      <c r="O116" s="37">
        <f t="shared" si="49"/>
        <v>86849.942068494754</v>
      </c>
      <c r="P116" s="30">
        <v>9</v>
      </c>
      <c r="Q116" s="15">
        <v>97</v>
      </c>
      <c r="S116" s="15">
        <f t="shared" si="50"/>
        <v>1</v>
      </c>
      <c r="U116" s="42">
        <f>$U$31*(1-Inputs!$M$18)^'Debt Schedule'!P115</f>
        <v>24047.900332106765</v>
      </c>
      <c r="W116" s="42">
        <f t="shared" si="43"/>
        <v>24047.900332106765</v>
      </c>
      <c r="Y116" s="42">
        <f>IF($K$8="No",0,SUM($W$20*Inputs!$G$79,Financials!ED$19-Financials!ED$15))</f>
        <v>2734.0338279431148</v>
      </c>
      <c r="AA116" s="42">
        <f>IF($K$8="No",0,Financials!ED$41)</f>
        <v>614.01146033408827</v>
      </c>
      <c r="AB116" s="42"/>
      <c r="AC116" s="37">
        <f t="shared" si="44"/>
        <v>1766.6853063408553</v>
      </c>
      <c r="AD116" s="42"/>
      <c r="OE116" s="15" t="s">
        <v>373</v>
      </c>
      <c r="OF116" s="194" t="s">
        <v>566</v>
      </c>
      <c r="OG116" s="15" t="s">
        <v>567</v>
      </c>
      <c r="OH116" s="15">
        <f>IF($K$8="No",0,SUM(W116*Inputs!$G$79,Financials!ED$19-Financials!ED$15))</f>
        <v>2404.7900332106765</v>
      </c>
    </row>
    <row r="117" spans="5:398" s="15" customFormat="1">
      <c r="E117" s="15">
        <v>98</v>
      </c>
      <c r="G117" s="37">
        <f t="shared" si="45"/>
        <v>86849.942068494754</v>
      </c>
      <c r="H117" s="37"/>
      <c r="I117" s="37">
        <f t="shared" si="46"/>
        <v>4046.0458761319405</v>
      </c>
      <c r="K117" s="37">
        <f t="shared" si="47"/>
        <v>506.6246620662194</v>
      </c>
      <c r="M117" s="37">
        <f t="shared" si="48"/>
        <v>3539.421214065721</v>
      </c>
      <c r="O117" s="37">
        <f t="shared" si="49"/>
        <v>83310.520854429036</v>
      </c>
      <c r="P117" s="30">
        <v>9</v>
      </c>
      <c r="Q117" s="15">
        <v>98</v>
      </c>
      <c r="S117" s="15">
        <f t="shared" si="50"/>
        <v>2</v>
      </c>
      <c r="U117" s="42">
        <f t="shared" ref="U117:U127" si="53">U116</f>
        <v>24047.900332106765</v>
      </c>
      <c r="W117" s="42">
        <f t="shared" si="43"/>
        <v>24047.900332106765</v>
      </c>
      <c r="Y117" s="42">
        <f>IF($K$8="No",0,SUM($W$20*Inputs!$G$79,Financials!EE$19-Financials!EE$15))</f>
        <v>2734.0338279431148</v>
      </c>
      <c r="AA117" s="42">
        <f>IF($K$8="No",0,Financials!EE$41)</f>
        <v>614.01146033408827</v>
      </c>
      <c r="AB117" s="42"/>
      <c r="AC117" s="37">
        <f t="shared" si="44"/>
        <v>1766.6853063408553</v>
      </c>
      <c r="AD117" s="42"/>
      <c r="OE117" s="15" t="s">
        <v>373</v>
      </c>
      <c r="OF117" s="194" t="s">
        <v>568</v>
      </c>
      <c r="OG117" s="15" t="s">
        <v>569</v>
      </c>
      <c r="OH117" s="15">
        <f>IF($K$8="No",0,SUM(W117*Inputs!$G$79,Financials!EE$19-Financials!EE$15))</f>
        <v>2404.7900332106765</v>
      </c>
    </row>
    <row r="118" spans="5:398" s="15" customFormat="1">
      <c r="E118" s="15">
        <v>99</v>
      </c>
      <c r="G118" s="37">
        <f t="shared" si="45"/>
        <v>83310.520854429036</v>
      </c>
      <c r="H118" s="37"/>
      <c r="I118" s="37">
        <f t="shared" si="46"/>
        <v>4046.0458761319405</v>
      </c>
      <c r="K118" s="37">
        <f t="shared" si="47"/>
        <v>485.97803831750275</v>
      </c>
      <c r="M118" s="37">
        <f t="shared" si="48"/>
        <v>3560.0678378144376</v>
      </c>
      <c r="O118" s="37">
        <f t="shared" si="49"/>
        <v>79750.4530166146</v>
      </c>
      <c r="P118" s="30">
        <v>9</v>
      </c>
      <c r="Q118" s="15">
        <v>99</v>
      </c>
      <c r="S118" s="15">
        <f t="shared" si="50"/>
        <v>3</v>
      </c>
      <c r="U118" s="42">
        <f t="shared" si="53"/>
        <v>24047.900332106765</v>
      </c>
      <c r="W118" s="42">
        <f t="shared" si="43"/>
        <v>24047.900332106765</v>
      </c>
      <c r="Y118" s="42">
        <f>IF($K$8="No",0,SUM($W$20*Inputs!$G$79,Financials!EF$19-Financials!EF$15))</f>
        <v>2734.0338279431148</v>
      </c>
      <c r="AA118" s="42">
        <f>IF($K$8="No",0,Financials!EF$41)</f>
        <v>614.01146033408827</v>
      </c>
      <c r="AB118" s="42"/>
      <c r="AC118" s="37">
        <f t="shared" si="44"/>
        <v>1766.6853063408553</v>
      </c>
      <c r="AD118" s="42"/>
      <c r="OE118" s="15" t="s">
        <v>373</v>
      </c>
      <c r="OF118" s="194" t="s">
        <v>570</v>
      </c>
      <c r="OG118" s="15" t="s">
        <v>571</v>
      </c>
      <c r="OH118" s="15">
        <f>IF($K$8="No",0,SUM(W118*Inputs!$G$79,Financials!EF$19-Financials!EF$15))</f>
        <v>2404.7900332106765</v>
      </c>
    </row>
    <row r="119" spans="5:398" s="15" customFormat="1">
      <c r="E119" s="15">
        <v>100</v>
      </c>
      <c r="G119" s="37">
        <f t="shared" si="45"/>
        <v>79750.4530166146</v>
      </c>
      <c r="H119" s="37"/>
      <c r="I119" s="37">
        <f t="shared" si="46"/>
        <v>4046.0458761319405</v>
      </c>
      <c r="K119" s="37">
        <f t="shared" si="47"/>
        <v>465.21097593025189</v>
      </c>
      <c r="M119" s="37">
        <f t="shared" si="48"/>
        <v>3580.8349002016885</v>
      </c>
      <c r="O119" s="37">
        <f t="shared" si="49"/>
        <v>76169.618116412908</v>
      </c>
      <c r="P119" s="30">
        <v>9</v>
      </c>
      <c r="Q119" s="15">
        <v>100</v>
      </c>
      <c r="S119" s="15">
        <f t="shared" si="50"/>
        <v>4</v>
      </c>
      <c r="U119" s="42">
        <f t="shared" si="53"/>
        <v>24047.900332106765</v>
      </c>
      <c r="W119" s="42">
        <f t="shared" si="43"/>
        <v>24047.900332106765</v>
      </c>
      <c r="Y119" s="42">
        <f>IF($K$8="No",0,SUM($W$20*Inputs!$G$79,Financials!EG$19-Financials!EG$15))</f>
        <v>2734.0338279431148</v>
      </c>
      <c r="AA119" s="42">
        <f>IF($K$8="No",0,Financials!EG$41)</f>
        <v>614.01146033408827</v>
      </c>
      <c r="AB119" s="42"/>
      <c r="AC119" s="37">
        <f t="shared" si="44"/>
        <v>1766.6853063408553</v>
      </c>
      <c r="AD119" s="42"/>
      <c r="OE119" s="15" t="s">
        <v>373</v>
      </c>
      <c r="OF119" s="194" t="s">
        <v>572</v>
      </c>
      <c r="OG119" s="15" t="s">
        <v>573</v>
      </c>
      <c r="OH119" s="15">
        <f>IF($K$8="No",0,SUM(W119*Inputs!$G$79,Financials!EG$19-Financials!EG$15))</f>
        <v>2404.7900332106765</v>
      </c>
    </row>
    <row r="120" spans="5:398" s="15" customFormat="1">
      <c r="E120" s="15">
        <v>101</v>
      </c>
      <c r="G120" s="37">
        <f t="shared" si="45"/>
        <v>76169.618116412908</v>
      </c>
      <c r="H120" s="37"/>
      <c r="I120" s="37">
        <f t="shared" si="46"/>
        <v>4046.0458761319405</v>
      </c>
      <c r="K120" s="37">
        <f t="shared" si="47"/>
        <v>444.32277234574195</v>
      </c>
      <c r="M120" s="37">
        <f t="shared" si="48"/>
        <v>3601.7231037861984</v>
      </c>
      <c r="O120" s="37">
        <f t="shared" si="49"/>
        <v>72567.895012626715</v>
      </c>
      <c r="P120" s="30">
        <v>9</v>
      </c>
      <c r="Q120" s="15">
        <v>101</v>
      </c>
      <c r="S120" s="15">
        <f t="shared" si="50"/>
        <v>5</v>
      </c>
      <c r="U120" s="42">
        <f t="shared" si="53"/>
        <v>24047.900332106765</v>
      </c>
      <c r="W120" s="42">
        <f t="shared" si="43"/>
        <v>24047.900332106765</v>
      </c>
      <c r="Y120" s="42">
        <f>IF($K$8="No",0,SUM($W$20*Inputs!$G$79,Financials!EH$19-Financials!EH$15))</f>
        <v>2734.0338279431148</v>
      </c>
      <c r="AA120" s="42">
        <f>IF($K$8="No",0,Financials!EH$41)</f>
        <v>614.01146033408827</v>
      </c>
      <c r="AB120" s="42"/>
      <c r="AC120" s="37">
        <f t="shared" si="44"/>
        <v>1766.6853063408553</v>
      </c>
      <c r="AD120" s="42"/>
      <c r="OE120" s="15" t="s">
        <v>373</v>
      </c>
      <c r="OF120" s="194" t="s">
        <v>574</v>
      </c>
      <c r="OG120" s="15" t="s">
        <v>575</v>
      </c>
      <c r="OH120" s="15">
        <f>IF($K$8="No",0,SUM(W120*Inputs!$G$79,Financials!EH$19-Financials!EH$15))</f>
        <v>2404.7900332106765</v>
      </c>
    </row>
    <row r="121" spans="5:398" s="15" customFormat="1">
      <c r="E121" s="15">
        <v>102</v>
      </c>
      <c r="G121" s="37">
        <f t="shared" si="45"/>
        <v>72567.895012626715</v>
      </c>
      <c r="H121" s="37"/>
      <c r="I121" s="37">
        <f t="shared" si="46"/>
        <v>4046.0458761319405</v>
      </c>
      <c r="K121" s="37">
        <f t="shared" si="47"/>
        <v>423.31272090698923</v>
      </c>
      <c r="M121" s="37">
        <f t="shared" si="48"/>
        <v>3622.7331552249511</v>
      </c>
      <c r="O121" s="37">
        <f t="shared" si="49"/>
        <v>68945.161857401763</v>
      </c>
      <c r="P121" s="30">
        <v>9</v>
      </c>
      <c r="Q121" s="15">
        <v>102</v>
      </c>
      <c r="S121" s="15">
        <f t="shared" si="50"/>
        <v>6</v>
      </c>
      <c r="U121" s="42">
        <f t="shared" si="53"/>
        <v>24047.900332106765</v>
      </c>
      <c r="W121" s="42">
        <f t="shared" si="43"/>
        <v>24047.900332106765</v>
      </c>
      <c r="Y121" s="42">
        <f>IF($K$8="No",0,SUM($W$20*Inputs!$G$79,Financials!EI$19-Financials!EI$15))</f>
        <v>2734.0338279431148</v>
      </c>
      <c r="AA121" s="42">
        <f>IF($K$8="No",0,Financials!EI$41)</f>
        <v>614.01146033408827</v>
      </c>
      <c r="AB121" s="42"/>
      <c r="AC121" s="37">
        <f t="shared" si="44"/>
        <v>1766.6853063408553</v>
      </c>
      <c r="AD121" s="42"/>
      <c r="OE121" s="15" t="s">
        <v>373</v>
      </c>
      <c r="OF121" s="194" t="s">
        <v>576</v>
      </c>
      <c r="OG121" s="15" t="s">
        <v>577</v>
      </c>
      <c r="OH121" s="15">
        <f>IF($K$8="No",0,SUM(W121*Inputs!$G$79,Financials!EI$19-Financials!EI$15))</f>
        <v>2404.7900332106765</v>
      </c>
    </row>
    <row r="122" spans="5:398" s="15" customFormat="1">
      <c r="E122" s="15">
        <v>103</v>
      </c>
      <c r="G122" s="37">
        <f t="shared" si="45"/>
        <v>68945.161857401763</v>
      </c>
      <c r="H122" s="37"/>
      <c r="I122" s="37">
        <f t="shared" si="46"/>
        <v>4046.0458761319405</v>
      </c>
      <c r="K122" s="37">
        <f t="shared" si="47"/>
        <v>402.18011083484367</v>
      </c>
      <c r="M122" s="37">
        <f t="shared" si="48"/>
        <v>3643.8657652970969</v>
      </c>
      <c r="O122" s="37">
        <f t="shared" si="49"/>
        <v>65301.296092104669</v>
      </c>
      <c r="P122" s="30">
        <v>9</v>
      </c>
      <c r="Q122" s="15">
        <v>103</v>
      </c>
      <c r="S122" s="15">
        <f t="shared" si="50"/>
        <v>7</v>
      </c>
      <c r="U122" s="42">
        <f t="shared" si="53"/>
        <v>24047.900332106765</v>
      </c>
      <c r="W122" s="42">
        <f t="shared" si="43"/>
        <v>24047.900332106765</v>
      </c>
      <c r="Y122" s="42">
        <f>IF($K$8="No",0,SUM($W$20*Inputs!$G$79,Financials!EJ$19-Financials!EJ$15))</f>
        <v>2734.0338279431148</v>
      </c>
      <c r="AA122" s="42">
        <f>IF($K$8="No",0,Financials!EJ$41)</f>
        <v>614.01146033408827</v>
      </c>
      <c r="AB122" s="42"/>
      <c r="AC122" s="37">
        <f t="shared" si="44"/>
        <v>1766.6853063408553</v>
      </c>
      <c r="AD122" s="42"/>
      <c r="OE122" s="15" t="s">
        <v>373</v>
      </c>
      <c r="OF122" s="194" t="s">
        <v>578</v>
      </c>
      <c r="OG122" s="15" t="s">
        <v>579</v>
      </c>
      <c r="OH122" s="15">
        <f>IF($K$8="No",0,SUM(W122*Inputs!$G$79,Financials!EJ$19-Financials!EJ$15))</f>
        <v>2404.7900332106765</v>
      </c>
    </row>
    <row r="123" spans="5:398" s="15" customFormat="1">
      <c r="E123" s="15">
        <v>104</v>
      </c>
      <c r="G123" s="37">
        <f t="shared" si="45"/>
        <v>65301.296092104669</v>
      </c>
      <c r="H123" s="37"/>
      <c r="I123" s="37">
        <f t="shared" si="46"/>
        <v>4046.0458761319405</v>
      </c>
      <c r="K123" s="37">
        <f t="shared" si="47"/>
        <v>380.92422720394393</v>
      </c>
      <c r="M123" s="37">
        <f t="shared" si="48"/>
        <v>3665.1216489279968</v>
      </c>
      <c r="O123" s="37">
        <f t="shared" si="49"/>
        <v>61636.174443176671</v>
      </c>
      <c r="P123" s="30">
        <v>9</v>
      </c>
      <c r="Q123" s="15">
        <v>104</v>
      </c>
      <c r="S123" s="15">
        <f t="shared" si="50"/>
        <v>8</v>
      </c>
      <c r="U123" s="42">
        <f t="shared" si="53"/>
        <v>24047.900332106765</v>
      </c>
      <c r="W123" s="42">
        <f t="shared" si="43"/>
        <v>24047.900332106765</v>
      </c>
      <c r="Y123" s="42">
        <f>IF($K$8="No",0,SUM($W$20*Inputs!$G$79,Financials!EK$19-Financials!EK$15))</f>
        <v>2734.0338279431148</v>
      </c>
      <c r="AA123" s="42">
        <f>IF($K$8="No",0,Financials!EK$41)</f>
        <v>614.01146033408827</v>
      </c>
      <c r="AB123" s="42"/>
      <c r="AC123" s="37">
        <f t="shared" si="44"/>
        <v>1766.6853063408553</v>
      </c>
      <c r="AD123" s="42"/>
      <c r="OE123" s="15" t="s">
        <v>373</v>
      </c>
      <c r="OF123" s="194" t="s">
        <v>580</v>
      </c>
      <c r="OG123" s="15" t="s">
        <v>581</v>
      </c>
      <c r="OH123" s="15">
        <f>IF($K$8="No",0,SUM(W123*Inputs!$G$79,Financials!EK$19-Financials!EK$15))</f>
        <v>2404.7900332106765</v>
      </c>
    </row>
    <row r="124" spans="5:398" s="15" customFormat="1">
      <c r="E124" s="15">
        <v>105</v>
      </c>
      <c r="G124" s="37">
        <f t="shared" si="45"/>
        <v>61636.174443176671</v>
      </c>
      <c r="H124" s="37"/>
      <c r="I124" s="37">
        <f t="shared" si="46"/>
        <v>4046.0458761319405</v>
      </c>
      <c r="K124" s="37">
        <f t="shared" si="47"/>
        <v>359.5443509185306</v>
      </c>
      <c r="M124" s="37">
        <f t="shared" si="48"/>
        <v>3686.5015252134099</v>
      </c>
      <c r="O124" s="37">
        <f t="shared" si="49"/>
        <v>57949.67291796326</v>
      </c>
      <c r="P124" s="30">
        <v>9</v>
      </c>
      <c r="Q124" s="15">
        <v>105</v>
      </c>
      <c r="S124" s="15">
        <f t="shared" si="50"/>
        <v>9</v>
      </c>
      <c r="U124" s="42">
        <f t="shared" si="53"/>
        <v>24047.900332106765</v>
      </c>
      <c r="W124" s="42">
        <f t="shared" si="43"/>
        <v>24047.900332106765</v>
      </c>
      <c r="Y124" s="42">
        <f>IF($K$8="No",0,SUM($W$20*Inputs!$G$79,Financials!EL$19-Financials!EL$15))</f>
        <v>2734.0338279431148</v>
      </c>
      <c r="AA124" s="42">
        <f>IF($K$8="No",0,Financials!EL$41)</f>
        <v>614.01146033408827</v>
      </c>
      <c r="AB124" s="42"/>
      <c r="AC124" s="37">
        <f t="shared" si="44"/>
        <v>1766.6853063408553</v>
      </c>
      <c r="AD124" s="42"/>
      <c r="OE124" s="15" t="s">
        <v>373</v>
      </c>
      <c r="OF124" s="194" t="s">
        <v>582</v>
      </c>
      <c r="OG124" s="15" t="s">
        <v>583</v>
      </c>
      <c r="OH124" s="15">
        <f>IF($K$8="No",0,SUM(W124*Inputs!$G$79,Financials!EL$19-Financials!EL$15))</f>
        <v>2404.7900332106765</v>
      </c>
    </row>
    <row r="125" spans="5:398" s="15" customFormat="1">
      <c r="E125" s="15">
        <v>106</v>
      </c>
      <c r="G125" s="37">
        <f t="shared" si="45"/>
        <v>57949.67291796326</v>
      </c>
      <c r="H125" s="37"/>
      <c r="I125" s="37">
        <f t="shared" si="46"/>
        <v>4046.0458761319405</v>
      </c>
      <c r="K125" s="37">
        <f t="shared" si="47"/>
        <v>338.03975868811904</v>
      </c>
      <c r="M125" s="37">
        <f t="shared" si="48"/>
        <v>3708.0061174438215</v>
      </c>
      <c r="O125" s="37">
        <f t="shared" si="49"/>
        <v>54241.666800519437</v>
      </c>
      <c r="P125" s="30">
        <v>9</v>
      </c>
      <c r="Q125" s="15">
        <v>106</v>
      </c>
      <c r="S125" s="15">
        <f t="shared" si="50"/>
        <v>10</v>
      </c>
      <c r="U125" s="42">
        <f t="shared" si="53"/>
        <v>24047.900332106765</v>
      </c>
      <c r="W125" s="42">
        <f t="shared" si="43"/>
        <v>24047.900332106765</v>
      </c>
      <c r="Y125" s="42">
        <f>IF($K$8="No",0,SUM($W$20*Inputs!$G$79,Financials!EM$19-Financials!EM$15))</f>
        <v>2734.0338279431148</v>
      </c>
      <c r="AA125" s="42">
        <f>IF($K$8="No",0,Financials!EM$41)</f>
        <v>614.01146033408827</v>
      </c>
      <c r="AB125" s="42"/>
      <c r="AC125" s="37">
        <f t="shared" si="44"/>
        <v>1766.6853063408553</v>
      </c>
      <c r="AD125" s="42"/>
      <c r="OE125" s="15" t="s">
        <v>373</v>
      </c>
      <c r="OF125" s="194" t="s">
        <v>584</v>
      </c>
      <c r="OG125" s="15" t="s">
        <v>585</v>
      </c>
      <c r="OH125" s="15">
        <f>IF($K$8="No",0,SUM(W125*Inputs!$G$79,Financials!EM$19-Financials!EM$15))</f>
        <v>2404.7900332106765</v>
      </c>
    </row>
    <row r="126" spans="5:398" s="15" customFormat="1">
      <c r="E126" s="15">
        <v>107</v>
      </c>
      <c r="G126" s="37">
        <f t="shared" si="45"/>
        <v>54241.666800519437</v>
      </c>
      <c r="H126" s="37"/>
      <c r="I126" s="37">
        <f t="shared" si="46"/>
        <v>4046.0458761319405</v>
      </c>
      <c r="K126" s="37">
        <f t="shared" si="47"/>
        <v>316.40972300303008</v>
      </c>
      <c r="M126" s="37">
        <f t="shared" si="48"/>
        <v>3729.6361531289103</v>
      </c>
      <c r="O126" s="37">
        <f t="shared" si="49"/>
        <v>50512.030647390529</v>
      </c>
      <c r="P126" s="30">
        <v>9</v>
      </c>
      <c r="Q126" s="15">
        <v>107</v>
      </c>
      <c r="S126" s="15">
        <f t="shared" si="50"/>
        <v>11</v>
      </c>
      <c r="U126" s="42">
        <f t="shared" si="53"/>
        <v>24047.900332106765</v>
      </c>
      <c r="W126" s="42">
        <f t="shared" si="43"/>
        <v>24047.900332106765</v>
      </c>
      <c r="Y126" s="42">
        <f>IF($K$8="No",0,SUM($W$20*Inputs!$G$79,Financials!EN$19-Financials!EN$15))</f>
        <v>2734.0338279431148</v>
      </c>
      <c r="AA126" s="42">
        <f>IF($K$8="No",0,Financials!EN$41)</f>
        <v>614.01146033408827</v>
      </c>
      <c r="AB126" s="42"/>
      <c r="AC126" s="37">
        <f t="shared" si="44"/>
        <v>1766.6853063408553</v>
      </c>
      <c r="AD126" s="42"/>
      <c r="OE126" s="15" t="s">
        <v>373</v>
      </c>
      <c r="OF126" s="194" t="s">
        <v>586</v>
      </c>
      <c r="OG126" s="15" t="s">
        <v>587</v>
      </c>
      <c r="OH126" s="15">
        <f>IF($K$8="No",0,SUM(W126*Inputs!$G$79,Financials!EN$19-Financials!EN$15))</f>
        <v>2404.7900332106765</v>
      </c>
    </row>
    <row r="127" spans="5:398" s="15" customFormat="1">
      <c r="E127" s="15">
        <v>108</v>
      </c>
      <c r="G127" s="37">
        <f t="shared" si="45"/>
        <v>50512.030647390529</v>
      </c>
      <c r="H127" s="37"/>
      <c r="I127" s="37">
        <f t="shared" si="46"/>
        <v>4046.0458761319405</v>
      </c>
      <c r="K127" s="37">
        <f t="shared" si="47"/>
        <v>294.65351210977809</v>
      </c>
      <c r="M127" s="37">
        <f t="shared" si="48"/>
        <v>3751.3923640221624</v>
      </c>
      <c r="O127" s="37">
        <f t="shared" si="49"/>
        <v>46760.638283368367</v>
      </c>
      <c r="P127" s="30">
        <v>9</v>
      </c>
      <c r="Q127" s="15">
        <v>108</v>
      </c>
      <c r="S127" s="15">
        <f t="shared" si="50"/>
        <v>12</v>
      </c>
      <c r="U127" s="42">
        <f t="shared" si="53"/>
        <v>24047.900332106765</v>
      </c>
      <c r="W127" s="42">
        <f t="shared" si="43"/>
        <v>24047.900332106765</v>
      </c>
      <c r="Y127" s="42">
        <f>IF($K$8="No",0,SUM($W$20*Inputs!$G$79,Financials!EO$19-Financials!EO$15))</f>
        <v>2734.0338279431148</v>
      </c>
      <c r="AA127" s="42">
        <f>IF($K$8="No",0,Financials!EO$41)</f>
        <v>614.01146033408827</v>
      </c>
      <c r="AB127" s="42"/>
      <c r="AC127" s="37">
        <f t="shared" si="44"/>
        <v>1766.6853063408553</v>
      </c>
      <c r="AD127" s="42"/>
      <c r="OE127" s="15" t="s">
        <v>373</v>
      </c>
      <c r="OF127" s="194" t="s">
        <v>588</v>
      </c>
      <c r="OG127" s="15" t="s">
        <v>589</v>
      </c>
      <c r="OH127" s="15">
        <f>IF($K$8="No",0,SUM(W127*Inputs!$G$79,Financials!EO$19-Financials!EO$15))</f>
        <v>2404.7900332106765</v>
      </c>
    </row>
    <row r="128" spans="5:398" s="15" customFormat="1">
      <c r="E128" s="15">
        <v>109</v>
      </c>
      <c r="G128" s="37">
        <f t="shared" si="45"/>
        <v>46760.638283368367</v>
      </c>
      <c r="H128" s="37"/>
      <c r="I128" s="37">
        <f t="shared" si="46"/>
        <v>4046.0458761319405</v>
      </c>
      <c r="K128" s="37">
        <f t="shared" si="47"/>
        <v>272.77038998631548</v>
      </c>
      <c r="M128" s="37">
        <f t="shared" si="48"/>
        <v>3773.2754861456251</v>
      </c>
      <c r="O128" s="37">
        <f t="shared" si="49"/>
        <v>42987.36279722274</v>
      </c>
      <c r="P128" s="30">
        <v>10</v>
      </c>
      <c r="Q128" s="15">
        <v>109</v>
      </c>
      <c r="S128" s="15">
        <f t="shared" si="50"/>
        <v>1</v>
      </c>
      <c r="U128" s="42">
        <f>$U$31*(1-Inputs!$M$18)^'Debt Schedule'!P127</f>
        <v>23927.660830446228</v>
      </c>
      <c r="W128" s="42">
        <f t="shared" si="43"/>
        <v>23927.660830446228</v>
      </c>
      <c r="Y128" s="42">
        <f>IF($K$8="No",0,SUM($W$20*Inputs!$G$79,Financials!EP$19-Financials!EP$15))</f>
        <v>2734.0338279431148</v>
      </c>
      <c r="AA128" s="42">
        <f>IF($K$8="No",0,Financials!EP$41)</f>
        <v>621.82252287410324</v>
      </c>
      <c r="AB128" s="42"/>
      <c r="AC128" s="37">
        <f t="shared" si="44"/>
        <v>1760.1760875575096</v>
      </c>
      <c r="AD128" s="42"/>
      <c r="OE128" s="15" t="s">
        <v>373</v>
      </c>
      <c r="OF128" s="194" t="s">
        <v>590</v>
      </c>
      <c r="OG128" s="15" t="s">
        <v>591</v>
      </c>
      <c r="OH128" s="15">
        <f>IF($K$8="No",0,SUM(W128*Inputs!$G$79,Financials!EP$19-Financials!EP$15))</f>
        <v>2392.7660830446225</v>
      </c>
    </row>
    <row r="129" spans="5:398" s="15" customFormat="1">
      <c r="E129" s="15">
        <v>110</v>
      </c>
      <c r="G129" s="37">
        <f t="shared" si="45"/>
        <v>42987.36279722274</v>
      </c>
      <c r="H129" s="37"/>
      <c r="I129" s="37">
        <f t="shared" si="46"/>
        <v>4046.0458761319405</v>
      </c>
      <c r="K129" s="37">
        <f t="shared" si="47"/>
        <v>250.75961631713267</v>
      </c>
      <c r="M129" s="37">
        <f t="shared" si="48"/>
        <v>3795.2862598148076</v>
      </c>
      <c r="O129" s="37">
        <f t="shared" si="49"/>
        <v>39192.076537407935</v>
      </c>
      <c r="P129" s="30">
        <v>10</v>
      </c>
      <c r="Q129" s="15">
        <v>110</v>
      </c>
      <c r="S129" s="15">
        <f t="shared" si="50"/>
        <v>2</v>
      </c>
      <c r="U129" s="42">
        <f t="shared" ref="U129:U139" si="54">U128</f>
        <v>23927.660830446228</v>
      </c>
      <c r="W129" s="42">
        <f t="shared" si="43"/>
        <v>23927.660830446228</v>
      </c>
      <c r="Y129" s="42">
        <f>IF($K$8="No",0,SUM($W$20*Inputs!$G$79,Financials!EQ$19-Financials!EQ$15))</f>
        <v>2734.0338279431148</v>
      </c>
      <c r="AA129" s="42">
        <f>IF($K$8="No",0,Financials!EQ$41)</f>
        <v>621.82252287410324</v>
      </c>
      <c r="AB129" s="42"/>
      <c r="AC129" s="37">
        <f t="shared" si="44"/>
        <v>1760.1760875575096</v>
      </c>
      <c r="AD129" s="42"/>
      <c r="OE129" s="15" t="s">
        <v>373</v>
      </c>
      <c r="OF129" s="194" t="s">
        <v>592</v>
      </c>
      <c r="OG129" s="15" t="s">
        <v>593</v>
      </c>
      <c r="OH129" s="15">
        <f>IF($K$8="No",0,SUM(W129*Inputs!$G$79,Financials!EQ$19-Financials!EQ$15))</f>
        <v>2392.7660830446225</v>
      </c>
    </row>
    <row r="130" spans="5:398" s="15" customFormat="1">
      <c r="E130" s="15">
        <v>111</v>
      </c>
      <c r="G130" s="37">
        <f t="shared" si="45"/>
        <v>39192.076537407935</v>
      </c>
      <c r="H130" s="37"/>
      <c r="I130" s="37">
        <f t="shared" si="46"/>
        <v>4046.0458761319405</v>
      </c>
      <c r="K130" s="37">
        <f t="shared" si="47"/>
        <v>228.62044646821298</v>
      </c>
      <c r="M130" s="37">
        <f t="shared" si="48"/>
        <v>3817.4254296637278</v>
      </c>
      <c r="O130" s="37">
        <f t="shared" si="49"/>
        <v>35374.651107744205</v>
      </c>
      <c r="P130" s="30">
        <v>10</v>
      </c>
      <c r="Q130" s="15">
        <v>111</v>
      </c>
      <c r="S130" s="15">
        <f t="shared" si="50"/>
        <v>3</v>
      </c>
      <c r="U130" s="42">
        <f t="shared" si="54"/>
        <v>23927.660830446228</v>
      </c>
      <c r="W130" s="42">
        <f t="shared" si="43"/>
        <v>23927.660830446228</v>
      </c>
      <c r="Y130" s="42">
        <f>IF($K$8="No",0,SUM($W$20*Inputs!$G$79,Financials!ER$19-Financials!ER$15))</f>
        <v>2734.0338279431148</v>
      </c>
      <c r="AA130" s="42">
        <f>IF($K$8="No",0,Financials!ER$41)</f>
        <v>621.82252287410324</v>
      </c>
      <c r="AB130" s="42"/>
      <c r="AC130" s="37">
        <f t="shared" si="44"/>
        <v>1760.1760875575096</v>
      </c>
      <c r="AD130" s="42"/>
      <c r="OE130" s="15" t="s">
        <v>373</v>
      </c>
      <c r="OF130" s="194" t="s">
        <v>594</v>
      </c>
      <c r="OG130" s="15" t="s">
        <v>595</v>
      </c>
      <c r="OH130" s="15">
        <f>IF($K$8="No",0,SUM(W130*Inputs!$G$79,Financials!ER$19-Financials!ER$15))</f>
        <v>2392.7660830446225</v>
      </c>
    </row>
    <row r="131" spans="5:398" s="15" customFormat="1">
      <c r="E131" s="15">
        <v>112</v>
      </c>
      <c r="G131" s="37">
        <f t="shared" si="45"/>
        <v>35374.651107744205</v>
      </c>
      <c r="H131" s="37"/>
      <c r="I131" s="37">
        <f t="shared" si="46"/>
        <v>4046.0458761319405</v>
      </c>
      <c r="K131" s="37">
        <f t="shared" si="47"/>
        <v>206.3521314618412</v>
      </c>
      <c r="M131" s="37">
        <f t="shared" si="48"/>
        <v>3839.6937446700995</v>
      </c>
      <c r="O131" s="37">
        <f t="shared" si="49"/>
        <v>31534.957363074107</v>
      </c>
      <c r="P131" s="30">
        <v>10</v>
      </c>
      <c r="Q131" s="15">
        <v>112</v>
      </c>
      <c r="S131" s="15">
        <f t="shared" si="50"/>
        <v>4</v>
      </c>
      <c r="U131" s="42">
        <f t="shared" si="54"/>
        <v>23927.660830446228</v>
      </c>
      <c r="W131" s="42">
        <f t="shared" si="43"/>
        <v>23927.660830446228</v>
      </c>
      <c r="Y131" s="42">
        <f>IF($K$8="No",0,SUM($W$20*Inputs!$G$79,Financials!ES$19-Financials!ES$15))</f>
        <v>2734.0338279431148</v>
      </c>
      <c r="AA131" s="42">
        <f>IF($K$8="No",0,Financials!ES$41)</f>
        <v>621.82252287410324</v>
      </c>
      <c r="AB131" s="42"/>
      <c r="AC131" s="37">
        <f t="shared" si="44"/>
        <v>1760.1760875575096</v>
      </c>
      <c r="AD131" s="42"/>
      <c r="OE131" s="15" t="s">
        <v>373</v>
      </c>
      <c r="OF131" s="194" t="s">
        <v>596</v>
      </c>
      <c r="OG131" s="15" t="s">
        <v>597</v>
      </c>
      <c r="OH131" s="15">
        <f>IF($K$8="No",0,SUM(W131*Inputs!$G$79,Financials!ES$19-Financials!ES$15))</f>
        <v>2392.7660830446225</v>
      </c>
    </row>
    <row r="132" spans="5:398" s="15" customFormat="1">
      <c r="E132" s="15">
        <v>113</v>
      </c>
      <c r="G132" s="37">
        <f t="shared" si="45"/>
        <v>31534.957363074107</v>
      </c>
      <c r="H132" s="37"/>
      <c r="I132" s="37">
        <f t="shared" si="46"/>
        <v>4046.0458761319405</v>
      </c>
      <c r="K132" s="37">
        <f t="shared" si="47"/>
        <v>183.95391795126565</v>
      </c>
      <c r="M132" s="37">
        <f t="shared" si="48"/>
        <v>3862.0919581806747</v>
      </c>
      <c r="O132" s="37">
        <f t="shared" si="49"/>
        <v>27672.865404893433</v>
      </c>
      <c r="P132" s="30">
        <v>10</v>
      </c>
      <c r="Q132" s="15">
        <v>113</v>
      </c>
      <c r="S132" s="15">
        <f t="shared" si="50"/>
        <v>5</v>
      </c>
      <c r="U132" s="42">
        <f t="shared" si="54"/>
        <v>23927.660830446228</v>
      </c>
      <c r="W132" s="42">
        <f t="shared" si="43"/>
        <v>23927.660830446228</v>
      </c>
      <c r="Y132" s="42">
        <f>IF($K$8="No",0,SUM($W$20*Inputs!$G$79,Financials!ET$19-Financials!ET$15))</f>
        <v>2734.0338279431148</v>
      </c>
      <c r="AA132" s="42">
        <f>IF($K$8="No",0,Financials!ET$41)</f>
        <v>621.82252287410324</v>
      </c>
      <c r="AB132" s="42"/>
      <c r="AC132" s="37">
        <f t="shared" si="44"/>
        <v>1760.1760875575096</v>
      </c>
      <c r="AD132" s="42"/>
      <c r="OE132" s="15" t="s">
        <v>373</v>
      </c>
      <c r="OF132" s="194" t="s">
        <v>598</v>
      </c>
      <c r="OG132" s="15" t="s">
        <v>599</v>
      </c>
      <c r="OH132" s="15">
        <f>IF($K$8="No",0,SUM(W132*Inputs!$G$79,Financials!ET$19-Financials!ET$15))</f>
        <v>2392.7660830446225</v>
      </c>
    </row>
    <row r="133" spans="5:398" s="15" customFormat="1">
      <c r="E133" s="15">
        <v>114</v>
      </c>
      <c r="G133" s="37">
        <f t="shared" si="45"/>
        <v>27672.865404893433</v>
      </c>
      <c r="H133" s="37"/>
      <c r="I133" s="37">
        <f t="shared" si="46"/>
        <v>4046.0458761319405</v>
      </c>
      <c r="K133" s="37">
        <f t="shared" si="47"/>
        <v>161.4250481952117</v>
      </c>
      <c r="M133" s="37">
        <f t="shared" si="48"/>
        <v>3884.6208279367288</v>
      </c>
      <c r="O133" s="37">
        <f t="shared" si="49"/>
        <v>23788.244576956706</v>
      </c>
      <c r="P133" s="30">
        <v>10</v>
      </c>
      <c r="Q133" s="15">
        <v>114</v>
      </c>
      <c r="S133" s="15">
        <f t="shared" si="50"/>
        <v>6</v>
      </c>
      <c r="U133" s="42">
        <f t="shared" si="54"/>
        <v>23927.660830446228</v>
      </c>
      <c r="W133" s="42">
        <f t="shared" si="43"/>
        <v>23927.660830446228</v>
      </c>
      <c r="Y133" s="42">
        <f>IF($K$8="No",0,SUM($W$20*Inputs!$G$79,Financials!EU$19-Financials!EU$15))</f>
        <v>2734.0338279431148</v>
      </c>
      <c r="AA133" s="42">
        <f>IF($K$8="No",0,Financials!EU$41)</f>
        <v>621.82252287410324</v>
      </c>
      <c r="AB133" s="42"/>
      <c r="AC133" s="37">
        <f t="shared" si="44"/>
        <v>1760.1760875575096</v>
      </c>
      <c r="AD133" s="42"/>
      <c r="OE133" s="15" t="s">
        <v>373</v>
      </c>
      <c r="OF133" s="194" t="s">
        <v>600</v>
      </c>
      <c r="OG133" s="15" t="s">
        <v>601</v>
      </c>
      <c r="OH133" s="15">
        <f>IF($K$8="No",0,SUM(W133*Inputs!$G$79,Financials!EU$19-Financials!EU$15))</f>
        <v>2392.7660830446225</v>
      </c>
    </row>
    <row r="134" spans="5:398" s="15" customFormat="1">
      <c r="E134" s="15">
        <v>115</v>
      </c>
      <c r="G134" s="37">
        <f t="shared" si="45"/>
        <v>23788.244576956706</v>
      </c>
      <c r="H134" s="37"/>
      <c r="I134" s="37">
        <f t="shared" si="46"/>
        <v>4046.0458761319405</v>
      </c>
      <c r="K134" s="37">
        <f t="shared" si="47"/>
        <v>138.76476003224747</v>
      </c>
      <c r="M134" s="37">
        <f t="shared" si="48"/>
        <v>3907.281116099693</v>
      </c>
      <c r="O134" s="37">
        <f t="shared" si="49"/>
        <v>19880.963460857012</v>
      </c>
      <c r="P134" s="30">
        <v>10</v>
      </c>
      <c r="Q134" s="15">
        <v>115</v>
      </c>
      <c r="S134" s="15">
        <f t="shared" si="50"/>
        <v>7</v>
      </c>
      <c r="U134" s="42">
        <f t="shared" si="54"/>
        <v>23927.660830446228</v>
      </c>
      <c r="W134" s="42">
        <f t="shared" si="43"/>
        <v>23927.660830446228</v>
      </c>
      <c r="Y134" s="42">
        <f>IF($K$8="No",0,SUM($W$20*Inputs!$G$79,Financials!EV$19-Financials!EV$15))</f>
        <v>2734.0338279431148</v>
      </c>
      <c r="AA134" s="42">
        <f>IF($K$8="No",0,Financials!EV$41)</f>
        <v>621.82252287410324</v>
      </c>
      <c r="AB134" s="42"/>
      <c r="AC134" s="37">
        <f t="shared" si="44"/>
        <v>1760.1760875575096</v>
      </c>
      <c r="AD134" s="42"/>
      <c r="OE134" s="15" t="s">
        <v>373</v>
      </c>
      <c r="OF134" s="194" t="s">
        <v>602</v>
      </c>
      <c r="OG134" s="15" t="s">
        <v>603</v>
      </c>
      <c r="OH134" s="15">
        <f>IF($K$8="No",0,SUM(W134*Inputs!$G$79,Financials!EV$19-Financials!EV$15))</f>
        <v>2392.7660830446225</v>
      </c>
    </row>
    <row r="135" spans="5:398" s="15" customFormat="1">
      <c r="E135" s="15">
        <v>116</v>
      </c>
      <c r="G135" s="37">
        <f t="shared" si="45"/>
        <v>19880.963460857012</v>
      </c>
      <c r="H135" s="37"/>
      <c r="I135" s="37">
        <f t="shared" si="46"/>
        <v>4046.0458761319405</v>
      </c>
      <c r="K135" s="37">
        <f t="shared" si="47"/>
        <v>115.97228685499925</v>
      </c>
      <c r="M135" s="37">
        <f t="shared" si="48"/>
        <v>3930.0735892769412</v>
      </c>
      <c r="O135" s="37">
        <f t="shared" si="49"/>
        <v>15950.889871580071</v>
      </c>
      <c r="P135" s="30">
        <v>10</v>
      </c>
      <c r="Q135" s="15">
        <v>116</v>
      </c>
      <c r="S135" s="15">
        <f t="shared" si="50"/>
        <v>8</v>
      </c>
      <c r="U135" s="42">
        <f t="shared" si="54"/>
        <v>23927.660830446228</v>
      </c>
      <c r="W135" s="42">
        <f t="shared" si="43"/>
        <v>23927.660830446228</v>
      </c>
      <c r="Y135" s="42">
        <f>IF($K$8="No",0,SUM($W$20*Inputs!$G$79,Financials!EW$19-Financials!EW$15))</f>
        <v>2734.0338279431148</v>
      </c>
      <c r="AA135" s="42">
        <f>IF($K$8="No",0,Financials!EW$41)</f>
        <v>621.82252287410324</v>
      </c>
      <c r="AB135" s="42"/>
      <c r="AC135" s="37">
        <f t="shared" si="44"/>
        <v>1760.1760875575096</v>
      </c>
      <c r="AD135" s="42"/>
      <c r="OE135" s="15" t="s">
        <v>373</v>
      </c>
      <c r="OF135" s="194" t="s">
        <v>604</v>
      </c>
      <c r="OG135" s="15" t="s">
        <v>605</v>
      </c>
      <c r="OH135" s="15">
        <f>IF($K$8="No",0,SUM(W135*Inputs!$G$79,Financials!EW$19-Financials!EW$15))</f>
        <v>2392.7660830446225</v>
      </c>
    </row>
    <row r="136" spans="5:398" s="15" customFormat="1">
      <c r="E136" s="15">
        <v>117</v>
      </c>
      <c r="G136" s="37">
        <f t="shared" si="45"/>
        <v>15950.889871580071</v>
      </c>
      <c r="H136" s="37"/>
      <c r="I136" s="37">
        <f t="shared" si="46"/>
        <v>4046.0458761319405</v>
      </c>
      <c r="K136" s="37">
        <f t="shared" si="47"/>
        <v>93.046857584217094</v>
      </c>
      <c r="M136" s="37">
        <f t="shared" si="48"/>
        <v>3952.9990185477236</v>
      </c>
      <c r="O136" s="37">
        <f t="shared" si="49"/>
        <v>11997.890853032348</v>
      </c>
      <c r="P136" s="30">
        <v>10</v>
      </c>
      <c r="Q136" s="15">
        <v>117</v>
      </c>
      <c r="S136" s="15">
        <f t="shared" si="50"/>
        <v>9</v>
      </c>
      <c r="U136" s="42">
        <f t="shared" si="54"/>
        <v>23927.660830446228</v>
      </c>
      <c r="W136" s="42">
        <f t="shared" si="43"/>
        <v>23927.660830446228</v>
      </c>
      <c r="Y136" s="42">
        <f>IF($K$8="No",0,SUM($W$20*Inputs!$G$79,Financials!EX$19-Financials!EX$15))</f>
        <v>2734.0338279431148</v>
      </c>
      <c r="AA136" s="42">
        <f>IF($K$8="No",0,Financials!EX$41)</f>
        <v>621.82252287410324</v>
      </c>
      <c r="AB136" s="42"/>
      <c r="AC136" s="37">
        <f t="shared" si="44"/>
        <v>1760.1760875575096</v>
      </c>
      <c r="AD136" s="42"/>
      <c r="OE136" s="15" t="s">
        <v>373</v>
      </c>
      <c r="OF136" s="194" t="s">
        <v>606</v>
      </c>
      <c r="OG136" s="15" t="s">
        <v>607</v>
      </c>
      <c r="OH136" s="15">
        <f>IF($K$8="No",0,SUM(W136*Inputs!$G$79,Financials!EX$19-Financials!EX$15))</f>
        <v>2392.7660830446225</v>
      </c>
    </row>
    <row r="137" spans="5:398" s="15" customFormat="1">
      <c r="E137" s="15">
        <v>118</v>
      </c>
      <c r="G137" s="37">
        <f t="shared" si="45"/>
        <v>11997.890853032348</v>
      </c>
      <c r="H137" s="37"/>
      <c r="I137" s="37">
        <f t="shared" si="46"/>
        <v>4046.0458761319405</v>
      </c>
      <c r="K137" s="37">
        <f t="shared" si="47"/>
        <v>69.987696642688704</v>
      </c>
      <c r="M137" s="37">
        <f t="shared" si="48"/>
        <v>3976.0581794892519</v>
      </c>
      <c r="O137" s="37">
        <f t="shared" si="49"/>
        <v>8021.8326735430965</v>
      </c>
      <c r="P137" s="30">
        <v>10</v>
      </c>
      <c r="Q137" s="15">
        <v>118</v>
      </c>
      <c r="S137" s="15">
        <f t="shared" si="50"/>
        <v>10</v>
      </c>
      <c r="U137" s="42">
        <f t="shared" si="54"/>
        <v>23927.660830446228</v>
      </c>
      <c r="W137" s="42">
        <f t="shared" si="43"/>
        <v>23927.660830446228</v>
      </c>
      <c r="Y137" s="42">
        <f>IF($K$8="No",0,SUM($W$20*Inputs!$G$79,Financials!EY$19-Financials!EY$15))</f>
        <v>2734.0338279431148</v>
      </c>
      <c r="AA137" s="42">
        <f>IF($K$8="No",0,Financials!EY$41)</f>
        <v>621.82252287410324</v>
      </c>
      <c r="AB137" s="42"/>
      <c r="AC137" s="37">
        <f t="shared" si="44"/>
        <v>1760.1760875575096</v>
      </c>
      <c r="AD137" s="42"/>
      <c r="OE137" s="15" t="s">
        <v>373</v>
      </c>
      <c r="OF137" s="194" t="s">
        <v>608</v>
      </c>
      <c r="OG137" s="15" t="s">
        <v>609</v>
      </c>
      <c r="OH137" s="15">
        <f>IF($K$8="No",0,SUM(W137*Inputs!$G$79,Financials!EY$19-Financials!EY$15))</f>
        <v>2392.7660830446225</v>
      </c>
    </row>
    <row r="138" spans="5:398" s="15" customFormat="1">
      <c r="E138" s="15">
        <v>119</v>
      </c>
      <c r="G138" s="37">
        <f t="shared" si="45"/>
        <v>8021.8326735430965</v>
      </c>
      <c r="H138" s="37"/>
      <c r="I138" s="37">
        <f t="shared" si="46"/>
        <v>4046.0458761319405</v>
      </c>
      <c r="K138" s="37">
        <f t="shared" si="47"/>
        <v>46.794023929001405</v>
      </c>
      <c r="M138" s="37">
        <f t="shared" si="48"/>
        <v>3999.2518522029391</v>
      </c>
      <c r="O138" s="37">
        <f t="shared" si="49"/>
        <v>4022.5808213401574</v>
      </c>
      <c r="P138" s="30">
        <v>10</v>
      </c>
      <c r="Q138" s="15">
        <v>119</v>
      </c>
      <c r="S138" s="15">
        <f t="shared" si="50"/>
        <v>11</v>
      </c>
      <c r="U138" s="42">
        <f t="shared" si="54"/>
        <v>23927.660830446228</v>
      </c>
      <c r="W138" s="42">
        <f t="shared" si="43"/>
        <v>23927.660830446228</v>
      </c>
      <c r="Y138" s="42">
        <f>IF($K$8="No",0,SUM($W$20*Inputs!$G$79,Financials!EZ$19-Financials!EZ$15))</f>
        <v>2734.0338279431148</v>
      </c>
      <c r="AA138" s="42">
        <f>IF($K$8="No",0,Financials!EZ$41)</f>
        <v>621.82252287410324</v>
      </c>
      <c r="AB138" s="42"/>
      <c r="AC138" s="37">
        <f t="shared" si="44"/>
        <v>1760.1760875575096</v>
      </c>
      <c r="AD138" s="42"/>
      <c r="OE138" s="15" t="s">
        <v>373</v>
      </c>
      <c r="OF138" s="194" t="s">
        <v>610</v>
      </c>
      <c r="OG138" s="15" t="s">
        <v>611</v>
      </c>
      <c r="OH138" s="15">
        <f>IF($K$8="No",0,SUM(W138*Inputs!$G$79,Financials!EZ$19-Financials!EZ$15))</f>
        <v>2392.7660830446225</v>
      </c>
    </row>
    <row r="139" spans="5:398" s="15" customFormat="1">
      <c r="E139" s="15">
        <v>120</v>
      </c>
      <c r="G139" s="37">
        <f t="shared" si="45"/>
        <v>4022.5808213401574</v>
      </c>
      <c r="H139" s="37"/>
      <c r="I139" s="37">
        <f t="shared" si="46"/>
        <v>4046.0458761319405</v>
      </c>
      <c r="K139" s="37">
        <f t="shared" si="47"/>
        <v>23.465054791150919</v>
      </c>
      <c r="M139" s="37">
        <f t="shared" si="48"/>
        <v>4022.5808213407895</v>
      </c>
      <c r="O139" s="37">
        <f t="shared" si="49"/>
        <v>-6.3209881773218513E-10</v>
      </c>
      <c r="P139" s="30">
        <v>10</v>
      </c>
      <c r="Q139" s="15">
        <v>120</v>
      </c>
      <c r="S139" s="15">
        <f t="shared" si="50"/>
        <v>12</v>
      </c>
      <c r="U139" s="42">
        <f t="shared" si="54"/>
        <v>23927.660830446228</v>
      </c>
      <c r="W139" s="42">
        <f t="shared" si="43"/>
        <v>23927.660830446228</v>
      </c>
      <c r="Y139" s="42">
        <f>IF($K$8="No",0,SUM($W$20*Inputs!$G$79,Financials!FA$19-Financials!FA$15))</f>
        <v>2734.0338279431148</v>
      </c>
      <c r="AA139" s="42">
        <f>IF($K$8="No",0,Financials!FA$41)</f>
        <v>621.82252287410324</v>
      </c>
      <c r="AB139" s="42"/>
      <c r="AC139" s="37">
        <f t="shared" si="44"/>
        <v>1760.1760875575096</v>
      </c>
      <c r="AD139" s="42"/>
      <c r="OE139" s="15" t="s">
        <v>373</v>
      </c>
      <c r="OF139" s="194" t="s">
        <v>612</v>
      </c>
      <c r="OG139" s="15" t="s">
        <v>613</v>
      </c>
      <c r="OH139" s="15">
        <f>IF($K$8="No",0,SUM(W139*Inputs!$G$79,Financials!FA$19-Financials!FA$15))</f>
        <v>2392.7660830446225</v>
      </c>
    </row>
    <row r="140" spans="5:398" s="15" customFormat="1">
      <c r="E140" s="15">
        <v>121</v>
      </c>
      <c r="G140" s="37">
        <f t="shared" si="45"/>
        <v>0</v>
      </c>
      <c r="H140" s="37"/>
      <c r="I140" s="37">
        <f t="shared" si="46"/>
        <v>0</v>
      </c>
      <c r="K140" s="37">
        <f t="shared" si="47"/>
        <v>0</v>
      </c>
      <c r="M140" s="37">
        <f t="shared" si="48"/>
        <v>0</v>
      </c>
      <c r="O140" s="37">
        <f t="shared" si="49"/>
        <v>0</v>
      </c>
      <c r="P140" s="30">
        <v>11</v>
      </c>
      <c r="Q140" s="15">
        <v>121</v>
      </c>
      <c r="S140" s="15">
        <f t="shared" si="50"/>
        <v>1</v>
      </c>
      <c r="U140" s="42">
        <f>$U$31*(1-Inputs!$M$18)^'Debt Schedule'!P139</f>
        <v>23808.022526294</v>
      </c>
      <c r="W140" s="42">
        <f t="shared" si="43"/>
        <v>23808.022526294</v>
      </c>
      <c r="Y140" s="42">
        <f>IF($K$8="No",0,SUM($W$20*Inputs!$G$79,Financials!FB$19-Financials!FB$15))</f>
        <v>2734.0338279431148</v>
      </c>
      <c r="AA140" s="42">
        <f>IF($K$8="No",0,Financials!FB$41)</f>
        <v>629.78980666491861</v>
      </c>
      <c r="AB140" s="42"/>
      <c r="AC140" s="37">
        <f t="shared" si="44"/>
        <v>0</v>
      </c>
      <c r="AD140" s="42"/>
      <c r="OE140" s="15" t="s">
        <v>373</v>
      </c>
      <c r="OF140" s="194" t="s">
        <v>614</v>
      </c>
      <c r="OG140" s="15" t="s">
        <v>615</v>
      </c>
      <c r="OH140" s="15">
        <f>IF($K$8="No",0,SUM(W140*Inputs!$G$79,Financials!FB$19-Financials!FB$15))</f>
        <v>2380.8022526293998</v>
      </c>
    </row>
    <row r="141" spans="5:398" s="15" customFormat="1">
      <c r="E141" s="15">
        <v>122</v>
      </c>
      <c r="G141" s="37">
        <f t="shared" si="45"/>
        <v>0</v>
      </c>
      <c r="H141" s="37"/>
      <c r="I141" s="37">
        <f t="shared" si="46"/>
        <v>0</v>
      </c>
      <c r="K141" s="37">
        <f t="shared" si="47"/>
        <v>0</v>
      </c>
      <c r="M141" s="37">
        <f t="shared" si="48"/>
        <v>0</v>
      </c>
      <c r="O141" s="37">
        <f t="shared" si="49"/>
        <v>0</v>
      </c>
      <c r="P141" s="30">
        <v>11</v>
      </c>
      <c r="Q141" s="15">
        <v>122</v>
      </c>
      <c r="S141" s="15">
        <f t="shared" si="50"/>
        <v>2</v>
      </c>
      <c r="U141" s="42">
        <f t="shared" ref="U141:U151" si="55">U140</f>
        <v>23808.022526294</v>
      </c>
      <c r="W141" s="42">
        <f t="shared" si="43"/>
        <v>23808.022526294</v>
      </c>
      <c r="Y141" s="42">
        <f>IF($K$8="No",0,SUM($W$20*Inputs!$G$79,Financials!FC$19-Financials!FC$15))</f>
        <v>2734.0338279431148</v>
      </c>
      <c r="AA141" s="42">
        <f>IF($K$8="No",0,Financials!FC$41)</f>
        <v>629.78980666491861</v>
      </c>
      <c r="AB141" s="42"/>
      <c r="AC141" s="37">
        <f t="shared" si="44"/>
        <v>0</v>
      </c>
      <c r="AD141" s="42"/>
      <c r="OE141" s="15" t="s">
        <v>373</v>
      </c>
      <c r="OF141" s="194" t="s">
        <v>616</v>
      </c>
      <c r="OG141" s="15" t="s">
        <v>617</v>
      </c>
      <c r="OH141" s="15">
        <f>IF($K$8="No",0,SUM(W141*Inputs!$G$79,Financials!FC$19-Financials!FC$15))</f>
        <v>2380.8022526293998</v>
      </c>
    </row>
    <row r="142" spans="5:398" s="15" customFormat="1">
      <c r="E142" s="15">
        <v>123</v>
      </c>
      <c r="G142" s="37">
        <f t="shared" si="45"/>
        <v>0</v>
      </c>
      <c r="H142" s="37"/>
      <c r="I142" s="37">
        <f t="shared" si="46"/>
        <v>0</v>
      </c>
      <c r="K142" s="37">
        <f t="shared" si="47"/>
        <v>0</v>
      </c>
      <c r="M142" s="37">
        <f t="shared" si="48"/>
        <v>0</v>
      </c>
      <c r="O142" s="37">
        <f t="shared" si="49"/>
        <v>0</v>
      </c>
      <c r="P142" s="30">
        <v>11</v>
      </c>
      <c r="Q142" s="15">
        <v>123</v>
      </c>
      <c r="S142" s="15">
        <f t="shared" si="50"/>
        <v>3</v>
      </c>
      <c r="U142" s="42">
        <f t="shared" si="55"/>
        <v>23808.022526294</v>
      </c>
      <c r="W142" s="42">
        <f t="shared" si="43"/>
        <v>23808.022526294</v>
      </c>
      <c r="Y142" s="42">
        <f>IF($K$8="No",0,SUM($W$20*Inputs!$G$79,Financials!FD$19-Financials!FD$15))</f>
        <v>2734.0338279431148</v>
      </c>
      <c r="AA142" s="42">
        <f>IF($K$8="No",0,Financials!FD$41)</f>
        <v>629.78980666491861</v>
      </c>
      <c r="AB142" s="42"/>
      <c r="AC142" s="37">
        <f t="shared" si="44"/>
        <v>0</v>
      </c>
      <c r="AD142" s="42"/>
      <c r="OE142" s="15" t="s">
        <v>373</v>
      </c>
      <c r="OF142" s="194" t="s">
        <v>618</v>
      </c>
      <c r="OG142" s="15" t="s">
        <v>619</v>
      </c>
      <c r="OH142" s="15">
        <f>IF($K$8="No",0,SUM(W142*Inputs!$G$79,Financials!FD$19-Financials!FD$15))</f>
        <v>2380.8022526293998</v>
      </c>
    </row>
    <row r="143" spans="5:398" s="15" customFormat="1">
      <c r="E143" s="15">
        <v>124</v>
      </c>
      <c r="G143" s="37">
        <f t="shared" si="45"/>
        <v>0</v>
      </c>
      <c r="H143" s="37"/>
      <c r="I143" s="37">
        <f t="shared" si="46"/>
        <v>0</v>
      </c>
      <c r="K143" s="37">
        <f t="shared" si="47"/>
        <v>0</v>
      </c>
      <c r="M143" s="37">
        <f t="shared" si="48"/>
        <v>0</v>
      </c>
      <c r="O143" s="37">
        <f t="shared" si="49"/>
        <v>0</v>
      </c>
      <c r="P143" s="30">
        <v>11</v>
      </c>
      <c r="Q143" s="15">
        <v>124</v>
      </c>
      <c r="S143" s="15">
        <f t="shared" si="50"/>
        <v>4</v>
      </c>
      <c r="U143" s="42">
        <f t="shared" si="55"/>
        <v>23808.022526294</v>
      </c>
      <c r="W143" s="42">
        <f t="shared" si="43"/>
        <v>23808.022526294</v>
      </c>
      <c r="Y143" s="42">
        <f>IF($K$8="No",0,SUM($W$20*Inputs!$G$79,Financials!FE$19-Financials!FE$15))</f>
        <v>2734.0338279431148</v>
      </c>
      <c r="AA143" s="42">
        <f>IF($K$8="No",0,Financials!FE$41)</f>
        <v>629.78980666491861</v>
      </c>
      <c r="AB143" s="42"/>
      <c r="AC143" s="37">
        <f t="shared" si="44"/>
        <v>0</v>
      </c>
      <c r="AD143" s="42"/>
      <c r="OE143" s="15" t="s">
        <v>373</v>
      </c>
      <c r="OF143" s="194" t="s">
        <v>620</v>
      </c>
      <c r="OG143" s="15" t="s">
        <v>621</v>
      </c>
      <c r="OH143" s="15">
        <f>IF($K$8="No",0,SUM(W143*Inputs!$G$79,Financials!FE$19-Financials!FE$15))</f>
        <v>2380.8022526293998</v>
      </c>
    </row>
    <row r="144" spans="5:398" s="15" customFormat="1">
      <c r="E144" s="15">
        <v>125</v>
      </c>
      <c r="G144" s="37">
        <f t="shared" si="45"/>
        <v>0</v>
      </c>
      <c r="H144" s="37"/>
      <c r="I144" s="37">
        <f t="shared" si="46"/>
        <v>0</v>
      </c>
      <c r="K144" s="37">
        <f t="shared" si="47"/>
        <v>0</v>
      </c>
      <c r="M144" s="37">
        <f t="shared" si="48"/>
        <v>0</v>
      </c>
      <c r="O144" s="37">
        <f t="shared" si="49"/>
        <v>0</v>
      </c>
      <c r="P144" s="30">
        <v>11</v>
      </c>
      <c r="Q144" s="15">
        <v>125</v>
      </c>
      <c r="S144" s="15">
        <f t="shared" si="50"/>
        <v>5</v>
      </c>
      <c r="U144" s="42">
        <f t="shared" si="55"/>
        <v>23808.022526294</v>
      </c>
      <c r="W144" s="42">
        <f t="shared" si="43"/>
        <v>23808.022526294</v>
      </c>
      <c r="Y144" s="42">
        <f>IF($K$8="No",0,SUM($W$20*Inputs!$G$79,Financials!FF$19-Financials!FF$15))</f>
        <v>2734.0338279431148</v>
      </c>
      <c r="AA144" s="42">
        <f>IF($K$8="No",0,Financials!FF$41)</f>
        <v>629.78980666491861</v>
      </c>
      <c r="AB144" s="42"/>
      <c r="AC144" s="37">
        <f t="shared" si="44"/>
        <v>0</v>
      </c>
      <c r="AD144" s="42"/>
      <c r="OE144" s="15" t="s">
        <v>373</v>
      </c>
      <c r="OF144" s="194" t="s">
        <v>622</v>
      </c>
      <c r="OG144" s="15" t="s">
        <v>623</v>
      </c>
      <c r="OH144" s="15">
        <f>IF($K$8="No",0,SUM(W144*Inputs!$G$79,Financials!FF$19-Financials!FF$15))</f>
        <v>2380.8022526293998</v>
      </c>
    </row>
    <row r="145" spans="5:398" s="15" customFormat="1">
      <c r="E145" s="15">
        <v>126</v>
      </c>
      <c r="G145" s="37">
        <f t="shared" si="45"/>
        <v>0</v>
      </c>
      <c r="H145" s="37"/>
      <c r="I145" s="37">
        <f t="shared" si="46"/>
        <v>0</v>
      </c>
      <c r="K145" s="37">
        <f t="shared" si="47"/>
        <v>0</v>
      </c>
      <c r="M145" s="37">
        <f t="shared" si="48"/>
        <v>0</v>
      </c>
      <c r="O145" s="37">
        <f t="shared" si="49"/>
        <v>0</v>
      </c>
      <c r="P145" s="30">
        <v>11</v>
      </c>
      <c r="Q145" s="15">
        <v>126</v>
      </c>
      <c r="S145" s="15">
        <f t="shared" si="50"/>
        <v>6</v>
      </c>
      <c r="U145" s="42">
        <f t="shared" si="55"/>
        <v>23808.022526294</v>
      </c>
      <c r="W145" s="42">
        <f t="shared" si="43"/>
        <v>23808.022526294</v>
      </c>
      <c r="Y145" s="42">
        <f>IF($K$8="No",0,SUM($W$20*Inputs!$G$79,Financials!FG$19-Financials!FG$15))</f>
        <v>2734.0338279431148</v>
      </c>
      <c r="AA145" s="42">
        <f>IF($K$8="No",0,Financials!FG$41)</f>
        <v>629.78980666491861</v>
      </c>
      <c r="AB145" s="42"/>
      <c r="AC145" s="37">
        <f t="shared" si="44"/>
        <v>0</v>
      </c>
      <c r="AD145" s="42"/>
      <c r="OE145" s="15" t="s">
        <v>373</v>
      </c>
      <c r="OF145" s="194" t="s">
        <v>624</v>
      </c>
      <c r="OG145" s="15" t="s">
        <v>625</v>
      </c>
      <c r="OH145" s="15">
        <f>IF($K$8="No",0,SUM(W145*Inputs!$G$79,Financials!FG$19-Financials!FG$15))</f>
        <v>2380.8022526293998</v>
      </c>
    </row>
    <row r="146" spans="5:398" s="15" customFormat="1">
      <c r="E146" s="15">
        <v>127</v>
      </c>
      <c r="G146" s="37">
        <f t="shared" si="45"/>
        <v>0</v>
      </c>
      <c r="H146" s="37"/>
      <c r="I146" s="37">
        <f t="shared" si="46"/>
        <v>0</v>
      </c>
      <c r="K146" s="37">
        <f t="shared" si="47"/>
        <v>0</v>
      </c>
      <c r="M146" s="37">
        <f t="shared" si="48"/>
        <v>0</v>
      </c>
      <c r="O146" s="37">
        <f t="shared" si="49"/>
        <v>0</v>
      </c>
      <c r="P146" s="30">
        <v>11</v>
      </c>
      <c r="Q146" s="15">
        <v>127</v>
      </c>
      <c r="S146" s="15">
        <f t="shared" si="50"/>
        <v>7</v>
      </c>
      <c r="U146" s="42">
        <f t="shared" si="55"/>
        <v>23808.022526294</v>
      </c>
      <c r="W146" s="42">
        <f t="shared" si="43"/>
        <v>23808.022526294</v>
      </c>
      <c r="Y146" s="42">
        <f>IF($K$8="No",0,SUM($W$20*Inputs!$G$79,Financials!FH$19-Financials!FH$15))</f>
        <v>2734.0338279431148</v>
      </c>
      <c r="AA146" s="42">
        <f>IF($K$8="No",0,Financials!FH$41)</f>
        <v>629.78980666491861</v>
      </c>
      <c r="AB146" s="42"/>
      <c r="AC146" s="37">
        <f t="shared" si="44"/>
        <v>0</v>
      </c>
      <c r="AD146" s="42"/>
      <c r="OE146" s="15" t="s">
        <v>373</v>
      </c>
      <c r="OF146" s="194" t="s">
        <v>626</v>
      </c>
      <c r="OG146" s="15" t="s">
        <v>627</v>
      </c>
      <c r="OH146" s="15">
        <f>IF($K$8="No",0,SUM(W146*Inputs!$G$79,Financials!FH$19-Financials!FH$15))</f>
        <v>2380.8022526293998</v>
      </c>
    </row>
    <row r="147" spans="5:398" s="15" customFormat="1">
      <c r="E147" s="15">
        <v>128</v>
      </c>
      <c r="G147" s="37">
        <f t="shared" si="45"/>
        <v>0</v>
      </c>
      <c r="H147" s="37"/>
      <c r="I147" s="37">
        <f t="shared" si="46"/>
        <v>0</v>
      </c>
      <c r="K147" s="37">
        <f t="shared" si="47"/>
        <v>0</v>
      </c>
      <c r="M147" s="37">
        <f t="shared" si="48"/>
        <v>0</v>
      </c>
      <c r="O147" s="37">
        <f t="shared" si="49"/>
        <v>0</v>
      </c>
      <c r="P147" s="30">
        <v>11</v>
      </c>
      <c r="Q147" s="15">
        <v>128</v>
      </c>
      <c r="S147" s="15">
        <f t="shared" si="50"/>
        <v>8</v>
      </c>
      <c r="U147" s="42">
        <f t="shared" si="55"/>
        <v>23808.022526294</v>
      </c>
      <c r="W147" s="42">
        <f t="shared" si="43"/>
        <v>23808.022526294</v>
      </c>
      <c r="Y147" s="42">
        <f>IF($K$8="No",0,SUM($W$20*Inputs!$G$79,Financials!FI$19-Financials!FI$15))</f>
        <v>2734.0338279431148</v>
      </c>
      <c r="AA147" s="42">
        <f>IF($K$8="No",0,Financials!FI$41)</f>
        <v>629.78980666491861</v>
      </c>
      <c r="AB147" s="42"/>
      <c r="AC147" s="37">
        <f t="shared" si="44"/>
        <v>0</v>
      </c>
      <c r="AD147" s="42"/>
      <c r="OE147" s="15" t="s">
        <v>373</v>
      </c>
      <c r="OF147" s="194" t="s">
        <v>628</v>
      </c>
      <c r="OG147" s="15" t="s">
        <v>629</v>
      </c>
      <c r="OH147" s="15">
        <f>IF($K$8="No",0,SUM(W147*Inputs!$G$79,Financials!FI$19-Financials!FI$15))</f>
        <v>2380.8022526293998</v>
      </c>
    </row>
    <row r="148" spans="5:398" s="15" customFormat="1">
      <c r="E148" s="15">
        <v>129</v>
      </c>
      <c r="G148" s="37">
        <f t="shared" si="45"/>
        <v>0</v>
      </c>
      <c r="H148" s="37"/>
      <c r="I148" s="37">
        <f t="shared" si="46"/>
        <v>0</v>
      </c>
      <c r="K148" s="37">
        <f t="shared" si="47"/>
        <v>0</v>
      </c>
      <c r="M148" s="37">
        <f t="shared" si="48"/>
        <v>0</v>
      </c>
      <c r="O148" s="37">
        <f t="shared" si="49"/>
        <v>0</v>
      </c>
      <c r="P148" s="30">
        <v>11</v>
      </c>
      <c r="Q148" s="15">
        <v>129</v>
      </c>
      <c r="S148" s="15">
        <f t="shared" si="50"/>
        <v>9</v>
      </c>
      <c r="U148" s="42">
        <f t="shared" si="55"/>
        <v>23808.022526294</v>
      </c>
      <c r="W148" s="42">
        <f t="shared" ref="W148:W211" si="56">U148*$K$9</f>
        <v>23808.022526294</v>
      </c>
      <c r="Y148" s="42">
        <f>IF($K$8="No",0,SUM($W$20*Inputs!$G$79,Financials!FJ$19-Financials!FJ$15))</f>
        <v>2734.0338279431148</v>
      </c>
      <c r="AA148" s="42">
        <f>IF($K$8="No",0,Financials!FJ$41)</f>
        <v>629.78980666491861</v>
      </c>
      <c r="AB148" s="42"/>
      <c r="AC148" s="37">
        <f t="shared" ref="AC148:AC211" si="57">IF(Q148&lt;=$E$11*12,(Y148-AA148)/$K$7,0)</f>
        <v>0</v>
      </c>
      <c r="AD148" s="42"/>
      <c r="OE148" s="15" t="s">
        <v>373</v>
      </c>
      <c r="OF148" s="194" t="s">
        <v>630</v>
      </c>
      <c r="OG148" s="15" t="s">
        <v>631</v>
      </c>
      <c r="OH148" s="15">
        <f>IF($K$8="No",0,SUM(W148*Inputs!$G$79,Financials!FJ$19-Financials!FJ$15))</f>
        <v>2380.8022526293998</v>
      </c>
    </row>
    <row r="149" spans="5:398" s="15" customFormat="1">
      <c r="E149" s="15">
        <v>130</v>
      </c>
      <c r="G149" s="37">
        <f t="shared" ref="G149:G212" si="58">IF(E149&lt;=$E$11*12,O148,0)</f>
        <v>0</v>
      </c>
      <c r="H149" s="37"/>
      <c r="I149" s="37">
        <f t="shared" ref="I149:I212" si="59">IF(E149&lt;=$E$11*12,SUM(K149,M149),0)</f>
        <v>0</v>
      </c>
      <c r="K149" s="37">
        <f t="shared" ref="K149:K212" si="60">IF(E149&lt;=$E$11*12,G149*$E$9/12,0)</f>
        <v>0</v>
      </c>
      <c r="M149" s="37">
        <f t="shared" ref="M149:M212" si="61">IF(E149&lt;=$E$11*12,$E$13-K149,0)</f>
        <v>0</v>
      </c>
      <c r="O149" s="37">
        <f t="shared" ref="O149:O212" si="62">IF(E149&lt;=$E$11*12,G149-M149,0)</f>
        <v>0</v>
      </c>
      <c r="P149" s="30">
        <v>11</v>
      </c>
      <c r="Q149" s="15">
        <v>130</v>
      </c>
      <c r="S149" s="15">
        <f t="shared" ref="S149:S212" si="63">IF(S148=12,1,S148+1)</f>
        <v>10</v>
      </c>
      <c r="U149" s="42">
        <f t="shared" si="55"/>
        <v>23808.022526294</v>
      </c>
      <c r="W149" s="42">
        <f t="shared" si="56"/>
        <v>23808.022526294</v>
      </c>
      <c r="Y149" s="42">
        <f>IF($K$8="No",0,SUM($W$20*Inputs!$G$79,Financials!FK$19-Financials!FK$15))</f>
        <v>2734.0338279431148</v>
      </c>
      <c r="AA149" s="42">
        <f>IF($K$8="No",0,Financials!FK$41)</f>
        <v>629.78980666491861</v>
      </c>
      <c r="AB149" s="42"/>
      <c r="AC149" s="37">
        <f t="shared" si="57"/>
        <v>0</v>
      </c>
      <c r="AD149" s="42"/>
      <c r="OE149" s="15" t="s">
        <v>373</v>
      </c>
      <c r="OF149" s="194" t="s">
        <v>632</v>
      </c>
      <c r="OG149" s="15" t="s">
        <v>633</v>
      </c>
      <c r="OH149" s="15">
        <f>IF($K$8="No",0,SUM(W149*Inputs!$G$79,Financials!FK$19-Financials!FK$15))</f>
        <v>2380.8022526293998</v>
      </c>
    </row>
    <row r="150" spans="5:398" s="15" customFormat="1">
      <c r="E150" s="15">
        <v>131</v>
      </c>
      <c r="G150" s="37">
        <f t="shared" si="58"/>
        <v>0</v>
      </c>
      <c r="H150" s="37"/>
      <c r="I150" s="37">
        <f t="shared" si="59"/>
        <v>0</v>
      </c>
      <c r="K150" s="37">
        <f t="shared" si="60"/>
        <v>0</v>
      </c>
      <c r="M150" s="37">
        <f t="shared" si="61"/>
        <v>0</v>
      </c>
      <c r="O150" s="37">
        <f t="shared" si="62"/>
        <v>0</v>
      </c>
      <c r="P150" s="30">
        <v>11</v>
      </c>
      <c r="Q150" s="15">
        <v>131</v>
      </c>
      <c r="S150" s="15">
        <f t="shared" si="63"/>
        <v>11</v>
      </c>
      <c r="U150" s="42">
        <f t="shared" si="55"/>
        <v>23808.022526294</v>
      </c>
      <c r="W150" s="42">
        <f t="shared" si="56"/>
        <v>23808.022526294</v>
      </c>
      <c r="Y150" s="42">
        <f>IF($K$8="No",0,SUM($W$20*Inputs!$G$79,Financials!FL$19-Financials!FL$15))</f>
        <v>2734.0338279431148</v>
      </c>
      <c r="AA150" s="42">
        <f>IF($K$8="No",0,Financials!FL$41)</f>
        <v>629.78980666491861</v>
      </c>
      <c r="AB150" s="42"/>
      <c r="AC150" s="37">
        <f t="shared" si="57"/>
        <v>0</v>
      </c>
      <c r="AD150" s="42"/>
      <c r="OE150" s="15" t="s">
        <v>373</v>
      </c>
      <c r="OF150" s="194" t="s">
        <v>634</v>
      </c>
      <c r="OG150" s="15" t="s">
        <v>635</v>
      </c>
      <c r="OH150" s="15">
        <f>IF($K$8="No",0,SUM(W150*Inputs!$G$79,Financials!FL$19-Financials!FL$15))</f>
        <v>2380.8022526293998</v>
      </c>
    </row>
    <row r="151" spans="5:398" s="15" customFormat="1">
      <c r="E151" s="15">
        <v>132</v>
      </c>
      <c r="G151" s="37">
        <f t="shared" si="58"/>
        <v>0</v>
      </c>
      <c r="H151" s="37"/>
      <c r="I151" s="37">
        <f t="shared" si="59"/>
        <v>0</v>
      </c>
      <c r="K151" s="37">
        <f t="shared" si="60"/>
        <v>0</v>
      </c>
      <c r="M151" s="37">
        <f t="shared" si="61"/>
        <v>0</v>
      </c>
      <c r="O151" s="37">
        <f t="shared" si="62"/>
        <v>0</v>
      </c>
      <c r="P151" s="30">
        <v>11</v>
      </c>
      <c r="Q151" s="15">
        <v>132</v>
      </c>
      <c r="S151" s="15">
        <f t="shared" si="63"/>
        <v>12</v>
      </c>
      <c r="U151" s="42">
        <f t="shared" si="55"/>
        <v>23808.022526294</v>
      </c>
      <c r="W151" s="42">
        <f t="shared" si="56"/>
        <v>23808.022526294</v>
      </c>
      <c r="Y151" s="42">
        <f>IF($K$8="No",0,SUM($W$20*Inputs!$G$79,Financials!FM$19-Financials!FM$15))</f>
        <v>2734.0338279431148</v>
      </c>
      <c r="AA151" s="42">
        <f>IF($K$8="No",0,Financials!FM$41)</f>
        <v>629.78980666491861</v>
      </c>
      <c r="AB151" s="42"/>
      <c r="AC151" s="37">
        <f t="shared" si="57"/>
        <v>0</v>
      </c>
      <c r="AD151" s="42"/>
      <c r="OE151" s="15" t="s">
        <v>373</v>
      </c>
      <c r="OF151" s="194" t="s">
        <v>636</v>
      </c>
      <c r="OG151" s="15" t="s">
        <v>637</v>
      </c>
      <c r="OH151" s="15">
        <f>IF($K$8="No",0,SUM(W151*Inputs!$G$79,Financials!FM$19-Financials!FM$15))</f>
        <v>2380.8022526293998</v>
      </c>
    </row>
    <row r="152" spans="5:398" s="15" customFormat="1">
      <c r="E152" s="15">
        <v>133</v>
      </c>
      <c r="G152" s="37">
        <f t="shared" si="58"/>
        <v>0</v>
      </c>
      <c r="H152" s="37"/>
      <c r="I152" s="37">
        <f t="shared" si="59"/>
        <v>0</v>
      </c>
      <c r="K152" s="37">
        <f t="shared" si="60"/>
        <v>0</v>
      </c>
      <c r="M152" s="37">
        <f t="shared" si="61"/>
        <v>0</v>
      </c>
      <c r="O152" s="37">
        <f t="shared" si="62"/>
        <v>0</v>
      </c>
      <c r="P152" s="30">
        <v>12</v>
      </c>
      <c r="Q152" s="15">
        <v>133</v>
      </c>
      <c r="S152" s="15">
        <f t="shared" si="63"/>
        <v>1</v>
      </c>
      <c r="U152" s="42">
        <f>$U$31*(1-Inputs!$M$18)^'Debt Schedule'!P151</f>
        <v>23688.982413662528</v>
      </c>
      <c r="W152" s="42">
        <f t="shared" si="56"/>
        <v>23688.982413662528</v>
      </c>
      <c r="Y152" s="42">
        <f>IF($K$8="No",0,SUM($W$20*Inputs!$G$79,Financials!FN$19-Financials!FN$15))</f>
        <v>2734.0338279431148</v>
      </c>
      <c r="AA152" s="42">
        <f>IF($K$8="No",0,Financials!FN$41)</f>
        <v>637.91643613155043</v>
      </c>
      <c r="AB152" s="42"/>
      <c r="AC152" s="37">
        <f t="shared" si="57"/>
        <v>0</v>
      </c>
      <c r="AD152" s="42"/>
      <c r="OE152" s="15" t="s">
        <v>373</v>
      </c>
      <c r="OF152" s="194" t="s">
        <v>638</v>
      </c>
      <c r="OG152" s="15" t="s">
        <v>639</v>
      </c>
      <c r="OH152" s="15">
        <f>IF($K$8="No",0,SUM(W152*Inputs!$G$79,Financials!FN$19-Financials!FN$15))</f>
        <v>2368.8982413662525</v>
      </c>
    </row>
    <row r="153" spans="5:398" s="15" customFormat="1">
      <c r="E153" s="15">
        <v>134</v>
      </c>
      <c r="G153" s="37">
        <f t="shared" si="58"/>
        <v>0</v>
      </c>
      <c r="H153" s="37"/>
      <c r="I153" s="37">
        <f t="shared" si="59"/>
        <v>0</v>
      </c>
      <c r="K153" s="37">
        <f t="shared" si="60"/>
        <v>0</v>
      </c>
      <c r="M153" s="37">
        <f t="shared" si="61"/>
        <v>0</v>
      </c>
      <c r="O153" s="37">
        <f t="shared" si="62"/>
        <v>0</v>
      </c>
      <c r="P153" s="30">
        <v>12</v>
      </c>
      <c r="Q153" s="15">
        <v>134</v>
      </c>
      <c r="S153" s="15">
        <f t="shared" si="63"/>
        <v>2</v>
      </c>
      <c r="U153" s="42">
        <f t="shared" ref="U153:U163" si="64">U152</f>
        <v>23688.982413662528</v>
      </c>
      <c r="W153" s="42">
        <f t="shared" si="56"/>
        <v>23688.982413662528</v>
      </c>
      <c r="Y153" s="42">
        <f>IF($K$8="No",0,SUM($W$20*Inputs!$G$79,Financials!FO$19-Financials!FO$15))</f>
        <v>2734.0338279431148</v>
      </c>
      <c r="AA153" s="42">
        <f>IF($K$8="No",0,Financials!FO$41)</f>
        <v>637.91643613155043</v>
      </c>
      <c r="AB153" s="42"/>
      <c r="AC153" s="37">
        <f t="shared" si="57"/>
        <v>0</v>
      </c>
      <c r="AD153" s="42"/>
      <c r="OE153" s="15" t="s">
        <v>373</v>
      </c>
      <c r="OF153" s="194" t="s">
        <v>640</v>
      </c>
      <c r="OG153" s="15" t="s">
        <v>641</v>
      </c>
      <c r="OH153" s="15">
        <f>IF($K$8="No",0,SUM(W153*Inputs!$G$79,Financials!FO$19-Financials!FO$15))</f>
        <v>2368.8982413662525</v>
      </c>
    </row>
    <row r="154" spans="5:398" s="15" customFormat="1">
      <c r="E154" s="15">
        <v>135</v>
      </c>
      <c r="G154" s="37">
        <f t="shared" si="58"/>
        <v>0</v>
      </c>
      <c r="H154" s="37"/>
      <c r="I154" s="37">
        <f t="shared" si="59"/>
        <v>0</v>
      </c>
      <c r="K154" s="37">
        <f t="shared" si="60"/>
        <v>0</v>
      </c>
      <c r="M154" s="37">
        <f t="shared" si="61"/>
        <v>0</v>
      </c>
      <c r="O154" s="37">
        <f t="shared" si="62"/>
        <v>0</v>
      </c>
      <c r="P154" s="30">
        <v>12</v>
      </c>
      <c r="Q154" s="15">
        <v>135</v>
      </c>
      <c r="S154" s="15">
        <f t="shared" si="63"/>
        <v>3</v>
      </c>
      <c r="U154" s="42">
        <f t="shared" si="64"/>
        <v>23688.982413662528</v>
      </c>
      <c r="W154" s="42">
        <f t="shared" si="56"/>
        <v>23688.982413662528</v>
      </c>
      <c r="Y154" s="42">
        <f>IF($K$8="No",0,SUM($W$20*Inputs!$G$79,Financials!FP$19-Financials!FP$15))</f>
        <v>2734.0338279431148</v>
      </c>
      <c r="AA154" s="42">
        <f>IF($K$8="No",0,Financials!FP$41)</f>
        <v>637.91643613155043</v>
      </c>
      <c r="AB154" s="42"/>
      <c r="AC154" s="37">
        <f t="shared" si="57"/>
        <v>0</v>
      </c>
      <c r="AD154" s="42"/>
      <c r="OE154" s="15" t="s">
        <v>373</v>
      </c>
      <c r="OF154" s="194" t="s">
        <v>642</v>
      </c>
      <c r="OG154" s="15" t="s">
        <v>643</v>
      </c>
      <c r="OH154" s="15">
        <f>IF($K$8="No",0,SUM(W154*Inputs!$G$79,Financials!FP$19-Financials!FP$15))</f>
        <v>2368.8982413662525</v>
      </c>
    </row>
    <row r="155" spans="5:398" s="15" customFormat="1">
      <c r="E155" s="15">
        <v>136</v>
      </c>
      <c r="G155" s="37">
        <f t="shared" si="58"/>
        <v>0</v>
      </c>
      <c r="H155" s="37"/>
      <c r="I155" s="37">
        <f t="shared" si="59"/>
        <v>0</v>
      </c>
      <c r="K155" s="37">
        <f t="shared" si="60"/>
        <v>0</v>
      </c>
      <c r="M155" s="37">
        <f t="shared" si="61"/>
        <v>0</v>
      </c>
      <c r="O155" s="37">
        <f t="shared" si="62"/>
        <v>0</v>
      </c>
      <c r="P155" s="30">
        <v>12</v>
      </c>
      <c r="Q155" s="15">
        <v>136</v>
      </c>
      <c r="S155" s="15">
        <f t="shared" si="63"/>
        <v>4</v>
      </c>
      <c r="U155" s="42">
        <f t="shared" si="64"/>
        <v>23688.982413662528</v>
      </c>
      <c r="W155" s="42">
        <f t="shared" si="56"/>
        <v>23688.982413662528</v>
      </c>
      <c r="Y155" s="42">
        <f>IF($K$8="No",0,SUM($W$20*Inputs!$G$79,Financials!FQ$19-Financials!FQ$15))</f>
        <v>2734.0338279431148</v>
      </c>
      <c r="AA155" s="42">
        <f>IF($K$8="No",0,Financials!FQ$41)</f>
        <v>637.91643613155043</v>
      </c>
      <c r="AB155" s="42"/>
      <c r="AC155" s="37">
        <f t="shared" si="57"/>
        <v>0</v>
      </c>
      <c r="AD155" s="42"/>
      <c r="OE155" s="15" t="s">
        <v>373</v>
      </c>
      <c r="OF155" s="194" t="s">
        <v>644</v>
      </c>
      <c r="OG155" s="15" t="s">
        <v>645</v>
      </c>
      <c r="OH155" s="15">
        <f>IF($K$8="No",0,SUM(W155*Inputs!$G$79,Financials!FQ$19-Financials!FQ$15))</f>
        <v>2368.8982413662525</v>
      </c>
    </row>
    <row r="156" spans="5:398" s="15" customFormat="1">
      <c r="E156" s="15">
        <v>137</v>
      </c>
      <c r="G156" s="37">
        <f t="shared" si="58"/>
        <v>0</v>
      </c>
      <c r="H156" s="37"/>
      <c r="I156" s="37">
        <f t="shared" si="59"/>
        <v>0</v>
      </c>
      <c r="K156" s="37">
        <f t="shared" si="60"/>
        <v>0</v>
      </c>
      <c r="M156" s="37">
        <f t="shared" si="61"/>
        <v>0</v>
      </c>
      <c r="O156" s="37">
        <f t="shared" si="62"/>
        <v>0</v>
      </c>
      <c r="P156" s="30">
        <v>12</v>
      </c>
      <c r="Q156" s="15">
        <v>137</v>
      </c>
      <c r="S156" s="15">
        <f t="shared" si="63"/>
        <v>5</v>
      </c>
      <c r="U156" s="42">
        <f t="shared" si="64"/>
        <v>23688.982413662528</v>
      </c>
      <c r="W156" s="42">
        <f t="shared" si="56"/>
        <v>23688.982413662528</v>
      </c>
      <c r="Y156" s="42">
        <f>IF($K$8="No",0,SUM($W$20*Inputs!$G$79,Financials!FR$19-Financials!FR$15))</f>
        <v>2734.0338279431148</v>
      </c>
      <c r="AA156" s="42">
        <f>IF($K$8="No",0,Financials!FR$41)</f>
        <v>637.91643613155043</v>
      </c>
      <c r="AB156" s="42"/>
      <c r="AC156" s="37">
        <f t="shared" si="57"/>
        <v>0</v>
      </c>
      <c r="AD156" s="42"/>
      <c r="OE156" s="15" t="s">
        <v>373</v>
      </c>
      <c r="OF156" s="194" t="s">
        <v>646</v>
      </c>
      <c r="OG156" s="15" t="s">
        <v>647</v>
      </c>
      <c r="OH156" s="15">
        <f>IF($K$8="No",0,SUM(W156*Inputs!$G$79,Financials!FR$19-Financials!FR$15))</f>
        <v>2368.8982413662525</v>
      </c>
    </row>
    <row r="157" spans="5:398" s="15" customFormat="1">
      <c r="E157" s="15">
        <v>138</v>
      </c>
      <c r="G157" s="37">
        <f t="shared" si="58"/>
        <v>0</v>
      </c>
      <c r="H157" s="37"/>
      <c r="I157" s="37">
        <f t="shared" si="59"/>
        <v>0</v>
      </c>
      <c r="K157" s="37">
        <f t="shared" si="60"/>
        <v>0</v>
      </c>
      <c r="M157" s="37">
        <f t="shared" si="61"/>
        <v>0</v>
      </c>
      <c r="O157" s="37">
        <f t="shared" si="62"/>
        <v>0</v>
      </c>
      <c r="P157" s="30">
        <v>12</v>
      </c>
      <c r="Q157" s="15">
        <v>138</v>
      </c>
      <c r="S157" s="15">
        <f t="shared" si="63"/>
        <v>6</v>
      </c>
      <c r="U157" s="42">
        <f t="shared" si="64"/>
        <v>23688.982413662528</v>
      </c>
      <c r="W157" s="42">
        <f t="shared" si="56"/>
        <v>23688.982413662528</v>
      </c>
      <c r="Y157" s="42">
        <f>IF($K$8="No",0,SUM($W$20*Inputs!$G$79,Financials!FS$19-Financials!FS$15))</f>
        <v>2734.0338279431148</v>
      </c>
      <c r="AA157" s="42">
        <f>IF($K$8="No",0,Financials!FS$41)</f>
        <v>637.91643613155043</v>
      </c>
      <c r="AB157" s="42"/>
      <c r="AC157" s="37">
        <f t="shared" si="57"/>
        <v>0</v>
      </c>
      <c r="AD157" s="42"/>
      <c r="OE157" s="15" t="s">
        <v>373</v>
      </c>
      <c r="OF157" s="194" t="s">
        <v>648</v>
      </c>
      <c r="OG157" s="15" t="s">
        <v>649</v>
      </c>
      <c r="OH157" s="15">
        <f>IF($K$8="No",0,SUM(W157*Inputs!$G$79,Financials!FS$19-Financials!FS$15))</f>
        <v>2368.8982413662525</v>
      </c>
    </row>
    <row r="158" spans="5:398" s="15" customFormat="1">
      <c r="E158" s="15">
        <v>139</v>
      </c>
      <c r="G158" s="37">
        <f t="shared" si="58"/>
        <v>0</v>
      </c>
      <c r="H158" s="37"/>
      <c r="I158" s="37">
        <f t="shared" si="59"/>
        <v>0</v>
      </c>
      <c r="K158" s="37">
        <f t="shared" si="60"/>
        <v>0</v>
      </c>
      <c r="M158" s="37">
        <f t="shared" si="61"/>
        <v>0</v>
      </c>
      <c r="O158" s="37">
        <f t="shared" si="62"/>
        <v>0</v>
      </c>
      <c r="P158" s="30">
        <v>12</v>
      </c>
      <c r="Q158" s="15">
        <v>139</v>
      </c>
      <c r="S158" s="15">
        <f t="shared" si="63"/>
        <v>7</v>
      </c>
      <c r="U158" s="42">
        <f t="shared" si="64"/>
        <v>23688.982413662528</v>
      </c>
      <c r="W158" s="42">
        <f t="shared" si="56"/>
        <v>23688.982413662528</v>
      </c>
      <c r="Y158" s="42">
        <f>IF($K$8="No",0,SUM($W$20*Inputs!$G$79,Financials!FT$19-Financials!FT$15))</f>
        <v>2734.0338279431148</v>
      </c>
      <c r="AA158" s="42">
        <f>IF($K$8="No",0,Financials!FT$41)</f>
        <v>637.91643613155043</v>
      </c>
      <c r="AB158" s="42"/>
      <c r="AC158" s="37">
        <f t="shared" si="57"/>
        <v>0</v>
      </c>
      <c r="AD158" s="42"/>
      <c r="OE158" s="15" t="s">
        <v>373</v>
      </c>
      <c r="OF158" s="194" t="s">
        <v>650</v>
      </c>
      <c r="OG158" s="15" t="s">
        <v>651</v>
      </c>
      <c r="OH158" s="15">
        <f>IF($K$8="No",0,SUM(W158*Inputs!$G$79,Financials!FT$19-Financials!FT$15))</f>
        <v>2368.8982413662525</v>
      </c>
    </row>
    <row r="159" spans="5:398" s="15" customFormat="1">
      <c r="E159" s="15">
        <v>140</v>
      </c>
      <c r="G159" s="37">
        <f t="shared" si="58"/>
        <v>0</v>
      </c>
      <c r="H159" s="37"/>
      <c r="I159" s="37">
        <f t="shared" si="59"/>
        <v>0</v>
      </c>
      <c r="K159" s="37">
        <f t="shared" si="60"/>
        <v>0</v>
      </c>
      <c r="M159" s="37">
        <f t="shared" si="61"/>
        <v>0</v>
      </c>
      <c r="O159" s="37">
        <f t="shared" si="62"/>
        <v>0</v>
      </c>
      <c r="P159" s="30">
        <v>12</v>
      </c>
      <c r="Q159" s="15">
        <v>140</v>
      </c>
      <c r="S159" s="15">
        <f t="shared" si="63"/>
        <v>8</v>
      </c>
      <c r="U159" s="42">
        <f t="shared" si="64"/>
        <v>23688.982413662528</v>
      </c>
      <c r="W159" s="42">
        <f t="shared" si="56"/>
        <v>23688.982413662528</v>
      </c>
      <c r="Y159" s="42">
        <f>IF($K$8="No",0,SUM($W$20*Inputs!$G$79,Financials!FU$19-Financials!FU$15))</f>
        <v>2734.0338279431148</v>
      </c>
      <c r="AA159" s="42">
        <f>IF($K$8="No",0,Financials!FU$41)</f>
        <v>637.91643613155043</v>
      </c>
      <c r="AB159" s="42"/>
      <c r="AC159" s="37">
        <f t="shared" si="57"/>
        <v>0</v>
      </c>
      <c r="AD159" s="42"/>
      <c r="OE159" s="15" t="s">
        <v>373</v>
      </c>
      <c r="OF159" s="194" t="s">
        <v>652</v>
      </c>
      <c r="OG159" s="15" t="s">
        <v>653</v>
      </c>
      <c r="OH159" s="15">
        <f>IF($K$8="No",0,SUM(W159*Inputs!$G$79,Financials!FU$19-Financials!FU$15))</f>
        <v>2368.8982413662525</v>
      </c>
    </row>
    <row r="160" spans="5:398" s="15" customFormat="1">
      <c r="E160" s="15">
        <v>141</v>
      </c>
      <c r="G160" s="37">
        <f t="shared" si="58"/>
        <v>0</v>
      </c>
      <c r="H160" s="37"/>
      <c r="I160" s="37">
        <f t="shared" si="59"/>
        <v>0</v>
      </c>
      <c r="K160" s="37">
        <f t="shared" si="60"/>
        <v>0</v>
      </c>
      <c r="M160" s="37">
        <f t="shared" si="61"/>
        <v>0</v>
      </c>
      <c r="O160" s="37">
        <f t="shared" si="62"/>
        <v>0</v>
      </c>
      <c r="P160" s="30">
        <v>12</v>
      </c>
      <c r="Q160" s="15">
        <v>141</v>
      </c>
      <c r="S160" s="15">
        <f t="shared" si="63"/>
        <v>9</v>
      </c>
      <c r="U160" s="42">
        <f t="shared" si="64"/>
        <v>23688.982413662528</v>
      </c>
      <c r="W160" s="42">
        <f t="shared" si="56"/>
        <v>23688.982413662528</v>
      </c>
      <c r="Y160" s="42">
        <f>IF($K$8="No",0,SUM($W$20*Inputs!$G$79,Financials!FV$19-Financials!FV$15))</f>
        <v>2734.0338279431148</v>
      </c>
      <c r="AA160" s="42">
        <f>IF($K$8="No",0,Financials!FV$41)</f>
        <v>637.91643613155043</v>
      </c>
      <c r="AB160" s="42"/>
      <c r="AC160" s="37">
        <f t="shared" si="57"/>
        <v>0</v>
      </c>
      <c r="AD160" s="42"/>
      <c r="OE160" s="15" t="s">
        <v>373</v>
      </c>
      <c r="OF160" s="194" t="s">
        <v>654</v>
      </c>
      <c r="OG160" s="15" t="s">
        <v>655</v>
      </c>
      <c r="OH160" s="15">
        <f>IF($K$8="No",0,SUM(W160*Inputs!$G$79,Financials!FV$19-Financials!FV$15))</f>
        <v>2368.8982413662525</v>
      </c>
    </row>
    <row r="161" spans="5:398" s="15" customFormat="1">
      <c r="E161" s="15">
        <v>142</v>
      </c>
      <c r="G161" s="37">
        <f t="shared" si="58"/>
        <v>0</v>
      </c>
      <c r="H161" s="37"/>
      <c r="I161" s="37">
        <f t="shared" si="59"/>
        <v>0</v>
      </c>
      <c r="K161" s="37">
        <f t="shared" si="60"/>
        <v>0</v>
      </c>
      <c r="M161" s="37">
        <f t="shared" si="61"/>
        <v>0</v>
      </c>
      <c r="O161" s="37">
        <f t="shared" si="62"/>
        <v>0</v>
      </c>
      <c r="P161" s="30">
        <v>12</v>
      </c>
      <c r="Q161" s="15">
        <v>142</v>
      </c>
      <c r="S161" s="15">
        <f t="shared" si="63"/>
        <v>10</v>
      </c>
      <c r="U161" s="42">
        <f t="shared" si="64"/>
        <v>23688.982413662528</v>
      </c>
      <c r="W161" s="42">
        <f t="shared" si="56"/>
        <v>23688.982413662528</v>
      </c>
      <c r="Y161" s="42">
        <f>IF($K$8="No",0,SUM($W$20*Inputs!$G$79,Financials!FW$19-Financials!FW$15))</f>
        <v>2734.0338279431148</v>
      </c>
      <c r="AA161" s="42">
        <f>IF($K$8="No",0,Financials!FW$41)</f>
        <v>637.91643613155043</v>
      </c>
      <c r="AB161" s="42"/>
      <c r="AC161" s="37">
        <f t="shared" si="57"/>
        <v>0</v>
      </c>
      <c r="AD161" s="42"/>
      <c r="OE161" s="15" t="s">
        <v>373</v>
      </c>
      <c r="OF161" s="194" t="s">
        <v>656</v>
      </c>
      <c r="OG161" s="15" t="s">
        <v>657</v>
      </c>
      <c r="OH161" s="15">
        <f>IF($K$8="No",0,SUM(W161*Inputs!$G$79,Financials!FW$19-Financials!FW$15))</f>
        <v>2368.8982413662525</v>
      </c>
    </row>
    <row r="162" spans="5:398" s="15" customFormat="1">
      <c r="E162" s="15">
        <v>143</v>
      </c>
      <c r="G162" s="37">
        <f t="shared" si="58"/>
        <v>0</v>
      </c>
      <c r="H162" s="37"/>
      <c r="I162" s="37">
        <f t="shared" si="59"/>
        <v>0</v>
      </c>
      <c r="K162" s="37">
        <f t="shared" si="60"/>
        <v>0</v>
      </c>
      <c r="M162" s="37">
        <f t="shared" si="61"/>
        <v>0</v>
      </c>
      <c r="O162" s="37">
        <f t="shared" si="62"/>
        <v>0</v>
      </c>
      <c r="P162" s="30">
        <v>12</v>
      </c>
      <c r="Q162" s="15">
        <v>143</v>
      </c>
      <c r="S162" s="15">
        <f t="shared" si="63"/>
        <v>11</v>
      </c>
      <c r="U162" s="42">
        <f t="shared" si="64"/>
        <v>23688.982413662528</v>
      </c>
      <c r="W162" s="42">
        <f t="shared" si="56"/>
        <v>23688.982413662528</v>
      </c>
      <c r="Y162" s="42">
        <f>IF($K$8="No",0,SUM($W$20*Inputs!$G$79,Financials!FX$19-Financials!FX$15))</f>
        <v>2734.0338279431148</v>
      </c>
      <c r="AA162" s="42">
        <f>IF($K$8="No",0,Financials!FX$41)</f>
        <v>637.91643613155043</v>
      </c>
      <c r="AB162" s="42"/>
      <c r="AC162" s="37">
        <f t="shared" si="57"/>
        <v>0</v>
      </c>
      <c r="AD162" s="42"/>
      <c r="OE162" s="15" t="s">
        <v>373</v>
      </c>
      <c r="OF162" s="194" t="s">
        <v>658</v>
      </c>
      <c r="OG162" s="15" t="s">
        <v>659</v>
      </c>
      <c r="OH162" s="15">
        <f>IF($K$8="No",0,SUM(W162*Inputs!$G$79,Financials!FX$19-Financials!FX$15))</f>
        <v>2368.8982413662525</v>
      </c>
    </row>
    <row r="163" spans="5:398" s="15" customFormat="1">
      <c r="E163" s="15">
        <v>144</v>
      </c>
      <c r="G163" s="37">
        <f t="shared" si="58"/>
        <v>0</v>
      </c>
      <c r="H163" s="37"/>
      <c r="I163" s="37">
        <f t="shared" si="59"/>
        <v>0</v>
      </c>
      <c r="K163" s="37">
        <f t="shared" si="60"/>
        <v>0</v>
      </c>
      <c r="M163" s="37">
        <f t="shared" si="61"/>
        <v>0</v>
      </c>
      <c r="O163" s="37">
        <f t="shared" si="62"/>
        <v>0</v>
      </c>
      <c r="P163" s="30">
        <v>12</v>
      </c>
      <c r="Q163" s="15">
        <v>144</v>
      </c>
      <c r="S163" s="15">
        <f t="shared" si="63"/>
        <v>12</v>
      </c>
      <c r="U163" s="42">
        <f t="shared" si="64"/>
        <v>23688.982413662528</v>
      </c>
      <c r="W163" s="42">
        <f t="shared" si="56"/>
        <v>23688.982413662528</v>
      </c>
      <c r="Y163" s="42">
        <f>IF($K$8="No",0,SUM($W$20*Inputs!$G$79,Financials!FY$19-Financials!FY$15))</f>
        <v>2734.0338279431148</v>
      </c>
      <c r="AA163" s="42">
        <f>IF($K$8="No",0,Financials!FY$41)</f>
        <v>637.91643613155043</v>
      </c>
      <c r="AB163" s="42"/>
      <c r="AC163" s="37">
        <f t="shared" si="57"/>
        <v>0</v>
      </c>
      <c r="AD163" s="42"/>
      <c r="OE163" s="15" t="s">
        <v>373</v>
      </c>
      <c r="OF163" s="194" t="s">
        <v>660</v>
      </c>
      <c r="OG163" s="15" t="s">
        <v>661</v>
      </c>
      <c r="OH163" s="15">
        <f>IF($K$8="No",0,SUM(W163*Inputs!$G$79,Financials!FY$19-Financials!FY$15))</f>
        <v>2368.8982413662525</v>
      </c>
    </row>
    <row r="164" spans="5:398" s="15" customFormat="1">
      <c r="E164" s="15">
        <v>145</v>
      </c>
      <c r="G164" s="37">
        <f t="shared" si="58"/>
        <v>0</v>
      </c>
      <c r="H164" s="37"/>
      <c r="I164" s="37">
        <f t="shared" si="59"/>
        <v>0</v>
      </c>
      <c r="K164" s="37">
        <f t="shared" si="60"/>
        <v>0</v>
      </c>
      <c r="M164" s="37">
        <f t="shared" si="61"/>
        <v>0</v>
      </c>
      <c r="O164" s="37">
        <f t="shared" si="62"/>
        <v>0</v>
      </c>
      <c r="P164" s="30">
        <v>13</v>
      </c>
      <c r="Q164" s="15">
        <v>145</v>
      </c>
      <c r="S164" s="15">
        <f t="shared" si="63"/>
        <v>1</v>
      </c>
      <c r="U164" s="42">
        <f>$U$31*(1-Inputs!$M$18)^'Debt Schedule'!P163</f>
        <v>23570.537501594219</v>
      </c>
      <c r="W164" s="42">
        <f t="shared" si="56"/>
        <v>23570.537501594219</v>
      </c>
      <c r="Y164" s="42">
        <f>IF($K$8="No",0,SUM($W$20*Inputs!$G$79,Financials!FZ$19-Financials!FZ$15))</f>
        <v>2734.0338279431148</v>
      </c>
      <c r="AA164" s="42">
        <f>IF($K$8="No",0,Financials!FZ$41)</f>
        <v>646.20559818751485</v>
      </c>
      <c r="AB164" s="42"/>
      <c r="AC164" s="37">
        <f t="shared" si="57"/>
        <v>0</v>
      </c>
      <c r="AD164" s="42"/>
      <c r="OE164" s="15" t="s">
        <v>373</v>
      </c>
      <c r="OF164" s="194" t="s">
        <v>662</v>
      </c>
      <c r="OG164" s="15" t="s">
        <v>663</v>
      </c>
      <c r="OH164" s="15">
        <f>IF($K$8="No",0,SUM(W164*Inputs!$G$79,Financials!FZ$19-Financials!FZ$15))</f>
        <v>2357.0537501594217</v>
      </c>
    </row>
    <row r="165" spans="5:398" s="15" customFormat="1">
      <c r="E165" s="15">
        <v>146</v>
      </c>
      <c r="G165" s="37">
        <f t="shared" si="58"/>
        <v>0</v>
      </c>
      <c r="H165" s="37"/>
      <c r="I165" s="37">
        <f t="shared" si="59"/>
        <v>0</v>
      </c>
      <c r="K165" s="37">
        <f t="shared" si="60"/>
        <v>0</v>
      </c>
      <c r="M165" s="37">
        <f t="shared" si="61"/>
        <v>0</v>
      </c>
      <c r="O165" s="37">
        <f t="shared" si="62"/>
        <v>0</v>
      </c>
      <c r="P165" s="30">
        <v>13</v>
      </c>
      <c r="Q165" s="15">
        <v>146</v>
      </c>
      <c r="S165" s="15">
        <f t="shared" si="63"/>
        <v>2</v>
      </c>
      <c r="U165" s="42">
        <f t="shared" ref="U165:U175" si="65">U164</f>
        <v>23570.537501594219</v>
      </c>
      <c r="W165" s="42">
        <f t="shared" si="56"/>
        <v>23570.537501594219</v>
      </c>
      <c r="Y165" s="42">
        <f>IF($K$8="No",0,SUM($W$20*Inputs!$G$79,Financials!GA$19-Financials!GA$15))</f>
        <v>2734.0338279431148</v>
      </c>
      <c r="AA165" s="42">
        <f>IF($K$8="No",0,Financials!GA$41)</f>
        <v>646.20559818751485</v>
      </c>
      <c r="AB165" s="42"/>
      <c r="AC165" s="37">
        <f t="shared" si="57"/>
        <v>0</v>
      </c>
      <c r="AD165" s="42"/>
      <c r="OE165" s="15" t="s">
        <v>373</v>
      </c>
      <c r="OF165" s="194" t="s">
        <v>664</v>
      </c>
      <c r="OG165" s="15" t="s">
        <v>665</v>
      </c>
      <c r="OH165" s="15">
        <f>IF($K$8="No",0,SUM(W165*Inputs!$G$79,Financials!GA$19-Financials!GA$15))</f>
        <v>2357.0537501594217</v>
      </c>
    </row>
    <row r="166" spans="5:398" s="15" customFormat="1">
      <c r="E166" s="15">
        <v>147</v>
      </c>
      <c r="G166" s="37">
        <f t="shared" si="58"/>
        <v>0</v>
      </c>
      <c r="H166" s="37"/>
      <c r="I166" s="37">
        <f t="shared" si="59"/>
        <v>0</v>
      </c>
      <c r="K166" s="37">
        <f t="shared" si="60"/>
        <v>0</v>
      </c>
      <c r="M166" s="37">
        <f t="shared" si="61"/>
        <v>0</v>
      </c>
      <c r="O166" s="37">
        <f t="shared" si="62"/>
        <v>0</v>
      </c>
      <c r="P166" s="30">
        <v>13</v>
      </c>
      <c r="Q166" s="15">
        <v>147</v>
      </c>
      <c r="S166" s="15">
        <f t="shared" si="63"/>
        <v>3</v>
      </c>
      <c r="U166" s="42">
        <f t="shared" si="65"/>
        <v>23570.537501594219</v>
      </c>
      <c r="W166" s="42">
        <f t="shared" si="56"/>
        <v>23570.537501594219</v>
      </c>
      <c r="Y166" s="42">
        <f>IF($K$8="No",0,SUM($W$20*Inputs!$G$79,Financials!GB$19-Financials!GB$15))</f>
        <v>2734.0338279431148</v>
      </c>
      <c r="AA166" s="42">
        <f>IF($K$8="No",0,Financials!GB$41)</f>
        <v>646.20559818751485</v>
      </c>
      <c r="AB166" s="42"/>
      <c r="AC166" s="37">
        <f t="shared" si="57"/>
        <v>0</v>
      </c>
      <c r="AD166" s="42"/>
      <c r="OE166" s="15" t="s">
        <v>373</v>
      </c>
      <c r="OF166" s="194" t="s">
        <v>666</v>
      </c>
      <c r="OG166" s="15" t="s">
        <v>667</v>
      </c>
      <c r="OH166" s="15">
        <f>IF($K$8="No",0,SUM(W166*Inputs!$G$79,Financials!GB$19-Financials!GB$15))</f>
        <v>2357.0537501594217</v>
      </c>
    </row>
    <row r="167" spans="5:398" s="15" customFormat="1">
      <c r="E167" s="15">
        <v>148</v>
      </c>
      <c r="G167" s="37">
        <f t="shared" si="58"/>
        <v>0</v>
      </c>
      <c r="H167" s="37"/>
      <c r="I167" s="37">
        <f t="shared" si="59"/>
        <v>0</v>
      </c>
      <c r="K167" s="37">
        <f t="shared" si="60"/>
        <v>0</v>
      </c>
      <c r="M167" s="37">
        <f t="shared" si="61"/>
        <v>0</v>
      </c>
      <c r="O167" s="37">
        <f t="shared" si="62"/>
        <v>0</v>
      </c>
      <c r="P167" s="30">
        <v>13</v>
      </c>
      <c r="Q167" s="15">
        <v>148</v>
      </c>
      <c r="S167" s="15">
        <f t="shared" si="63"/>
        <v>4</v>
      </c>
      <c r="U167" s="42">
        <f t="shared" si="65"/>
        <v>23570.537501594219</v>
      </c>
      <c r="W167" s="42">
        <f t="shared" si="56"/>
        <v>23570.537501594219</v>
      </c>
      <c r="Y167" s="42">
        <f>IF($K$8="No",0,SUM($W$20*Inputs!$G$79,Financials!GC$19-Financials!GC$15))</f>
        <v>2734.0338279431148</v>
      </c>
      <c r="AA167" s="42">
        <f>IF($K$8="No",0,Financials!GC$41)</f>
        <v>646.20559818751485</v>
      </c>
      <c r="AB167" s="42"/>
      <c r="AC167" s="37">
        <f t="shared" si="57"/>
        <v>0</v>
      </c>
      <c r="AD167" s="42"/>
      <c r="OE167" s="15" t="s">
        <v>373</v>
      </c>
      <c r="OF167" s="194" t="s">
        <v>668</v>
      </c>
      <c r="OG167" s="15" t="s">
        <v>669</v>
      </c>
      <c r="OH167" s="15">
        <f>IF($K$8="No",0,SUM(W167*Inputs!$G$79,Financials!GC$19-Financials!GC$15))</f>
        <v>2357.0537501594217</v>
      </c>
    </row>
    <row r="168" spans="5:398" s="15" customFormat="1">
      <c r="E168" s="15">
        <v>149</v>
      </c>
      <c r="G168" s="37">
        <f t="shared" si="58"/>
        <v>0</v>
      </c>
      <c r="H168" s="37"/>
      <c r="I168" s="37">
        <f t="shared" si="59"/>
        <v>0</v>
      </c>
      <c r="K168" s="37">
        <f t="shared" si="60"/>
        <v>0</v>
      </c>
      <c r="M168" s="37">
        <f t="shared" si="61"/>
        <v>0</v>
      </c>
      <c r="O168" s="37">
        <f t="shared" si="62"/>
        <v>0</v>
      </c>
      <c r="P168" s="30">
        <v>13</v>
      </c>
      <c r="Q168" s="15">
        <v>149</v>
      </c>
      <c r="S168" s="15">
        <f t="shared" si="63"/>
        <v>5</v>
      </c>
      <c r="U168" s="42">
        <f t="shared" si="65"/>
        <v>23570.537501594219</v>
      </c>
      <c r="W168" s="42">
        <f t="shared" si="56"/>
        <v>23570.537501594219</v>
      </c>
      <c r="Y168" s="42">
        <f>IF($K$8="No",0,SUM($W$20*Inputs!$G$79,Financials!GD$19-Financials!GD$15))</f>
        <v>2734.0338279431148</v>
      </c>
      <c r="AA168" s="42">
        <f>IF($K$8="No",0,Financials!GD$41)</f>
        <v>646.20559818751485</v>
      </c>
      <c r="AB168" s="42"/>
      <c r="AC168" s="37">
        <f t="shared" si="57"/>
        <v>0</v>
      </c>
      <c r="AD168" s="42"/>
      <c r="OE168" s="15" t="s">
        <v>373</v>
      </c>
      <c r="OF168" s="194" t="s">
        <v>670</v>
      </c>
      <c r="OG168" s="15" t="s">
        <v>671</v>
      </c>
      <c r="OH168" s="15">
        <f>IF($K$8="No",0,SUM(W168*Inputs!$G$79,Financials!GD$19-Financials!GD$15))</f>
        <v>2357.0537501594217</v>
      </c>
    </row>
    <row r="169" spans="5:398" s="15" customFormat="1">
      <c r="E169" s="15">
        <v>150</v>
      </c>
      <c r="G169" s="37">
        <f t="shared" si="58"/>
        <v>0</v>
      </c>
      <c r="H169" s="37"/>
      <c r="I169" s="37">
        <f t="shared" si="59"/>
        <v>0</v>
      </c>
      <c r="K169" s="37">
        <f t="shared" si="60"/>
        <v>0</v>
      </c>
      <c r="M169" s="37">
        <f t="shared" si="61"/>
        <v>0</v>
      </c>
      <c r="O169" s="37">
        <f t="shared" si="62"/>
        <v>0</v>
      </c>
      <c r="P169" s="30">
        <v>13</v>
      </c>
      <c r="Q169" s="15">
        <v>150</v>
      </c>
      <c r="S169" s="15">
        <f t="shared" si="63"/>
        <v>6</v>
      </c>
      <c r="U169" s="42">
        <f t="shared" si="65"/>
        <v>23570.537501594219</v>
      </c>
      <c r="W169" s="42">
        <f t="shared" si="56"/>
        <v>23570.537501594219</v>
      </c>
      <c r="Y169" s="42">
        <f>IF($K$8="No",0,SUM($W$20*Inputs!$G$79,Financials!GE$19-Financials!GE$15))</f>
        <v>2734.0338279431148</v>
      </c>
      <c r="AA169" s="42">
        <f>IF($K$8="No",0,Financials!GE$41)</f>
        <v>646.20559818751485</v>
      </c>
      <c r="AB169" s="42"/>
      <c r="AC169" s="37">
        <f t="shared" si="57"/>
        <v>0</v>
      </c>
      <c r="AD169" s="42"/>
      <c r="OE169" s="15" t="s">
        <v>373</v>
      </c>
      <c r="OF169" s="194" t="s">
        <v>672</v>
      </c>
      <c r="OG169" s="15" t="s">
        <v>673</v>
      </c>
      <c r="OH169" s="15">
        <f>IF($K$8="No",0,SUM(W169*Inputs!$G$79,Financials!GE$19-Financials!GE$15))</f>
        <v>2357.0537501594217</v>
      </c>
    </row>
    <row r="170" spans="5:398" s="15" customFormat="1">
      <c r="E170" s="15">
        <v>151</v>
      </c>
      <c r="G170" s="37">
        <f t="shared" si="58"/>
        <v>0</v>
      </c>
      <c r="H170" s="37"/>
      <c r="I170" s="37">
        <f t="shared" si="59"/>
        <v>0</v>
      </c>
      <c r="K170" s="37">
        <f t="shared" si="60"/>
        <v>0</v>
      </c>
      <c r="M170" s="37">
        <f t="shared" si="61"/>
        <v>0</v>
      </c>
      <c r="O170" s="37">
        <f t="shared" si="62"/>
        <v>0</v>
      </c>
      <c r="P170" s="30">
        <v>13</v>
      </c>
      <c r="Q170" s="15">
        <v>151</v>
      </c>
      <c r="S170" s="15">
        <f t="shared" si="63"/>
        <v>7</v>
      </c>
      <c r="U170" s="42">
        <f t="shared" si="65"/>
        <v>23570.537501594219</v>
      </c>
      <c r="W170" s="42">
        <f t="shared" si="56"/>
        <v>23570.537501594219</v>
      </c>
      <c r="Y170" s="42">
        <f>IF($K$8="No",0,SUM($W$20*Inputs!$G$79,Financials!GF$19-Financials!GF$15))</f>
        <v>2734.0338279431148</v>
      </c>
      <c r="AA170" s="42">
        <f>IF($K$8="No",0,Financials!GF$41)</f>
        <v>646.20559818751485</v>
      </c>
      <c r="AB170" s="42"/>
      <c r="AC170" s="37">
        <f t="shared" si="57"/>
        <v>0</v>
      </c>
      <c r="AD170" s="42"/>
      <c r="OE170" s="15" t="s">
        <v>373</v>
      </c>
      <c r="OF170" s="194" t="s">
        <v>674</v>
      </c>
      <c r="OG170" s="15" t="s">
        <v>675</v>
      </c>
      <c r="OH170" s="15">
        <f>IF($K$8="No",0,SUM(W170*Inputs!$G$79,Financials!GF$19-Financials!GF$15))</f>
        <v>2357.0537501594217</v>
      </c>
    </row>
    <row r="171" spans="5:398" s="15" customFormat="1">
      <c r="E171" s="15">
        <v>152</v>
      </c>
      <c r="G171" s="37">
        <f t="shared" si="58"/>
        <v>0</v>
      </c>
      <c r="H171" s="37"/>
      <c r="I171" s="37">
        <f t="shared" si="59"/>
        <v>0</v>
      </c>
      <c r="K171" s="37">
        <f t="shared" si="60"/>
        <v>0</v>
      </c>
      <c r="M171" s="37">
        <f t="shared" si="61"/>
        <v>0</v>
      </c>
      <c r="O171" s="37">
        <f t="shared" si="62"/>
        <v>0</v>
      </c>
      <c r="P171" s="30">
        <v>13</v>
      </c>
      <c r="Q171" s="15">
        <v>152</v>
      </c>
      <c r="S171" s="15">
        <f t="shared" si="63"/>
        <v>8</v>
      </c>
      <c r="U171" s="42">
        <f t="shared" si="65"/>
        <v>23570.537501594219</v>
      </c>
      <c r="W171" s="42">
        <f t="shared" si="56"/>
        <v>23570.537501594219</v>
      </c>
      <c r="Y171" s="42">
        <f>IF($K$8="No",0,SUM($W$20*Inputs!$G$79,Financials!GG$19-Financials!GG$15))</f>
        <v>2734.0338279431148</v>
      </c>
      <c r="AA171" s="42">
        <f>IF($K$8="No",0,Financials!GG$41)</f>
        <v>646.20559818751485</v>
      </c>
      <c r="AB171" s="42"/>
      <c r="AC171" s="37">
        <f t="shared" si="57"/>
        <v>0</v>
      </c>
      <c r="AD171" s="42"/>
      <c r="OE171" s="15" t="s">
        <v>373</v>
      </c>
      <c r="OF171" s="194" t="s">
        <v>676</v>
      </c>
      <c r="OG171" s="15" t="s">
        <v>677</v>
      </c>
      <c r="OH171" s="15">
        <f>IF($K$8="No",0,SUM(W171*Inputs!$G$79,Financials!GG$19-Financials!GG$15))</f>
        <v>2357.0537501594217</v>
      </c>
    </row>
    <row r="172" spans="5:398" s="15" customFormat="1">
      <c r="E172" s="15">
        <v>153</v>
      </c>
      <c r="G172" s="37">
        <f t="shared" si="58"/>
        <v>0</v>
      </c>
      <c r="H172" s="37"/>
      <c r="I172" s="37">
        <f t="shared" si="59"/>
        <v>0</v>
      </c>
      <c r="K172" s="37">
        <f t="shared" si="60"/>
        <v>0</v>
      </c>
      <c r="M172" s="37">
        <f t="shared" si="61"/>
        <v>0</v>
      </c>
      <c r="O172" s="37">
        <f t="shared" si="62"/>
        <v>0</v>
      </c>
      <c r="P172" s="30">
        <v>13</v>
      </c>
      <c r="Q172" s="15">
        <v>153</v>
      </c>
      <c r="S172" s="15">
        <f t="shared" si="63"/>
        <v>9</v>
      </c>
      <c r="U172" s="42">
        <f t="shared" si="65"/>
        <v>23570.537501594219</v>
      </c>
      <c r="W172" s="42">
        <f t="shared" si="56"/>
        <v>23570.537501594219</v>
      </c>
      <c r="Y172" s="42">
        <f>IF($K$8="No",0,SUM($W$20*Inputs!$G$79,Financials!GH$19-Financials!GH$15))</f>
        <v>2734.0338279431148</v>
      </c>
      <c r="AA172" s="42">
        <f>IF($K$8="No",0,Financials!GH$41)</f>
        <v>646.20559818751485</v>
      </c>
      <c r="AB172" s="42"/>
      <c r="AC172" s="37">
        <f t="shared" si="57"/>
        <v>0</v>
      </c>
      <c r="AD172" s="42"/>
      <c r="OE172" s="15" t="s">
        <v>373</v>
      </c>
      <c r="OF172" s="194" t="s">
        <v>678</v>
      </c>
      <c r="OG172" s="15" t="s">
        <v>679</v>
      </c>
      <c r="OH172" s="15">
        <f>IF($K$8="No",0,SUM(W172*Inputs!$G$79,Financials!GH$19-Financials!GH$15))</f>
        <v>2357.0537501594217</v>
      </c>
    </row>
    <row r="173" spans="5:398" s="15" customFormat="1">
      <c r="E173" s="15">
        <v>154</v>
      </c>
      <c r="G173" s="37">
        <f t="shared" si="58"/>
        <v>0</v>
      </c>
      <c r="H173" s="37"/>
      <c r="I173" s="37">
        <f t="shared" si="59"/>
        <v>0</v>
      </c>
      <c r="K173" s="37">
        <f t="shared" si="60"/>
        <v>0</v>
      </c>
      <c r="M173" s="37">
        <f t="shared" si="61"/>
        <v>0</v>
      </c>
      <c r="O173" s="37">
        <f t="shared" si="62"/>
        <v>0</v>
      </c>
      <c r="P173" s="30">
        <v>13</v>
      </c>
      <c r="Q173" s="15">
        <v>154</v>
      </c>
      <c r="S173" s="15">
        <f t="shared" si="63"/>
        <v>10</v>
      </c>
      <c r="U173" s="42">
        <f t="shared" si="65"/>
        <v>23570.537501594219</v>
      </c>
      <c r="W173" s="42">
        <f t="shared" si="56"/>
        <v>23570.537501594219</v>
      </c>
      <c r="Y173" s="42">
        <f>IF($K$8="No",0,SUM($W$20*Inputs!$G$79,Financials!GI$19-Financials!GI$15))</f>
        <v>2734.0338279431148</v>
      </c>
      <c r="AA173" s="42">
        <f>IF($K$8="No",0,Financials!GI$41)</f>
        <v>646.20559818751485</v>
      </c>
      <c r="AB173" s="42"/>
      <c r="AC173" s="37">
        <f t="shared" si="57"/>
        <v>0</v>
      </c>
      <c r="AD173" s="42"/>
      <c r="OE173" s="15" t="s">
        <v>373</v>
      </c>
      <c r="OF173" s="194" t="s">
        <v>680</v>
      </c>
      <c r="OG173" s="15" t="s">
        <v>681</v>
      </c>
      <c r="OH173" s="15">
        <f>IF($K$8="No",0,SUM(W173*Inputs!$G$79,Financials!GI$19-Financials!GI$15))</f>
        <v>2357.0537501594217</v>
      </c>
    </row>
    <row r="174" spans="5:398" s="15" customFormat="1">
      <c r="E174" s="15">
        <v>155</v>
      </c>
      <c r="G174" s="37">
        <f t="shared" si="58"/>
        <v>0</v>
      </c>
      <c r="H174" s="37"/>
      <c r="I174" s="37">
        <f t="shared" si="59"/>
        <v>0</v>
      </c>
      <c r="K174" s="37">
        <f t="shared" si="60"/>
        <v>0</v>
      </c>
      <c r="M174" s="37">
        <f t="shared" si="61"/>
        <v>0</v>
      </c>
      <c r="O174" s="37">
        <f t="shared" si="62"/>
        <v>0</v>
      </c>
      <c r="P174" s="30">
        <v>13</v>
      </c>
      <c r="Q174" s="15">
        <v>155</v>
      </c>
      <c r="S174" s="15">
        <f t="shared" si="63"/>
        <v>11</v>
      </c>
      <c r="U174" s="42">
        <f t="shared" si="65"/>
        <v>23570.537501594219</v>
      </c>
      <c r="W174" s="42">
        <f t="shared" si="56"/>
        <v>23570.537501594219</v>
      </c>
      <c r="Y174" s="42">
        <f>IF($K$8="No",0,SUM($W$20*Inputs!$G$79,Financials!GJ$19-Financials!GJ$15))</f>
        <v>2734.0338279431148</v>
      </c>
      <c r="AA174" s="42">
        <f>IF($K$8="No",0,Financials!GJ$41)</f>
        <v>646.20559818751485</v>
      </c>
      <c r="AB174" s="42"/>
      <c r="AC174" s="37">
        <f t="shared" si="57"/>
        <v>0</v>
      </c>
      <c r="AD174" s="42"/>
      <c r="OE174" s="15" t="s">
        <v>373</v>
      </c>
      <c r="OF174" s="194" t="s">
        <v>682</v>
      </c>
      <c r="OG174" s="15" t="s">
        <v>683</v>
      </c>
      <c r="OH174" s="15">
        <f>IF($K$8="No",0,SUM(W174*Inputs!$G$79,Financials!GJ$19-Financials!GJ$15))</f>
        <v>2357.0537501594217</v>
      </c>
    </row>
    <row r="175" spans="5:398" s="15" customFormat="1">
      <c r="E175" s="15">
        <v>156</v>
      </c>
      <c r="G175" s="37">
        <f t="shared" si="58"/>
        <v>0</v>
      </c>
      <c r="H175" s="37"/>
      <c r="I175" s="37">
        <f t="shared" si="59"/>
        <v>0</v>
      </c>
      <c r="K175" s="37">
        <f t="shared" si="60"/>
        <v>0</v>
      </c>
      <c r="M175" s="37">
        <f t="shared" si="61"/>
        <v>0</v>
      </c>
      <c r="O175" s="37">
        <f t="shared" si="62"/>
        <v>0</v>
      </c>
      <c r="P175" s="30">
        <v>13</v>
      </c>
      <c r="Q175" s="15">
        <v>156</v>
      </c>
      <c r="S175" s="15">
        <f t="shared" si="63"/>
        <v>12</v>
      </c>
      <c r="U175" s="42">
        <f t="shared" si="65"/>
        <v>23570.537501594219</v>
      </c>
      <c r="W175" s="42">
        <f t="shared" si="56"/>
        <v>23570.537501594219</v>
      </c>
      <c r="Y175" s="42">
        <f>IF($K$8="No",0,SUM($W$20*Inputs!$G$79,Financials!GK$19-Financials!GK$15))</f>
        <v>2734.0338279431148</v>
      </c>
      <c r="AA175" s="42">
        <f>IF($K$8="No",0,Financials!GK$41)</f>
        <v>646.20559818751485</v>
      </c>
      <c r="AB175" s="42"/>
      <c r="AC175" s="37">
        <f t="shared" si="57"/>
        <v>0</v>
      </c>
      <c r="AD175" s="42"/>
      <c r="OE175" s="15" t="s">
        <v>373</v>
      </c>
      <c r="OF175" s="194" t="s">
        <v>684</v>
      </c>
      <c r="OG175" s="15" t="s">
        <v>685</v>
      </c>
      <c r="OH175" s="15">
        <f>IF($K$8="No",0,SUM(W175*Inputs!$G$79,Financials!GK$19-Financials!GK$15))</f>
        <v>2357.0537501594217</v>
      </c>
    </row>
    <row r="176" spans="5:398" s="15" customFormat="1">
      <c r="E176" s="15">
        <v>157</v>
      </c>
      <c r="G176" s="37">
        <f t="shared" si="58"/>
        <v>0</v>
      </c>
      <c r="H176" s="37"/>
      <c r="I176" s="37">
        <f t="shared" si="59"/>
        <v>0</v>
      </c>
      <c r="K176" s="37">
        <f t="shared" si="60"/>
        <v>0</v>
      </c>
      <c r="M176" s="37">
        <f t="shared" si="61"/>
        <v>0</v>
      </c>
      <c r="O176" s="37">
        <f t="shared" si="62"/>
        <v>0</v>
      </c>
      <c r="P176" s="30">
        <v>14</v>
      </c>
      <c r="Q176" s="15">
        <v>157</v>
      </c>
      <c r="S176" s="15">
        <f t="shared" si="63"/>
        <v>1</v>
      </c>
      <c r="U176" s="42">
        <f>$U$31*(1-Inputs!$M$18)^'Debt Schedule'!P175</f>
        <v>23452.684814086249</v>
      </c>
      <c r="W176" s="42">
        <f t="shared" si="56"/>
        <v>23452.684814086249</v>
      </c>
      <c r="Y176" s="42">
        <f>IF($K$8="No",0,SUM($W$20*Inputs!$G$79,Financials!GL$19-Financials!GL$15))</f>
        <v>2734.0338279431148</v>
      </c>
      <c r="AA176" s="42">
        <f>IF($K$8="No",0,Financials!GL$41)</f>
        <v>654.66054348459852</v>
      </c>
      <c r="AB176" s="42"/>
      <c r="AC176" s="37">
        <f t="shared" si="57"/>
        <v>0</v>
      </c>
      <c r="AD176" s="42"/>
      <c r="OE176" s="15" t="s">
        <v>373</v>
      </c>
      <c r="OF176" s="194" t="s">
        <v>686</v>
      </c>
      <c r="OG176" s="15" t="s">
        <v>687</v>
      </c>
      <c r="OH176" s="15">
        <f>IF($K$8="No",0,SUM(W176*Inputs!$G$79,Financials!GL$19-Financials!GL$15))</f>
        <v>2345.2684814086247</v>
      </c>
    </row>
    <row r="177" spans="5:398" s="15" customFormat="1">
      <c r="E177" s="15">
        <v>158</v>
      </c>
      <c r="G177" s="37">
        <f t="shared" si="58"/>
        <v>0</v>
      </c>
      <c r="H177" s="37"/>
      <c r="I177" s="37">
        <f t="shared" si="59"/>
        <v>0</v>
      </c>
      <c r="K177" s="37">
        <f t="shared" si="60"/>
        <v>0</v>
      </c>
      <c r="M177" s="37">
        <f t="shared" si="61"/>
        <v>0</v>
      </c>
      <c r="O177" s="37">
        <f t="shared" si="62"/>
        <v>0</v>
      </c>
      <c r="P177" s="30">
        <v>14</v>
      </c>
      <c r="Q177" s="15">
        <v>158</v>
      </c>
      <c r="S177" s="15">
        <f t="shared" si="63"/>
        <v>2</v>
      </c>
      <c r="U177" s="42">
        <f t="shared" ref="U177:U187" si="66">U176</f>
        <v>23452.684814086249</v>
      </c>
      <c r="W177" s="42">
        <f t="shared" si="56"/>
        <v>23452.684814086249</v>
      </c>
      <c r="Y177" s="42">
        <f>IF($K$8="No",0,SUM($W$20*Inputs!$G$79,Financials!GM$19-Financials!GM$15))</f>
        <v>2734.0338279431148</v>
      </c>
      <c r="AA177" s="42">
        <f>IF($K$8="No",0,Financials!GM$41)</f>
        <v>654.66054348459852</v>
      </c>
      <c r="AB177" s="42"/>
      <c r="AC177" s="37">
        <f t="shared" si="57"/>
        <v>0</v>
      </c>
      <c r="AD177" s="42"/>
      <c r="OE177" s="15" t="s">
        <v>373</v>
      </c>
      <c r="OF177" s="194" t="s">
        <v>688</v>
      </c>
      <c r="OG177" s="15" t="s">
        <v>689</v>
      </c>
      <c r="OH177" s="15">
        <f>IF($K$8="No",0,SUM(W177*Inputs!$G$79,Financials!GM$19-Financials!GM$15))</f>
        <v>2345.2684814086247</v>
      </c>
    </row>
    <row r="178" spans="5:398" s="15" customFormat="1">
      <c r="E178" s="15">
        <v>159</v>
      </c>
      <c r="G178" s="37">
        <f t="shared" si="58"/>
        <v>0</v>
      </c>
      <c r="H178" s="37"/>
      <c r="I178" s="37">
        <f t="shared" si="59"/>
        <v>0</v>
      </c>
      <c r="K178" s="37">
        <f t="shared" si="60"/>
        <v>0</v>
      </c>
      <c r="M178" s="37">
        <f t="shared" si="61"/>
        <v>0</v>
      </c>
      <c r="O178" s="37">
        <f t="shared" si="62"/>
        <v>0</v>
      </c>
      <c r="P178" s="30">
        <v>14</v>
      </c>
      <c r="Q178" s="15">
        <v>159</v>
      </c>
      <c r="S178" s="15">
        <f t="shared" si="63"/>
        <v>3</v>
      </c>
      <c r="U178" s="42">
        <f t="shared" si="66"/>
        <v>23452.684814086249</v>
      </c>
      <c r="W178" s="42">
        <f t="shared" si="56"/>
        <v>23452.684814086249</v>
      </c>
      <c r="Y178" s="42">
        <f>IF($K$8="No",0,SUM($W$20*Inputs!$G$79,Financials!GN$19-Financials!GN$15))</f>
        <v>2734.0338279431148</v>
      </c>
      <c r="AA178" s="42">
        <f>IF($K$8="No",0,Financials!GN$41)</f>
        <v>654.66054348459852</v>
      </c>
      <c r="AB178" s="42"/>
      <c r="AC178" s="37">
        <f t="shared" si="57"/>
        <v>0</v>
      </c>
      <c r="AD178" s="42"/>
      <c r="OE178" s="15" t="s">
        <v>373</v>
      </c>
      <c r="OF178" s="194" t="s">
        <v>690</v>
      </c>
      <c r="OG178" s="15" t="s">
        <v>691</v>
      </c>
      <c r="OH178" s="15">
        <f>IF($K$8="No",0,SUM(W178*Inputs!$G$79,Financials!GN$19-Financials!GN$15))</f>
        <v>2345.2684814086247</v>
      </c>
    </row>
    <row r="179" spans="5:398" s="15" customFormat="1">
      <c r="E179" s="15">
        <v>160</v>
      </c>
      <c r="G179" s="37">
        <f t="shared" si="58"/>
        <v>0</v>
      </c>
      <c r="H179" s="37"/>
      <c r="I179" s="37">
        <f t="shared" si="59"/>
        <v>0</v>
      </c>
      <c r="K179" s="37">
        <f t="shared" si="60"/>
        <v>0</v>
      </c>
      <c r="M179" s="37">
        <f t="shared" si="61"/>
        <v>0</v>
      </c>
      <c r="O179" s="37">
        <f t="shared" si="62"/>
        <v>0</v>
      </c>
      <c r="P179" s="30">
        <v>14</v>
      </c>
      <c r="Q179" s="15">
        <v>160</v>
      </c>
      <c r="S179" s="15">
        <f t="shared" si="63"/>
        <v>4</v>
      </c>
      <c r="U179" s="42">
        <f t="shared" si="66"/>
        <v>23452.684814086249</v>
      </c>
      <c r="W179" s="42">
        <f t="shared" si="56"/>
        <v>23452.684814086249</v>
      </c>
      <c r="Y179" s="42">
        <f>IF($K$8="No",0,SUM($W$20*Inputs!$G$79,Financials!GO$19-Financials!GO$15))</f>
        <v>2734.0338279431148</v>
      </c>
      <c r="AA179" s="42">
        <f>IF($K$8="No",0,Financials!GO$41)</f>
        <v>654.66054348459852</v>
      </c>
      <c r="AB179" s="42"/>
      <c r="AC179" s="37">
        <f t="shared" si="57"/>
        <v>0</v>
      </c>
      <c r="AD179" s="42"/>
      <c r="OE179" s="15" t="s">
        <v>373</v>
      </c>
      <c r="OF179" s="194" t="s">
        <v>692</v>
      </c>
      <c r="OG179" s="15" t="s">
        <v>693</v>
      </c>
      <c r="OH179" s="15">
        <f>IF($K$8="No",0,SUM(W179*Inputs!$G$79,Financials!GO$19-Financials!GO$15))</f>
        <v>2345.2684814086247</v>
      </c>
    </row>
    <row r="180" spans="5:398" s="15" customFormat="1">
      <c r="E180" s="15">
        <v>161</v>
      </c>
      <c r="G180" s="37">
        <f t="shared" si="58"/>
        <v>0</v>
      </c>
      <c r="H180" s="37"/>
      <c r="I180" s="37">
        <f t="shared" si="59"/>
        <v>0</v>
      </c>
      <c r="K180" s="37">
        <f t="shared" si="60"/>
        <v>0</v>
      </c>
      <c r="M180" s="37">
        <f t="shared" si="61"/>
        <v>0</v>
      </c>
      <c r="O180" s="37">
        <f t="shared" si="62"/>
        <v>0</v>
      </c>
      <c r="P180" s="30">
        <v>14</v>
      </c>
      <c r="Q180" s="15">
        <v>161</v>
      </c>
      <c r="S180" s="15">
        <f t="shared" si="63"/>
        <v>5</v>
      </c>
      <c r="U180" s="42">
        <f t="shared" si="66"/>
        <v>23452.684814086249</v>
      </c>
      <c r="W180" s="42">
        <f t="shared" si="56"/>
        <v>23452.684814086249</v>
      </c>
      <c r="Y180" s="42">
        <f>IF($K$8="No",0,SUM($W$20*Inputs!$G$79,Financials!GP$19-Financials!GP$15))</f>
        <v>2734.0338279431148</v>
      </c>
      <c r="AA180" s="42">
        <f>IF($K$8="No",0,Financials!GP$41)</f>
        <v>654.66054348459852</v>
      </c>
      <c r="AB180" s="42"/>
      <c r="AC180" s="37">
        <f t="shared" si="57"/>
        <v>0</v>
      </c>
      <c r="AD180" s="42"/>
      <c r="OE180" s="15" t="s">
        <v>373</v>
      </c>
      <c r="OF180" s="194" t="s">
        <v>694</v>
      </c>
      <c r="OG180" s="15" t="s">
        <v>695</v>
      </c>
      <c r="OH180" s="15">
        <f>IF($K$8="No",0,SUM(W180*Inputs!$G$79,Financials!GP$19-Financials!GP$15))</f>
        <v>2345.2684814086247</v>
      </c>
    </row>
    <row r="181" spans="5:398" s="15" customFormat="1">
      <c r="E181" s="15">
        <v>162</v>
      </c>
      <c r="G181" s="37">
        <f t="shared" si="58"/>
        <v>0</v>
      </c>
      <c r="H181" s="37"/>
      <c r="I181" s="37">
        <f t="shared" si="59"/>
        <v>0</v>
      </c>
      <c r="K181" s="37">
        <f t="shared" si="60"/>
        <v>0</v>
      </c>
      <c r="M181" s="37">
        <f t="shared" si="61"/>
        <v>0</v>
      </c>
      <c r="O181" s="37">
        <f t="shared" si="62"/>
        <v>0</v>
      </c>
      <c r="P181" s="30">
        <v>14</v>
      </c>
      <c r="Q181" s="15">
        <v>162</v>
      </c>
      <c r="S181" s="15">
        <f t="shared" si="63"/>
        <v>6</v>
      </c>
      <c r="U181" s="42">
        <f t="shared" si="66"/>
        <v>23452.684814086249</v>
      </c>
      <c r="W181" s="42">
        <f t="shared" si="56"/>
        <v>23452.684814086249</v>
      </c>
      <c r="Y181" s="42">
        <f>IF($K$8="No",0,SUM($W$20*Inputs!$G$79,Financials!GQ$19-Financials!GQ$15))</f>
        <v>2734.0338279431148</v>
      </c>
      <c r="AA181" s="42">
        <f>IF($K$8="No",0,Financials!GQ$41)</f>
        <v>654.66054348459852</v>
      </c>
      <c r="AB181" s="42"/>
      <c r="AC181" s="37">
        <f t="shared" si="57"/>
        <v>0</v>
      </c>
      <c r="AD181" s="42"/>
      <c r="OE181" s="15" t="s">
        <v>373</v>
      </c>
      <c r="OF181" s="194" t="s">
        <v>696</v>
      </c>
      <c r="OG181" s="15" t="s">
        <v>697</v>
      </c>
      <c r="OH181" s="15">
        <f>IF($K$8="No",0,SUM(W181*Inputs!$G$79,Financials!GQ$19-Financials!GQ$15))</f>
        <v>2345.2684814086247</v>
      </c>
    </row>
    <row r="182" spans="5:398" s="15" customFormat="1">
      <c r="E182" s="15">
        <v>163</v>
      </c>
      <c r="G182" s="37">
        <f t="shared" si="58"/>
        <v>0</v>
      </c>
      <c r="H182" s="37"/>
      <c r="I182" s="37">
        <f t="shared" si="59"/>
        <v>0</v>
      </c>
      <c r="K182" s="37">
        <f t="shared" si="60"/>
        <v>0</v>
      </c>
      <c r="M182" s="37">
        <f t="shared" si="61"/>
        <v>0</v>
      </c>
      <c r="O182" s="37">
        <f t="shared" si="62"/>
        <v>0</v>
      </c>
      <c r="P182" s="30">
        <v>14</v>
      </c>
      <c r="Q182" s="15">
        <v>163</v>
      </c>
      <c r="S182" s="15">
        <f t="shared" si="63"/>
        <v>7</v>
      </c>
      <c r="U182" s="42">
        <f t="shared" si="66"/>
        <v>23452.684814086249</v>
      </c>
      <c r="W182" s="42">
        <f t="shared" si="56"/>
        <v>23452.684814086249</v>
      </c>
      <c r="Y182" s="42">
        <f>IF($K$8="No",0,SUM($W$20*Inputs!$G$79,Financials!GR$19-Financials!GR$15))</f>
        <v>2734.0338279431148</v>
      </c>
      <c r="AA182" s="42">
        <f>IF($K$8="No",0,Financials!GR$41)</f>
        <v>654.66054348459852</v>
      </c>
      <c r="AB182" s="42"/>
      <c r="AC182" s="37">
        <f t="shared" si="57"/>
        <v>0</v>
      </c>
      <c r="AD182" s="42"/>
      <c r="OE182" s="15" t="s">
        <v>373</v>
      </c>
      <c r="OF182" s="194" t="s">
        <v>698</v>
      </c>
      <c r="OG182" s="15" t="s">
        <v>699</v>
      </c>
      <c r="OH182" s="15">
        <f>IF($K$8="No",0,SUM(W182*Inputs!$G$79,Financials!GR$19-Financials!GR$15))</f>
        <v>2345.2684814086247</v>
      </c>
    </row>
    <row r="183" spans="5:398" s="15" customFormat="1">
      <c r="E183" s="15">
        <v>164</v>
      </c>
      <c r="G183" s="37">
        <f t="shared" si="58"/>
        <v>0</v>
      </c>
      <c r="H183" s="37"/>
      <c r="I183" s="37">
        <f t="shared" si="59"/>
        <v>0</v>
      </c>
      <c r="K183" s="37">
        <f t="shared" si="60"/>
        <v>0</v>
      </c>
      <c r="M183" s="37">
        <f t="shared" si="61"/>
        <v>0</v>
      </c>
      <c r="O183" s="37">
        <f t="shared" si="62"/>
        <v>0</v>
      </c>
      <c r="P183" s="30">
        <v>14</v>
      </c>
      <c r="Q183" s="15">
        <v>164</v>
      </c>
      <c r="S183" s="15">
        <f t="shared" si="63"/>
        <v>8</v>
      </c>
      <c r="U183" s="42">
        <f t="shared" si="66"/>
        <v>23452.684814086249</v>
      </c>
      <c r="W183" s="42">
        <f t="shared" si="56"/>
        <v>23452.684814086249</v>
      </c>
      <c r="Y183" s="42">
        <f>IF($K$8="No",0,SUM($W$20*Inputs!$G$79,Financials!GS$19-Financials!GS$15))</f>
        <v>2734.0338279431148</v>
      </c>
      <c r="AA183" s="42">
        <f>IF($K$8="No",0,Financials!GS$41)</f>
        <v>654.66054348459852</v>
      </c>
      <c r="AB183" s="42"/>
      <c r="AC183" s="37">
        <f t="shared" si="57"/>
        <v>0</v>
      </c>
      <c r="AD183" s="42"/>
      <c r="OE183" s="15" t="s">
        <v>373</v>
      </c>
      <c r="OF183" s="194" t="s">
        <v>700</v>
      </c>
      <c r="OG183" s="15" t="s">
        <v>701</v>
      </c>
      <c r="OH183" s="15">
        <f>IF($K$8="No",0,SUM(W183*Inputs!$G$79,Financials!GS$19-Financials!GS$15))</f>
        <v>2345.2684814086247</v>
      </c>
    </row>
    <row r="184" spans="5:398" s="15" customFormat="1">
      <c r="E184" s="15">
        <v>165</v>
      </c>
      <c r="G184" s="37">
        <f t="shared" si="58"/>
        <v>0</v>
      </c>
      <c r="H184" s="37"/>
      <c r="I184" s="37">
        <f t="shared" si="59"/>
        <v>0</v>
      </c>
      <c r="K184" s="37">
        <f t="shared" si="60"/>
        <v>0</v>
      </c>
      <c r="M184" s="37">
        <f t="shared" si="61"/>
        <v>0</v>
      </c>
      <c r="O184" s="37">
        <f t="shared" si="62"/>
        <v>0</v>
      </c>
      <c r="P184" s="30">
        <v>14</v>
      </c>
      <c r="Q184" s="15">
        <v>165</v>
      </c>
      <c r="S184" s="15">
        <f t="shared" si="63"/>
        <v>9</v>
      </c>
      <c r="U184" s="42">
        <f t="shared" si="66"/>
        <v>23452.684814086249</v>
      </c>
      <c r="W184" s="42">
        <f t="shared" si="56"/>
        <v>23452.684814086249</v>
      </c>
      <c r="Y184" s="42">
        <f>IF($K$8="No",0,SUM($W$20*Inputs!$G$79,Financials!GT$19-Financials!GT$15))</f>
        <v>2734.0338279431148</v>
      </c>
      <c r="AA184" s="42">
        <f>IF($K$8="No",0,Financials!GT$41)</f>
        <v>654.66054348459852</v>
      </c>
      <c r="AB184" s="42"/>
      <c r="AC184" s="37">
        <f t="shared" si="57"/>
        <v>0</v>
      </c>
      <c r="AD184" s="42"/>
      <c r="OE184" s="15" t="s">
        <v>373</v>
      </c>
      <c r="OF184" s="194" t="s">
        <v>702</v>
      </c>
      <c r="OG184" s="15" t="s">
        <v>703</v>
      </c>
      <c r="OH184" s="15">
        <f>IF($K$8="No",0,SUM(W184*Inputs!$G$79,Financials!GT$19-Financials!GT$15))</f>
        <v>2345.2684814086247</v>
      </c>
    </row>
    <row r="185" spans="5:398" s="15" customFormat="1">
      <c r="E185" s="15">
        <v>166</v>
      </c>
      <c r="G185" s="37">
        <f t="shared" si="58"/>
        <v>0</v>
      </c>
      <c r="H185" s="37"/>
      <c r="I185" s="37">
        <f t="shared" si="59"/>
        <v>0</v>
      </c>
      <c r="K185" s="37">
        <f t="shared" si="60"/>
        <v>0</v>
      </c>
      <c r="M185" s="37">
        <f t="shared" si="61"/>
        <v>0</v>
      </c>
      <c r="O185" s="37">
        <f t="shared" si="62"/>
        <v>0</v>
      </c>
      <c r="P185" s="30">
        <v>14</v>
      </c>
      <c r="Q185" s="15">
        <v>166</v>
      </c>
      <c r="S185" s="15">
        <f t="shared" si="63"/>
        <v>10</v>
      </c>
      <c r="U185" s="42">
        <f t="shared" si="66"/>
        <v>23452.684814086249</v>
      </c>
      <c r="W185" s="42">
        <f t="shared" si="56"/>
        <v>23452.684814086249</v>
      </c>
      <c r="Y185" s="42">
        <f>IF($K$8="No",0,SUM($W$20*Inputs!$G$79,Financials!GU$19-Financials!GU$15))</f>
        <v>2734.0338279431148</v>
      </c>
      <c r="AA185" s="42">
        <f>IF($K$8="No",0,Financials!GU$41)</f>
        <v>654.66054348459852</v>
      </c>
      <c r="AB185" s="42"/>
      <c r="AC185" s="37">
        <f t="shared" si="57"/>
        <v>0</v>
      </c>
      <c r="AD185" s="42"/>
      <c r="OE185" s="15" t="s">
        <v>373</v>
      </c>
      <c r="OF185" s="194" t="s">
        <v>704</v>
      </c>
      <c r="OG185" s="15" t="s">
        <v>705</v>
      </c>
      <c r="OH185" s="15">
        <f>IF($K$8="No",0,SUM(W185*Inputs!$G$79,Financials!GU$19-Financials!GU$15))</f>
        <v>2345.2684814086247</v>
      </c>
    </row>
    <row r="186" spans="5:398" s="15" customFormat="1">
      <c r="E186" s="15">
        <v>167</v>
      </c>
      <c r="G186" s="37">
        <f t="shared" si="58"/>
        <v>0</v>
      </c>
      <c r="H186" s="37"/>
      <c r="I186" s="37">
        <f t="shared" si="59"/>
        <v>0</v>
      </c>
      <c r="K186" s="37">
        <f t="shared" si="60"/>
        <v>0</v>
      </c>
      <c r="M186" s="37">
        <f t="shared" si="61"/>
        <v>0</v>
      </c>
      <c r="O186" s="37">
        <f t="shared" si="62"/>
        <v>0</v>
      </c>
      <c r="P186" s="30">
        <v>14</v>
      </c>
      <c r="Q186" s="15">
        <v>167</v>
      </c>
      <c r="S186" s="15">
        <f t="shared" si="63"/>
        <v>11</v>
      </c>
      <c r="U186" s="42">
        <f t="shared" si="66"/>
        <v>23452.684814086249</v>
      </c>
      <c r="W186" s="42">
        <f t="shared" si="56"/>
        <v>23452.684814086249</v>
      </c>
      <c r="Y186" s="42">
        <f>IF($K$8="No",0,SUM($W$20*Inputs!$G$79,Financials!GV$19-Financials!GV$15))</f>
        <v>2734.0338279431148</v>
      </c>
      <c r="AA186" s="42">
        <f>IF($K$8="No",0,Financials!GV$41)</f>
        <v>654.66054348459852</v>
      </c>
      <c r="AB186" s="42"/>
      <c r="AC186" s="37">
        <f t="shared" si="57"/>
        <v>0</v>
      </c>
      <c r="AD186" s="42"/>
      <c r="OE186" s="15" t="s">
        <v>373</v>
      </c>
      <c r="OF186" s="194" t="s">
        <v>706</v>
      </c>
      <c r="OG186" s="15" t="s">
        <v>707</v>
      </c>
      <c r="OH186" s="15">
        <f>IF($K$8="No",0,SUM(W186*Inputs!$G$79,Financials!GV$19-Financials!GV$15))</f>
        <v>2345.2684814086247</v>
      </c>
    </row>
    <row r="187" spans="5:398" s="15" customFormat="1">
      <c r="E187" s="15">
        <v>168</v>
      </c>
      <c r="G187" s="37">
        <f t="shared" si="58"/>
        <v>0</v>
      </c>
      <c r="H187" s="37"/>
      <c r="I187" s="37">
        <f t="shared" si="59"/>
        <v>0</v>
      </c>
      <c r="K187" s="37">
        <f t="shared" si="60"/>
        <v>0</v>
      </c>
      <c r="M187" s="37">
        <f t="shared" si="61"/>
        <v>0</v>
      </c>
      <c r="O187" s="37">
        <f t="shared" si="62"/>
        <v>0</v>
      </c>
      <c r="P187" s="30">
        <v>14</v>
      </c>
      <c r="Q187" s="15">
        <v>168</v>
      </c>
      <c r="S187" s="15">
        <f t="shared" si="63"/>
        <v>12</v>
      </c>
      <c r="U187" s="42">
        <f t="shared" si="66"/>
        <v>23452.684814086249</v>
      </c>
      <c r="W187" s="42">
        <f t="shared" si="56"/>
        <v>23452.684814086249</v>
      </c>
      <c r="Y187" s="42">
        <f>IF($K$8="No",0,SUM($W$20*Inputs!$G$79,Financials!GW$19-Financials!GW$15))</f>
        <v>2734.0338279431148</v>
      </c>
      <c r="AA187" s="42">
        <f>IF($K$8="No",0,Financials!GW$41)</f>
        <v>654.66054348459852</v>
      </c>
      <c r="AB187" s="42"/>
      <c r="AC187" s="37">
        <f t="shared" si="57"/>
        <v>0</v>
      </c>
      <c r="AD187" s="42"/>
      <c r="OE187" s="15" t="s">
        <v>373</v>
      </c>
      <c r="OF187" s="194" t="s">
        <v>708</v>
      </c>
      <c r="OG187" s="15" t="s">
        <v>709</v>
      </c>
      <c r="OH187" s="15">
        <f>IF($K$8="No",0,SUM(W187*Inputs!$G$79,Financials!GW$19-Financials!GW$15))</f>
        <v>2345.2684814086247</v>
      </c>
    </row>
    <row r="188" spans="5:398" s="15" customFormat="1">
      <c r="E188" s="15">
        <v>169</v>
      </c>
      <c r="G188" s="37">
        <f t="shared" si="58"/>
        <v>0</v>
      </c>
      <c r="H188" s="37"/>
      <c r="I188" s="37">
        <f t="shared" si="59"/>
        <v>0</v>
      </c>
      <c r="K188" s="37">
        <f t="shared" si="60"/>
        <v>0</v>
      </c>
      <c r="M188" s="37">
        <f t="shared" si="61"/>
        <v>0</v>
      </c>
      <c r="O188" s="37">
        <f t="shared" si="62"/>
        <v>0</v>
      </c>
      <c r="P188" s="30">
        <v>15</v>
      </c>
      <c r="Q188" s="15">
        <v>169</v>
      </c>
      <c r="S188" s="15">
        <f t="shared" si="63"/>
        <v>1</v>
      </c>
      <c r="U188" s="42">
        <f>$U$31*(1-Inputs!$M$18)^'Debt Schedule'!P187</f>
        <v>23335.421390015817</v>
      </c>
      <c r="W188" s="42">
        <f t="shared" si="56"/>
        <v>23335.421390015817</v>
      </c>
      <c r="Y188" s="42">
        <f>IF($K$8="No",0,SUM($W$20*Inputs!$G$79,Financials!GX$19-Financials!GX$15))</f>
        <v>2734.0338279431148</v>
      </c>
      <c r="AA188" s="42">
        <f>IF($K$8="No",0,Financials!GX$41)</f>
        <v>663.28458768762403</v>
      </c>
      <c r="AB188" s="42"/>
      <c r="AC188" s="37">
        <f t="shared" si="57"/>
        <v>0</v>
      </c>
      <c r="AD188" s="42"/>
      <c r="OE188" s="15" t="s">
        <v>373</v>
      </c>
      <c r="OF188" s="194" t="s">
        <v>710</v>
      </c>
      <c r="OG188" s="15" t="s">
        <v>711</v>
      </c>
      <c r="OH188" s="15">
        <f>IF($K$8="No",0,SUM(W188*Inputs!$G$79,Financials!GX$19-Financials!GX$15))</f>
        <v>2333.5421390015817</v>
      </c>
    </row>
    <row r="189" spans="5:398" s="15" customFormat="1">
      <c r="E189" s="15">
        <v>170</v>
      </c>
      <c r="G189" s="37">
        <f t="shared" si="58"/>
        <v>0</v>
      </c>
      <c r="H189" s="37"/>
      <c r="I189" s="37">
        <f t="shared" si="59"/>
        <v>0</v>
      </c>
      <c r="K189" s="37">
        <f t="shared" si="60"/>
        <v>0</v>
      </c>
      <c r="M189" s="37">
        <f t="shared" si="61"/>
        <v>0</v>
      </c>
      <c r="O189" s="37">
        <f t="shared" si="62"/>
        <v>0</v>
      </c>
      <c r="P189" s="30">
        <v>15</v>
      </c>
      <c r="Q189" s="15">
        <v>170</v>
      </c>
      <c r="S189" s="15">
        <f t="shared" si="63"/>
        <v>2</v>
      </c>
      <c r="U189" s="42">
        <f t="shared" ref="U189:U199" si="67">U188</f>
        <v>23335.421390015817</v>
      </c>
      <c r="W189" s="42">
        <f t="shared" si="56"/>
        <v>23335.421390015817</v>
      </c>
      <c r="Y189" s="42">
        <f>IF($K$8="No",0,SUM($W$20*Inputs!$G$79,Financials!GY$19-Financials!GY$15))</f>
        <v>2734.0338279431148</v>
      </c>
      <c r="AA189" s="42">
        <f>IF($K$8="No",0,Financials!GY$41)</f>
        <v>663.28458768762403</v>
      </c>
      <c r="AB189" s="42"/>
      <c r="AC189" s="37">
        <f t="shared" si="57"/>
        <v>0</v>
      </c>
      <c r="AD189" s="42"/>
      <c r="OE189" s="15" t="s">
        <v>373</v>
      </c>
      <c r="OF189" s="194" t="s">
        <v>712</v>
      </c>
      <c r="OG189" s="15" t="s">
        <v>713</v>
      </c>
      <c r="OH189" s="15">
        <f>IF($K$8="No",0,SUM(W189*Inputs!$G$79,Financials!GY$19-Financials!GY$15))</f>
        <v>2333.5421390015817</v>
      </c>
    </row>
    <row r="190" spans="5:398" s="15" customFormat="1">
      <c r="E190" s="15">
        <v>171</v>
      </c>
      <c r="G190" s="37">
        <f t="shared" si="58"/>
        <v>0</v>
      </c>
      <c r="H190" s="37"/>
      <c r="I190" s="37">
        <f t="shared" si="59"/>
        <v>0</v>
      </c>
      <c r="K190" s="37">
        <f t="shared" si="60"/>
        <v>0</v>
      </c>
      <c r="M190" s="37">
        <f t="shared" si="61"/>
        <v>0</v>
      </c>
      <c r="O190" s="37">
        <f t="shared" si="62"/>
        <v>0</v>
      </c>
      <c r="P190" s="30">
        <v>15</v>
      </c>
      <c r="Q190" s="15">
        <v>171</v>
      </c>
      <c r="S190" s="15">
        <f t="shared" si="63"/>
        <v>3</v>
      </c>
      <c r="U190" s="42">
        <f t="shared" si="67"/>
        <v>23335.421390015817</v>
      </c>
      <c r="W190" s="42">
        <f t="shared" si="56"/>
        <v>23335.421390015817</v>
      </c>
      <c r="Y190" s="42">
        <f>IF($K$8="No",0,SUM($W$20*Inputs!$G$79,Financials!GZ$19-Financials!GZ$15))</f>
        <v>2734.0338279431148</v>
      </c>
      <c r="AA190" s="42">
        <f>IF($K$8="No",0,Financials!GZ$41)</f>
        <v>663.28458768762403</v>
      </c>
      <c r="AB190" s="42"/>
      <c r="AC190" s="37">
        <f t="shared" si="57"/>
        <v>0</v>
      </c>
      <c r="AD190" s="42"/>
      <c r="OE190" s="15" t="s">
        <v>373</v>
      </c>
      <c r="OF190" s="194" t="s">
        <v>714</v>
      </c>
      <c r="OG190" s="15" t="s">
        <v>715</v>
      </c>
      <c r="OH190" s="15">
        <f>IF($K$8="No",0,SUM(W190*Inputs!$G$79,Financials!GZ$19-Financials!GZ$15))</f>
        <v>2333.5421390015817</v>
      </c>
    </row>
    <row r="191" spans="5:398" s="15" customFormat="1">
      <c r="E191" s="15">
        <v>172</v>
      </c>
      <c r="G191" s="37">
        <f t="shared" si="58"/>
        <v>0</v>
      </c>
      <c r="H191" s="37"/>
      <c r="I191" s="37">
        <f t="shared" si="59"/>
        <v>0</v>
      </c>
      <c r="K191" s="37">
        <f t="shared" si="60"/>
        <v>0</v>
      </c>
      <c r="M191" s="37">
        <f t="shared" si="61"/>
        <v>0</v>
      </c>
      <c r="O191" s="37">
        <f t="shared" si="62"/>
        <v>0</v>
      </c>
      <c r="P191" s="30">
        <v>15</v>
      </c>
      <c r="Q191" s="15">
        <v>172</v>
      </c>
      <c r="S191" s="15">
        <f t="shared" si="63"/>
        <v>4</v>
      </c>
      <c r="U191" s="42">
        <f t="shared" si="67"/>
        <v>23335.421390015817</v>
      </c>
      <c r="W191" s="42">
        <f t="shared" si="56"/>
        <v>23335.421390015817</v>
      </c>
      <c r="Y191" s="42">
        <f>IF($K$8="No",0,SUM($W$20*Inputs!$G$79,Financials!HA$19-Financials!HA$15))</f>
        <v>2734.0338279431148</v>
      </c>
      <c r="AA191" s="42">
        <f>IF($K$8="No",0,Financials!HA$41)</f>
        <v>663.28458768762403</v>
      </c>
      <c r="AB191" s="42"/>
      <c r="AC191" s="37">
        <f t="shared" si="57"/>
        <v>0</v>
      </c>
      <c r="AD191" s="42"/>
      <c r="OE191" s="15" t="s">
        <v>373</v>
      </c>
      <c r="OF191" s="194" t="s">
        <v>716</v>
      </c>
      <c r="OG191" s="15" t="s">
        <v>717</v>
      </c>
      <c r="OH191" s="15">
        <f>IF($K$8="No",0,SUM(W191*Inputs!$G$79,Financials!HA$19-Financials!HA$15))</f>
        <v>2333.5421390015817</v>
      </c>
    </row>
    <row r="192" spans="5:398" s="15" customFormat="1">
      <c r="E192" s="15">
        <v>173</v>
      </c>
      <c r="G192" s="37">
        <f t="shared" si="58"/>
        <v>0</v>
      </c>
      <c r="H192" s="37"/>
      <c r="I192" s="37">
        <f t="shared" si="59"/>
        <v>0</v>
      </c>
      <c r="K192" s="37">
        <f t="shared" si="60"/>
        <v>0</v>
      </c>
      <c r="M192" s="37">
        <f t="shared" si="61"/>
        <v>0</v>
      </c>
      <c r="O192" s="37">
        <f t="shared" si="62"/>
        <v>0</v>
      </c>
      <c r="P192" s="30">
        <v>15</v>
      </c>
      <c r="Q192" s="15">
        <v>173</v>
      </c>
      <c r="S192" s="15">
        <f t="shared" si="63"/>
        <v>5</v>
      </c>
      <c r="U192" s="42">
        <f t="shared" si="67"/>
        <v>23335.421390015817</v>
      </c>
      <c r="W192" s="42">
        <f t="shared" si="56"/>
        <v>23335.421390015817</v>
      </c>
      <c r="Y192" s="42">
        <f>IF($K$8="No",0,SUM($W$20*Inputs!$G$79,Financials!HB$19-Financials!HB$15))</f>
        <v>2734.0338279431148</v>
      </c>
      <c r="AA192" s="42">
        <f>IF($K$8="No",0,Financials!HB$41)</f>
        <v>663.28458768762403</v>
      </c>
      <c r="AB192" s="42"/>
      <c r="AC192" s="37">
        <f t="shared" si="57"/>
        <v>0</v>
      </c>
      <c r="AD192" s="42"/>
      <c r="OE192" s="15" t="s">
        <v>373</v>
      </c>
      <c r="OF192" s="194" t="s">
        <v>718</v>
      </c>
      <c r="OG192" s="15" t="s">
        <v>719</v>
      </c>
      <c r="OH192" s="15">
        <f>IF($K$8="No",0,SUM(W192*Inputs!$G$79,Financials!HB$19-Financials!HB$15))</f>
        <v>2333.5421390015817</v>
      </c>
    </row>
    <row r="193" spans="5:398" s="15" customFormat="1">
      <c r="E193" s="15">
        <v>174</v>
      </c>
      <c r="G193" s="37">
        <f t="shared" si="58"/>
        <v>0</v>
      </c>
      <c r="H193" s="37"/>
      <c r="I193" s="37">
        <f t="shared" si="59"/>
        <v>0</v>
      </c>
      <c r="K193" s="37">
        <f t="shared" si="60"/>
        <v>0</v>
      </c>
      <c r="M193" s="37">
        <f t="shared" si="61"/>
        <v>0</v>
      </c>
      <c r="O193" s="37">
        <f t="shared" si="62"/>
        <v>0</v>
      </c>
      <c r="P193" s="30">
        <v>15</v>
      </c>
      <c r="Q193" s="15">
        <v>174</v>
      </c>
      <c r="S193" s="15">
        <f t="shared" si="63"/>
        <v>6</v>
      </c>
      <c r="U193" s="42">
        <f t="shared" si="67"/>
        <v>23335.421390015817</v>
      </c>
      <c r="W193" s="42">
        <f t="shared" si="56"/>
        <v>23335.421390015817</v>
      </c>
      <c r="Y193" s="42">
        <f>IF($K$8="No",0,SUM($W$20*Inputs!$G$79,Financials!HC$19-Financials!HC$15))</f>
        <v>2734.0338279431148</v>
      </c>
      <c r="AA193" s="42">
        <f>IF($K$8="No",0,Financials!HC$41)</f>
        <v>663.28458768762403</v>
      </c>
      <c r="AB193" s="42"/>
      <c r="AC193" s="37">
        <f t="shared" si="57"/>
        <v>0</v>
      </c>
      <c r="AD193" s="42"/>
      <c r="OE193" s="15" t="s">
        <v>373</v>
      </c>
      <c r="OF193" s="194" t="s">
        <v>720</v>
      </c>
      <c r="OG193" s="15" t="s">
        <v>721</v>
      </c>
      <c r="OH193" s="15">
        <f>IF($K$8="No",0,SUM(W193*Inputs!$G$79,Financials!HC$19-Financials!HC$15))</f>
        <v>2333.5421390015817</v>
      </c>
    </row>
    <row r="194" spans="5:398" s="15" customFormat="1">
      <c r="E194" s="15">
        <v>175</v>
      </c>
      <c r="G194" s="37">
        <f t="shared" si="58"/>
        <v>0</v>
      </c>
      <c r="H194" s="37"/>
      <c r="I194" s="37">
        <f t="shared" si="59"/>
        <v>0</v>
      </c>
      <c r="K194" s="37">
        <f t="shared" si="60"/>
        <v>0</v>
      </c>
      <c r="M194" s="37">
        <f t="shared" si="61"/>
        <v>0</v>
      </c>
      <c r="O194" s="37">
        <f t="shared" si="62"/>
        <v>0</v>
      </c>
      <c r="P194" s="30">
        <v>15</v>
      </c>
      <c r="Q194" s="15">
        <v>175</v>
      </c>
      <c r="S194" s="15">
        <f t="shared" si="63"/>
        <v>7</v>
      </c>
      <c r="U194" s="42">
        <f t="shared" si="67"/>
        <v>23335.421390015817</v>
      </c>
      <c r="W194" s="42">
        <f t="shared" si="56"/>
        <v>23335.421390015817</v>
      </c>
      <c r="Y194" s="42">
        <f>IF($K$8="No",0,SUM($W$20*Inputs!$G$79,Financials!HD$19-Financials!HD$15))</f>
        <v>2734.0338279431148</v>
      </c>
      <c r="AA194" s="42">
        <f>IF($K$8="No",0,Financials!HD$41)</f>
        <v>663.28458768762403</v>
      </c>
      <c r="AB194" s="42"/>
      <c r="AC194" s="37">
        <f t="shared" si="57"/>
        <v>0</v>
      </c>
      <c r="AD194" s="42"/>
      <c r="OE194" s="15" t="s">
        <v>373</v>
      </c>
      <c r="OF194" s="194" t="s">
        <v>722</v>
      </c>
      <c r="OG194" s="15" t="s">
        <v>723</v>
      </c>
      <c r="OH194" s="15">
        <f>IF($K$8="No",0,SUM(W194*Inputs!$G$79,Financials!HD$19-Financials!HD$15))</f>
        <v>2333.5421390015817</v>
      </c>
    </row>
    <row r="195" spans="5:398" s="15" customFormat="1">
      <c r="E195" s="15">
        <v>176</v>
      </c>
      <c r="G195" s="37">
        <f t="shared" si="58"/>
        <v>0</v>
      </c>
      <c r="H195" s="37"/>
      <c r="I195" s="37">
        <f t="shared" si="59"/>
        <v>0</v>
      </c>
      <c r="K195" s="37">
        <f t="shared" si="60"/>
        <v>0</v>
      </c>
      <c r="M195" s="37">
        <f t="shared" si="61"/>
        <v>0</v>
      </c>
      <c r="O195" s="37">
        <f t="shared" si="62"/>
        <v>0</v>
      </c>
      <c r="P195" s="30">
        <v>15</v>
      </c>
      <c r="Q195" s="15">
        <v>176</v>
      </c>
      <c r="S195" s="15">
        <f t="shared" si="63"/>
        <v>8</v>
      </c>
      <c r="U195" s="42">
        <f t="shared" si="67"/>
        <v>23335.421390015817</v>
      </c>
      <c r="W195" s="42">
        <f t="shared" si="56"/>
        <v>23335.421390015817</v>
      </c>
      <c r="Y195" s="42">
        <f>IF($K$8="No",0,SUM($W$20*Inputs!$G$79,Financials!HE$19-Financials!HE$15))</f>
        <v>2734.0338279431148</v>
      </c>
      <c r="AA195" s="42">
        <f>IF($K$8="No",0,Financials!HE$41)</f>
        <v>663.28458768762403</v>
      </c>
      <c r="AB195" s="42"/>
      <c r="AC195" s="37">
        <f t="shared" si="57"/>
        <v>0</v>
      </c>
      <c r="AD195" s="42"/>
      <c r="OE195" s="15" t="s">
        <v>373</v>
      </c>
      <c r="OF195" s="194" t="s">
        <v>724</v>
      </c>
      <c r="OG195" s="15" t="s">
        <v>725</v>
      </c>
      <c r="OH195" s="15">
        <f>IF($K$8="No",0,SUM(W195*Inputs!$G$79,Financials!HE$19-Financials!HE$15))</f>
        <v>2333.5421390015817</v>
      </c>
    </row>
    <row r="196" spans="5:398" s="15" customFormat="1">
      <c r="E196" s="15">
        <v>177</v>
      </c>
      <c r="G196" s="37">
        <f t="shared" si="58"/>
        <v>0</v>
      </c>
      <c r="H196" s="37"/>
      <c r="I196" s="37">
        <f t="shared" si="59"/>
        <v>0</v>
      </c>
      <c r="K196" s="37">
        <f t="shared" si="60"/>
        <v>0</v>
      </c>
      <c r="M196" s="37">
        <f t="shared" si="61"/>
        <v>0</v>
      </c>
      <c r="O196" s="37">
        <f t="shared" si="62"/>
        <v>0</v>
      </c>
      <c r="P196" s="30">
        <v>15</v>
      </c>
      <c r="Q196" s="15">
        <v>177</v>
      </c>
      <c r="S196" s="15">
        <f t="shared" si="63"/>
        <v>9</v>
      </c>
      <c r="U196" s="42">
        <f t="shared" si="67"/>
        <v>23335.421390015817</v>
      </c>
      <c r="W196" s="42">
        <f t="shared" si="56"/>
        <v>23335.421390015817</v>
      </c>
      <c r="Y196" s="42">
        <f>IF($K$8="No",0,SUM($W$20*Inputs!$G$79,Financials!HF$19-Financials!HF$15))</f>
        <v>2734.0338279431148</v>
      </c>
      <c r="AA196" s="42">
        <f>IF($K$8="No",0,Financials!HF$41)</f>
        <v>663.28458768762403</v>
      </c>
      <c r="AB196" s="42"/>
      <c r="AC196" s="37">
        <f t="shared" si="57"/>
        <v>0</v>
      </c>
      <c r="AD196" s="42"/>
      <c r="OE196" s="15" t="s">
        <v>373</v>
      </c>
      <c r="OF196" s="194" t="s">
        <v>726</v>
      </c>
      <c r="OG196" s="15" t="s">
        <v>727</v>
      </c>
      <c r="OH196" s="15">
        <f>IF($K$8="No",0,SUM(W196*Inputs!$G$79,Financials!HF$19-Financials!HF$15))</f>
        <v>2333.5421390015817</v>
      </c>
    </row>
    <row r="197" spans="5:398" s="15" customFormat="1">
      <c r="E197" s="15">
        <v>178</v>
      </c>
      <c r="G197" s="37">
        <f t="shared" si="58"/>
        <v>0</v>
      </c>
      <c r="H197" s="37"/>
      <c r="I197" s="37">
        <f t="shared" si="59"/>
        <v>0</v>
      </c>
      <c r="K197" s="37">
        <f t="shared" si="60"/>
        <v>0</v>
      </c>
      <c r="M197" s="37">
        <f t="shared" si="61"/>
        <v>0</v>
      </c>
      <c r="O197" s="37">
        <f t="shared" si="62"/>
        <v>0</v>
      </c>
      <c r="P197" s="30">
        <v>15</v>
      </c>
      <c r="Q197" s="15">
        <v>178</v>
      </c>
      <c r="S197" s="15">
        <f t="shared" si="63"/>
        <v>10</v>
      </c>
      <c r="U197" s="42">
        <f t="shared" si="67"/>
        <v>23335.421390015817</v>
      </c>
      <c r="W197" s="42">
        <f t="shared" si="56"/>
        <v>23335.421390015817</v>
      </c>
      <c r="Y197" s="42">
        <f>IF($K$8="No",0,SUM($W$20*Inputs!$G$79,Financials!HG$19-Financials!HG$15))</f>
        <v>2734.0338279431148</v>
      </c>
      <c r="AA197" s="42">
        <f>IF($K$8="No",0,Financials!HG$41)</f>
        <v>663.28458768762403</v>
      </c>
      <c r="AB197" s="42"/>
      <c r="AC197" s="37">
        <f t="shared" si="57"/>
        <v>0</v>
      </c>
      <c r="AD197" s="42"/>
      <c r="OE197" s="15" t="s">
        <v>373</v>
      </c>
      <c r="OF197" s="194" t="s">
        <v>728</v>
      </c>
      <c r="OG197" s="15" t="s">
        <v>729</v>
      </c>
      <c r="OH197" s="15">
        <f>IF($K$8="No",0,SUM(W197*Inputs!$G$79,Financials!HG$19-Financials!HG$15))</f>
        <v>2333.5421390015817</v>
      </c>
    </row>
    <row r="198" spans="5:398" s="15" customFormat="1">
      <c r="E198" s="15">
        <v>179</v>
      </c>
      <c r="G198" s="37">
        <f t="shared" si="58"/>
        <v>0</v>
      </c>
      <c r="H198" s="37"/>
      <c r="I198" s="37">
        <f t="shared" si="59"/>
        <v>0</v>
      </c>
      <c r="K198" s="37">
        <f t="shared" si="60"/>
        <v>0</v>
      </c>
      <c r="M198" s="37">
        <f t="shared" si="61"/>
        <v>0</v>
      </c>
      <c r="O198" s="37">
        <f t="shared" si="62"/>
        <v>0</v>
      </c>
      <c r="P198" s="30">
        <v>15</v>
      </c>
      <c r="Q198" s="15">
        <v>179</v>
      </c>
      <c r="S198" s="15">
        <f t="shared" si="63"/>
        <v>11</v>
      </c>
      <c r="U198" s="42">
        <f t="shared" si="67"/>
        <v>23335.421390015817</v>
      </c>
      <c r="W198" s="42">
        <f t="shared" si="56"/>
        <v>23335.421390015817</v>
      </c>
      <c r="Y198" s="42">
        <f>IF($K$8="No",0,SUM($W$20*Inputs!$G$79,Financials!HH$19-Financials!HH$15))</f>
        <v>2734.0338279431148</v>
      </c>
      <c r="AA198" s="42">
        <f>IF($K$8="No",0,Financials!HH$41)</f>
        <v>663.28458768762403</v>
      </c>
      <c r="AB198" s="42"/>
      <c r="AC198" s="37">
        <f t="shared" si="57"/>
        <v>0</v>
      </c>
      <c r="AD198" s="42"/>
      <c r="OE198" s="15" t="s">
        <v>373</v>
      </c>
      <c r="OF198" s="194" t="s">
        <v>730</v>
      </c>
      <c r="OG198" s="15" t="s">
        <v>731</v>
      </c>
      <c r="OH198" s="15">
        <f>IF($K$8="No",0,SUM(W198*Inputs!$G$79,Financials!HH$19-Financials!HH$15))</f>
        <v>2333.5421390015817</v>
      </c>
    </row>
    <row r="199" spans="5:398" s="15" customFormat="1">
      <c r="E199" s="15">
        <v>180</v>
      </c>
      <c r="G199" s="37">
        <f t="shared" si="58"/>
        <v>0</v>
      </c>
      <c r="H199" s="37"/>
      <c r="I199" s="37">
        <f t="shared" si="59"/>
        <v>0</v>
      </c>
      <c r="K199" s="37">
        <f t="shared" si="60"/>
        <v>0</v>
      </c>
      <c r="M199" s="37">
        <f t="shared" si="61"/>
        <v>0</v>
      </c>
      <c r="O199" s="37">
        <f t="shared" si="62"/>
        <v>0</v>
      </c>
      <c r="P199" s="30">
        <v>15</v>
      </c>
      <c r="Q199" s="15">
        <v>180</v>
      </c>
      <c r="S199" s="15">
        <f t="shared" si="63"/>
        <v>12</v>
      </c>
      <c r="U199" s="42">
        <f t="shared" si="67"/>
        <v>23335.421390015817</v>
      </c>
      <c r="W199" s="42">
        <f t="shared" si="56"/>
        <v>23335.421390015817</v>
      </c>
      <c r="Y199" s="42">
        <f>IF($K$8="No",0,SUM($W$20*Inputs!$G$79,Financials!HI$19-Financials!HI$15))</f>
        <v>2734.0338279431148</v>
      </c>
      <c r="AA199" s="42">
        <f>IF($K$8="No",0,Financials!HI$41)</f>
        <v>663.28458768762403</v>
      </c>
      <c r="AB199" s="42"/>
      <c r="AC199" s="37">
        <f t="shared" si="57"/>
        <v>0</v>
      </c>
      <c r="AD199" s="42"/>
      <c r="OE199" s="15" t="s">
        <v>373</v>
      </c>
      <c r="OF199" s="194" t="s">
        <v>732</v>
      </c>
      <c r="OG199" s="15" t="s">
        <v>733</v>
      </c>
      <c r="OH199" s="15">
        <f>IF($K$8="No",0,SUM(W199*Inputs!$G$79,Financials!HI$19-Financials!HI$15))</f>
        <v>2333.5421390015817</v>
      </c>
    </row>
    <row r="200" spans="5:398" s="15" customFormat="1">
      <c r="E200" s="15">
        <v>181</v>
      </c>
      <c r="G200" s="37">
        <f t="shared" si="58"/>
        <v>0</v>
      </c>
      <c r="H200" s="37"/>
      <c r="I200" s="37">
        <f t="shared" si="59"/>
        <v>0</v>
      </c>
      <c r="K200" s="37">
        <f t="shared" si="60"/>
        <v>0</v>
      </c>
      <c r="M200" s="37">
        <f t="shared" si="61"/>
        <v>0</v>
      </c>
      <c r="O200" s="37">
        <f t="shared" si="62"/>
        <v>0</v>
      </c>
      <c r="P200" s="30">
        <v>16</v>
      </c>
      <c r="Q200" s="15">
        <v>181</v>
      </c>
      <c r="S200" s="15">
        <f t="shared" si="63"/>
        <v>1</v>
      </c>
      <c r="U200" s="42">
        <f>$U$31*(1-Inputs!$M$18)^'Debt Schedule'!P199</f>
        <v>23218.744283065738</v>
      </c>
      <c r="W200" s="42">
        <f t="shared" si="56"/>
        <v>23218.744283065738</v>
      </c>
      <c r="Y200" s="42">
        <f>IF($K$8="No",0,SUM($W$20*Inputs!$G$79,Financials!HJ$19-Financials!HJ$15))</f>
        <v>2734.0338279431148</v>
      </c>
      <c r="AA200" s="42">
        <f>IF($K$8="No",0,Financials!HJ$41)</f>
        <v>672.08111277470971</v>
      </c>
      <c r="AB200" s="42"/>
      <c r="AC200" s="37">
        <f t="shared" si="57"/>
        <v>0</v>
      </c>
      <c r="AD200" s="42"/>
      <c r="OE200" s="15" t="s">
        <v>373</v>
      </c>
      <c r="OF200" s="194" t="s">
        <v>734</v>
      </c>
      <c r="OG200" s="15" t="s">
        <v>735</v>
      </c>
      <c r="OH200" s="15">
        <f>IF($K$8="No",0,SUM(W200*Inputs!$G$79,Financials!HJ$19-Financials!HJ$15))</f>
        <v>2321.8744283065735</v>
      </c>
    </row>
    <row r="201" spans="5:398" s="15" customFormat="1">
      <c r="E201" s="15">
        <v>182</v>
      </c>
      <c r="G201" s="37">
        <f t="shared" si="58"/>
        <v>0</v>
      </c>
      <c r="H201" s="37"/>
      <c r="I201" s="37">
        <f t="shared" si="59"/>
        <v>0</v>
      </c>
      <c r="K201" s="37">
        <f t="shared" si="60"/>
        <v>0</v>
      </c>
      <c r="M201" s="37">
        <f t="shared" si="61"/>
        <v>0</v>
      </c>
      <c r="O201" s="37">
        <f t="shared" si="62"/>
        <v>0</v>
      </c>
      <c r="P201" s="30">
        <v>16</v>
      </c>
      <c r="Q201" s="15">
        <v>182</v>
      </c>
      <c r="S201" s="15">
        <f t="shared" si="63"/>
        <v>2</v>
      </c>
      <c r="U201" s="42">
        <f t="shared" ref="U201:U211" si="68">U200</f>
        <v>23218.744283065738</v>
      </c>
      <c r="W201" s="42">
        <f t="shared" si="56"/>
        <v>23218.744283065738</v>
      </c>
      <c r="Y201" s="42">
        <f>IF($K$8="No",0,SUM($W$20*Inputs!$G$79,Financials!HK$19-Financials!HK$15))</f>
        <v>2734.0338279431148</v>
      </c>
      <c r="AA201" s="42">
        <f>IF($K$8="No",0,Financials!HK$41)</f>
        <v>672.08111277470971</v>
      </c>
      <c r="AB201" s="42"/>
      <c r="AC201" s="37">
        <f t="shared" si="57"/>
        <v>0</v>
      </c>
      <c r="AD201" s="42"/>
      <c r="OE201" s="15" t="s">
        <v>373</v>
      </c>
      <c r="OF201" s="194" t="s">
        <v>736</v>
      </c>
      <c r="OG201" s="15" t="s">
        <v>737</v>
      </c>
      <c r="OH201" s="15">
        <f>IF($K$8="No",0,SUM(W201*Inputs!$G$79,Financials!HK$19-Financials!HK$15))</f>
        <v>2321.8744283065735</v>
      </c>
    </row>
    <row r="202" spans="5:398" s="15" customFormat="1">
      <c r="E202" s="15">
        <v>183</v>
      </c>
      <c r="G202" s="37">
        <f t="shared" si="58"/>
        <v>0</v>
      </c>
      <c r="H202" s="37"/>
      <c r="I202" s="37">
        <f t="shared" si="59"/>
        <v>0</v>
      </c>
      <c r="K202" s="37">
        <f t="shared" si="60"/>
        <v>0</v>
      </c>
      <c r="M202" s="37">
        <f t="shared" si="61"/>
        <v>0</v>
      </c>
      <c r="O202" s="37">
        <f t="shared" si="62"/>
        <v>0</v>
      </c>
      <c r="P202" s="30">
        <v>16</v>
      </c>
      <c r="Q202" s="15">
        <v>183</v>
      </c>
      <c r="S202" s="15">
        <f t="shared" si="63"/>
        <v>3</v>
      </c>
      <c r="U202" s="42">
        <f t="shared" si="68"/>
        <v>23218.744283065738</v>
      </c>
      <c r="W202" s="42">
        <f t="shared" si="56"/>
        <v>23218.744283065738</v>
      </c>
      <c r="Y202" s="42">
        <f>IF($K$8="No",0,SUM($W$20*Inputs!$G$79,Financials!HL$19-Financials!HL$15))</f>
        <v>2734.0338279431148</v>
      </c>
      <c r="AA202" s="42">
        <f>IF($K$8="No",0,Financials!HL$41)</f>
        <v>672.08111277470971</v>
      </c>
      <c r="AB202" s="42"/>
      <c r="AC202" s="37">
        <f t="shared" si="57"/>
        <v>0</v>
      </c>
      <c r="AD202" s="42"/>
      <c r="OE202" s="15" t="s">
        <v>373</v>
      </c>
      <c r="OF202" s="194" t="s">
        <v>738</v>
      </c>
      <c r="OG202" s="15" t="s">
        <v>739</v>
      </c>
      <c r="OH202" s="15">
        <f>IF($K$8="No",0,SUM(W202*Inputs!$G$79,Financials!HL$19-Financials!HL$15))</f>
        <v>2321.8744283065735</v>
      </c>
    </row>
    <row r="203" spans="5:398" s="15" customFormat="1">
      <c r="E203" s="15">
        <v>184</v>
      </c>
      <c r="G203" s="37">
        <f t="shared" si="58"/>
        <v>0</v>
      </c>
      <c r="H203" s="37"/>
      <c r="I203" s="37">
        <f t="shared" si="59"/>
        <v>0</v>
      </c>
      <c r="K203" s="37">
        <f t="shared" si="60"/>
        <v>0</v>
      </c>
      <c r="M203" s="37">
        <f t="shared" si="61"/>
        <v>0</v>
      </c>
      <c r="O203" s="37">
        <f t="shared" si="62"/>
        <v>0</v>
      </c>
      <c r="P203" s="30">
        <v>16</v>
      </c>
      <c r="Q203" s="15">
        <v>184</v>
      </c>
      <c r="S203" s="15">
        <f t="shared" si="63"/>
        <v>4</v>
      </c>
      <c r="U203" s="42">
        <f t="shared" si="68"/>
        <v>23218.744283065738</v>
      </c>
      <c r="W203" s="42">
        <f t="shared" si="56"/>
        <v>23218.744283065738</v>
      </c>
      <c r="Y203" s="42">
        <f>IF($K$8="No",0,SUM($W$20*Inputs!$G$79,Financials!HM$19-Financials!HM$15))</f>
        <v>2734.0338279431148</v>
      </c>
      <c r="AA203" s="42">
        <f>IF($K$8="No",0,Financials!HM$41)</f>
        <v>672.08111277470971</v>
      </c>
      <c r="AB203" s="42"/>
      <c r="AC203" s="37">
        <f t="shared" si="57"/>
        <v>0</v>
      </c>
      <c r="AD203" s="42"/>
      <c r="OE203" s="15" t="s">
        <v>373</v>
      </c>
      <c r="OF203" s="194" t="s">
        <v>740</v>
      </c>
      <c r="OG203" s="15" t="s">
        <v>741</v>
      </c>
      <c r="OH203" s="15">
        <f>IF($K$8="No",0,SUM(W203*Inputs!$G$79,Financials!HM$19-Financials!HM$15))</f>
        <v>2321.8744283065735</v>
      </c>
    </row>
    <row r="204" spans="5:398" s="15" customFormat="1">
      <c r="E204" s="15">
        <v>185</v>
      </c>
      <c r="G204" s="37">
        <f t="shared" si="58"/>
        <v>0</v>
      </c>
      <c r="H204" s="37"/>
      <c r="I204" s="37">
        <f t="shared" si="59"/>
        <v>0</v>
      </c>
      <c r="K204" s="37">
        <f t="shared" si="60"/>
        <v>0</v>
      </c>
      <c r="M204" s="37">
        <f t="shared" si="61"/>
        <v>0</v>
      </c>
      <c r="O204" s="37">
        <f t="shared" si="62"/>
        <v>0</v>
      </c>
      <c r="P204" s="30">
        <v>16</v>
      </c>
      <c r="Q204" s="15">
        <v>185</v>
      </c>
      <c r="S204" s="15">
        <f t="shared" si="63"/>
        <v>5</v>
      </c>
      <c r="U204" s="42">
        <f t="shared" si="68"/>
        <v>23218.744283065738</v>
      </c>
      <c r="W204" s="42">
        <f t="shared" si="56"/>
        <v>23218.744283065738</v>
      </c>
      <c r="Y204" s="42">
        <f>IF($K$8="No",0,SUM($W$20*Inputs!$G$79,Financials!HN$19-Financials!HN$15))</f>
        <v>2734.0338279431148</v>
      </c>
      <c r="AA204" s="42">
        <f>IF($K$8="No",0,Financials!HN$41)</f>
        <v>672.08111277470971</v>
      </c>
      <c r="AB204" s="42"/>
      <c r="AC204" s="37">
        <f t="shared" si="57"/>
        <v>0</v>
      </c>
      <c r="AD204" s="42"/>
      <c r="OE204" s="15" t="s">
        <v>373</v>
      </c>
      <c r="OF204" s="194" t="s">
        <v>742</v>
      </c>
      <c r="OG204" s="15" t="s">
        <v>743</v>
      </c>
      <c r="OH204" s="15">
        <f>IF($K$8="No",0,SUM(W204*Inputs!$G$79,Financials!HN$19-Financials!HN$15))</f>
        <v>2321.8744283065735</v>
      </c>
    </row>
    <row r="205" spans="5:398" s="15" customFormat="1">
      <c r="E205" s="15">
        <v>186</v>
      </c>
      <c r="G205" s="37">
        <f t="shared" si="58"/>
        <v>0</v>
      </c>
      <c r="H205" s="37"/>
      <c r="I205" s="37">
        <f t="shared" si="59"/>
        <v>0</v>
      </c>
      <c r="K205" s="37">
        <f t="shared" si="60"/>
        <v>0</v>
      </c>
      <c r="M205" s="37">
        <f t="shared" si="61"/>
        <v>0</v>
      </c>
      <c r="O205" s="37">
        <f t="shared" si="62"/>
        <v>0</v>
      </c>
      <c r="P205" s="30">
        <v>16</v>
      </c>
      <c r="Q205" s="15">
        <v>186</v>
      </c>
      <c r="S205" s="15">
        <f t="shared" si="63"/>
        <v>6</v>
      </c>
      <c r="U205" s="42">
        <f t="shared" si="68"/>
        <v>23218.744283065738</v>
      </c>
      <c r="W205" s="42">
        <f t="shared" si="56"/>
        <v>23218.744283065738</v>
      </c>
      <c r="Y205" s="42">
        <f>IF($K$8="No",0,SUM($W$20*Inputs!$G$79,Financials!HO$19-Financials!HO$15))</f>
        <v>2734.0338279431148</v>
      </c>
      <c r="AA205" s="42">
        <f>IF($K$8="No",0,Financials!HO$41)</f>
        <v>672.08111277470971</v>
      </c>
      <c r="AB205" s="42"/>
      <c r="AC205" s="37">
        <f t="shared" si="57"/>
        <v>0</v>
      </c>
      <c r="AD205" s="42"/>
      <c r="OE205" s="15" t="s">
        <v>373</v>
      </c>
      <c r="OF205" s="194" t="s">
        <v>744</v>
      </c>
      <c r="OG205" s="15" t="s">
        <v>745</v>
      </c>
      <c r="OH205" s="15">
        <f>IF($K$8="No",0,SUM(W205*Inputs!$G$79,Financials!HO$19-Financials!HO$15))</f>
        <v>2321.8744283065735</v>
      </c>
    </row>
    <row r="206" spans="5:398" s="15" customFormat="1">
      <c r="E206" s="15">
        <v>187</v>
      </c>
      <c r="G206" s="37">
        <f t="shared" si="58"/>
        <v>0</v>
      </c>
      <c r="H206" s="37"/>
      <c r="I206" s="37">
        <f t="shared" si="59"/>
        <v>0</v>
      </c>
      <c r="K206" s="37">
        <f t="shared" si="60"/>
        <v>0</v>
      </c>
      <c r="M206" s="37">
        <f t="shared" si="61"/>
        <v>0</v>
      </c>
      <c r="O206" s="37">
        <f t="shared" si="62"/>
        <v>0</v>
      </c>
      <c r="P206" s="30">
        <v>16</v>
      </c>
      <c r="Q206" s="15">
        <v>187</v>
      </c>
      <c r="S206" s="15">
        <f t="shared" si="63"/>
        <v>7</v>
      </c>
      <c r="U206" s="42">
        <f t="shared" si="68"/>
        <v>23218.744283065738</v>
      </c>
      <c r="W206" s="42">
        <f t="shared" si="56"/>
        <v>23218.744283065738</v>
      </c>
      <c r="Y206" s="42">
        <f>IF($K$8="No",0,SUM($W$20*Inputs!$G$79,Financials!HP$19-Financials!HP$15))</f>
        <v>2734.0338279431148</v>
      </c>
      <c r="AA206" s="42">
        <f>IF($K$8="No",0,Financials!HP$41)</f>
        <v>672.08111277470971</v>
      </c>
      <c r="AB206" s="42"/>
      <c r="AC206" s="37">
        <f t="shared" si="57"/>
        <v>0</v>
      </c>
      <c r="AD206" s="42"/>
      <c r="OE206" s="15" t="s">
        <v>373</v>
      </c>
      <c r="OF206" s="194" t="s">
        <v>746</v>
      </c>
      <c r="OG206" s="15" t="s">
        <v>747</v>
      </c>
      <c r="OH206" s="15">
        <f>IF($K$8="No",0,SUM(W206*Inputs!$G$79,Financials!HP$19-Financials!HP$15))</f>
        <v>2321.8744283065735</v>
      </c>
    </row>
    <row r="207" spans="5:398" s="15" customFormat="1">
      <c r="E207" s="15">
        <v>188</v>
      </c>
      <c r="G207" s="37">
        <f t="shared" si="58"/>
        <v>0</v>
      </c>
      <c r="H207" s="37"/>
      <c r="I207" s="37">
        <f t="shared" si="59"/>
        <v>0</v>
      </c>
      <c r="K207" s="37">
        <f t="shared" si="60"/>
        <v>0</v>
      </c>
      <c r="M207" s="37">
        <f t="shared" si="61"/>
        <v>0</v>
      </c>
      <c r="O207" s="37">
        <f t="shared" si="62"/>
        <v>0</v>
      </c>
      <c r="P207" s="30">
        <v>16</v>
      </c>
      <c r="Q207" s="15">
        <v>188</v>
      </c>
      <c r="S207" s="15">
        <f t="shared" si="63"/>
        <v>8</v>
      </c>
      <c r="U207" s="42">
        <f t="shared" si="68"/>
        <v>23218.744283065738</v>
      </c>
      <c r="W207" s="42">
        <f t="shared" si="56"/>
        <v>23218.744283065738</v>
      </c>
      <c r="Y207" s="42">
        <f>IF($K$8="No",0,SUM($W$20*Inputs!$G$79,Financials!HQ$19-Financials!HQ$15))</f>
        <v>2734.0338279431148</v>
      </c>
      <c r="AA207" s="42">
        <f>IF($K$8="No",0,Financials!HQ$41)</f>
        <v>672.08111277470971</v>
      </c>
      <c r="AB207" s="42"/>
      <c r="AC207" s="37">
        <f t="shared" si="57"/>
        <v>0</v>
      </c>
      <c r="AD207" s="42"/>
      <c r="OE207" s="15" t="s">
        <v>373</v>
      </c>
      <c r="OF207" s="194" t="s">
        <v>748</v>
      </c>
      <c r="OG207" s="15" t="s">
        <v>749</v>
      </c>
      <c r="OH207" s="15">
        <f>IF($K$8="No",0,SUM(W207*Inputs!$G$79,Financials!HQ$19-Financials!HQ$15))</f>
        <v>2321.8744283065735</v>
      </c>
    </row>
    <row r="208" spans="5:398" s="15" customFormat="1">
      <c r="E208" s="15">
        <v>189</v>
      </c>
      <c r="G208" s="37">
        <f t="shared" si="58"/>
        <v>0</v>
      </c>
      <c r="H208" s="37"/>
      <c r="I208" s="37">
        <f t="shared" si="59"/>
        <v>0</v>
      </c>
      <c r="K208" s="37">
        <f t="shared" si="60"/>
        <v>0</v>
      </c>
      <c r="M208" s="37">
        <f t="shared" si="61"/>
        <v>0</v>
      </c>
      <c r="O208" s="37">
        <f t="shared" si="62"/>
        <v>0</v>
      </c>
      <c r="P208" s="30">
        <v>16</v>
      </c>
      <c r="Q208" s="15">
        <v>189</v>
      </c>
      <c r="S208" s="15">
        <f t="shared" si="63"/>
        <v>9</v>
      </c>
      <c r="U208" s="42">
        <f t="shared" si="68"/>
        <v>23218.744283065738</v>
      </c>
      <c r="W208" s="42">
        <f t="shared" si="56"/>
        <v>23218.744283065738</v>
      </c>
      <c r="Y208" s="42">
        <f>IF($K$8="No",0,SUM($W$20*Inputs!$G$79,Financials!HR$19-Financials!HR$15))</f>
        <v>2734.0338279431148</v>
      </c>
      <c r="AA208" s="42">
        <f>IF($K$8="No",0,Financials!HR$41)</f>
        <v>672.08111277470971</v>
      </c>
      <c r="AB208" s="42"/>
      <c r="AC208" s="37">
        <f t="shared" si="57"/>
        <v>0</v>
      </c>
      <c r="AD208" s="42"/>
      <c r="OE208" s="15" t="s">
        <v>373</v>
      </c>
      <c r="OF208" s="194" t="s">
        <v>750</v>
      </c>
      <c r="OG208" s="15" t="s">
        <v>751</v>
      </c>
      <c r="OH208" s="15">
        <f>IF($K$8="No",0,SUM(W208*Inputs!$G$79,Financials!HR$19-Financials!HR$15))</f>
        <v>2321.8744283065735</v>
      </c>
    </row>
    <row r="209" spans="5:398" s="15" customFormat="1">
      <c r="E209" s="15">
        <v>190</v>
      </c>
      <c r="G209" s="37">
        <f t="shared" si="58"/>
        <v>0</v>
      </c>
      <c r="H209" s="37"/>
      <c r="I209" s="37">
        <f t="shared" si="59"/>
        <v>0</v>
      </c>
      <c r="K209" s="37">
        <f t="shared" si="60"/>
        <v>0</v>
      </c>
      <c r="M209" s="37">
        <f t="shared" si="61"/>
        <v>0</v>
      </c>
      <c r="O209" s="37">
        <f t="shared" si="62"/>
        <v>0</v>
      </c>
      <c r="P209" s="30">
        <v>16</v>
      </c>
      <c r="Q209" s="15">
        <v>190</v>
      </c>
      <c r="S209" s="15">
        <f t="shared" si="63"/>
        <v>10</v>
      </c>
      <c r="U209" s="42">
        <f t="shared" si="68"/>
        <v>23218.744283065738</v>
      </c>
      <c r="W209" s="42">
        <f t="shared" si="56"/>
        <v>23218.744283065738</v>
      </c>
      <c r="Y209" s="42">
        <f>IF($K$8="No",0,SUM($W$20*Inputs!$G$79,Financials!HS$19-Financials!HS$15))</f>
        <v>2734.0338279431148</v>
      </c>
      <c r="AA209" s="42">
        <f>IF($K$8="No",0,Financials!HS$41)</f>
        <v>672.08111277470971</v>
      </c>
      <c r="AB209" s="42"/>
      <c r="AC209" s="37">
        <f t="shared" si="57"/>
        <v>0</v>
      </c>
      <c r="AD209" s="42"/>
      <c r="OE209" s="15" t="s">
        <v>373</v>
      </c>
      <c r="OF209" s="194" t="s">
        <v>752</v>
      </c>
      <c r="OG209" s="15" t="s">
        <v>753</v>
      </c>
      <c r="OH209" s="15">
        <f>IF($K$8="No",0,SUM(W209*Inputs!$G$79,Financials!HS$19-Financials!HS$15))</f>
        <v>2321.8744283065735</v>
      </c>
    </row>
    <row r="210" spans="5:398" s="15" customFormat="1">
      <c r="E210" s="15">
        <v>191</v>
      </c>
      <c r="G210" s="37">
        <f t="shared" si="58"/>
        <v>0</v>
      </c>
      <c r="H210" s="37"/>
      <c r="I210" s="37">
        <f t="shared" si="59"/>
        <v>0</v>
      </c>
      <c r="K210" s="37">
        <f t="shared" si="60"/>
        <v>0</v>
      </c>
      <c r="M210" s="37">
        <f t="shared" si="61"/>
        <v>0</v>
      </c>
      <c r="O210" s="37">
        <f t="shared" si="62"/>
        <v>0</v>
      </c>
      <c r="P210" s="30">
        <v>16</v>
      </c>
      <c r="Q210" s="15">
        <v>191</v>
      </c>
      <c r="S210" s="15">
        <f t="shared" si="63"/>
        <v>11</v>
      </c>
      <c r="U210" s="42">
        <f t="shared" si="68"/>
        <v>23218.744283065738</v>
      </c>
      <c r="W210" s="42">
        <f t="shared" si="56"/>
        <v>23218.744283065738</v>
      </c>
      <c r="Y210" s="42">
        <f>IF($K$8="No",0,SUM($W$20*Inputs!$G$79,Financials!HT$19-Financials!HT$15))</f>
        <v>2734.0338279431148</v>
      </c>
      <c r="AA210" s="42">
        <f>IF($K$8="No",0,Financials!HT$41)</f>
        <v>672.08111277470971</v>
      </c>
      <c r="AB210" s="42"/>
      <c r="AC210" s="37">
        <f t="shared" si="57"/>
        <v>0</v>
      </c>
      <c r="AD210" s="42"/>
      <c r="OE210" s="15" t="s">
        <v>373</v>
      </c>
      <c r="OF210" s="194" t="s">
        <v>754</v>
      </c>
      <c r="OG210" s="15" t="s">
        <v>755</v>
      </c>
      <c r="OH210" s="15">
        <f>IF($K$8="No",0,SUM(W210*Inputs!$G$79,Financials!HT$19-Financials!HT$15))</f>
        <v>2321.8744283065735</v>
      </c>
    </row>
    <row r="211" spans="5:398" s="15" customFormat="1">
      <c r="E211" s="15">
        <v>192</v>
      </c>
      <c r="G211" s="37">
        <f t="shared" si="58"/>
        <v>0</v>
      </c>
      <c r="H211" s="37"/>
      <c r="I211" s="37">
        <f t="shared" si="59"/>
        <v>0</v>
      </c>
      <c r="K211" s="37">
        <f t="shared" si="60"/>
        <v>0</v>
      </c>
      <c r="M211" s="37">
        <f t="shared" si="61"/>
        <v>0</v>
      </c>
      <c r="O211" s="37">
        <f t="shared" si="62"/>
        <v>0</v>
      </c>
      <c r="P211" s="30">
        <v>16</v>
      </c>
      <c r="Q211" s="15">
        <v>192</v>
      </c>
      <c r="S211" s="15">
        <f t="shared" si="63"/>
        <v>12</v>
      </c>
      <c r="U211" s="42">
        <f t="shared" si="68"/>
        <v>23218.744283065738</v>
      </c>
      <c r="W211" s="42">
        <f t="shared" si="56"/>
        <v>23218.744283065738</v>
      </c>
      <c r="Y211" s="42">
        <f>IF($K$8="No",0,SUM($W$20*Inputs!$G$79,Financials!HU$19-Financials!HU$15))</f>
        <v>2734.0338279431148</v>
      </c>
      <c r="AA211" s="42">
        <f>IF($K$8="No",0,Financials!HU$41)</f>
        <v>672.08111277470971</v>
      </c>
      <c r="AB211" s="42"/>
      <c r="AC211" s="37">
        <f t="shared" si="57"/>
        <v>0</v>
      </c>
      <c r="AD211" s="42"/>
      <c r="OE211" s="15" t="s">
        <v>373</v>
      </c>
      <c r="OF211" s="194" t="s">
        <v>756</v>
      </c>
      <c r="OG211" s="15" t="s">
        <v>757</v>
      </c>
      <c r="OH211" s="15">
        <f>IF($K$8="No",0,SUM(W211*Inputs!$G$79,Financials!HU$19-Financials!HU$15))</f>
        <v>2321.8744283065735</v>
      </c>
    </row>
    <row r="212" spans="5:398" s="15" customFormat="1">
      <c r="E212" s="15">
        <v>193</v>
      </c>
      <c r="G212" s="37">
        <f t="shared" si="58"/>
        <v>0</v>
      </c>
      <c r="H212" s="37"/>
      <c r="I212" s="37">
        <f t="shared" si="59"/>
        <v>0</v>
      </c>
      <c r="K212" s="37">
        <f t="shared" si="60"/>
        <v>0</v>
      </c>
      <c r="M212" s="37">
        <f t="shared" si="61"/>
        <v>0</v>
      </c>
      <c r="O212" s="37">
        <f t="shared" si="62"/>
        <v>0</v>
      </c>
      <c r="P212" s="30">
        <v>17</v>
      </c>
      <c r="Q212" s="15">
        <v>193</v>
      </c>
      <c r="S212" s="15">
        <f t="shared" si="63"/>
        <v>1</v>
      </c>
      <c r="U212" s="42">
        <f>$U$31*(1-Inputs!$M$18)^'Debt Schedule'!P211</f>
        <v>23102.650561650407</v>
      </c>
      <c r="W212" s="42">
        <f t="shared" ref="W212:W275" si="69">U212*$K$9</f>
        <v>23102.650561650407</v>
      </c>
      <c r="Y212" s="42">
        <f>IF($K$8="No",0,SUM($W$20*Inputs!$G$79,Financials!HV$19-Financials!HV$15))</f>
        <v>2734.0338279431148</v>
      </c>
      <c r="AA212" s="42">
        <f>IF($K$8="No",0,Financials!HV$41)</f>
        <v>681.05356836353712</v>
      </c>
      <c r="AB212" s="42"/>
      <c r="AC212" s="37">
        <f t="shared" ref="AC212:AC275" si="70">IF(Q212&lt;=$E$11*12,(Y212-AA212)/$K$7,0)</f>
        <v>0</v>
      </c>
      <c r="AD212" s="42"/>
      <c r="OE212" s="15" t="s">
        <v>373</v>
      </c>
      <c r="OF212" s="194" t="s">
        <v>758</v>
      </c>
      <c r="OG212" s="15" t="s">
        <v>759</v>
      </c>
      <c r="OH212" s="15">
        <f>IF($K$8="No",0,SUM(W212*Inputs!$G$79,Financials!HV$19-Financials!HV$15))</f>
        <v>2310.2650561650407</v>
      </c>
    </row>
    <row r="213" spans="5:398" s="15" customFormat="1">
      <c r="E213" s="15">
        <v>194</v>
      </c>
      <c r="G213" s="37">
        <f t="shared" ref="G213:G276" si="71">IF(E213&lt;=$E$11*12,O212,0)</f>
        <v>0</v>
      </c>
      <c r="H213" s="37"/>
      <c r="I213" s="37">
        <f t="shared" ref="I213:I276" si="72">IF(E213&lt;=$E$11*12,SUM(K213,M213),0)</f>
        <v>0</v>
      </c>
      <c r="K213" s="37">
        <f t="shared" ref="K213:K276" si="73">IF(E213&lt;=$E$11*12,G213*$E$9/12,0)</f>
        <v>0</v>
      </c>
      <c r="M213" s="37">
        <f t="shared" ref="M213:M276" si="74">IF(E213&lt;=$E$11*12,$E$13-K213,0)</f>
        <v>0</v>
      </c>
      <c r="O213" s="37">
        <f t="shared" ref="O213:O276" si="75">IF(E213&lt;=$E$11*12,G213-M213,0)</f>
        <v>0</v>
      </c>
      <c r="P213" s="30">
        <v>17</v>
      </c>
      <c r="Q213" s="15">
        <v>194</v>
      </c>
      <c r="S213" s="15">
        <f t="shared" ref="S213:S276" si="76">IF(S212=12,1,S212+1)</f>
        <v>2</v>
      </c>
      <c r="U213" s="42">
        <f t="shared" ref="U213:U223" si="77">U212</f>
        <v>23102.650561650407</v>
      </c>
      <c r="W213" s="42">
        <f t="shared" si="69"/>
        <v>23102.650561650407</v>
      </c>
      <c r="Y213" s="42">
        <f>IF($K$8="No",0,SUM($W$20*Inputs!$G$79,Financials!HW$19-Financials!HW$15))</f>
        <v>2734.0338279431148</v>
      </c>
      <c r="AA213" s="42">
        <f>IF($K$8="No",0,Financials!HW$41)</f>
        <v>681.05356836353712</v>
      </c>
      <c r="AB213" s="42"/>
      <c r="AC213" s="37">
        <f t="shared" si="70"/>
        <v>0</v>
      </c>
      <c r="AD213" s="42"/>
      <c r="OE213" s="15" t="s">
        <v>373</v>
      </c>
      <c r="OF213" s="194" t="s">
        <v>760</v>
      </c>
      <c r="OG213" s="15" t="s">
        <v>761</v>
      </c>
      <c r="OH213" s="15">
        <f>IF($K$8="No",0,SUM(W213*Inputs!$G$79,Financials!HW$19-Financials!HW$15))</f>
        <v>2310.2650561650407</v>
      </c>
    </row>
    <row r="214" spans="5:398" s="15" customFormat="1">
      <c r="E214" s="15">
        <v>195</v>
      </c>
      <c r="G214" s="37">
        <f t="shared" si="71"/>
        <v>0</v>
      </c>
      <c r="H214" s="37"/>
      <c r="I214" s="37">
        <f t="shared" si="72"/>
        <v>0</v>
      </c>
      <c r="K214" s="37">
        <f t="shared" si="73"/>
        <v>0</v>
      </c>
      <c r="M214" s="37">
        <f t="shared" si="74"/>
        <v>0</v>
      </c>
      <c r="O214" s="37">
        <f t="shared" si="75"/>
        <v>0</v>
      </c>
      <c r="P214" s="30">
        <v>17</v>
      </c>
      <c r="Q214" s="15">
        <v>195</v>
      </c>
      <c r="S214" s="15">
        <f t="shared" si="76"/>
        <v>3</v>
      </c>
      <c r="U214" s="42">
        <f t="shared" si="77"/>
        <v>23102.650561650407</v>
      </c>
      <c r="W214" s="42">
        <f t="shared" si="69"/>
        <v>23102.650561650407</v>
      </c>
      <c r="Y214" s="42">
        <f>IF($K$8="No",0,SUM($W$20*Inputs!$G$79,Financials!HX$19-Financials!HX$15))</f>
        <v>2734.0338279431148</v>
      </c>
      <c r="AA214" s="42">
        <f>IF($K$8="No",0,Financials!HX$41)</f>
        <v>681.05356836353712</v>
      </c>
      <c r="AB214" s="42"/>
      <c r="AC214" s="37">
        <f t="shared" si="70"/>
        <v>0</v>
      </c>
      <c r="AD214" s="42"/>
      <c r="OE214" s="15" t="s">
        <v>373</v>
      </c>
      <c r="OF214" s="194" t="s">
        <v>762</v>
      </c>
      <c r="OG214" s="15" t="s">
        <v>763</v>
      </c>
      <c r="OH214" s="15">
        <f>IF($K$8="No",0,SUM(W214*Inputs!$G$79,Financials!HX$19-Financials!HX$15))</f>
        <v>2310.2650561650407</v>
      </c>
    </row>
    <row r="215" spans="5:398" s="15" customFormat="1">
      <c r="E215" s="15">
        <v>196</v>
      </c>
      <c r="G215" s="37">
        <f t="shared" si="71"/>
        <v>0</v>
      </c>
      <c r="H215" s="37"/>
      <c r="I215" s="37">
        <f t="shared" si="72"/>
        <v>0</v>
      </c>
      <c r="K215" s="37">
        <f t="shared" si="73"/>
        <v>0</v>
      </c>
      <c r="M215" s="37">
        <f t="shared" si="74"/>
        <v>0</v>
      </c>
      <c r="O215" s="37">
        <f t="shared" si="75"/>
        <v>0</v>
      </c>
      <c r="P215" s="30">
        <v>17</v>
      </c>
      <c r="Q215" s="15">
        <v>196</v>
      </c>
      <c r="S215" s="15">
        <f t="shared" si="76"/>
        <v>4</v>
      </c>
      <c r="U215" s="42">
        <f t="shared" si="77"/>
        <v>23102.650561650407</v>
      </c>
      <c r="W215" s="42">
        <f t="shared" si="69"/>
        <v>23102.650561650407</v>
      </c>
      <c r="Y215" s="42">
        <f>IF($K$8="No",0,SUM($W$20*Inputs!$G$79,Financials!HY$19-Financials!HY$15))</f>
        <v>2734.0338279431148</v>
      </c>
      <c r="AA215" s="42">
        <f>IF($K$8="No",0,Financials!HY$41)</f>
        <v>681.05356836353712</v>
      </c>
      <c r="AB215" s="42"/>
      <c r="AC215" s="37">
        <f t="shared" si="70"/>
        <v>0</v>
      </c>
      <c r="AD215" s="42"/>
      <c r="OE215" s="15" t="s">
        <v>373</v>
      </c>
      <c r="OF215" s="194" t="s">
        <v>764</v>
      </c>
      <c r="OG215" s="15" t="s">
        <v>765</v>
      </c>
      <c r="OH215" s="15">
        <f>IF($K$8="No",0,SUM(W215*Inputs!$G$79,Financials!HY$19-Financials!HY$15))</f>
        <v>2310.2650561650407</v>
      </c>
    </row>
    <row r="216" spans="5:398" s="15" customFormat="1">
      <c r="E216" s="15">
        <v>197</v>
      </c>
      <c r="G216" s="37">
        <f t="shared" si="71"/>
        <v>0</v>
      </c>
      <c r="H216" s="37"/>
      <c r="I216" s="37">
        <f t="shared" si="72"/>
        <v>0</v>
      </c>
      <c r="K216" s="37">
        <f t="shared" si="73"/>
        <v>0</v>
      </c>
      <c r="M216" s="37">
        <f t="shared" si="74"/>
        <v>0</v>
      </c>
      <c r="O216" s="37">
        <f t="shared" si="75"/>
        <v>0</v>
      </c>
      <c r="P216" s="30">
        <v>17</v>
      </c>
      <c r="Q216" s="15">
        <v>197</v>
      </c>
      <c r="S216" s="15">
        <f t="shared" si="76"/>
        <v>5</v>
      </c>
      <c r="U216" s="42">
        <f t="shared" si="77"/>
        <v>23102.650561650407</v>
      </c>
      <c r="W216" s="42">
        <f t="shared" si="69"/>
        <v>23102.650561650407</v>
      </c>
      <c r="Y216" s="42">
        <f>IF($K$8="No",0,SUM($W$20*Inputs!$G$79,Financials!HZ$19-Financials!HZ$15))</f>
        <v>2734.0338279431148</v>
      </c>
      <c r="AA216" s="42">
        <f>IF($K$8="No",0,Financials!HZ$41)</f>
        <v>681.05356836353712</v>
      </c>
      <c r="AB216" s="42"/>
      <c r="AC216" s="37">
        <f t="shared" si="70"/>
        <v>0</v>
      </c>
      <c r="AD216" s="42"/>
      <c r="OE216" s="15" t="s">
        <v>373</v>
      </c>
      <c r="OF216" s="194" t="s">
        <v>766</v>
      </c>
      <c r="OG216" s="15" t="s">
        <v>767</v>
      </c>
      <c r="OH216" s="15">
        <f>IF($K$8="No",0,SUM(W216*Inputs!$G$79,Financials!HZ$19-Financials!HZ$15))</f>
        <v>2310.2650561650407</v>
      </c>
    </row>
    <row r="217" spans="5:398" s="15" customFormat="1">
      <c r="E217" s="15">
        <v>198</v>
      </c>
      <c r="G217" s="37">
        <f t="shared" si="71"/>
        <v>0</v>
      </c>
      <c r="H217" s="37"/>
      <c r="I217" s="37">
        <f t="shared" si="72"/>
        <v>0</v>
      </c>
      <c r="K217" s="37">
        <f t="shared" si="73"/>
        <v>0</v>
      </c>
      <c r="M217" s="37">
        <f t="shared" si="74"/>
        <v>0</v>
      </c>
      <c r="O217" s="37">
        <f t="shared" si="75"/>
        <v>0</v>
      </c>
      <c r="P217" s="30">
        <v>17</v>
      </c>
      <c r="Q217" s="15">
        <v>198</v>
      </c>
      <c r="S217" s="15">
        <f t="shared" si="76"/>
        <v>6</v>
      </c>
      <c r="U217" s="42">
        <f t="shared" si="77"/>
        <v>23102.650561650407</v>
      </c>
      <c r="W217" s="42">
        <f t="shared" si="69"/>
        <v>23102.650561650407</v>
      </c>
      <c r="Y217" s="42">
        <f>IF($K$8="No",0,SUM($W$20*Inputs!$G$79,Financials!IA$19-Financials!IA$15))</f>
        <v>2734.0338279431148</v>
      </c>
      <c r="AA217" s="42">
        <f>IF($K$8="No",0,Financials!IA$41)</f>
        <v>681.05356836353712</v>
      </c>
      <c r="AB217" s="42"/>
      <c r="AC217" s="37">
        <f t="shared" si="70"/>
        <v>0</v>
      </c>
      <c r="AD217" s="42"/>
      <c r="OE217" s="15" t="s">
        <v>373</v>
      </c>
      <c r="OF217" s="194" t="s">
        <v>768</v>
      </c>
      <c r="OG217" s="15" t="s">
        <v>769</v>
      </c>
      <c r="OH217" s="15">
        <f>IF($K$8="No",0,SUM(W217*Inputs!$G$79,Financials!IA$19-Financials!IA$15))</f>
        <v>2310.2650561650407</v>
      </c>
    </row>
    <row r="218" spans="5:398" s="15" customFormat="1">
      <c r="E218" s="15">
        <v>199</v>
      </c>
      <c r="G218" s="37">
        <f t="shared" si="71"/>
        <v>0</v>
      </c>
      <c r="H218" s="37"/>
      <c r="I218" s="37">
        <f t="shared" si="72"/>
        <v>0</v>
      </c>
      <c r="K218" s="37">
        <f t="shared" si="73"/>
        <v>0</v>
      </c>
      <c r="M218" s="37">
        <f t="shared" si="74"/>
        <v>0</v>
      </c>
      <c r="O218" s="37">
        <f t="shared" si="75"/>
        <v>0</v>
      </c>
      <c r="P218" s="30">
        <v>17</v>
      </c>
      <c r="Q218" s="15">
        <v>199</v>
      </c>
      <c r="S218" s="15">
        <f t="shared" si="76"/>
        <v>7</v>
      </c>
      <c r="U218" s="42">
        <f t="shared" si="77"/>
        <v>23102.650561650407</v>
      </c>
      <c r="W218" s="42">
        <f t="shared" si="69"/>
        <v>23102.650561650407</v>
      </c>
      <c r="Y218" s="42">
        <f>IF($K$8="No",0,SUM($W$20*Inputs!$G$79,Financials!IB$19-Financials!IB$15))</f>
        <v>2734.0338279431148</v>
      </c>
      <c r="AA218" s="42">
        <f>IF($K$8="No",0,Financials!IB$41)</f>
        <v>681.05356836353712</v>
      </c>
      <c r="AB218" s="42"/>
      <c r="AC218" s="37">
        <f t="shared" si="70"/>
        <v>0</v>
      </c>
      <c r="AD218" s="42"/>
      <c r="OE218" s="15" t="s">
        <v>373</v>
      </c>
      <c r="OF218" s="194" t="s">
        <v>770</v>
      </c>
      <c r="OG218" s="15" t="s">
        <v>771</v>
      </c>
      <c r="OH218" s="15">
        <f>IF($K$8="No",0,SUM(W218*Inputs!$G$79,Financials!IB$19-Financials!IB$15))</f>
        <v>2310.2650561650407</v>
      </c>
    </row>
    <row r="219" spans="5:398" s="15" customFormat="1">
      <c r="E219" s="15">
        <v>200</v>
      </c>
      <c r="G219" s="37">
        <f t="shared" si="71"/>
        <v>0</v>
      </c>
      <c r="H219" s="37"/>
      <c r="I219" s="37">
        <f t="shared" si="72"/>
        <v>0</v>
      </c>
      <c r="K219" s="37">
        <f t="shared" si="73"/>
        <v>0</v>
      </c>
      <c r="M219" s="37">
        <f t="shared" si="74"/>
        <v>0</v>
      </c>
      <c r="O219" s="37">
        <f t="shared" si="75"/>
        <v>0</v>
      </c>
      <c r="P219" s="30">
        <v>17</v>
      </c>
      <c r="Q219" s="15">
        <v>200</v>
      </c>
      <c r="S219" s="15">
        <f t="shared" si="76"/>
        <v>8</v>
      </c>
      <c r="U219" s="42">
        <f t="shared" si="77"/>
        <v>23102.650561650407</v>
      </c>
      <c r="W219" s="42">
        <f t="shared" si="69"/>
        <v>23102.650561650407</v>
      </c>
      <c r="Y219" s="42">
        <f>IF($K$8="No",0,SUM($W$20*Inputs!$G$79,Financials!IC$19-Financials!IC$15))</f>
        <v>2734.0338279431148</v>
      </c>
      <c r="AA219" s="42">
        <f>IF($K$8="No",0,Financials!IC$41)</f>
        <v>681.05356836353712</v>
      </c>
      <c r="AB219" s="42"/>
      <c r="AC219" s="37">
        <f t="shared" si="70"/>
        <v>0</v>
      </c>
      <c r="AD219" s="42"/>
      <c r="OE219" s="15" t="s">
        <v>373</v>
      </c>
      <c r="OF219" s="194" t="s">
        <v>772</v>
      </c>
      <c r="OG219" s="15" t="s">
        <v>773</v>
      </c>
      <c r="OH219" s="15">
        <f>IF($K$8="No",0,SUM(W219*Inputs!$G$79,Financials!IC$19-Financials!IC$15))</f>
        <v>2310.2650561650407</v>
      </c>
    </row>
    <row r="220" spans="5:398" s="15" customFormat="1">
      <c r="E220" s="15">
        <v>201</v>
      </c>
      <c r="G220" s="37">
        <f t="shared" si="71"/>
        <v>0</v>
      </c>
      <c r="H220" s="37"/>
      <c r="I220" s="37">
        <f t="shared" si="72"/>
        <v>0</v>
      </c>
      <c r="K220" s="37">
        <f t="shared" si="73"/>
        <v>0</v>
      </c>
      <c r="M220" s="37">
        <f t="shared" si="74"/>
        <v>0</v>
      </c>
      <c r="O220" s="37">
        <f t="shared" si="75"/>
        <v>0</v>
      </c>
      <c r="P220" s="30">
        <v>17</v>
      </c>
      <c r="Q220" s="15">
        <v>201</v>
      </c>
      <c r="S220" s="15">
        <f t="shared" si="76"/>
        <v>9</v>
      </c>
      <c r="U220" s="42">
        <f t="shared" si="77"/>
        <v>23102.650561650407</v>
      </c>
      <c r="W220" s="42">
        <f t="shared" si="69"/>
        <v>23102.650561650407</v>
      </c>
      <c r="Y220" s="42">
        <f>IF($K$8="No",0,SUM($W$20*Inputs!$G$79,Financials!ID$19-Financials!ID$15))</f>
        <v>2734.0338279431148</v>
      </c>
      <c r="AA220" s="42">
        <f>IF($K$8="No",0,Financials!ID$41)</f>
        <v>681.05356836353712</v>
      </c>
      <c r="AB220" s="42"/>
      <c r="AC220" s="37">
        <f t="shared" si="70"/>
        <v>0</v>
      </c>
      <c r="AD220" s="42"/>
      <c r="OE220" s="15" t="s">
        <v>373</v>
      </c>
      <c r="OF220" s="194" t="s">
        <v>774</v>
      </c>
      <c r="OG220" s="15" t="s">
        <v>775</v>
      </c>
      <c r="OH220" s="15">
        <f>IF($K$8="No",0,SUM(W220*Inputs!$G$79,Financials!ID$19-Financials!ID$15))</f>
        <v>2310.2650561650407</v>
      </c>
    </row>
    <row r="221" spans="5:398" s="15" customFormat="1">
      <c r="E221" s="15">
        <v>202</v>
      </c>
      <c r="G221" s="37">
        <f t="shared" si="71"/>
        <v>0</v>
      </c>
      <c r="H221" s="37"/>
      <c r="I221" s="37">
        <f t="shared" si="72"/>
        <v>0</v>
      </c>
      <c r="K221" s="37">
        <f t="shared" si="73"/>
        <v>0</v>
      </c>
      <c r="M221" s="37">
        <f t="shared" si="74"/>
        <v>0</v>
      </c>
      <c r="O221" s="37">
        <f t="shared" si="75"/>
        <v>0</v>
      </c>
      <c r="P221" s="30">
        <v>17</v>
      </c>
      <c r="Q221" s="15">
        <v>202</v>
      </c>
      <c r="S221" s="15">
        <f t="shared" si="76"/>
        <v>10</v>
      </c>
      <c r="U221" s="42">
        <f t="shared" si="77"/>
        <v>23102.650561650407</v>
      </c>
      <c r="W221" s="42">
        <f t="shared" si="69"/>
        <v>23102.650561650407</v>
      </c>
      <c r="Y221" s="42">
        <f>IF($K$8="No",0,SUM($W$20*Inputs!$G$79,Financials!IE$19-Financials!IE$15))</f>
        <v>2734.0338279431148</v>
      </c>
      <c r="AA221" s="42">
        <f>IF($K$8="No",0,Financials!IE$41)</f>
        <v>681.05356836353712</v>
      </c>
      <c r="AB221" s="42"/>
      <c r="AC221" s="37">
        <f t="shared" si="70"/>
        <v>0</v>
      </c>
      <c r="AD221" s="42"/>
      <c r="OE221" s="15" t="s">
        <v>373</v>
      </c>
      <c r="OF221" s="194" t="s">
        <v>776</v>
      </c>
      <c r="OG221" s="15" t="s">
        <v>777</v>
      </c>
      <c r="OH221" s="15">
        <f>IF($K$8="No",0,SUM(W221*Inputs!$G$79,Financials!IE$19-Financials!IE$15))</f>
        <v>2310.2650561650407</v>
      </c>
    </row>
    <row r="222" spans="5:398" s="15" customFormat="1">
      <c r="E222" s="15">
        <v>203</v>
      </c>
      <c r="G222" s="37">
        <f t="shared" si="71"/>
        <v>0</v>
      </c>
      <c r="H222" s="37"/>
      <c r="I222" s="37">
        <f t="shared" si="72"/>
        <v>0</v>
      </c>
      <c r="K222" s="37">
        <f t="shared" si="73"/>
        <v>0</v>
      </c>
      <c r="M222" s="37">
        <f t="shared" si="74"/>
        <v>0</v>
      </c>
      <c r="O222" s="37">
        <f t="shared" si="75"/>
        <v>0</v>
      </c>
      <c r="P222" s="30">
        <v>17</v>
      </c>
      <c r="Q222" s="15">
        <v>203</v>
      </c>
      <c r="S222" s="15">
        <f t="shared" si="76"/>
        <v>11</v>
      </c>
      <c r="U222" s="42">
        <f t="shared" si="77"/>
        <v>23102.650561650407</v>
      </c>
      <c r="W222" s="42">
        <f t="shared" si="69"/>
        <v>23102.650561650407</v>
      </c>
      <c r="Y222" s="42">
        <f>IF($K$8="No",0,SUM($W$20*Inputs!$G$79,Financials!IF$19-Financials!IF$15))</f>
        <v>2734.0338279431148</v>
      </c>
      <c r="AA222" s="42">
        <f>IF($K$8="No",0,Financials!IF$41)</f>
        <v>681.05356836353712</v>
      </c>
      <c r="AB222" s="42"/>
      <c r="AC222" s="37">
        <f t="shared" si="70"/>
        <v>0</v>
      </c>
      <c r="AD222" s="42"/>
      <c r="OE222" s="15" t="s">
        <v>373</v>
      </c>
      <c r="OF222" s="194" t="s">
        <v>778</v>
      </c>
      <c r="OG222" s="15" t="s">
        <v>779</v>
      </c>
      <c r="OH222" s="15">
        <f>IF($K$8="No",0,SUM(W222*Inputs!$G$79,Financials!IF$19-Financials!IF$15))</f>
        <v>2310.2650561650407</v>
      </c>
    </row>
    <row r="223" spans="5:398" s="15" customFormat="1">
      <c r="E223" s="15">
        <v>204</v>
      </c>
      <c r="G223" s="37">
        <f t="shared" si="71"/>
        <v>0</v>
      </c>
      <c r="H223" s="37"/>
      <c r="I223" s="37">
        <f t="shared" si="72"/>
        <v>0</v>
      </c>
      <c r="K223" s="37">
        <f t="shared" si="73"/>
        <v>0</v>
      </c>
      <c r="M223" s="37">
        <f t="shared" si="74"/>
        <v>0</v>
      </c>
      <c r="O223" s="37">
        <f t="shared" si="75"/>
        <v>0</v>
      </c>
      <c r="P223" s="30">
        <v>17</v>
      </c>
      <c r="Q223" s="15">
        <v>204</v>
      </c>
      <c r="S223" s="15">
        <f t="shared" si="76"/>
        <v>12</v>
      </c>
      <c r="U223" s="42">
        <f t="shared" si="77"/>
        <v>23102.650561650407</v>
      </c>
      <c r="W223" s="42">
        <f t="shared" si="69"/>
        <v>23102.650561650407</v>
      </c>
      <c r="Y223" s="42">
        <f>IF($K$8="No",0,SUM($W$20*Inputs!$G$79,Financials!IG$19-Financials!IG$15))</f>
        <v>2734.0338279431148</v>
      </c>
      <c r="AA223" s="42">
        <f>IF($K$8="No",0,Financials!IG$41)</f>
        <v>681.05356836353712</v>
      </c>
      <c r="AB223" s="42"/>
      <c r="AC223" s="37">
        <f t="shared" si="70"/>
        <v>0</v>
      </c>
      <c r="AD223" s="42"/>
      <c r="OE223" s="15" t="s">
        <v>373</v>
      </c>
      <c r="OF223" s="194" t="s">
        <v>780</v>
      </c>
      <c r="OG223" s="15" t="s">
        <v>781</v>
      </c>
      <c r="OH223" s="15">
        <f>IF($K$8="No",0,SUM(W223*Inputs!$G$79,Financials!IG$19-Financials!IG$15))</f>
        <v>2310.2650561650407</v>
      </c>
    </row>
    <row r="224" spans="5:398" s="15" customFormat="1">
      <c r="E224" s="15">
        <v>205</v>
      </c>
      <c r="G224" s="37">
        <f t="shared" si="71"/>
        <v>0</v>
      </c>
      <c r="H224" s="37"/>
      <c r="I224" s="37">
        <f t="shared" si="72"/>
        <v>0</v>
      </c>
      <c r="K224" s="37">
        <f t="shared" si="73"/>
        <v>0</v>
      </c>
      <c r="M224" s="37">
        <f t="shared" si="74"/>
        <v>0</v>
      </c>
      <c r="O224" s="37">
        <f t="shared" si="75"/>
        <v>0</v>
      </c>
      <c r="P224" s="30">
        <v>18</v>
      </c>
      <c r="Q224" s="15">
        <v>205</v>
      </c>
      <c r="S224" s="15">
        <f t="shared" si="76"/>
        <v>1</v>
      </c>
      <c r="U224" s="42">
        <f>$U$31*(1-Inputs!$M$18)^'Debt Schedule'!P223</f>
        <v>22987.137308842157</v>
      </c>
      <c r="W224" s="42">
        <f t="shared" si="69"/>
        <v>22987.137308842157</v>
      </c>
      <c r="Y224" s="42">
        <f>IF($K$8="No",0,SUM($W$20*Inputs!$G$79,Financials!IH$19-Financials!IH$15))</f>
        <v>2734.0338279431148</v>
      </c>
      <c r="AA224" s="42">
        <f>IF($K$8="No",0,Financials!IH$41)</f>
        <v>690.20547306414119</v>
      </c>
      <c r="AB224" s="42"/>
      <c r="AC224" s="37">
        <f t="shared" si="70"/>
        <v>0</v>
      </c>
      <c r="AD224" s="42"/>
      <c r="OE224" s="15" t="s">
        <v>373</v>
      </c>
      <c r="OF224" s="194" t="s">
        <v>782</v>
      </c>
      <c r="OG224" s="15" t="s">
        <v>783</v>
      </c>
      <c r="OH224" s="15">
        <f>IF($K$8="No",0,SUM(W224*Inputs!$G$79,Financials!IH$19-Financials!IH$15))</f>
        <v>2298.7137308842157</v>
      </c>
    </row>
    <row r="225" spans="5:398" s="15" customFormat="1">
      <c r="E225" s="15">
        <v>206</v>
      </c>
      <c r="G225" s="37">
        <f t="shared" si="71"/>
        <v>0</v>
      </c>
      <c r="H225" s="37"/>
      <c r="I225" s="37">
        <f t="shared" si="72"/>
        <v>0</v>
      </c>
      <c r="K225" s="37">
        <f t="shared" si="73"/>
        <v>0</v>
      </c>
      <c r="M225" s="37">
        <f t="shared" si="74"/>
        <v>0</v>
      </c>
      <c r="O225" s="37">
        <f t="shared" si="75"/>
        <v>0</v>
      </c>
      <c r="P225" s="30">
        <v>18</v>
      </c>
      <c r="Q225" s="15">
        <v>206</v>
      </c>
      <c r="S225" s="15">
        <f t="shared" si="76"/>
        <v>2</v>
      </c>
      <c r="U225" s="42">
        <f t="shared" ref="U225:U235" si="78">U224</f>
        <v>22987.137308842157</v>
      </c>
      <c r="W225" s="42">
        <f t="shared" si="69"/>
        <v>22987.137308842157</v>
      </c>
      <c r="Y225" s="42">
        <f>IF($K$8="No",0,SUM($W$20*Inputs!$G$79,Financials!II$19-Financials!II$15))</f>
        <v>2734.0338279431148</v>
      </c>
      <c r="AA225" s="42">
        <f>IF($K$8="No",0,Financials!II$41)</f>
        <v>690.20547306414119</v>
      </c>
      <c r="AB225" s="42"/>
      <c r="AC225" s="37">
        <f t="shared" si="70"/>
        <v>0</v>
      </c>
      <c r="AD225" s="42"/>
      <c r="OE225" s="15" t="s">
        <v>373</v>
      </c>
      <c r="OF225" s="194" t="s">
        <v>784</v>
      </c>
      <c r="OG225" s="15" t="s">
        <v>785</v>
      </c>
      <c r="OH225" s="15">
        <f>IF($K$8="No",0,SUM(W225*Inputs!$G$79,Financials!II$19-Financials!II$15))</f>
        <v>2298.7137308842157</v>
      </c>
    </row>
    <row r="226" spans="5:398" s="15" customFormat="1">
      <c r="E226" s="15">
        <v>207</v>
      </c>
      <c r="G226" s="37">
        <f t="shared" si="71"/>
        <v>0</v>
      </c>
      <c r="H226" s="37"/>
      <c r="I226" s="37">
        <f t="shared" si="72"/>
        <v>0</v>
      </c>
      <c r="K226" s="37">
        <f t="shared" si="73"/>
        <v>0</v>
      </c>
      <c r="M226" s="37">
        <f t="shared" si="74"/>
        <v>0</v>
      </c>
      <c r="O226" s="37">
        <f t="shared" si="75"/>
        <v>0</v>
      </c>
      <c r="P226" s="30">
        <v>18</v>
      </c>
      <c r="Q226" s="15">
        <v>207</v>
      </c>
      <c r="S226" s="15">
        <f t="shared" si="76"/>
        <v>3</v>
      </c>
      <c r="U226" s="42">
        <f t="shared" si="78"/>
        <v>22987.137308842157</v>
      </c>
      <c r="W226" s="42">
        <f t="shared" si="69"/>
        <v>22987.137308842157</v>
      </c>
      <c r="Y226" s="42">
        <f>IF($K$8="No",0,SUM($W$20*Inputs!$G$79,Financials!IJ$19-Financials!IJ$15))</f>
        <v>2734.0338279431148</v>
      </c>
      <c r="AA226" s="42">
        <f>IF($K$8="No",0,Financials!IJ$41)</f>
        <v>690.20547306414119</v>
      </c>
      <c r="AB226" s="42"/>
      <c r="AC226" s="37">
        <f t="shared" si="70"/>
        <v>0</v>
      </c>
      <c r="AD226" s="42"/>
      <c r="OE226" s="15" t="s">
        <v>373</v>
      </c>
      <c r="OF226" s="194" t="s">
        <v>786</v>
      </c>
      <c r="OG226" s="15" t="s">
        <v>787</v>
      </c>
      <c r="OH226" s="15">
        <f>IF($K$8="No",0,SUM(W226*Inputs!$G$79,Financials!IJ$19-Financials!IJ$15))</f>
        <v>2298.7137308842157</v>
      </c>
    </row>
    <row r="227" spans="5:398" s="15" customFormat="1">
      <c r="E227" s="15">
        <v>208</v>
      </c>
      <c r="G227" s="37">
        <f t="shared" si="71"/>
        <v>0</v>
      </c>
      <c r="H227" s="37"/>
      <c r="I227" s="37">
        <f t="shared" si="72"/>
        <v>0</v>
      </c>
      <c r="K227" s="37">
        <f t="shared" si="73"/>
        <v>0</v>
      </c>
      <c r="M227" s="37">
        <f t="shared" si="74"/>
        <v>0</v>
      </c>
      <c r="O227" s="37">
        <f t="shared" si="75"/>
        <v>0</v>
      </c>
      <c r="P227" s="30">
        <v>18</v>
      </c>
      <c r="Q227" s="15">
        <v>208</v>
      </c>
      <c r="S227" s="15">
        <f t="shared" si="76"/>
        <v>4</v>
      </c>
      <c r="U227" s="42">
        <f t="shared" si="78"/>
        <v>22987.137308842157</v>
      </c>
      <c r="W227" s="42">
        <f t="shared" si="69"/>
        <v>22987.137308842157</v>
      </c>
      <c r="Y227" s="42">
        <f>IF($K$8="No",0,SUM($W$20*Inputs!$G$79,Financials!IK$19-Financials!IK$15))</f>
        <v>2734.0338279431148</v>
      </c>
      <c r="AA227" s="42">
        <f>IF($K$8="No",0,Financials!IK$41)</f>
        <v>690.20547306414119</v>
      </c>
      <c r="AB227" s="42"/>
      <c r="AC227" s="37">
        <f t="shared" si="70"/>
        <v>0</v>
      </c>
      <c r="AD227" s="42"/>
      <c r="OE227" s="15" t="s">
        <v>373</v>
      </c>
      <c r="OF227" s="194" t="s">
        <v>788</v>
      </c>
      <c r="OG227" s="15" t="s">
        <v>789</v>
      </c>
      <c r="OH227" s="15">
        <f>IF($K$8="No",0,SUM(W227*Inputs!$G$79,Financials!IK$19-Financials!IK$15))</f>
        <v>2298.7137308842157</v>
      </c>
    </row>
    <row r="228" spans="5:398" s="15" customFormat="1">
      <c r="E228" s="15">
        <v>209</v>
      </c>
      <c r="G228" s="37">
        <f t="shared" si="71"/>
        <v>0</v>
      </c>
      <c r="H228" s="37"/>
      <c r="I228" s="37">
        <f t="shared" si="72"/>
        <v>0</v>
      </c>
      <c r="K228" s="37">
        <f t="shared" si="73"/>
        <v>0</v>
      </c>
      <c r="M228" s="37">
        <f t="shared" si="74"/>
        <v>0</v>
      </c>
      <c r="O228" s="37">
        <f t="shared" si="75"/>
        <v>0</v>
      </c>
      <c r="P228" s="30">
        <v>18</v>
      </c>
      <c r="Q228" s="15">
        <v>209</v>
      </c>
      <c r="S228" s="15">
        <f t="shared" si="76"/>
        <v>5</v>
      </c>
      <c r="U228" s="42">
        <f t="shared" si="78"/>
        <v>22987.137308842157</v>
      </c>
      <c r="W228" s="42">
        <f t="shared" si="69"/>
        <v>22987.137308842157</v>
      </c>
      <c r="Y228" s="42">
        <f>IF($K$8="No",0,SUM($W$20*Inputs!$G$79,Financials!IL$19-Financials!IL$15))</f>
        <v>2734.0338279431148</v>
      </c>
      <c r="AA228" s="42">
        <f>IF($K$8="No",0,Financials!IL$41)</f>
        <v>690.20547306414119</v>
      </c>
      <c r="AB228" s="42"/>
      <c r="AC228" s="37">
        <f t="shared" si="70"/>
        <v>0</v>
      </c>
      <c r="AD228" s="42"/>
      <c r="OE228" s="15" t="s">
        <v>373</v>
      </c>
      <c r="OF228" s="194" t="s">
        <v>790</v>
      </c>
      <c r="OG228" s="15" t="s">
        <v>791</v>
      </c>
      <c r="OH228" s="15">
        <f>IF($K$8="No",0,SUM(W228*Inputs!$G$79,Financials!IL$19-Financials!IL$15))</f>
        <v>2298.7137308842157</v>
      </c>
    </row>
    <row r="229" spans="5:398" s="15" customFormat="1">
      <c r="E229" s="15">
        <v>210</v>
      </c>
      <c r="G229" s="37">
        <f t="shared" si="71"/>
        <v>0</v>
      </c>
      <c r="H229" s="37"/>
      <c r="I229" s="37">
        <f t="shared" si="72"/>
        <v>0</v>
      </c>
      <c r="K229" s="37">
        <f t="shared" si="73"/>
        <v>0</v>
      </c>
      <c r="M229" s="37">
        <f t="shared" si="74"/>
        <v>0</v>
      </c>
      <c r="O229" s="37">
        <f t="shared" si="75"/>
        <v>0</v>
      </c>
      <c r="P229" s="30">
        <v>18</v>
      </c>
      <c r="Q229" s="15">
        <v>210</v>
      </c>
      <c r="S229" s="15">
        <f t="shared" si="76"/>
        <v>6</v>
      </c>
      <c r="U229" s="42">
        <f t="shared" si="78"/>
        <v>22987.137308842157</v>
      </c>
      <c r="W229" s="42">
        <f t="shared" si="69"/>
        <v>22987.137308842157</v>
      </c>
      <c r="Y229" s="42">
        <f>IF($K$8="No",0,SUM($W$20*Inputs!$G$79,Financials!IM$19-Financials!IM$15))</f>
        <v>2734.0338279431148</v>
      </c>
      <c r="AA229" s="42">
        <f>IF($K$8="No",0,Financials!IM$41)</f>
        <v>690.20547306414119</v>
      </c>
      <c r="AB229" s="42"/>
      <c r="AC229" s="37">
        <f t="shared" si="70"/>
        <v>0</v>
      </c>
      <c r="AD229" s="42"/>
      <c r="OE229" s="15" t="s">
        <v>373</v>
      </c>
      <c r="OF229" s="194" t="s">
        <v>792</v>
      </c>
      <c r="OG229" s="15" t="s">
        <v>793</v>
      </c>
      <c r="OH229" s="15">
        <f>IF($K$8="No",0,SUM(W229*Inputs!$G$79,Financials!IM$19-Financials!IM$15))</f>
        <v>2298.7137308842157</v>
      </c>
    </row>
    <row r="230" spans="5:398" s="15" customFormat="1">
      <c r="E230" s="15">
        <v>211</v>
      </c>
      <c r="G230" s="37">
        <f t="shared" si="71"/>
        <v>0</v>
      </c>
      <c r="H230" s="37"/>
      <c r="I230" s="37">
        <f t="shared" si="72"/>
        <v>0</v>
      </c>
      <c r="K230" s="37">
        <f t="shared" si="73"/>
        <v>0</v>
      </c>
      <c r="M230" s="37">
        <f t="shared" si="74"/>
        <v>0</v>
      </c>
      <c r="O230" s="37">
        <f t="shared" si="75"/>
        <v>0</v>
      </c>
      <c r="P230" s="30">
        <v>18</v>
      </c>
      <c r="Q230" s="15">
        <v>211</v>
      </c>
      <c r="S230" s="15">
        <f t="shared" si="76"/>
        <v>7</v>
      </c>
      <c r="U230" s="42">
        <f t="shared" si="78"/>
        <v>22987.137308842157</v>
      </c>
      <c r="W230" s="42">
        <f t="shared" si="69"/>
        <v>22987.137308842157</v>
      </c>
      <c r="Y230" s="42">
        <f>IF($K$8="No",0,SUM($W$20*Inputs!$G$79,Financials!IN$19-Financials!IN$15))</f>
        <v>2734.0338279431148</v>
      </c>
      <c r="AA230" s="42">
        <f>IF($K$8="No",0,Financials!IN$41)</f>
        <v>690.20547306414119</v>
      </c>
      <c r="AB230" s="42"/>
      <c r="AC230" s="37">
        <f t="shared" si="70"/>
        <v>0</v>
      </c>
      <c r="AD230" s="42"/>
      <c r="OE230" s="15" t="s">
        <v>373</v>
      </c>
      <c r="OF230" s="194" t="s">
        <v>794</v>
      </c>
      <c r="OG230" s="15" t="s">
        <v>795</v>
      </c>
      <c r="OH230" s="15">
        <f>IF($K$8="No",0,SUM(W230*Inputs!$G$79,Financials!IN$19-Financials!IN$15))</f>
        <v>2298.7137308842157</v>
      </c>
    </row>
    <row r="231" spans="5:398" s="15" customFormat="1">
      <c r="E231" s="15">
        <v>212</v>
      </c>
      <c r="G231" s="37">
        <f t="shared" si="71"/>
        <v>0</v>
      </c>
      <c r="H231" s="37"/>
      <c r="I231" s="37">
        <f t="shared" si="72"/>
        <v>0</v>
      </c>
      <c r="K231" s="37">
        <f t="shared" si="73"/>
        <v>0</v>
      </c>
      <c r="M231" s="37">
        <f t="shared" si="74"/>
        <v>0</v>
      </c>
      <c r="O231" s="37">
        <f t="shared" si="75"/>
        <v>0</v>
      </c>
      <c r="P231" s="30">
        <v>18</v>
      </c>
      <c r="Q231" s="15">
        <v>212</v>
      </c>
      <c r="S231" s="15">
        <f t="shared" si="76"/>
        <v>8</v>
      </c>
      <c r="U231" s="42">
        <f t="shared" si="78"/>
        <v>22987.137308842157</v>
      </c>
      <c r="W231" s="42">
        <f t="shared" si="69"/>
        <v>22987.137308842157</v>
      </c>
      <c r="Y231" s="42">
        <f>IF($K$8="No",0,SUM($W$20*Inputs!$G$79,Financials!IO$19-Financials!IO$15))</f>
        <v>2734.0338279431148</v>
      </c>
      <c r="AA231" s="42">
        <f>IF($K$8="No",0,Financials!IO$41)</f>
        <v>690.20547306414119</v>
      </c>
      <c r="AB231" s="42"/>
      <c r="AC231" s="37">
        <f t="shared" si="70"/>
        <v>0</v>
      </c>
      <c r="AD231" s="42"/>
      <c r="OE231" s="15" t="s">
        <v>373</v>
      </c>
      <c r="OF231" s="194" t="s">
        <v>796</v>
      </c>
      <c r="OG231" s="15" t="s">
        <v>797</v>
      </c>
      <c r="OH231" s="15">
        <f>IF($K$8="No",0,SUM(W231*Inputs!$G$79,Financials!IO$19-Financials!IO$15))</f>
        <v>2298.7137308842157</v>
      </c>
    </row>
    <row r="232" spans="5:398" s="15" customFormat="1">
      <c r="E232" s="15">
        <v>213</v>
      </c>
      <c r="G232" s="37">
        <f t="shared" si="71"/>
        <v>0</v>
      </c>
      <c r="H232" s="37"/>
      <c r="I232" s="37">
        <f t="shared" si="72"/>
        <v>0</v>
      </c>
      <c r="K232" s="37">
        <f t="shared" si="73"/>
        <v>0</v>
      </c>
      <c r="M232" s="37">
        <f t="shared" si="74"/>
        <v>0</v>
      </c>
      <c r="O232" s="37">
        <f t="shared" si="75"/>
        <v>0</v>
      </c>
      <c r="P232" s="30">
        <v>18</v>
      </c>
      <c r="Q232" s="15">
        <v>213</v>
      </c>
      <c r="S232" s="15">
        <f t="shared" si="76"/>
        <v>9</v>
      </c>
      <c r="U232" s="42">
        <f t="shared" si="78"/>
        <v>22987.137308842157</v>
      </c>
      <c r="W232" s="42">
        <f t="shared" si="69"/>
        <v>22987.137308842157</v>
      </c>
      <c r="Y232" s="42">
        <f>IF($K$8="No",0,SUM($W$20*Inputs!$G$79,Financials!IP$19-Financials!IP$15))</f>
        <v>2734.0338279431148</v>
      </c>
      <c r="AA232" s="42">
        <f>IF($K$8="No",0,Financials!IP$41)</f>
        <v>690.20547306414119</v>
      </c>
      <c r="AB232" s="42"/>
      <c r="AC232" s="37">
        <f t="shared" si="70"/>
        <v>0</v>
      </c>
      <c r="AD232" s="42"/>
      <c r="OE232" s="15" t="s">
        <v>373</v>
      </c>
      <c r="OF232" s="194" t="s">
        <v>798</v>
      </c>
      <c r="OG232" s="15" t="s">
        <v>799</v>
      </c>
      <c r="OH232" s="15">
        <f>IF($K$8="No",0,SUM(W232*Inputs!$G$79,Financials!IP$19-Financials!IP$15))</f>
        <v>2298.7137308842157</v>
      </c>
    </row>
    <row r="233" spans="5:398" s="15" customFormat="1">
      <c r="E233" s="15">
        <v>214</v>
      </c>
      <c r="G233" s="37">
        <f t="shared" si="71"/>
        <v>0</v>
      </c>
      <c r="H233" s="37"/>
      <c r="I233" s="37">
        <f t="shared" si="72"/>
        <v>0</v>
      </c>
      <c r="K233" s="37">
        <f t="shared" si="73"/>
        <v>0</v>
      </c>
      <c r="M233" s="37">
        <f t="shared" si="74"/>
        <v>0</v>
      </c>
      <c r="O233" s="37">
        <f t="shared" si="75"/>
        <v>0</v>
      </c>
      <c r="P233" s="30">
        <v>18</v>
      </c>
      <c r="Q233" s="15">
        <v>214</v>
      </c>
      <c r="S233" s="15">
        <f t="shared" si="76"/>
        <v>10</v>
      </c>
      <c r="U233" s="42">
        <f t="shared" si="78"/>
        <v>22987.137308842157</v>
      </c>
      <c r="W233" s="42">
        <f t="shared" si="69"/>
        <v>22987.137308842157</v>
      </c>
      <c r="Y233" s="42">
        <f>IF($K$8="No",0,SUM($W$20*Inputs!$G$79,Financials!IQ$19-Financials!IQ$15))</f>
        <v>2734.0338279431148</v>
      </c>
      <c r="AA233" s="42">
        <f>IF($K$8="No",0,Financials!IQ$41)</f>
        <v>690.20547306414119</v>
      </c>
      <c r="AB233" s="42"/>
      <c r="AC233" s="37">
        <f t="shared" si="70"/>
        <v>0</v>
      </c>
      <c r="AD233" s="42"/>
      <c r="OE233" s="15" t="s">
        <v>373</v>
      </c>
      <c r="OF233" s="194" t="s">
        <v>800</v>
      </c>
      <c r="OG233" s="15" t="s">
        <v>801</v>
      </c>
      <c r="OH233" s="15">
        <f>IF($K$8="No",0,SUM(W233*Inputs!$G$79,Financials!IQ$19-Financials!IQ$15))</f>
        <v>2298.7137308842157</v>
      </c>
    </row>
    <row r="234" spans="5:398" s="15" customFormat="1">
      <c r="E234" s="15">
        <v>215</v>
      </c>
      <c r="G234" s="37">
        <f t="shared" si="71"/>
        <v>0</v>
      </c>
      <c r="H234" s="37"/>
      <c r="I234" s="37">
        <f t="shared" si="72"/>
        <v>0</v>
      </c>
      <c r="K234" s="37">
        <f t="shared" si="73"/>
        <v>0</v>
      </c>
      <c r="M234" s="37">
        <f t="shared" si="74"/>
        <v>0</v>
      </c>
      <c r="O234" s="37">
        <f t="shared" si="75"/>
        <v>0</v>
      </c>
      <c r="P234" s="30">
        <v>18</v>
      </c>
      <c r="Q234" s="15">
        <v>215</v>
      </c>
      <c r="S234" s="15">
        <f t="shared" si="76"/>
        <v>11</v>
      </c>
      <c r="U234" s="42">
        <f t="shared" si="78"/>
        <v>22987.137308842157</v>
      </c>
      <c r="W234" s="42">
        <f t="shared" si="69"/>
        <v>22987.137308842157</v>
      </c>
      <c r="Y234" s="42">
        <f>IF($K$8="No",0,SUM($W$20*Inputs!$G$79,Financials!IR$19-Financials!IR$15))</f>
        <v>2734.0338279431148</v>
      </c>
      <c r="AA234" s="42">
        <f>IF($K$8="No",0,Financials!IR$41)</f>
        <v>690.20547306414119</v>
      </c>
      <c r="AB234" s="42"/>
      <c r="AC234" s="37">
        <f t="shared" si="70"/>
        <v>0</v>
      </c>
      <c r="AD234" s="42"/>
      <c r="OE234" s="15" t="s">
        <v>373</v>
      </c>
      <c r="OF234" s="194" t="s">
        <v>802</v>
      </c>
      <c r="OG234" s="15" t="s">
        <v>803</v>
      </c>
      <c r="OH234" s="15">
        <f>IF($K$8="No",0,SUM(W234*Inputs!$G$79,Financials!IR$19-Financials!IR$15))</f>
        <v>2298.7137308842157</v>
      </c>
    </row>
    <row r="235" spans="5:398" s="15" customFormat="1">
      <c r="E235" s="15">
        <v>216</v>
      </c>
      <c r="G235" s="37">
        <f t="shared" si="71"/>
        <v>0</v>
      </c>
      <c r="H235" s="37"/>
      <c r="I235" s="37">
        <f t="shared" si="72"/>
        <v>0</v>
      </c>
      <c r="K235" s="37">
        <f t="shared" si="73"/>
        <v>0</v>
      </c>
      <c r="M235" s="37">
        <f t="shared" si="74"/>
        <v>0</v>
      </c>
      <c r="O235" s="37">
        <f t="shared" si="75"/>
        <v>0</v>
      </c>
      <c r="P235" s="30">
        <v>18</v>
      </c>
      <c r="Q235" s="15">
        <v>216</v>
      </c>
      <c r="S235" s="15">
        <f t="shared" si="76"/>
        <v>12</v>
      </c>
      <c r="U235" s="42">
        <f t="shared" si="78"/>
        <v>22987.137308842157</v>
      </c>
      <c r="W235" s="42">
        <f t="shared" si="69"/>
        <v>22987.137308842157</v>
      </c>
      <c r="Y235" s="42">
        <f>IF($K$8="No",0,SUM($W$20*Inputs!$G$79,Financials!IS$19-Financials!IS$15))</f>
        <v>2734.0338279431148</v>
      </c>
      <c r="AA235" s="42">
        <f>IF($K$8="No",0,Financials!IS$41)</f>
        <v>690.20547306414119</v>
      </c>
      <c r="AB235" s="42"/>
      <c r="AC235" s="37">
        <f t="shared" si="70"/>
        <v>0</v>
      </c>
      <c r="AD235" s="42"/>
      <c r="OE235" s="15" t="s">
        <v>373</v>
      </c>
      <c r="OF235" s="194" t="s">
        <v>804</v>
      </c>
      <c r="OG235" s="15" t="s">
        <v>805</v>
      </c>
      <c r="OH235" s="15">
        <f>IF($K$8="No",0,SUM(W235*Inputs!$G$79,Financials!IS$19-Financials!IS$15))</f>
        <v>2298.7137308842157</v>
      </c>
    </row>
    <row r="236" spans="5:398" s="15" customFormat="1">
      <c r="E236" s="15">
        <v>217</v>
      </c>
      <c r="G236" s="37">
        <f t="shared" si="71"/>
        <v>0</v>
      </c>
      <c r="H236" s="37"/>
      <c r="I236" s="37">
        <f t="shared" si="72"/>
        <v>0</v>
      </c>
      <c r="K236" s="37">
        <f t="shared" si="73"/>
        <v>0</v>
      </c>
      <c r="M236" s="37">
        <f t="shared" si="74"/>
        <v>0</v>
      </c>
      <c r="O236" s="37">
        <f t="shared" si="75"/>
        <v>0</v>
      </c>
      <c r="P236" s="30">
        <v>19</v>
      </c>
      <c r="Q236" s="15">
        <v>217</v>
      </c>
      <c r="S236" s="15">
        <f t="shared" si="76"/>
        <v>1</v>
      </c>
      <c r="U236" s="42">
        <f>$U$31*(1-Inputs!$M$18)^'Debt Schedule'!P235</f>
        <v>22872.201622297944</v>
      </c>
      <c r="W236" s="42">
        <f t="shared" si="69"/>
        <v>22872.201622297944</v>
      </c>
      <c r="Y236" s="42">
        <f>IF($K$8="No",0,SUM($W$20*Inputs!$G$79,Financials!IT$19-Financials!IT$15))</f>
        <v>2734.0338279431148</v>
      </c>
      <c r="AA236" s="42">
        <f>IF($K$8="No",0,Financials!IT$41)</f>
        <v>699.54041585875757</v>
      </c>
      <c r="AB236" s="42"/>
      <c r="AC236" s="37">
        <f t="shared" si="70"/>
        <v>0</v>
      </c>
      <c r="AD236" s="42"/>
      <c r="OE236" s="15" t="s">
        <v>373</v>
      </c>
      <c r="OF236" s="194" t="s">
        <v>806</v>
      </c>
      <c r="OG236" s="15" t="s">
        <v>807</v>
      </c>
      <c r="OH236" s="15">
        <f>IF($K$8="No",0,SUM(W236*Inputs!$G$79,Financials!IT$19-Financials!IT$15))</f>
        <v>2287.2201622297944</v>
      </c>
    </row>
    <row r="237" spans="5:398" s="15" customFormat="1">
      <c r="E237" s="15">
        <v>218</v>
      </c>
      <c r="G237" s="37">
        <f t="shared" si="71"/>
        <v>0</v>
      </c>
      <c r="H237" s="37"/>
      <c r="I237" s="37">
        <f t="shared" si="72"/>
        <v>0</v>
      </c>
      <c r="K237" s="37">
        <f t="shared" si="73"/>
        <v>0</v>
      </c>
      <c r="M237" s="37">
        <f t="shared" si="74"/>
        <v>0</v>
      </c>
      <c r="O237" s="37">
        <f t="shared" si="75"/>
        <v>0</v>
      </c>
      <c r="P237" s="30">
        <v>19</v>
      </c>
      <c r="Q237" s="15">
        <v>218</v>
      </c>
      <c r="S237" s="15">
        <f t="shared" si="76"/>
        <v>2</v>
      </c>
      <c r="U237" s="42">
        <f t="shared" ref="U237:U247" si="79">U236</f>
        <v>22872.201622297944</v>
      </c>
      <c r="W237" s="42">
        <f t="shared" si="69"/>
        <v>22872.201622297944</v>
      </c>
      <c r="Y237" s="42">
        <f>IF($K$8="No",0,SUM($W$20*Inputs!$G$79,Financials!IU$19-Financials!IU$15))</f>
        <v>2734.0338279431148</v>
      </c>
      <c r="AA237" s="42">
        <f>IF($K$8="No",0,Financials!IU$41)</f>
        <v>699.54041585875757</v>
      </c>
      <c r="AB237" s="42"/>
      <c r="AC237" s="37">
        <f t="shared" si="70"/>
        <v>0</v>
      </c>
      <c r="AD237" s="42"/>
      <c r="OE237" s="15" t="s">
        <v>373</v>
      </c>
      <c r="OF237" s="194" t="s">
        <v>808</v>
      </c>
      <c r="OG237" s="15" t="s">
        <v>809</v>
      </c>
      <c r="OH237" s="15">
        <f>IF($K$8="No",0,SUM(W237*Inputs!$G$79,Financials!IU$19-Financials!IU$15))</f>
        <v>2287.2201622297944</v>
      </c>
    </row>
    <row r="238" spans="5:398" s="15" customFormat="1">
      <c r="E238" s="15">
        <v>219</v>
      </c>
      <c r="G238" s="37">
        <f t="shared" si="71"/>
        <v>0</v>
      </c>
      <c r="H238" s="37"/>
      <c r="I238" s="37">
        <f t="shared" si="72"/>
        <v>0</v>
      </c>
      <c r="K238" s="37">
        <f t="shared" si="73"/>
        <v>0</v>
      </c>
      <c r="M238" s="37">
        <f t="shared" si="74"/>
        <v>0</v>
      </c>
      <c r="O238" s="37">
        <f t="shared" si="75"/>
        <v>0</v>
      </c>
      <c r="P238" s="30">
        <v>19</v>
      </c>
      <c r="Q238" s="15">
        <v>219</v>
      </c>
      <c r="S238" s="15">
        <f t="shared" si="76"/>
        <v>3</v>
      </c>
      <c r="U238" s="42">
        <f t="shared" si="79"/>
        <v>22872.201622297944</v>
      </c>
      <c r="W238" s="42">
        <f t="shared" si="69"/>
        <v>22872.201622297944</v>
      </c>
      <c r="Y238" s="42">
        <f>IF($K$8="No",0,SUM($W$20*Inputs!$G$79,Financials!IV$19-Financials!IV$15))</f>
        <v>2734.0338279431148</v>
      </c>
      <c r="AA238" s="42">
        <f>IF($K$8="No",0,Financials!IV$41)</f>
        <v>699.54041585875757</v>
      </c>
      <c r="AB238" s="42"/>
      <c r="AC238" s="37">
        <f t="shared" si="70"/>
        <v>0</v>
      </c>
      <c r="AD238" s="42"/>
      <c r="OE238" s="15" t="s">
        <v>373</v>
      </c>
      <c r="OF238" s="194" t="s">
        <v>810</v>
      </c>
      <c r="OG238" s="15" t="s">
        <v>811</v>
      </c>
      <c r="OH238" s="15">
        <f>IF($K$8="No",0,SUM(W238*Inputs!$G$79,Financials!IV$19-Financials!IV$15))</f>
        <v>2287.2201622297944</v>
      </c>
    </row>
    <row r="239" spans="5:398" s="15" customFormat="1">
      <c r="E239" s="15">
        <v>220</v>
      </c>
      <c r="G239" s="37">
        <f t="shared" si="71"/>
        <v>0</v>
      </c>
      <c r="H239" s="37"/>
      <c r="I239" s="37">
        <f t="shared" si="72"/>
        <v>0</v>
      </c>
      <c r="K239" s="37">
        <f t="shared" si="73"/>
        <v>0</v>
      </c>
      <c r="M239" s="37">
        <f t="shared" si="74"/>
        <v>0</v>
      </c>
      <c r="O239" s="37">
        <f t="shared" si="75"/>
        <v>0</v>
      </c>
      <c r="P239" s="30">
        <v>19</v>
      </c>
      <c r="Q239" s="15">
        <v>220</v>
      </c>
      <c r="S239" s="15">
        <f t="shared" si="76"/>
        <v>4</v>
      </c>
      <c r="U239" s="42">
        <f t="shared" si="79"/>
        <v>22872.201622297944</v>
      </c>
      <c r="W239" s="42">
        <f t="shared" si="69"/>
        <v>22872.201622297944</v>
      </c>
      <c r="Y239" s="42">
        <f>IF($K$8="No",0,SUM($W$20*Inputs!$G$79,Financials!IW$19-Financials!IW$15))</f>
        <v>2734.0338279431148</v>
      </c>
      <c r="AA239" s="42">
        <f>IF($K$8="No",0,Financials!IW$41)</f>
        <v>699.54041585875757</v>
      </c>
      <c r="AB239" s="42"/>
      <c r="AC239" s="37">
        <f t="shared" si="70"/>
        <v>0</v>
      </c>
      <c r="AD239" s="42"/>
      <c r="OE239" s="15" t="s">
        <v>373</v>
      </c>
      <c r="OF239" s="194" t="s">
        <v>812</v>
      </c>
      <c r="OG239" s="15" t="s">
        <v>813</v>
      </c>
      <c r="OH239" s="15">
        <f>IF($K$8="No",0,SUM(W239*Inputs!$G$79,Financials!IW$19-Financials!IW$15))</f>
        <v>2287.2201622297944</v>
      </c>
    </row>
    <row r="240" spans="5:398" s="15" customFormat="1">
      <c r="E240" s="15">
        <v>221</v>
      </c>
      <c r="G240" s="37">
        <f t="shared" si="71"/>
        <v>0</v>
      </c>
      <c r="H240" s="37"/>
      <c r="I240" s="37">
        <f t="shared" si="72"/>
        <v>0</v>
      </c>
      <c r="K240" s="37">
        <f t="shared" si="73"/>
        <v>0</v>
      </c>
      <c r="M240" s="37">
        <f t="shared" si="74"/>
        <v>0</v>
      </c>
      <c r="O240" s="37">
        <f t="shared" si="75"/>
        <v>0</v>
      </c>
      <c r="P240" s="30">
        <v>19</v>
      </c>
      <c r="Q240" s="15">
        <v>221</v>
      </c>
      <c r="S240" s="15">
        <f t="shared" si="76"/>
        <v>5</v>
      </c>
      <c r="U240" s="42">
        <f t="shared" si="79"/>
        <v>22872.201622297944</v>
      </c>
      <c r="W240" s="42">
        <f t="shared" si="69"/>
        <v>22872.201622297944</v>
      </c>
      <c r="Y240" s="42">
        <f>IF($K$8="No",0,SUM($W$20*Inputs!$G$79,Financials!IX$19-Financials!IX$15))</f>
        <v>2734.0338279431148</v>
      </c>
      <c r="AA240" s="42">
        <f>IF($K$8="No",0,Financials!IX$41)</f>
        <v>699.54041585875757</v>
      </c>
      <c r="AB240" s="42"/>
      <c r="AC240" s="37">
        <f t="shared" si="70"/>
        <v>0</v>
      </c>
      <c r="AD240" s="42"/>
      <c r="OE240" s="15" t="s">
        <v>373</v>
      </c>
      <c r="OF240" s="194" t="s">
        <v>814</v>
      </c>
      <c r="OG240" s="15" t="s">
        <v>815</v>
      </c>
      <c r="OH240" s="15">
        <f>IF($K$8="No",0,SUM(W240*Inputs!$G$79,Financials!IX$19-Financials!IX$15))</f>
        <v>2287.2201622297944</v>
      </c>
    </row>
    <row r="241" spans="5:398" s="15" customFormat="1">
      <c r="E241" s="15">
        <v>222</v>
      </c>
      <c r="G241" s="37">
        <f t="shared" si="71"/>
        <v>0</v>
      </c>
      <c r="H241" s="37"/>
      <c r="I241" s="37">
        <f t="shared" si="72"/>
        <v>0</v>
      </c>
      <c r="K241" s="37">
        <f t="shared" si="73"/>
        <v>0</v>
      </c>
      <c r="M241" s="37">
        <f t="shared" si="74"/>
        <v>0</v>
      </c>
      <c r="O241" s="37">
        <f t="shared" si="75"/>
        <v>0</v>
      </c>
      <c r="P241" s="30">
        <v>19</v>
      </c>
      <c r="Q241" s="15">
        <v>222</v>
      </c>
      <c r="S241" s="15">
        <f t="shared" si="76"/>
        <v>6</v>
      </c>
      <c r="U241" s="42">
        <f t="shared" si="79"/>
        <v>22872.201622297944</v>
      </c>
      <c r="W241" s="42">
        <f t="shared" si="69"/>
        <v>22872.201622297944</v>
      </c>
      <c r="Y241" s="42">
        <f>IF($K$8="No",0,SUM($W$20*Inputs!$G$79,Financials!IY$19-Financials!IY$15))</f>
        <v>2734.0338279431148</v>
      </c>
      <c r="AA241" s="42">
        <f>IF($K$8="No",0,Financials!IY$41)</f>
        <v>699.54041585875757</v>
      </c>
      <c r="AB241" s="42"/>
      <c r="AC241" s="37">
        <f t="shared" si="70"/>
        <v>0</v>
      </c>
      <c r="AD241" s="42"/>
      <c r="OE241" s="15" t="s">
        <v>373</v>
      </c>
      <c r="OF241" s="194" t="s">
        <v>816</v>
      </c>
      <c r="OG241" s="15" t="s">
        <v>817</v>
      </c>
      <c r="OH241" s="15">
        <f>IF($K$8="No",0,SUM(W241*Inputs!$G$79,Financials!IY$19-Financials!IY$15))</f>
        <v>2287.2201622297944</v>
      </c>
    </row>
    <row r="242" spans="5:398" s="15" customFormat="1">
      <c r="E242" s="15">
        <v>223</v>
      </c>
      <c r="G242" s="37">
        <f t="shared" si="71"/>
        <v>0</v>
      </c>
      <c r="H242" s="37"/>
      <c r="I242" s="37">
        <f t="shared" si="72"/>
        <v>0</v>
      </c>
      <c r="K242" s="37">
        <f t="shared" si="73"/>
        <v>0</v>
      </c>
      <c r="M242" s="37">
        <f t="shared" si="74"/>
        <v>0</v>
      </c>
      <c r="O242" s="37">
        <f t="shared" si="75"/>
        <v>0</v>
      </c>
      <c r="P242" s="30">
        <v>19</v>
      </c>
      <c r="Q242" s="15">
        <v>223</v>
      </c>
      <c r="S242" s="15">
        <f t="shared" si="76"/>
        <v>7</v>
      </c>
      <c r="U242" s="42">
        <f t="shared" si="79"/>
        <v>22872.201622297944</v>
      </c>
      <c r="W242" s="42">
        <f t="shared" si="69"/>
        <v>22872.201622297944</v>
      </c>
      <c r="Y242" s="42">
        <f>IF($K$8="No",0,SUM($W$20*Inputs!$G$79,Financials!IZ$19-Financials!IZ$15))</f>
        <v>2734.0338279431148</v>
      </c>
      <c r="AA242" s="42">
        <f>IF($K$8="No",0,Financials!IZ$41)</f>
        <v>699.54041585875757</v>
      </c>
      <c r="AB242" s="42"/>
      <c r="AC242" s="37">
        <f t="shared" si="70"/>
        <v>0</v>
      </c>
      <c r="AD242" s="42"/>
      <c r="OE242" s="15" t="s">
        <v>373</v>
      </c>
      <c r="OF242" s="194" t="s">
        <v>818</v>
      </c>
      <c r="OG242" s="15" t="s">
        <v>819</v>
      </c>
      <c r="OH242" s="15">
        <f>IF($K$8="No",0,SUM(W242*Inputs!$G$79,Financials!IZ$19-Financials!IZ$15))</f>
        <v>2287.2201622297944</v>
      </c>
    </row>
    <row r="243" spans="5:398" s="15" customFormat="1">
      <c r="E243" s="15">
        <v>224</v>
      </c>
      <c r="G243" s="37">
        <f t="shared" si="71"/>
        <v>0</v>
      </c>
      <c r="H243" s="37"/>
      <c r="I243" s="37">
        <f t="shared" si="72"/>
        <v>0</v>
      </c>
      <c r="K243" s="37">
        <f t="shared" si="73"/>
        <v>0</v>
      </c>
      <c r="M243" s="37">
        <f t="shared" si="74"/>
        <v>0</v>
      </c>
      <c r="O243" s="37">
        <f t="shared" si="75"/>
        <v>0</v>
      </c>
      <c r="P243" s="30">
        <v>19</v>
      </c>
      <c r="Q243" s="15">
        <v>224</v>
      </c>
      <c r="S243" s="15">
        <f t="shared" si="76"/>
        <v>8</v>
      </c>
      <c r="U243" s="42">
        <f t="shared" si="79"/>
        <v>22872.201622297944</v>
      </c>
      <c r="W243" s="42">
        <f t="shared" si="69"/>
        <v>22872.201622297944</v>
      </c>
      <c r="Y243" s="42">
        <f>IF($K$8="No",0,SUM($W$20*Inputs!$G$79,Financials!JA$19-Financials!JA$15))</f>
        <v>2734.0338279431148</v>
      </c>
      <c r="AA243" s="42">
        <f>IF($K$8="No",0,Financials!JA$41)</f>
        <v>699.54041585875757</v>
      </c>
      <c r="AB243" s="42"/>
      <c r="AC243" s="37">
        <f t="shared" si="70"/>
        <v>0</v>
      </c>
      <c r="AD243" s="42"/>
      <c r="OE243" s="15" t="s">
        <v>373</v>
      </c>
      <c r="OF243" s="194" t="s">
        <v>820</v>
      </c>
      <c r="OG243" s="15" t="s">
        <v>821</v>
      </c>
      <c r="OH243" s="15">
        <f>IF($K$8="No",0,SUM(W243*Inputs!$G$79,Financials!JA$19-Financials!JA$15))</f>
        <v>2287.2201622297944</v>
      </c>
    </row>
    <row r="244" spans="5:398" s="15" customFormat="1">
      <c r="E244" s="15">
        <v>225</v>
      </c>
      <c r="G244" s="37">
        <f t="shared" si="71"/>
        <v>0</v>
      </c>
      <c r="H244" s="37"/>
      <c r="I244" s="37">
        <f t="shared" si="72"/>
        <v>0</v>
      </c>
      <c r="K244" s="37">
        <f t="shared" si="73"/>
        <v>0</v>
      </c>
      <c r="M244" s="37">
        <f t="shared" si="74"/>
        <v>0</v>
      </c>
      <c r="O244" s="37">
        <f t="shared" si="75"/>
        <v>0</v>
      </c>
      <c r="P244" s="30">
        <v>19</v>
      </c>
      <c r="Q244" s="15">
        <v>225</v>
      </c>
      <c r="S244" s="15">
        <f t="shared" si="76"/>
        <v>9</v>
      </c>
      <c r="U244" s="42">
        <f t="shared" si="79"/>
        <v>22872.201622297944</v>
      </c>
      <c r="W244" s="42">
        <f t="shared" si="69"/>
        <v>22872.201622297944</v>
      </c>
      <c r="Y244" s="42">
        <f>IF($K$8="No",0,SUM($W$20*Inputs!$G$79,Financials!JB$19-Financials!JB$15))</f>
        <v>2734.0338279431148</v>
      </c>
      <c r="AA244" s="42">
        <f>IF($K$8="No",0,Financials!JB$41)</f>
        <v>699.54041585875757</v>
      </c>
      <c r="AB244" s="42"/>
      <c r="AC244" s="37">
        <f t="shared" si="70"/>
        <v>0</v>
      </c>
      <c r="AD244" s="42"/>
      <c r="OE244" s="15" t="s">
        <v>373</v>
      </c>
      <c r="OF244" s="194" t="s">
        <v>822</v>
      </c>
      <c r="OG244" s="15" t="s">
        <v>823</v>
      </c>
      <c r="OH244" s="15">
        <f>IF($K$8="No",0,SUM(W244*Inputs!$G$79,Financials!JB$19-Financials!JB$15))</f>
        <v>2287.2201622297944</v>
      </c>
    </row>
    <row r="245" spans="5:398" s="15" customFormat="1">
      <c r="E245" s="15">
        <v>226</v>
      </c>
      <c r="G245" s="37">
        <f t="shared" si="71"/>
        <v>0</v>
      </c>
      <c r="H245" s="37"/>
      <c r="I245" s="37">
        <f t="shared" si="72"/>
        <v>0</v>
      </c>
      <c r="K245" s="37">
        <f t="shared" si="73"/>
        <v>0</v>
      </c>
      <c r="M245" s="37">
        <f t="shared" si="74"/>
        <v>0</v>
      </c>
      <c r="O245" s="37">
        <f t="shared" si="75"/>
        <v>0</v>
      </c>
      <c r="P245" s="30">
        <v>19</v>
      </c>
      <c r="Q245" s="15">
        <v>226</v>
      </c>
      <c r="S245" s="15">
        <f t="shared" si="76"/>
        <v>10</v>
      </c>
      <c r="U245" s="42">
        <f t="shared" si="79"/>
        <v>22872.201622297944</v>
      </c>
      <c r="W245" s="42">
        <f t="shared" si="69"/>
        <v>22872.201622297944</v>
      </c>
      <c r="Y245" s="42">
        <f>IF($K$8="No",0,SUM($W$20*Inputs!$G$79,Financials!JC$19-Financials!JC$15))</f>
        <v>2734.0338279431148</v>
      </c>
      <c r="AA245" s="42">
        <f>IF($K$8="No",0,Financials!JC$41)</f>
        <v>699.54041585875757</v>
      </c>
      <c r="AB245" s="42"/>
      <c r="AC245" s="37">
        <f t="shared" si="70"/>
        <v>0</v>
      </c>
      <c r="AD245" s="42"/>
      <c r="OE245" s="15" t="s">
        <v>373</v>
      </c>
      <c r="OF245" s="194" t="s">
        <v>824</v>
      </c>
      <c r="OG245" s="15" t="s">
        <v>825</v>
      </c>
      <c r="OH245" s="15">
        <f>IF($K$8="No",0,SUM(W245*Inputs!$G$79,Financials!JC$19-Financials!JC$15))</f>
        <v>2287.2201622297944</v>
      </c>
    </row>
    <row r="246" spans="5:398" s="15" customFormat="1">
      <c r="E246" s="15">
        <v>227</v>
      </c>
      <c r="G246" s="37">
        <f t="shared" si="71"/>
        <v>0</v>
      </c>
      <c r="H246" s="37"/>
      <c r="I246" s="37">
        <f t="shared" si="72"/>
        <v>0</v>
      </c>
      <c r="K246" s="37">
        <f t="shared" si="73"/>
        <v>0</v>
      </c>
      <c r="M246" s="37">
        <f t="shared" si="74"/>
        <v>0</v>
      </c>
      <c r="O246" s="37">
        <f t="shared" si="75"/>
        <v>0</v>
      </c>
      <c r="P246" s="30">
        <v>19</v>
      </c>
      <c r="Q246" s="15">
        <v>227</v>
      </c>
      <c r="S246" s="15">
        <f t="shared" si="76"/>
        <v>11</v>
      </c>
      <c r="U246" s="42">
        <f t="shared" si="79"/>
        <v>22872.201622297944</v>
      </c>
      <c r="W246" s="42">
        <f t="shared" si="69"/>
        <v>22872.201622297944</v>
      </c>
      <c r="Y246" s="42">
        <f>IF($K$8="No",0,SUM($W$20*Inputs!$G$79,Financials!JD$19-Financials!JD$15))</f>
        <v>2734.0338279431148</v>
      </c>
      <c r="AA246" s="42">
        <f>IF($K$8="No",0,Financials!JD$41)</f>
        <v>699.54041585875757</v>
      </c>
      <c r="AB246" s="42"/>
      <c r="AC246" s="37">
        <f t="shared" si="70"/>
        <v>0</v>
      </c>
      <c r="AD246" s="42"/>
      <c r="OE246" s="15" t="s">
        <v>373</v>
      </c>
      <c r="OF246" s="194" t="s">
        <v>826</v>
      </c>
      <c r="OG246" s="15" t="s">
        <v>827</v>
      </c>
      <c r="OH246" s="15">
        <f>IF($K$8="No",0,SUM(W246*Inputs!$G$79,Financials!JD$19-Financials!JD$15))</f>
        <v>2287.2201622297944</v>
      </c>
    </row>
    <row r="247" spans="5:398" s="15" customFormat="1">
      <c r="E247" s="15">
        <v>228</v>
      </c>
      <c r="G247" s="37">
        <f t="shared" si="71"/>
        <v>0</v>
      </c>
      <c r="H247" s="37"/>
      <c r="I247" s="37">
        <f t="shared" si="72"/>
        <v>0</v>
      </c>
      <c r="K247" s="37">
        <f t="shared" si="73"/>
        <v>0</v>
      </c>
      <c r="M247" s="37">
        <f t="shared" si="74"/>
        <v>0</v>
      </c>
      <c r="O247" s="37">
        <f t="shared" si="75"/>
        <v>0</v>
      </c>
      <c r="P247" s="30">
        <v>19</v>
      </c>
      <c r="Q247" s="15">
        <v>228</v>
      </c>
      <c r="S247" s="15">
        <f t="shared" si="76"/>
        <v>12</v>
      </c>
      <c r="U247" s="42">
        <f t="shared" si="79"/>
        <v>22872.201622297944</v>
      </c>
      <c r="W247" s="42">
        <f t="shared" si="69"/>
        <v>22872.201622297944</v>
      </c>
      <c r="Y247" s="42">
        <f>IF($K$8="No",0,SUM($W$20*Inputs!$G$79,Financials!JE$19-Financials!JE$15))</f>
        <v>2734.0338279431148</v>
      </c>
      <c r="AA247" s="42">
        <f>IF($K$8="No",0,Financials!JE$41)</f>
        <v>699.54041585875757</v>
      </c>
      <c r="AB247" s="42"/>
      <c r="AC247" s="37">
        <f t="shared" si="70"/>
        <v>0</v>
      </c>
      <c r="AD247" s="42"/>
      <c r="OE247" s="15" t="s">
        <v>373</v>
      </c>
      <c r="OF247" s="194" t="s">
        <v>828</v>
      </c>
      <c r="OG247" s="15" t="s">
        <v>829</v>
      </c>
      <c r="OH247" s="15">
        <f>IF($K$8="No",0,SUM(W247*Inputs!$G$79,Financials!JE$19-Financials!JE$15))</f>
        <v>2287.2201622297944</v>
      </c>
    </row>
    <row r="248" spans="5:398" s="15" customFormat="1">
      <c r="E248" s="15">
        <v>229</v>
      </c>
      <c r="G248" s="37">
        <f t="shared" si="71"/>
        <v>0</v>
      </c>
      <c r="H248" s="37"/>
      <c r="I248" s="37">
        <f t="shared" si="72"/>
        <v>0</v>
      </c>
      <c r="K248" s="37">
        <f t="shared" si="73"/>
        <v>0</v>
      </c>
      <c r="M248" s="37">
        <f t="shared" si="74"/>
        <v>0</v>
      </c>
      <c r="O248" s="37">
        <f t="shared" si="75"/>
        <v>0</v>
      </c>
      <c r="P248" s="30">
        <v>20</v>
      </c>
      <c r="Q248" s="15">
        <v>229</v>
      </c>
      <c r="S248" s="15">
        <f t="shared" si="76"/>
        <v>1</v>
      </c>
      <c r="U248" s="42">
        <f>$U$31*(1-Inputs!$M$18)^'Debt Schedule'!P247</f>
        <v>22757.840614186454</v>
      </c>
      <c r="W248" s="42">
        <f t="shared" si="69"/>
        <v>22757.840614186454</v>
      </c>
      <c r="Y248" s="42">
        <f>IF($K$8="No",0,SUM($W$20*Inputs!$G$79,Financials!JF$19-Financials!JF$15))</f>
        <v>2734.0338279431148</v>
      </c>
      <c r="AA248" s="42">
        <f>IF($K$8="No",0,Financials!JF$41)</f>
        <v>709.06205750926597</v>
      </c>
      <c r="AB248" s="42"/>
      <c r="AC248" s="37">
        <f t="shared" si="70"/>
        <v>0</v>
      </c>
      <c r="AD248" s="42"/>
      <c r="OE248" s="15" t="s">
        <v>373</v>
      </c>
      <c r="OF248" s="194" t="s">
        <v>830</v>
      </c>
      <c r="OG248" s="15" t="s">
        <v>831</v>
      </c>
      <c r="OH248" s="15">
        <f>IF($K$8="No",0,SUM(W248*Inputs!$G$79,Financials!JF$19-Financials!JF$15))</f>
        <v>2275.7840614186453</v>
      </c>
    </row>
    <row r="249" spans="5:398" s="15" customFormat="1">
      <c r="E249" s="15">
        <v>230</v>
      </c>
      <c r="G249" s="37">
        <f t="shared" si="71"/>
        <v>0</v>
      </c>
      <c r="H249" s="37"/>
      <c r="I249" s="37">
        <f t="shared" si="72"/>
        <v>0</v>
      </c>
      <c r="K249" s="37">
        <f t="shared" si="73"/>
        <v>0</v>
      </c>
      <c r="M249" s="37">
        <f t="shared" si="74"/>
        <v>0</v>
      </c>
      <c r="O249" s="37">
        <f t="shared" si="75"/>
        <v>0</v>
      </c>
      <c r="P249" s="30">
        <v>20</v>
      </c>
      <c r="Q249" s="15">
        <v>230</v>
      </c>
      <c r="S249" s="15">
        <f t="shared" si="76"/>
        <v>2</v>
      </c>
      <c r="U249" s="42">
        <f t="shared" ref="U249:U259" si="80">U248</f>
        <v>22757.840614186454</v>
      </c>
      <c r="W249" s="42">
        <f t="shared" si="69"/>
        <v>22757.840614186454</v>
      </c>
      <c r="Y249" s="42">
        <f>IF($K$8="No",0,SUM($W$20*Inputs!$G$79,Financials!JG$19-Financials!JG$15))</f>
        <v>2734.0338279431148</v>
      </c>
      <c r="AA249" s="42">
        <f>IF($K$8="No",0,Financials!JG$41)</f>
        <v>709.06205750926597</v>
      </c>
      <c r="AB249" s="42"/>
      <c r="AC249" s="37">
        <f t="shared" si="70"/>
        <v>0</v>
      </c>
      <c r="AD249" s="42"/>
      <c r="OE249" s="15" t="s">
        <v>373</v>
      </c>
      <c r="OF249" s="194" t="s">
        <v>832</v>
      </c>
      <c r="OG249" s="15" t="s">
        <v>833</v>
      </c>
      <c r="OH249" s="15">
        <f>IF($K$8="No",0,SUM(W249*Inputs!$G$79,Financials!JG$19-Financials!JG$15))</f>
        <v>2275.7840614186453</v>
      </c>
    </row>
    <row r="250" spans="5:398" s="15" customFormat="1">
      <c r="E250" s="15">
        <v>231</v>
      </c>
      <c r="G250" s="37">
        <f t="shared" si="71"/>
        <v>0</v>
      </c>
      <c r="H250" s="37"/>
      <c r="I250" s="37">
        <f t="shared" si="72"/>
        <v>0</v>
      </c>
      <c r="K250" s="37">
        <f t="shared" si="73"/>
        <v>0</v>
      </c>
      <c r="M250" s="37">
        <f t="shared" si="74"/>
        <v>0</v>
      </c>
      <c r="O250" s="37">
        <f t="shared" si="75"/>
        <v>0</v>
      </c>
      <c r="P250" s="30">
        <v>20</v>
      </c>
      <c r="Q250" s="15">
        <v>231</v>
      </c>
      <c r="S250" s="15">
        <f t="shared" si="76"/>
        <v>3</v>
      </c>
      <c r="U250" s="42">
        <f t="shared" si="80"/>
        <v>22757.840614186454</v>
      </c>
      <c r="W250" s="42">
        <f t="shared" si="69"/>
        <v>22757.840614186454</v>
      </c>
      <c r="Y250" s="42">
        <f>IF($K$8="No",0,SUM($W$20*Inputs!$G$79,Financials!JH$19-Financials!JH$15))</f>
        <v>2734.0338279431148</v>
      </c>
      <c r="AA250" s="42">
        <f>IF($K$8="No",0,Financials!JH$41)</f>
        <v>709.06205750926597</v>
      </c>
      <c r="AB250" s="42"/>
      <c r="AC250" s="37">
        <f t="shared" si="70"/>
        <v>0</v>
      </c>
      <c r="AD250" s="42"/>
      <c r="OE250" s="15" t="s">
        <v>373</v>
      </c>
      <c r="OF250" s="194" t="s">
        <v>834</v>
      </c>
      <c r="OG250" s="15" t="s">
        <v>835</v>
      </c>
      <c r="OH250" s="15">
        <f>IF($K$8="No",0,SUM(W250*Inputs!$G$79,Financials!JH$19-Financials!JH$15))</f>
        <v>2275.7840614186453</v>
      </c>
    </row>
    <row r="251" spans="5:398" s="15" customFormat="1">
      <c r="E251" s="15">
        <v>232</v>
      </c>
      <c r="G251" s="37">
        <f t="shared" si="71"/>
        <v>0</v>
      </c>
      <c r="H251" s="37"/>
      <c r="I251" s="37">
        <f t="shared" si="72"/>
        <v>0</v>
      </c>
      <c r="K251" s="37">
        <f t="shared" si="73"/>
        <v>0</v>
      </c>
      <c r="M251" s="37">
        <f t="shared" si="74"/>
        <v>0</v>
      </c>
      <c r="O251" s="37">
        <f t="shared" si="75"/>
        <v>0</v>
      </c>
      <c r="P251" s="30">
        <v>20</v>
      </c>
      <c r="Q251" s="15">
        <v>232</v>
      </c>
      <c r="S251" s="15">
        <f t="shared" si="76"/>
        <v>4</v>
      </c>
      <c r="U251" s="42">
        <f t="shared" si="80"/>
        <v>22757.840614186454</v>
      </c>
      <c r="W251" s="42">
        <f t="shared" si="69"/>
        <v>22757.840614186454</v>
      </c>
      <c r="Y251" s="42">
        <f>IF($K$8="No",0,SUM($W$20*Inputs!$G$79,Financials!JI$19-Financials!JI$15))</f>
        <v>2734.0338279431148</v>
      </c>
      <c r="AA251" s="42">
        <f>IF($K$8="No",0,Financials!JI$41)</f>
        <v>709.06205750926597</v>
      </c>
      <c r="AB251" s="42"/>
      <c r="AC251" s="37">
        <f t="shared" si="70"/>
        <v>0</v>
      </c>
      <c r="AD251" s="42"/>
      <c r="OE251" s="15" t="s">
        <v>373</v>
      </c>
      <c r="OF251" s="194" t="s">
        <v>836</v>
      </c>
      <c r="OG251" s="15" t="s">
        <v>837</v>
      </c>
      <c r="OH251" s="15">
        <f>IF($K$8="No",0,SUM(W251*Inputs!$G$79,Financials!JI$19-Financials!JI$15))</f>
        <v>2275.7840614186453</v>
      </c>
    </row>
    <row r="252" spans="5:398" s="15" customFormat="1">
      <c r="E252" s="15">
        <v>233</v>
      </c>
      <c r="G252" s="37">
        <f t="shared" si="71"/>
        <v>0</v>
      </c>
      <c r="H252" s="37"/>
      <c r="I252" s="37">
        <f t="shared" si="72"/>
        <v>0</v>
      </c>
      <c r="K252" s="37">
        <f t="shared" si="73"/>
        <v>0</v>
      </c>
      <c r="M252" s="37">
        <f t="shared" si="74"/>
        <v>0</v>
      </c>
      <c r="O252" s="37">
        <f t="shared" si="75"/>
        <v>0</v>
      </c>
      <c r="P252" s="30">
        <v>20</v>
      </c>
      <c r="Q252" s="15">
        <v>233</v>
      </c>
      <c r="S252" s="15">
        <f t="shared" si="76"/>
        <v>5</v>
      </c>
      <c r="U252" s="42">
        <f t="shared" si="80"/>
        <v>22757.840614186454</v>
      </c>
      <c r="W252" s="42">
        <f t="shared" si="69"/>
        <v>22757.840614186454</v>
      </c>
      <c r="Y252" s="42">
        <f>IF($K$8="No",0,SUM($W$20*Inputs!$G$79,Financials!JJ$19-Financials!JJ$15))</f>
        <v>2734.0338279431148</v>
      </c>
      <c r="AA252" s="42">
        <f>IF($K$8="No",0,Financials!JJ$41)</f>
        <v>709.06205750926597</v>
      </c>
      <c r="AB252" s="42"/>
      <c r="AC252" s="37">
        <f t="shared" si="70"/>
        <v>0</v>
      </c>
      <c r="AD252" s="42"/>
      <c r="OE252" s="15" t="s">
        <v>373</v>
      </c>
      <c r="OF252" s="194" t="s">
        <v>838</v>
      </c>
      <c r="OG252" s="15" t="s">
        <v>839</v>
      </c>
      <c r="OH252" s="15">
        <f>IF($K$8="No",0,SUM(W252*Inputs!$G$79,Financials!JJ$19-Financials!JJ$15))</f>
        <v>2275.7840614186453</v>
      </c>
    </row>
    <row r="253" spans="5:398" s="15" customFormat="1">
      <c r="E253" s="15">
        <v>234</v>
      </c>
      <c r="G253" s="37">
        <f t="shared" si="71"/>
        <v>0</v>
      </c>
      <c r="H253" s="37"/>
      <c r="I253" s="37">
        <f t="shared" si="72"/>
        <v>0</v>
      </c>
      <c r="K253" s="37">
        <f t="shared" si="73"/>
        <v>0</v>
      </c>
      <c r="M253" s="37">
        <f t="shared" si="74"/>
        <v>0</v>
      </c>
      <c r="O253" s="37">
        <f t="shared" si="75"/>
        <v>0</v>
      </c>
      <c r="P253" s="30">
        <v>20</v>
      </c>
      <c r="Q253" s="15">
        <v>234</v>
      </c>
      <c r="S253" s="15">
        <f t="shared" si="76"/>
        <v>6</v>
      </c>
      <c r="U253" s="42">
        <f t="shared" si="80"/>
        <v>22757.840614186454</v>
      </c>
      <c r="W253" s="42">
        <f t="shared" si="69"/>
        <v>22757.840614186454</v>
      </c>
      <c r="Y253" s="42">
        <f>IF($K$8="No",0,SUM($W$20*Inputs!$G$79,Financials!JK$19-Financials!JK$15))</f>
        <v>2734.0338279431148</v>
      </c>
      <c r="AA253" s="42">
        <f>IF($K$8="No",0,Financials!JK$41)</f>
        <v>709.06205750926597</v>
      </c>
      <c r="AB253" s="42"/>
      <c r="AC253" s="37">
        <f t="shared" si="70"/>
        <v>0</v>
      </c>
      <c r="AD253" s="42"/>
      <c r="OE253" s="15" t="s">
        <v>373</v>
      </c>
      <c r="OF253" s="194" t="s">
        <v>840</v>
      </c>
      <c r="OG253" s="15" t="s">
        <v>841</v>
      </c>
      <c r="OH253" s="15">
        <f>IF($K$8="No",0,SUM(W253*Inputs!$G$79,Financials!JK$19-Financials!JK$15))</f>
        <v>2275.7840614186453</v>
      </c>
    </row>
    <row r="254" spans="5:398" s="15" customFormat="1">
      <c r="E254" s="15">
        <v>235</v>
      </c>
      <c r="G254" s="37">
        <f t="shared" si="71"/>
        <v>0</v>
      </c>
      <c r="H254" s="37"/>
      <c r="I254" s="37">
        <f t="shared" si="72"/>
        <v>0</v>
      </c>
      <c r="K254" s="37">
        <f t="shared" si="73"/>
        <v>0</v>
      </c>
      <c r="M254" s="37">
        <f t="shared" si="74"/>
        <v>0</v>
      </c>
      <c r="O254" s="37">
        <f t="shared" si="75"/>
        <v>0</v>
      </c>
      <c r="P254" s="30">
        <v>20</v>
      </c>
      <c r="Q254" s="15">
        <v>235</v>
      </c>
      <c r="S254" s="15">
        <f t="shared" si="76"/>
        <v>7</v>
      </c>
      <c r="U254" s="42">
        <f t="shared" si="80"/>
        <v>22757.840614186454</v>
      </c>
      <c r="W254" s="42">
        <f t="shared" si="69"/>
        <v>22757.840614186454</v>
      </c>
      <c r="Y254" s="42">
        <f>IF($K$8="No",0,SUM($W$20*Inputs!$G$79,Financials!JL$19-Financials!JL$15))</f>
        <v>2734.0338279431148</v>
      </c>
      <c r="AA254" s="42">
        <f>IF($K$8="No",0,Financials!JL$41)</f>
        <v>709.06205750926597</v>
      </c>
      <c r="AB254" s="42"/>
      <c r="AC254" s="37">
        <f t="shared" si="70"/>
        <v>0</v>
      </c>
      <c r="AD254" s="42"/>
      <c r="OE254" s="15" t="s">
        <v>373</v>
      </c>
      <c r="OF254" s="194" t="s">
        <v>842</v>
      </c>
      <c r="OG254" s="15" t="s">
        <v>843</v>
      </c>
      <c r="OH254" s="15">
        <f>IF($K$8="No",0,SUM(W254*Inputs!$G$79,Financials!JL$19-Financials!JL$15))</f>
        <v>2275.7840614186453</v>
      </c>
    </row>
    <row r="255" spans="5:398" s="15" customFormat="1">
      <c r="E255" s="15">
        <v>236</v>
      </c>
      <c r="G255" s="37">
        <f t="shared" si="71"/>
        <v>0</v>
      </c>
      <c r="H255" s="37"/>
      <c r="I255" s="37">
        <f t="shared" si="72"/>
        <v>0</v>
      </c>
      <c r="K255" s="37">
        <f t="shared" si="73"/>
        <v>0</v>
      </c>
      <c r="M255" s="37">
        <f t="shared" si="74"/>
        <v>0</v>
      </c>
      <c r="O255" s="37">
        <f t="shared" si="75"/>
        <v>0</v>
      </c>
      <c r="P255" s="30">
        <v>20</v>
      </c>
      <c r="Q255" s="15">
        <v>236</v>
      </c>
      <c r="S255" s="15">
        <f t="shared" si="76"/>
        <v>8</v>
      </c>
      <c r="U255" s="42">
        <f t="shared" si="80"/>
        <v>22757.840614186454</v>
      </c>
      <c r="W255" s="42">
        <f t="shared" si="69"/>
        <v>22757.840614186454</v>
      </c>
      <c r="Y255" s="42">
        <f>IF($K$8="No",0,SUM($W$20*Inputs!$G$79,Financials!JM$19-Financials!JM$15))</f>
        <v>2734.0338279431148</v>
      </c>
      <c r="AA255" s="42">
        <f>IF($K$8="No",0,Financials!JM$41)</f>
        <v>709.06205750926597</v>
      </c>
      <c r="AB255" s="42"/>
      <c r="AC255" s="37">
        <f t="shared" si="70"/>
        <v>0</v>
      </c>
      <c r="AD255" s="42"/>
      <c r="OE255" s="15" t="s">
        <v>373</v>
      </c>
      <c r="OF255" s="194" t="s">
        <v>844</v>
      </c>
      <c r="OG255" s="15" t="s">
        <v>845</v>
      </c>
      <c r="OH255" s="15">
        <f>IF($K$8="No",0,SUM(W255*Inputs!$G$79,Financials!JM$19-Financials!JM$15))</f>
        <v>2275.7840614186453</v>
      </c>
    </row>
    <row r="256" spans="5:398" s="15" customFormat="1">
      <c r="E256" s="15">
        <v>237</v>
      </c>
      <c r="G256" s="37">
        <f t="shared" si="71"/>
        <v>0</v>
      </c>
      <c r="H256" s="37"/>
      <c r="I256" s="37">
        <f t="shared" si="72"/>
        <v>0</v>
      </c>
      <c r="K256" s="37">
        <f t="shared" si="73"/>
        <v>0</v>
      </c>
      <c r="M256" s="37">
        <f t="shared" si="74"/>
        <v>0</v>
      </c>
      <c r="O256" s="37">
        <f t="shared" si="75"/>
        <v>0</v>
      </c>
      <c r="P256" s="30">
        <v>20</v>
      </c>
      <c r="Q256" s="15">
        <v>237</v>
      </c>
      <c r="S256" s="15">
        <f t="shared" si="76"/>
        <v>9</v>
      </c>
      <c r="U256" s="42">
        <f t="shared" si="80"/>
        <v>22757.840614186454</v>
      </c>
      <c r="W256" s="42">
        <f t="shared" si="69"/>
        <v>22757.840614186454</v>
      </c>
      <c r="Y256" s="42">
        <f>IF($K$8="No",0,SUM($W$20*Inputs!$G$79,Financials!JN$19-Financials!JN$15))</f>
        <v>2734.0338279431148</v>
      </c>
      <c r="AA256" s="42">
        <f>IF($K$8="No",0,Financials!JN$41)</f>
        <v>709.06205750926597</v>
      </c>
      <c r="AB256" s="42"/>
      <c r="AC256" s="37">
        <f t="shared" si="70"/>
        <v>0</v>
      </c>
      <c r="AD256" s="42"/>
      <c r="OE256" s="15" t="s">
        <v>373</v>
      </c>
      <c r="OF256" s="194" t="s">
        <v>846</v>
      </c>
      <c r="OG256" s="15" t="s">
        <v>847</v>
      </c>
      <c r="OH256" s="15">
        <f>IF($K$8="No",0,SUM(W256*Inputs!$G$79,Financials!JN$19-Financials!JN$15))</f>
        <v>2275.7840614186453</v>
      </c>
    </row>
    <row r="257" spans="5:398" s="15" customFormat="1">
      <c r="E257" s="15">
        <v>238</v>
      </c>
      <c r="G257" s="37">
        <f t="shared" si="71"/>
        <v>0</v>
      </c>
      <c r="H257" s="37"/>
      <c r="I257" s="37">
        <f t="shared" si="72"/>
        <v>0</v>
      </c>
      <c r="K257" s="37">
        <f t="shared" si="73"/>
        <v>0</v>
      </c>
      <c r="M257" s="37">
        <f t="shared" si="74"/>
        <v>0</v>
      </c>
      <c r="O257" s="37">
        <f t="shared" si="75"/>
        <v>0</v>
      </c>
      <c r="P257" s="30">
        <v>20</v>
      </c>
      <c r="Q257" s="15">
        <v>238</v>
      </c>
      <c r="S257" s="15">
        <f t="shared" si="76"/>
        <v>10</v>
      </c>
      <c r="U257" s="42">
        <f t="shared" si="80"/>
        <v>22757.840614186454</v>
      </c>
      <c r="W257" s="42">
        <f t="shared" si="69"/>
        <v>22757.840614186454</v>
      </c>
      <c r="Y257" s="42">
        <f>IF($K$8="No",0,SUM($W$20*Inputs!$G$79,Financials!JO$19-Financials!JO$15))</f>
        <v>2734.0338279431148</v>
      </c>
      <c r="AA257" s="42">
        <f>IF($K$8="No",0,Financials!JO$41)</f>
        <v>709.06205750926597</v>
      </c>
      <c r="AB257" s="42"/>
      <c r="AC257" s="37">
        <f t="shared" si="70"/>
        <v>0</v>
      </c>
      <c r="AD257" s="42"/>
      <c r="OE257" s="15" t="s">
        <v>373</v>
      </c>
      <c r="OF257" s="194" t="s">
        <v>848</v>
      </c>
      <c r="OG257" s="15" t="s">
        <v>849</v>
      </c>
      <c r="OH257" s="15">
        <f>IF($K$8="No",0,SUM(W257*Inputs!$G$79,Financials!JO$19-Financials!JO$15))</f>
        <v>2275.7840614186453</v>
      </c>
    </row>
    <row r="258" spans="5:398" s="15" customFormat="1">
      <c r="E258" s="15">
        <v>239</v>
      </c>
      <c r="G258" s="37">
        <f t="shared" si="71"/>
        <v>0</v>
      </c>
      <c r="H258" s="37"/>
      <c r="I258" s="37">
        <f t="shared" si="72"/>
        <v>0</v>
      </c>
      <c r="K258" s="37">
        <f t="shared" si="73"/>
        <v>0</v>
      </c>
      <c r="M258" s="37">
        <f t="shared" si="74"/>
        <v>0</v>
      </c>
      <c r="O258" s="37">
        <f t="shared" si="75"/>
        <v>0</v>
      </c>
      <c r="P258" s="30">
        <v>20</v>
      </c>
      <c r="Q258" s="15">
        <v>239</v>
      </c>
      <c r="S258" s="15">
        <f t="shared" si="76"/>
        <v>11</v>
      </c>
      <c r="U258" s="42">
        <f t="shared" si="80"/>
        <v>22757.840614186454</v>
      </c>
      <c r="W258" s="42">
        <f t="shared" si="69"/>
        <v>22757.840614186454</v>
      </c>
      <c r="Y258" s="42">
        <f>IF($K$8="No",0,SUM($W$20*Inputs!$G$79,Financials!JP$19-Financials!JP$15))</f>
        <v>2734.0338279431148</v>
      </c>
      <c r="AA258" s="42">
        <f>IF($K$8="No",0,Financials!JP$41)</f>
        <v>709.06205750926597</v>
      </c>
      <c r="AB258" s="42"/>
      <c r="AC258" s="37">
        <f t="shared" si="70"/>
        <v>0</v>
      </c>
      <c r="AD258" s="42"/>
      <c r="OE258" s="15" t="s">
        <v>373</v>
      </c>
      <c r="OF258" s="194" t="s">
        <v>850</v>
      </c>
      <c r="OG258" s="15" t="s">
        <v>851</v>
      </c>
      <c r="OH258" s="15">
        <f>IF($K$8="No",0,SUM(W258*Inputs!$G$79,Financials!JP$19-Financials!JP$15))</f>
        <v>2275.7840614186453</v>
      </c>
    </row>
    <row r="259" spans="5:398" s="15" customFormat="1">
      <c r="E259" s="15">
        <v>240</v>
      </c>
      <c r="G259" s="37">
        <f t="shared" si="71"/>
        <v>0</v>
      </c>
      <c r="H259" s="37"/>
      <c r="I259" s="37">
        <f t="shared" si="72"/>
        <v>0</v>
      </c>
      <c r="K259" s="37">
        <f t="shared" si="73"/>
        <v>0</v>
      </c>
      <c r="M259" s="37">
        <f t="shared" si="74"/>
        <v>0</v>
      </c>
      <c r="O259" s="37">
        <f t="shared" si="75"/>
        <v>0</v>
      </c>
      <c r="P259" s="30">
        <v>20</v>
      </c>
      <c r="Q259" s="15">
        <v>240</v>
      </c>
      <c r="S259" s="15">
        <f t="shared" si="76"/>
        <v>12</v>
      </c>
      <c r="U259" s="42">
        <f t="shared" si="80"/>
        <v>22757.840614186454</v>
      </c>
      <c r="W259" s="42">
        <f t="shared" si="69"/>
        <v>22757.840614186454</v>
      </c>
      <c r="Y259" s="42">
        <f>IF($K$8="No",0,SUM($W$20*Inputs!$G$79,Financials!JQ$19-Financials!JQ$15))</f>
        <v>2734.0338279431148</v>
      </c>
      <c r="AA259" s="42">
        <f>IF($K$8="No",0,Financials!JQ$41)</f>
        <v>709.06205750926597</v>
      </c>
      <c r="AB259" s="42"/>
      <c r="AC259" s="37">
        <f t="shared" si="70"/>
        <v>0</v>
      </c>
      <c r="AD259" s="42"/>
      <c r="OE259" s="15" t="s">
        <v>373</v>
      </c>
      <c r="OF259" s="194" t="s">
        <v>852</v>
      </c>
      <c r="OG259" s="15" t="s">
        <v>853</v>
      </c>
      <c r="OH259" s="15">
        <f>IF($K$8="No",0,SUM(W259*Inputs!$G$79,Financials!JQ$19-Financials!JQ$15))</f>
        <v>2275.7840614186453</v>
      </c>
    </row>
    <row r="260" spans="5:398" s="15" customFormat="1">
      <c r="E260" s="15">
        <v>241</v>
      </c>
      <c r="G260" s="37">
        <f t="shared" si="71"/>
        <v>0</v>
      </c>
      <c r="H260" s="37"/>
      <c r="I260" s="37">
        <f t="shared" si="72"/>
        <v>0</v>
      </c>
      <c r="K260" s="37">
        <f t="shared" si="73"/>
        <v>0</v>
      </c>
      <c r="M260" s="37">
        <f t="shared" si="74"/>
        <v>0</v>
      </c>
      <c r="O260" s="37">
        <f t="shared" si="75"/>
        <v>0</v>
      </c>
      <c r="P260" s="30">
        <v>21</v>
      </c>
      <c r="Q260" s="15">
        <v>241</v>
      </c>
      <c r="S260" s="15">
        <f t="shared" si="76"/>
        <v>1</v>
      </c>
      <c r="U260" s="42">
        <f>$U$31*(1-Inputs!$M$18)^'Debt Schedule'!P259</f>
        <v>22644.051411115524</v>
      </c>
      <c r="W260" s="42">
        <f t="shared" si="69"/>
        <v>22644.051411115524</v>
      </c>
      <c r="Y260" s="42">
        <f>IF($K$8="No",0,SUM($W$20*Inputs!$G$79,Financials!JR$19-Financials!JR$15))</f>
        <v>2734.0338279431148</v>
      </c>
      <c r="AA260" s="42">
        <f>IF($K$8="No",0,Financials!JR$41)</f>
        <v>718.77413199278453</v>
      </c>
      <c r="AB260" s="42"/>
      <c r="AC260" s="37">
        <f t="shared" si="70"/>
        <v>0</v>
      </c>
      <c r="AD260" s="42"/>
      <c r="OE260" s="15" t="s">
        <v>373</v>
      </c>
      <c r="OF260" s="194" t="s">
        <v>854</v>
      </c>
      <c r="OG260" s="15" t="s">
        <v>855</v>
      </c>
      <c r="OH260" s="15">
        <f>IF($K$8="No",0,SUM(W260*Inputs!$G$79,Financials!JR$19-Financials!JR$15))</f>
        <v>2264.4051411115524</v>
      </c>
    </row>
    <row r="261" spans="5:398" s="15" customFormat="1">
      <c r="E261" s="15">
        <v>242</v>
      </c>
      <c r="G261" s="37">
        <f t="shared" si="71"/>
        <v>0</v>
      </c>
      <c r="H261" s="37"/>
      <c r="I261" s="37">
        <f t="shared" si="72"/>
        <v>0</v>
      </c>
      <c r="K261" s="37">
        <f t="shared" si="73"/>
        <v>0</v>
      </c>
      <c r="M261" s="37">
        <f t="shared" si="74"/>
        <v>0</v>
      </c>
      <c r="O261" s="37">
        <f t="shared" si="75"/>
        <v>0</v>
      </c>
      <c r="P261" s="30">
        <v>21</v>
      </c>
      <c r="Q261" s="15">
        <v>242</v>
      </c>
      <c r="S261" s="15">
        <f t="shared" si="76"/>
        <v>2</v>
      </c>
      <c r="U261" s="42">
        <f t="shared" ref="U261:U271" si="81">U260</f>
        <v>22644.051411115524</v>
      </c>
      <c r="W261" s="42">
        <f t="shared" si="69"/>
        <v>22644.051411115524</v>
      </c>
      <c r="Y261" s="42">
        <f>IF($K$8="No",0,SUM($W$20*Inputs!$G$79,Financials!JS$19-Financials!JS$15))</f>
        <v>2734.0338279431148</v>
      </c>
      <c r="AA261" s="42">
        <f>IF($K$8="No",0,Financials!JS$41)</f>
        <v>718.77413199278453</v>
      </c>
      <c r="AB261" s="42"/>
      <c r="AC261" s="37">
        <f t="shared" si="70"/>
        <v>0</v>
      </c>
      <c r="AD261" s="42"/>
      <c r="OE261" s="15" t="s">
        <v>373</v>
      </c>
      <c r="OF261" s="194" t="s">
        <v>856</v>
      </c>
      <c r="OG261" s="15" t="s">
        <v>857</v>
      </c>
      <c r="OH261" s="15">
        <f>IF($K$8="No",0,SUM(W261*Inputs!$G$79,Financials!JS$19-Financials!JS$15))</f>
        <v>2264.4051411115524</v>
      </c>
    </row>
    <row r="262" spans="5:398" s="15" customFormat="1">
      <c r="E262" s="15">
        <v>243</v>
      </c>
      <c r="G262" s="37">
        <f t="shared" si="71"/>
        <v>0</v>
      </c>
      <c r="H262" s="37"/>
      <c r="I262" s="37">
        <f t="shared" si="72"/>
        <v>0</v>
      </c>
      <c r="K262" s="37">
        <f t="shared" si="73"/>
        <v>0</v>
      </c>
      <c r="M262" s="37">
        <f t="shared" si="74"/>
        <v>0</v>
      </c>
      <c r="O262" s="37">
        <f t="shared" si="75"/>
        <v>0</v>
      </c>
      <c r="P262" s="30">
        <v>21</v>
      </c>
      <c r="Q262" s="15">
        <v>243</v>
      </c>
      <c r="S262" s="15">
        <f t="shared" si="76"/>
        <v>3</v>
      </c>
      <c r="U262" s="42">
        <f t="shared" si="81"/>
        <v>22644.051411115524</v>
      </c>
      <c r="W262" s="42">
        <f t="shared" si="69"/>
        <v>22644.051411115524</v>
      </c>
      <c r="Y262" s="42">
        <f>IF($K$8="No",0,SUM($W$20*Inputs!$G$79,Financials!JT$19-Financials!JT$15))</f>
        <v>2734.0338279431148</v>
      </c>
      <c r="AA262" s="42">
        <f>IF($K$8="No",0,Financials!JT$41)</f>
        <v>718.77413199278453</v>
      </c>
      <c r="AB262" s="42"/>
      <c r="AC262" s="37">
        <f t="shared" si="70"/>
        <v>0</v>
      </c>
      <c r="AD262" s="42"/>
      <c r="OE262" s="15" t="s">
        <v>373</v>
      </c>
      <c r="OF262" s="194" t="s">
        <v>858</v>
      </c>
      <c r="OG262" s="15" t="s">
        <v>859</v>
      </c>
      <c r="OH262" s="15">
        <f>IF($K$8="No",0,SUM(W262*Inputs!$G$79,Financials!JT$19-Financials!JT$15))</f>
        <v>2264.4051411115524</v>
      </c>
    </row>
    <row r="263" spans="5:398" s="15" customFormat="1">
      <c r="E263" s="15">
        <v>244</v>
      </c>
      <c r="G263" s="37">
        <f t="shared" si="71"/>
        <v>0</v>
      </c>
      <c r="H263" s="37"/>
      <c r="I263" s="37">
        <f t="shared" si="72"/>
        <v>0</v>
      </c>
      <c r="K263" s="37">
        <f t="shared" si="73"/>
        <v>0</v>
      </c>
      <c r="M263" s="37">
        <f t="shared" si="74"/>
        <v>0</v>
      </c>
      <c r="O263" s="37">
        <f t="shared" si="75"/>
        <v>0</v>
      </c>
      <c r="P263" s="30">
        <v>21</v>
      </c>
      <c r="Q263" s="15">
        <v>244</v>
      </c>
      <c r="S263" s="15">
        <f t="shared" si="76"/>
        <v>4</v>
      </c>
      <c r="U263" s="42">
        <f t="shared" si="81"/>
        <v>22644.051411115524</v>
      </c>
      <c r="W263" s="42">
        <f t="shared" si="69"/>
        <v>22644.051411115524</v>
      </c>
      <c r="Y263" s="42">
        <f>IF($K$8="No",0,SUM($W$20*Inputs!$G$79,Financials!JU$19-Financials!JU$15))</f>
        <v>2734.0338279431148</v>
      </c>
      <c r="AA263" s="42">
        <f>IF($K$8="No",0,Financials!JU$41)</f>
        <v>718.77413199278453</v>
      </c>
      <c r="AB263" s="42"/>
      <c r="AC263" s="37">
        <f t="shared" si="70"/>
        <v>0</v>
      </c>
      <c r="AD263" s="42"/>
      <c r="OE263" s="15" t="s">
        <v>373</v>
      </c>
      <c r="OF263" s="194" t="s">
        <v>860</v>
      </c>
      <c r="OG263" s="15" t="s">
        <v>861</v>
      </c>
      <c r="OH263" s="15">
        <f>IF($K$8="No",0,SUM(W263*Inputs!$G$79,Financials!JU$19-Financials!JU$15))</f>
        <v>2264.4051411115524</v>
      </c>
    </row>
    <row r="264" spans="5:398" s="15" customFormat="1">
      <c r="E264" s="15">
        <v>245</v>
      </c>
      <c r="G264" s="37">
        <f t="shared" si="71"/>
        <v>0</v>
      </c>
      <c r="H264" s="37"/>
      <c r="I264" s="37">
        <f t="shared" si="72"/>
        <v>0</v>
      </c>
      <c r="K264" s="37">
        <f t="shared" si="73"/>
        <v>0</v>
      </c>
      <c r="M264" s="37">
        <f t="shared" si="74"/>
        <v>0</v>
      </c>
      <c r="O264" s="37">
        <f t="shared" si="75"/>
        <v>0</v>
      </c>
      <c r="P264" s="30">
        <v>21</v>
      </c>
      <c r="Q264" s="15">
        <v>245</v>
      </c>
      <c r="S264" s="15">
        <f t="shared" si="76"/>
        <v>5</v>
      </c>
      <c r="U264" s="42">
        <f t="shared" si="81"/>
        <v>22644.051411115524</v>
      </c>
      <c r="W264" s="42">
        <f t="shared" si="69"/>
        <v>22644.051411115524</v>
      </c>
      <c r="Y264" s="42">
        <f>IF($K$8="No",0,SUM($W$20*Inputs!$G$79,Financials!JV$19-Financials!JV$15))</f>
        <v>2734.0338279431148</v>
      </c>
      <c r="AA264" s="42">
        <f>IF($K$8="No",0,Financials!JV$41)</f>
        <v>718.77413199278453</v>
      </c>
      <c r="AB264" s="42"/>
      <c r="AC264" s="37">
        <f t="shared" si="70"/>
        <v>0</v>
      </c>
      <c r="AD264" s="42"/>
      <c r="OE264" s="15" t="s">
        <v>373</v>
      </c>
      <c r="OF264" s="194" t="s">
        <v>862</v>
      </c>
      <c r="OG264" s="15" t="s">
        <v>863</v>
      </c>
      <c r="OH264" s="15">
        <f>IF($K$8="No",0,SUM(W264*Inputs!$G$79,Financials!JV$19-Financials!JV$15))</f>
        <v>2264.4051411115524</v>
      </c>
    </row>
    <row r="265" spans="5:398" s="15" customFormat="1">
      <c r="E265" s="15">
        <v>246</v>
      </c>
      <c r="G265" s="37">
        <f t="shared" si="71"/>
        <v>0</v>
      </c>
      <c r="H265" s="37"/>
      <c r="I265" s="37">
        <f t="shared" si="72"/>
        <v>0</v>
      </c>
      <c r="K265" s="37">
        <f t="shared" si="73"/>
        <v>0</v>
      </c>
      <c r="M265" s="37">
        <f t="shared" si="74"/>
        <v>0</v>
      </c>
      <c r="O265" s="37">
        <f t="shared" si="75"/>
        <v>0</v>
      </c>
      <c r="P265" s="30">
        <v>21</v>
      </c>
      <c r="Q265" s="15">
        <v>246</v>
      </c>
      <c r="S265" s="15">
        <f t="shared" si="76"/>
        <v>6</v>
      </c>
      <c r="U265" s="42">
        <f t="shared" si="81"/>
        <v>22644.051411115524</v>
      </c>
      <c r="W265" s="42">
        <f t="shared" si="69"/>
        <v>22644.051411115524</v>
      </c>
      <c r="Y265" s="42">
        <f>IF($K$8="No",0,SUM($W$20*Inputs!$G$79,Financials!JW$19-Financials!JW$15))</f>
        <v>2734.0338279431148</v>
      </c>
      <c r="AA265" s="42">
        <f>IF($K$8="No",0,Financials!JW$41)</f>
        <v>718.77413199278453</v>
      </c>
      <c r="AB265" s="42"/>
      <c r="AC265" s="37">
        <f t="shared" si="70"/>
        <v>0</v>
      </c>
      <c r="AD265" s="42"/>
      <c r="OE265" s="15" t="s">
        <v>373</v>
      </c>
      <c r="OF265" s="194" t="s">
        <v>864</v>
      </c>
      <c r="OG265" s="15" t="s">
        <v>865</v>
      </c>
      <c r="OH265" s="15">
        <f>IF($K$8="No",0,SUM(W265*Inputs!$G$79,Financials!JW$19-Financials!JW$15))</f>
        <v>2264.4051411115524</v>
      </c>
    </row>
    <row r="266" spans="5:398" s="15" customFormat="1">
      <c r="E266" s="15">
        <v>247</v>
      </c>
      <c r="G266" s="37">
        <f t="shared" si="71"/>
        <v>0</v>
      </c>
      <c r="H266" s="37"/>
      <c r="I266" s="37">
        <f t="shared" si="72"/>
        <v>0</v>
      </c>
      <c r="K266" s="37">
        <f t="shared" si="73"/>
        <v>0</v>
      </c>
      <c r="M266" s="37">
        <f t="shared" si="74"/>
        <v>0</v>
      </c>
      <c r="O266" s="37">
        <f t="shared" si="75"/>
        <v>0</v>
      </c>
      <c r="P266" s="30">
        <v>21</v>
      </c>
      <c r="Q266" s="15">
        <v>247</v>
      </c>
      <c r="S266" s="15">
        <f t="shared" si="76"/>
        <v>7</v>
      </c>
      <c r="U266" s="42">
        <f t="shared" si="81"/>
        <v>22644.051411115524</v>
      </c>
      <c r="W266" s="42">
        <f t="shared" si="69"/>
        <v>22644.051411115524</v>
      </c>
      <c r="Y266" s="42">
        <f>IF($K$8="No",0,SUM($W$20*Inputs!$G$79,Financials!JX$19-Financials!JX$15))</f>
        <v>2734.0338279431148</v>
      </c>
      <c r="AA266" s="42">
        <f>IF($K$8="No",0,Financials!JX$41)</f>
        <v>718.77413199278453</v>
      </c>
      <c r="AB266" s="42"/>
      <c r="AC266" s="37">
        <f t="shared" si="70"/>
        <v>0</v>
      </c>
      <c r="AD266" s="42"/>
      <c r="OE266" s="15" t="s">
        <v>373</v>
      </c>
      <c r="OF266" s="194" t="s">
        <v>866</v>
      </c>
      <c r="OG266" s="15" t="s">
        <v>867</v>
      </c>
      <c r="OH266" s="15">
        <f>IF($K$8="No",0,SUM(W266*Inputs!$G$79,Financials!JX$19-Financials!JX$15))</f>
        <v>2264.4051411115524</v>
      </c>
    </row>
    <row r="267" spans="5:398" s="15" customFormat="1">
      <c r="E267" s="15">
        <v>248</v>
      </c>
      <c r="G267" s="37">
        <f t="shared" si="71"/>
        <v>0</v>
      </c>
      <c r="H267" s="37"/>
      <c r="I267" s="37">
        <f t="shared" si="72"/>
        <v>0</v>
      </c>
      <c r="K267" s="37">
        <f t="shared" si="73"/>
        <v>0</v>
      </c>
      <c r="M267" s="37">
        <f t="shared" si="74"/>
        <v>0</v>
      </c>
      <c r="O267" s="37">
        <f t="shared" si="75"/>
        <v>0</v>
      </c>
      <c r="P267" s="30">
        <v>21</v>
      </c>
      <c r="Q267" s="15">
        <v>248</v>
      </c>
      <c r="S267" s="15">
        <f t="shared" si="76"/>
        <v>8</v>
      </c>
      <c r="U267" s="42">
        <f t="shared" si="81"/>
        <v>22644.051411115524</v>
      </c>
      <c r="W267" s="42">
        <f t="shared" si="69"/>
        <v>22644.051411115524</v>
      </c>
      <c r="Y267" s="42">
        <f>IF($K$8="No",0,SUM($W$20*Inputs!$G$79,Financials!JY$19-Financials!JY$15))</f>
        <v>2734.0338279431148</v>
      </c>
      <c r="AA267" s="42">
        <f>IF($K$8="No",0,Financials!JY$41)</f>
        <v>718.77413199278453</v>
      </c>
      <c r="AB267" s="42"/>
      <c r="AC267" s="37">
        <f t="shared" si="70"/>
        <v>0</v>
      </c>
      <c r="AD267" s="42"/>
      <c r="OE267" s="15" t="s">
        <v>373</v>
      </c>
      <c r="OF267" s="194" t="s">
        <v>868</v>
      </c>
      <c r="OG267" s="15" t="s">
        <v>869</v>
      </c>
      <c r="OH267" s="15">
        <f>IF($K$8="No",0,SUM(W267*Inputs!$G$79,Financials!JY$19-Financials!JY$15))</f>
        <v>2264.4051411115524</v>
      </c>
    </row>
    <row r="268" spans="5:398" s="15" customFormat="1">
      <c r="E268" s="15">
        <v>249</v>
      </c>
      <c r="G268" s="37">
        <f t="shared" si="71"/>
        <v>0</v>
      </c>
      <c r="H268" s="37"/>
      <c r="I268" s="37">
        <f t="shared" si="72"/>
        <v>0</v>
      </c>
      <c r="K268" s="37">
        <f t="shared" si="73"/>
        <v>0</v>
      </c>
      <c r="M268" s="37">
        <f t="shared" si="74"/>
        <v>0</v>
      </c>
      <c r="O268" s="37">
        <f t="shared" si="75"/>
        <v>0</v>
      </c>
      <c r="P268" s="30">
        <v>21</v>
      </c>
      <c r="Q268" s="15">
        <v>249</v>
      </c>
      <c r="S268" s="15">
        <f t="shared" si="76"/>
        <v>9</v>
      </c>
      <c r="U268" s="42">
        <f t="shared" si="81"/>
        <v>22644.051411115524</v>
      </c>
      <c r="W268" s="42">
        <f t="shared" si="69"/>
        <v>22644.051411115524</v>
      </c>
      <c r="Y268" s="42">
        <f>IF($K$8="No",0,SUM($W$20*Inputs!$G$79,Financials!JZ$19-Financials!JZ$15))</f>
        <v>2734.0338279431148</v>
      </c>
      <c r="AA268" s="42">
        <f>IF($K$8="No",0,Financials!JZ$41)</f>
        <v>718.77413199278453</v>
      </c>
      <c r="AB268" s="42"/>
      <c r="AC268" s="37">
        <f t="shared" si="70"/>
        <v>0</v>
      </c>
      <c r="AD268" s="42"/>
      <c r="OE268" s="15" t="s">
        <v>373</v>
      </c>
      <c r="OF268" s="194" t="s">
        <v>870</v>
      </c>
      <c r="OG268" s="15" t="s">
        <v>871</v>
      </c>
      <c r="OH268" s="15">
        <f>IF($K$8="No",0,SUM(W268*Inputs!$G$79,Financials!JZ$19-Financials!JZ$15))</f>
        <v>2264.4051411115524</v>
      </c>
    </row>
    <row r="269" spans="5:398" s="15" customFormat="1">
      <c r="E269" s="15">
        <v>250</v>
      </c>
      <c r="G269" s="37">
        <f t="shared" si="71"/>
        <v>0</v>
      </c>
      <c r="H269" s="37"/>
      <c r="I269" s="37">
        <f t="shared" si="72"/>
        <v>0</v>
      </c>
      <c r="K269" s="37">
        <f t="shared" si="73"/>
        <v>0</v>
      </c>
      <c r="M269" s="37">
        <f t="shared" si="74"/>
        <v>0</v>
      </c>
      <c r="O269" s="37">
        <f t="shared" si="75"/>
        <v>0</v>
      </c>
      <c r="P269" s="30">
        <v>21</v>
      </c>
      <c r="Q269" s="15">
        <v>250</v>
      </c>
      <c r="S269" s="15">
        <f t="shared" si="76"/>
        <v>10</v>
      </c>
      <c r="U269" s="42">
        <f t="shared" si="81"/>
        <v>22644.051411115524</v>
      </c>
      <c r="W269" s="42">
        <f t="shared" si="69"/>
        <v>22644.051411115524</v>
      </c>
      <c r="Y269" s="42">
        <f>IF($K$8="No",0,SUM($W$20*Inputs!$G$79,Financials!KA$19-Financials!KA$15))</f>
        <v>2734.0338279431148</v>
      </c>
      <c r="AA269" s="42">
        <f>IF($K$8="No",0,Financials!KA$41)</f>
        <v>718.77413199278453</v>
      </c>
      <c r="AB269" s="42"/>
      <c r="AC269" s="37">
        <f t="shared" si="70"/>
        <v>0</v>
      </c>
      <c r="AD269" s="42"/>
      <c r="OE269" s="15" t="s">
        <v>373</v>
      </c>
      <c r="OF269" s="194" t="s">
        <v>872</v>
      </c>
      <c r="OG269" s="15" t="s">
        <v>873</v>
      </c>
      <c r="OH269" s="15">
        <f>IF($K$8="No",0,SUM(W269*Inputs!$G$79,Financials!KA$19-Financials!KA$15))</f>
        <v>2264.4051411115524</v>
      </c>
    </row>
    <row r="270" spans="5:398" s="15" customFormat="1">
      <c r="E270" s="15">
        <v>251</v>
      </c>
      <c r="G270" s="37">
        <f t="shared" si="71"/>
        <v>0</v>
      </c>
      <c r="H270" s="37"/>
      <c r="I270" s="37">
        <f t="shared" si="72"/>
        <v>0</v>
      </c>
      <c r="K270" s="37">
        <f t="shared" si="73"/>
        <v>0</v>
      </c>
      <c r="M270" s="37">
        <f t="shared" si="74"/>
        <v>0</v>
      </c>
      <c r="O270" s="37">
        <f t="shared" si="75"/>
        <v>0</v>
      </c>
      <c r="P270" s="30">
        <v>21</v>
      </c>
      <c r="Q270" s="15">
        <v>251</v>
      </c>
      <c r="S270" s="15">
        <f t="shared" si="76"/>
        <v>11</v>
      </c>
      <c r="U270" s="42">
        <f t="shared" si="81"/>
        <v>22644.051411115524</v>
      </c>
      <c r="W270" s="42">
        <f t="shared" si="69"/>
        <v>22644.051411115524</v>
      </c>
      <c r="Y270" s="42">
        <f>IF($K$8="No",0,SUM($W$20*Inputs!$G$79,Financials!KB$19-Financials!KB$15))</f>
        <v>2734.0338279431148</v>
      </c>
      <c r="AA270" s="42">
        <f>IF($K$8="No",0,Financials!KB$41)</f>
        <v>718.77413199278453</v>
      </c>
      <c r="AB270" s="42"/>
      <c r="AC270" s="37">
        <f t="shared" si="70"/>
        <v>0</v>
      </c>
      <c r="AD270" s="42"/>
      <c r="OE270" s="15" t="s">
        <v>373</v>
      </c>
      <c r="OF270" s="194" t="s">
        <v>874</v>
      </c>
      <c r="OG270" s="15" t="s">
        <v>875</v>
      </c>
      <c r="OH270" s="15">
        <f>IF($K$8="No",0,SUM(W270*Inputs!$G$79,Financials!KB$19-Financials!KB$15))</f>
        <v>2264.4051411115524</v>
      </c>
    </row>
    <row r="271" spans="5:398" s="15" customFormat="1">
      <c r="E271" s="15">
        <v>252</v>
      </c>
      <c r="G271" s="37">
        <f t="shared" si="71"/>
        <v>0</v>
      </c>
      <c r="H271" s="37"/>
      <c r="I271" s="37">
        <f t="shared" si="72"/>
        <v>0</v>
      </c>
      <c r="K271" s="37">
        <f t="shared" si="73"/>
        <v>0</v>
      </c>
      <c r="M271" s="37">
        <f t="shared" si="74"/>
        <v>0</v>
      </c>
      <c r="O271" s="37">
        <f t="shared" si="75"/>
        <v>0</v>
      </c>
      <c r="P271" s="30">
        <v>21</v>
      </c>
      <c r="Q271" s="15">
        <v>252</v>
      </c>
      <c r="S271" s="15">
        <f t="shared" si="76"/>
        <v>12</v>
      </c>
      <c r="U271" s="42">
        <f t="shared" si="81"/>
        <v>22644.051411115524</v>
      </c>
      <c r="W271" s="42">
        <f t="shared" si="69"/>
        <v>22644.051411115524</v>
      </c>
      <c r="Y271" s="42">
        <f>IF($K$8="No",0,SUM($W$20*Inputs!$G$79,Financials!KC$19-Financials!KC$15))</f>
        <v>2734.0338279431148</v>
      </c>
      <c r="AA271" s="42">
        <f>IF($K$8="No",0,Financials!KC$41)</f>
        <v>718.77413199278453</v>
      </c>
      <c r="AB271" s="42"/>
      <c r="AC271" s="37">
        <f t="shared" si="70"/>
        <v>0</v>
      </c>
      <c r="AD271" s="42"/>
      <c r="OE271" s="15" t="s">
        <v>373</v>
      </c>
      <c r="OF271" s="194" t="s">
        <v>876</v>
      </c>
      <c r="OG271" s="15" t="s">
        <v>877</v>
      </c>
      <c r="OH271" s="15">
        <f>IF($K$8="No",0,SUM(W271*Inputs!$G$79,Financials!KC$19-Financials!KC$15))</f>
        <v>2264.4051411115524</v>
      </c>
    </row>
    <row r="272" spans="5:398" s="15" customFormat="1">
      <c r="E272" s="15">
        <v>253</v>
      </c>
      <c r="G272" s="37">
        <f t="shared" si="71"/>
        <v>0</v>
      </c>
      <c r="H272" s="37"/>
      <c r="I272" s="37">
        <f t="shared" si="72"/>
        <v>0</v>
      </c>
      <c r="K272" s="37">
        <f t="shared" si="73"/>
        <v>0</v>
      </c>
      <c r="M272" s="37">
        <f t="shared" si="74"/>
        <v>0</v>
      </c>
      <c r="O272" s="37">
        <f t="shared" si="75"/>
        <v>0</v>
      </c>
      <c r="P272" s="30">
        <v>22</v>
      </c>
      <c r="Q272" s="15">
        <v>253</v>
      </c>
      <c r="S272" s="15">
        <f t="shared" si="76"/>
        <v>1</v>
      </c>
      <c r="U272" s="42">
        <f>$U$31*(1-Inputs!$M$18)^'Debt Schedule'!P271</f>
        <v>22530.831154059946</v>
      </c>
      <c r="W272" s="42">
        <f t="shared" si="69"/>
        <v>22530.831154059946</v>
      </c>
      <c r="Y272" s="42">
        <f>IF($K$8="No",0,SUM($W$20*Inputs!$G$79,Financials!KD$19-Financials!KD$15))</f>
        <v>2734.0338279431148</v>
      </c>
      <c r="AA272" s="42">
        <f>IF($K$8="No",0,Financials!KD$41)</f>
        <v>728.6804479659736</v>
      </c>
      <c r="AB272" s="42"/>
      <c r="AC272" s="37">
        <f t="shared" si="70"/>
        <v>0</v>
      </c>
      <c r="AD272" s="42"/>
      <c r="OE272" s="15" t="s">
        <v>373</v>
      </c>
      <c r="OF272" s="194" t="s">
        <v>878</v>
      </c>
      <c r="OG272" s="15" t="s">
        <v>879</v>
      </c>
      <c r="OH272" s="15">
        <f>IF($K$8="No",0,SUM(W272*Inputs!$G$79,Financials!KD$19-Financials!KD$15))</f>
        <v>2253.0831154059942</v>
      </c>
    </row>
    <row r="273" spans="5:398" s="15" customFormat="1">
      <c r="E273" s="15">
        <v>254</v>
      </c>
      <c r="G273" s="37">
        <f t="shared" si="71"/>
        <v>0</v>
      </c>
      <c r="H273" s="37"/>
      <c r="I273" s="37">
        <f t="shared" si="72"/>
        <v>0</v>
      </c>
      <c r="K273" s="37">
        <f t="shared" si="73"/>
        <v>0</v>
      </c>
      <c r="M273" s="37">
        <f t="shared" si="74"/>
        <v>0</v>
      </c>
      <c r="O273" s="37">
        <f t="shared" si="75"/>
        <v>0</v>
      </c>
      <c r="P273" s="30">
        <v>22</v>
      </c>
      <c r="Q273" s="15">
        <v>254</v>
      </c>
      <c r="S273" s="15">
        <f t="shared" si="76"/>
        <v>2</v>
      </c>
      <c r="U273" s="42">
        <f t="shared" ref="U273:U283" si="82">U272</f>
        <v>22530.831154059946</v>
      </c>
      <c r="W273" s="42">
        <f t="shared" si="69"/>
        <v>22530.831154059946</v>
      </c>
      <c r="Y273" s="42">
        <f>IF($K$8="No",0,SUM($W$20*Inputs!$G$79,Financials!KE$19-Financials!KE$15))</f>
        <v>2734.0338279431148</v>
      </c>
      <c r="AA273" s="42">
        <f>IF($K$8="No",0,Financials!KE$41)</f>
        <v>728.6804479659736</v>
      </c>
      <c r="AB273" s="42"/>
      <c r="AC273" s="37">
        <f t="shared" si="70"/>
        <v>0</v>
      </c>
      <c r="AD273" s="42"/>
      <c r="OE273" s="15" t="s">
        <v>373</v>
      </c>
      <c r="OF273" s="194" t="s">
        <v>880</v>
      </c>
      <c r="OG273" s="15" t="s">
        <v>881</v>
      </c>
      <c r="OH273" s="15">
        <f>IF($K$8="No",0,SUM(W273*Inputs!$G$79,Financials!KE$19-Financials!KE$15))</f>
        <v>2253.0831154059942</v>
      </c>
    </row>
    <row r="274" spans="5:398" s="15" customFormat="1">
      <c r="E274" s="15">
        <v>255</v>
      </c>
      <c r="G274" s="37">
        <f t="shared" si="71"/>
        <v>0</v>
      </c>
      <c r="H274" s="37"/>
      <c r="I274" s="37">
        <f t="shared" si="72"/>
        <v>0</v>
      </c>
      <c r="K274" s="37">
        <f t="shared" si="73"/>
        <v>0</v>
      </c>
      <c r="M274" s="37">
        <f t="shared" si="74"/>
        <v>0</v>
      </c>
      <c r="O274" s="37">
        <f t="shared" si="75"/>
        <v>0</v>
      </c>
      <c r="P274" s="30">
        <v>22</v>
      </c>
      <c r="Q274" s="15">
        <v>255</v>
      </c>
      <c r="S274" s="15">
        <f t="shared" si="76"/>
        <v>3</v>
      </c>
      <c r="U274" s="42">
        <f t="shared" si="82"/>
        <v>22530.831154059946</v>
      </c>
      <c r="W274" s="42">
        <f t="shared" si="69"/>
        <v>22530.831154059946</v>
      </c>
      <c r="Y274" s="42">
        <f>IF($K$8="No",0,SUM($W$20*Inputs!$G$79,Financials!KF$19-Financials!KF$15))</f>
        <v>2734.0338279431148</v>
      </c>
      <c r="AA274" s="42">
        <f>IF($K$8="No",0,Financials!KF$41)</f>
        <v>728.6804479659736</v>
      </c>
      <c r="AB274" s="42"/>
      <c r="AC274" s="37">
        <f t="shared" si="70"/>
        <v>0</v>
      </c>
      <c r="AD274" s="42"/>
      <c r="OE274" s="15" t="s">
        <v>373</v>
      </c>
      <c r="OF274" s="194" t="s">
        <v>882</v>
      </c>
      <c r="OG274" s="15" t="s">
        <v>883</v>
      </c>
      <c r="OH274" s="15">
        <f>IF($K$8="No",0,SUM(W274*Inputs!$G$79,Financials!KF$19-Financials!KF$15))</f>
        <v>2253.0831154059942</v>
      </c>
    </row>
    <row r="275" spans="5:398" s="15" customFormat="1">
      <c r="E275" s="15">
        <v>256</v>
      </c>
      <c r="G275" s="37">
        <f t="shared" si="71"/>
        <v>0</v>
      </c>
      <c r="H275" s="37"/>
      <c r="I275" s="37">
        <f t="shared" si="72"/>
        <v>0</v>
      </c>
      <c r="K275" s="37">
        <f t="shared" si="73"/>
        <v>0</v>
      </c>
      <c r="M275" s="37">
        <f t="shared" si="74"/>
        <v>0</v>
      </c>
      <c r="O275" s="37">
        <f t="shared" si="75"/>
        <v>0</v>
      </c>
      <c r="P275" s="30">
        <v>22</v>
      </c>
      <c r="Q275" s="15">
        <v>256</v>
      </c>
      <c r="S275" s="15">
        <f t="shared" si="76"/>
        <v>4</v>
      </c>
      <c r="U275" s="42">
        <f t="shared" si="82"/>
        <v>22530.831154059946</v>
      </c>
      <c r="W275" s="42">
        <f t="shared" si="69"/>
        <v>22530.831154059946</v>
      </c>
      <c r="Y275" s="42">
        <f>IF($K$8="No",0,SUM($W$20*Inputs!$G$79,Financials!KG$19-Financials!KG$15))</f>
        <v>2734.0338279431148</v>
      </c>
      <c r="AA275" s="42">
        <f>IF($K$8="No",0,Financials!KG$41)</f>
        <v>728.6804479659736</v>
      </c>
      <c r="AB275" s="42"/>
      <c r="AC275" s="37">
        <f t="shared" si="70"/>
        <v>0</v>
      </c>
      <c r="AD275" s="42"/>
      <c r="OE275" s="15" t="s">
        <v>373</v>
      </c>
      <c r="OF275" s="194" t="s">
        <v>884</v>
      </c>
      <c r="OG275" s="15" t="s">
        <v>885</v>
      </c>
      <c r="OH275" s="15">
        <f>IF($K$8="No",0,SUM(W275*Inputs!$G$79,Financials!KG$19-Financials!KG$15))</f>
        <v>2253.0831154059942</v>
      </c>
    </row>
    <row r="276" spans="5:398" s="15" customFormat="1">
      <c r="E276" s="15">
        <v>257</v>
      </c>
      <c r="G276" s="37">
        <f t="shared" si="71"/>
        <v>0</v>
      </c>
      <c r="H276" s="37"/>
      <c r="I276" s="37">
        <f t="shared" si="72"/>
        <v>0</v>
      </c>
      <c r="K276" s="37">
        <f t="shared" si="73"/>
        <v>0</v>
      </c>
      <c r="M276" s="37">
        <f t="shared" si="74"/>
        <v>0</v>
      </c>
      <c r="O276" s="37">
        <f t="shared" si="75"/>
        <v>0</v>
      </c>
      <c r="P276" s="30">
        <v>22</v>
      </c>
      <c r="Q276" s="15">
        <v>257</v>
      </c>
      <c r="S276" s="15">
        <f t="shared" si="76"/>
        <v>5</v>
      </c>
      <c r="U276" s="42">
        <f t="shared" si="82"/>
        <v>22530.831154059946</v>
      </c>
      <c r="W276" s="42">
        <f t="shared" ref="W276:W319" si="83">U276*$K$9</f>
        <v>22530.831154059946</v>
      </c>
      <c r="Y276" s="42">
        <f>IF($K$8="No",0,SUM($W$20*Inputs!$G$79,Financials!KH$19-Financials!KH$15))</f>
        <v>2734.0338279431148</v>
      </c>
      <c r="AA276" s="42">
        <f>IF($K$8="No",0,Financials!KH$41)</f>
        <v>728.6804479659736</v>
      </c>
      <c r="AB276" s="42"/>
      <c r="AC276" s="37">
        <f t="shared" ref="AC276:AC319" si="84">IF(Q276&lt;=$E$11*12,(Y276-AA276)/$K$7,0)</f>
        <v>0</v>
      </c>
      <c r="AD276" s="42"/>
      <c r="OE276" s="15" t="s">
        <v>373</v>
      </c>
      <c r="OF276" s="194" t="s">
        <v>886</v>
      </c>
      <c r="OG276" s="15" t="s">
        <v>887</v>
      </c>
      <c r="OH276" s="15">
        <f>IF($K$8="No",0,SUM(W276*Inputs!$G$79,Financials!KH$19-Financials!KH$15))</f>
        <v>2253.0831154059942</v>
      </c>
    </row>
    <row r="277" spans="5:398" s="15" customFormat="1">
      <c r="E277" s="15">
        <v>258</v>
      </c>
      <c r="G277" s="37">
        <f t="shared" ref="G277:G319" si="85">IF(E277&lt;=$E$11*12,O276,0)</f>
        <v>0</v>
      </c>
      <c r="H277" s="37"/>
      <c r="I277" s="37">
        <f t="shared" ref="I277:I319" si="86">IF(E277&lt;=$E$11*12,SUM(K277,M277),0)</f>
        <v>0</v>
      </c>
      <c r="K277" s="37">
        <f t="shared" ref="K277:K319" si="87">IF(E277&lt;=$E$11*12,G277*$E$9/12,0)</f>
        <v>0</v>
      </c>
      <c r="M277" s="37">
        <f t="shared" ref="M277:M319" si="88">IF(E277&lt;=$E$11*12,$E$13-K277,0)</f>
        <v>0</v>
      </c>
      <c r="O277" s="37">
        <f t="shared" ref="O277:O319" si="89">IF(E277&lt;=$E$11*12,G277-M277,0)</f>
        <v>0</v>
      </c>
      <c r="P277" s="30">
        <v>22</v>
      </c>
      <c r="Q277" s="15">
        <v>258</v>
      </c>
      <c r="S277" s="15">
        <f t="shared" ref="S277:S340" si="90">IF(S276=12,1,S276+1)</f>
        <v>6</v>
      </c>
      <c r="U277" s="42">
        <f t="shared" si="82"/>
        <v>22530.831154059946</v>
      </c>
      <c r="W277" s="42">
        <f t="shared" si="83"/>
        <v>22530.831154059946</v>
      </c>
      <c r="Y277" s="42">
        <f>IF($K$8="No",0,SUM($W$20*Inputs!$G$79,Financials!KI$19-Financials!KI$15))</f>
        <v>2734.0338279431148</v>
      </c>
      <c r="AA277" s="42">
        <f>IF($K$8="No",0,Financials!KI$41)</f>
        <v>728.6804479659736</v>
      </c>
      <c r="AB277" s="42"/>
      <c r="AC277" s="37">
        <f t="shared" si="84"/>
        <v>0</v>
      </c>
      <c r="AD277" s="42"/>
      <c r="OE277" s="15" t="s">
        <v>373</v>
      </c>
      <c r="OF277" s="194" t="s">
        <v>888</v>
      </c>
      <c r="OG277" s="15" t="s">
        <v>889</v>
      </c>
      <c r="OH277" s="15">
        <f>IF($K$8="No",0,SUM(W277*Inputs!$G$79,Financials!KI$19-Financials!KI$15))</f>
        <v>2253.0831154059942</v>
      </c>
    </row>
    <row r="278" spans="5:398" s="15" customFormat="1">
      <c r="E278" s="15">
        <v>259</v>
      </c>
      <c r="G278" s="37">
        <f t="shared" si="85"/>
        <v>0</v>
      </c>
      <c r="H278" s="37"/>
      <c r="I278" s="37">
        <f t="shared" si="86"/>
        <v>0</v>
      </c>
      <c r="K278" s="37">
        <f t="shared" si="87"/>
        <v>0</v>
      </c>
      <c r="M278" s="37">
        <f t="shared" si="88"/>
        <v>0</v>
      </c>
      <c r="O278" s="37">
        <f t="shared" si="89"/>
        <v>0</v>
      </c>
      <c r="P278" s="30">
        <v>22</v>
      </c>
      <c r="Q278" s="15">
        <v>259</v>
      </c>
      <c r="S278" s="15">
        <f t="shared" si="90"/>
        <v>7</v>
      </c>
      <c r="U278" s="42">
        <f t="shared" si="82"/>
        <v>22530.831154059946</v>
      </c>
      <c r="W278" s="42">
        <f t="shared" si="83"/>
        <v>22530.831154059946</v>
      </c>
      <c r="Y278" s="42">
        <f>IF($K$8="No",0,SUM($W$20*Inputs!$G$79,Financials!KJ$19-Financials!KJ$15))</f>
        <v>2734.0338279431148</v>
      </c>
      <c r="AA278" s="42">
        <f>IF($K$8="No",0,Financials!KJ$41)</f>
        <v>728.6804479659736</v>
      </c>
      <c r="AB278" s="42"/>
      <c r="AC278" s="37">
        <f t="shared" si="84"/>
        <v>0</v>
      </c>
      <c r="AD278" s="42"/>
      <c r="OE278" s="15" t="s">
        <v>373</v>
      </c>
      <c r="OF278" s="194" t="s">
        <v>890</v>
      </c>
      <c r="OG278" s="15" t="s">
        <v>891</v>
      </c>
      <c r="OH278" s="15">
        <f>IF($K$8="No",0,SUM(W278*Inputs!$G$79,Financials!KJ$19-Financials!KJ$15))</f>
        <v>2253.0831154059942</v>
      </c>
    </row>
    <row r="279" spans="5:398" s="15" customFormat="1">
      <c r="E279" s="15">
        <v>260</v>
      </c>
      <c r="G279" s="37">
        <f t="shared" si="85"/>
        <v>0</v>
      </c>
      <c r="H279" s="37"/>
      <c r="I279" s="37">
        <f t="shared" si="86"/>
        <v>0</v>
      </c>
      <c r="K279" s="37">
        <f t="shared" si="87"/>
        <v>0</v>
      </c>
      <c r="M279" s="37">
        <f t="shared" si="88"/>
        <v>0</v>
      </c>
      <c r="O279" s="37">
        <f t="shared" si="89"/>
        <v>0</v>
      </c>
      <c r="P279" s="30">
        <v>22</v>
      </c>
      <c r="Q279" s="15">
        <v>260</v>
      </c>
      <c r="S279" s="15">
        <f t="shared" si="90"/>
        <v>8</v>
      </c>
      <c r="U279" s="42">
        <f t="shared" si="82"/>
        <v>22530.831154059946</v>
      </c>
      <c r="W279" s="42">
        <f t="shared" si="83"/>
        <v>22530.831154059946</v>
      </c>
      <c r="Y279" s="42">
        <f>IF($K$8="No",0,SUM($W$20*Inputs!$G$79,Financials!KK$19-Financials!KK$15))</f>
        <v>2734.0338279431148</v>
      </c>
      <c r="AA279" s="42">
        <f>IF($K$8="No",0,Financials!KK$41)</f>
        <v>728.6804479659736</v>
      </c>
      <c r="AB279" s="42"/>
      <c r="AC279" s="37">
        <f t="shared" si="84"/>
        <v>0</v>
      </c>
      <c r="AD279" s="42"/>
      <c r="OE279" s="15" t="s">
        <v>373</v>
      </c>
      <c r="OF279" s="194" t="s">
        <v>892</v>
      </c>
      <c r="OG279" s="15" t="s">
        <v>893</v>
      </c>
      <c r="OH279" s="15">
        <f>IF($K$8="No",0,SUM(W279*Inputs!$G$79,Financials!KK$19-Financials!KK$15))</f>
        <v>2253.0831154059942</v>
      </c>
    </row>
    <row r="280" spans="5:398" s="15" customFormat="1">
      <c r="E280" s="15">
        <v>261</v>
      </c>
      <c r="G280" s="37">
        <f t="shared" si="85"/>
        <v>0</v>
      </c>
      <c r="H280" s="37"/>
      <c r="I280" s="37">
        <f t="shared" si="86"/>
        <v>0</v>
      </c>
      <c r="K280" s="37">
        <f t="shared" si="87"/>
        <v>0</v>
      </c>
      <c r="M280" s="37">
        <f t="shared" si="88"/>
        <v>0</v>
      </c>
      <c r="O280" s="37">
        <f t="shared" si="89"/>
        <v>0</v>
      </c>
      <c r="P280" s="30">
        <v>22</v>
      </c>
      <c r="Q280" s="15">
        <v>261</v>
      </c>
      <c r="S280" s="15">
        <f t="shared" si="90"/>
        <v>9</v>
      </c>
      <c r="U280" s="42">
        <f t="shared" si="82"/>
        <v>22530.831154059946</v>
      </c>
      <c r="W280" s="42">
        <f t="shared" si="83"/>
        <v>22530.831154059946</v>
      </c>
      <c r="Y280" s="42">
        <f>IF($K$8="No",0,SUM($W$20*Inputs!$G$79,Financials!KL$19-Financials!KL$15))</f>
        <v>2734.0338279431148</v>
      </c>
      <c r="AA280" s="42">
        <f>IF($K$8="No",0,Financials!KL$41)</f>
        <v>728.6804479659736</v>
      </c>
      <c r="AB280" s="42"/>
      <c r="AC280" s="37">
        <f t="shared" si="84"/>
        <v>0</v>
      </c>
      <c r="AD280" s="42"/>
      <c r="OE280" s="15" t="s">
        <v>373</v>
      </c>
      <c r="OF280" s="194" t="s">
        <v>894</v>
      </c>
      <c r="OG280" s="15" t="s">
        <v>895</v>
      </c>
      <c r="OH280" s="15">
        <f>IF($K$8="No",0,SUM(W280*Inputs!$G$79,Financials!KL$19-Financials!KL$15))</f>
        <v>2253.0831154059942</v>
      </c>
    </row>
    <row r="281" spans="5:398" s="15" customFormat="1">
      <c r="E281" s="15">
        <v>262</v>
      </c>
      <c r="G281" s="37">
        <f t="shared" si="85"/>
        <v>0</v>
      </c>
      <c r="H281" s="37"/>
      <c r="I281" s="37">
        <f t="shared" si="86"/>
        <v>0</v>
      </c>
      <c r="K281" s="37">
        <f t="shared" si="87"/>
        <v>0</v>
      </c>
      <c r="M281" s="37">
        <f t="shared" si="88"/>
        <v>0</v>
      </c>
      <c r="O281" s="37">
        <f t="shared" si="89"/>
        <v>0</v>
      </c>
      <c r="P281" s="30">
        <v>22</v>
      </c>
      <c r="Q281" s="15">
        <v>262</v>
      </c>
      <c r="S281" s="15">
        <f t="shared" si="90"/>
        <v>10</v>
      </c>
      <c r="U281" s="42">
        <f t="shared" si="82"/>
        <v>22530.831154059946</v>
      </c>
      <c r="W281" s="42">
        <f t="shared" si="83"/>
        <v>22530.831154059946</v>
      </c>
      <c r="Y281" s="42">
        <f>IF($K$8="No",0,SUM($W$20*Inputs!$G$79,Financials!KM$19-Financials!KM$15))</f>
        <v>2734.0338279431148</v>
      </c>
      <c r="AA281" s="42">
        <f>IF($K$8="No",0,Financials!KM$41)</f>
        <v>728.6804479659736</v>
      </c>
      <c r="AB281" s="42"/>
      <c r="AC281" s="37">
        <f t="shared" si="84"/>
        <v>0</v>
      </c>
      <c r="AD281" s="42"/>
      <c r="OE281" s="15" t="s">
        <v>373</v>
      </c>
      <c r="OF281" s="194" t="s">
        <v>896</v>
      </c>
      <c r="OG281" s="15" t="s">
        <v>897</v>
      </c>
      <c r="OH281" s="15">
        <f>IF($K$8="No",0,SUM(W281*Inputs!$G$79,Financials!KM$19-Financials!KM$15))</f>
        <v>2253.0831154059942</v>
      </c>
    </row>
    <row r="282" spans="5:398" s="15" customFormat="1">
      <c r="E282" s="15">
        <v>263</v>
      </c>
      <c r="G282" s="37">
        <f t="shared" si="85"/>
        <v>0</v>
      </c>
      <c r="H282" s="37"/>
      <c r="I282" s="37">
        <f t="shared" si="86"/>
        <v>0</v>
      </c>
      <c r="K282" s="37">
        <f t="shared" si="87"/>
        <v>0</v>
      </c>
      <c r="M282" s="37">
        <f t="shared" si="88"/>
        <v>0</v>
      </c>
      <c r="O282" s="37">
        <f t="shared" si="89"/>
        <v>0</v>
      </c>
      <c r="P282" s="30">
        <v>22</v>
      </c>
      <c r="Q282" s="15">
        <v>263</v>
      </c>
      <c r="S282" s="15">
        <f t="shared" si="90"/>
        <v>11</v>
      </c>
      <c r="U282" s="42">
        <f t="shared" si="82"/>
        <v>22530.831154059946</v>
      </c>
      <c r="W282" s="42">
        <f t="shared" si="83"/>
        <v>22530.831154059946</v>
      </c>
      <c r="Y282" s="42">
        <f>IF($K$8="No",0,SUM($W$20*Inputs!$G$79,Financials!KN$19-Financials!KN$15))</f>
        <v>2734.0338279431148</v>
      </c>
      <c r="AA282" s="42">
        <f>IF($K$8="No",0,Financials!KN$41)</f>
        <v>728.6804479659736</v>
      </c>
      <c r="AB282" s="42"/>
      <c r="AC282" s="37">
        <f t="shared" si="84"/>
        <v>0</v>
      </c>
      <c r="AD282" s="42"/>
      <c r="OE282" s="15" t="s">
        <v>373</v>
      </c>
      <c r="OF282" s="194" t="s">
        <v>898</v>
      </c>
      <c r="OG282" s="15" t="s">
        <v>899</v>
      </c>
      <c r="OH282" s="15">
        <f>IF($K$8="No",0,SUM(W282*Inputs!$G$79,Financials!KN$19-Financials!KN$15))</f>
        <v>2253.0831154059942</v>
      </c>
    </row>
    <row r="283" spans="5:398" s="15" customFormat="1">
      <c r="E283" s="15">
        <v>264</v>
      </c>
      <c r="G283" s="37">
        <f t="shared" si="85"/>
        <v>0</v>
      </c>
      <c r="H283" s="37"/>
      <c r="I283" s="37">
        <f t="shared" si="86"/>
        <v>0</v>
      </c>
      <c r="K283" s="37">
        <f t="shared" si="87"/>
        <v>0</v>
      </c>
      <c r="M283" s="37">
        <f t="shared" si="88"/>
        <v>0</v>
      </c>
      <c r="O283" s="37">
        <f t="shared" si="89"/>
        <v>0</v>
      </c>
      <c r="P283" s="30">
        <v>22</v>
      </c>
      <c r="Q283" s="15">
        <v>264</v>
      </c>
      <c r="S283" s="15">
        <f t="shared" si="90"/>
        <v>12</v>
      </c>
      <c r="U283" s="42">
        <f t="shared" si="82"/>
        <v>22530.831154059946</v>
      </c>
      <c r="W283" s="42">
        <f t="shared" si="83"/>
        <v>22530.831154059946</v>
      </c>
      <c r="Y283" s="42">
        <f>IF($K$8="No",0,SUM($W$20*Inputs!$G$79,Financials!KO$19-Financials!KO$15))</f>
        <v>2734.0338279431148</v>
      </c>
      <c r="AA283" s="42">
        <f>IF($K$8="No",0,Financials!KO$41)</f>
        <v>728.6804479659736</v>
      </c>
      <c r="AB283" s="42"/>
      <c r="AC283" s="37">
        <f t="shared" si="84"/>
        <v>0</v>
      </c>
      <c r="AD283" s="42"/>
      <c r="OE283" s="15" t="s">
        <v>373</v>
      </c>
      <c r="OF283" s="194" t="s">
        <v>900</v>
      </c>
      <c r="OG283" s="15" t="s">
        <v>901</v>
      </c>
      <c r="OH283" s="15">
        <f>IF($K$8="No",0,SUM(W283*Inputs!$G$79,Financials!KO$19-Financials!KO$15))</f>
        <v>2253.0831154059942</v>
      </c>
    </row>
    <row r="284" spans="5:398" s="15" customFormat="1">
      <c r="E284" s="15">
        <v>265</v>
      </c>
      <c r="G284" s="37">
        <f t="shared" si="85"/>
        <v>0</v>
      </c>
      <c r="H284" s="37"/>
      <c r="I284" s="37">
        <f t="shared" si="86"/>
        <v>0</v>
      </c>
      <c r="K284" s="37">
        <f t="shared" si="87"/>
        <v>0</v>
      </c>
      <c r="M284" s="37">
        <f t="shared" si="88"/>
        <v>0</v>
      </c>
      <c r="O284" s="37">
        <f t="shared" si="89"/>
        <v>0</v>
      </c>
      <c r="P284" s="30">
        <v>23</v>
      </c>
      <c r="Q284" s="15">
        <v>265</v>
      </c>
      <c r="S284" s="15">
        <f t="shared" si="90"/>
        <v>1</v>
      </c>
      <c r="U284" s="42">
        <f>$U$31*(1-Inputs!$M$18)^'Debt Schedule'!P283</f>
        <v>22418.176998289648</v>
      </c>
      <c r="W284" s="42">
        <f t="shared" si="83"/>
        <v>22418.176998289648</v>
      </c>
      <c r="Y284" s="42">
        <f>IF($K$8="No",0,SUM($W$20*Inputs!$G$79,Financials!KP$19-Financials!KP$15))</f>
        <v>2734.0338279431148</v>
      </c>
      <c r="AA284" s="42">
        <f>IF($K$8="No",0,Financials!KP$41)</f>
        <v>738.78489025862621</v>
      </c>
      <c r="AB284" s="42"/>
      <c r="AC284" s="37">
        <f t="shared" si="84"/>
        <v>0</v>
      </c>
      <c r="AD284" s="42"/>
      <c r="OE284" s="15" t="s">
        <v>373</v>
      </c>
      <c r="OF284" s="194" t="s">
        <v>902</v>
      </c>
      <c r="OG284" s="15" t="s">
        <v>903</v>
      </c>
      <c r="OH284" s="15">
        <f>IF($K$8="No",0,SUM(W284*Inputs!$G$79,Financials!KP$19-Financials!KP$15))</f>
        <v>2241.8176998289646</v>
      </c>
    </row>
    <row r="285" spans="5:398" s="15" customFormat="1">
      <c r="E285" s="15">
        <v>266</v>
      </c>
      <c r="G285" s="37">
        <f t="shared" si="85"/>
        <v>0</v>
      </c>
      <c r="H285" s="37"/>
      <c r="I285" s="37">
        <f t="shared" si="86"/>
        <v>0</v>
      </c>
      <c r="K285" s="37">
        <f t="shared" si="87"/>
        <v>0</v>
      </c>
      <c r="M285" s="37">
        <f t="shared" si="88"/>
        <v>0</v>
      </c>
      <c r="O285" s="37">
        <f t="shared" si="89"/>
        <v>0</v>
      </c>
      <c r="P285" s="30">
        <v>23</v>
      </c>
      <c r="Q285" s="15">
        <v>266</v>
      </c>
      <c r="S285" s="15">
        <f t="shared" si="90"/>
        <v>2</v>
      </c>
      <c r="U285" s="42">
        <f t="shared" ref="U285:U295" si="91">U284</f>
        <v>22418.176998289648</v>
      </c>
      <c r="W285" s="42">
        <f t="shared" si="83"/>
        <v>22418.176998289648</v>
      </c>
      <c r="Y285" s="42">
        <f>IF($K$8="No",0,SUM($W$20*Inputs!$G$79,Financials!KQ$19-Financials!KQ$15))</f>
        <v>2734.0338279431148</v>
      </c>
      <c r="AA285" s="42">
        <f>IF($K$8="No",0,Financials!KQ$41)</f>
        <v>738.78489025862621</v>
      </c>
      <c r="AB285" s="42"/>
      <c r="AC285" s="37">
        <f t="shared" si="84"/>
        <v>0</v>
      </c>
      <c r="AD285" s="42"/>
      <c r="OE285" s="15" t="s">
        <v>373</v>
      </c>
      <c r="OF285" s="194" t="s">
        <v>904</v>
      </c>
      <c r="OG285" s="15" t="s">
        <v>905</v>
      </c>
      <c r="OH285" s="15">
        <f>IF($K$8="No",0,SUM(W285*Inputs!$G$79,Financials!KQ$19-Financials!KQ$15))</f>
        <v>2241.8176998289646</v>
      </c>
    </row>
    <row r="286" spans="5:398" s="15" customFormat="1">
      <c r="E286" s="15">
        <v>267</v>
      </c>
      <c r="G286" s="37">
        <f t="shared" si="85"/>
        <v>0</v>
      </c>
      <c r="H286" s="37"/>
      <c r="I286" s="37">
        <f t="shared" si="86"/>
        <v>0</v>
      </c>
      <c r="K286" s="37">
        <f t="shared" si="87"/>
        <v>0</v>
      </c>
      <c r="M286" s="37">
        <f t="shared" si="88"/>
        <v>0</v>
      </c>
      <c r="O286" s="37">
        <f t="shared" si="89"/>
        <v>0</v>
      </c>
      <c r="P286" s="30">
        <v>23</v>
      </c>
      <c r="Q286" s="15">
        <v>267</v>
      </c>
      <c r="S286" s="15">
        <f t="shared" si="90"/>
        <v>3</v>
      </c>
      <c r="U286" s="42">
        <f t="shared" si="91"/>
        <v>22418.176998289648</v>
      </c>
      <c r="W286" s="42">
        <f t="shared" si="83"/>
        <v>22418.176998289648</v>
      </c>
      <c r="Y286" s="42">
        <f>IF($K$8="No",0,SUM($W$20*Inputs!$G$79,Financials!KR$19-Financials!KR$15))</f>
        <v>2734.0338279431148</v>
      </c>
      <c r="AA286" s="42">
        <f>IF($K$8="No",0,Financials!KR$41)</f>
        <v>738.78489025862621</v>
      </c>
      <c r="AB286" s="42"/>
      <c r="AC286" s="37">
        <f t="shared" si="84"/>
        <v>0</v>
      </c>
      <c r="AD286" s="42"/>
      <c r="OE286" s="15" t="s">
        <v>373</v>
      </c>
      <c r="OF286" s="194" t="s">
        <v>906</v>
      </c>
      <c r="OG286" s="15" t="s">
        <v>907</v>
      </c>
      <c r="OH286" s="15">
        <f>IF($K$8="No",0,SUM(W286*Inputs!$G$79,Financials!KR$19-Financials!KR$15))</f>
        <v>2241.8176998289646</v>
      </c>
    </row>
    <row r="287" spans="5:398" s="15" customFormat="1">
      <c r="E287" s="15">
        <v>268</v>
      </c>
      <c r="G287" s="37">
        <f t="shared" si="85"/>
        <v>0</v>
      </c>
      <c r="H287" s="37"/>
      <c r="I287" s="37">
        <f t="shared" si="86"/>
        <v>0</v>
      </c>
      <c r="K287" s="37">
        <f t="shared" si="87"/>
        <v>0</v>
      </c>
      <c r="M287" s="37">
        <f t="shared" si="88"/>
        <v>0</v>
      </c>
      <c r="O287" s="37">
        <f t="shared" si="89"/>
        <v>0</v>
      </c>
      <c r="P287" s="30">
        <v>23</v>
      </c>
      <c r="Q287" s="15">
        <v>268</v>
      </c>
      <c r="S287" s="15">
        <f t="shared" si="90"/>
        <v>4</v>
      </c>
      <c r="U287" s="42">
        <f t="shared" si="91"/>
        <v>22418.176998289648</v>
      </c>
      <c r="W287" s="42">
        <f t="shared" si="83"/>
        <v>22418.176998289648</v>
      </c>
      <c r="Y287" s="42">
        <f>IF($K$8="No",0,SUM($W$20*Inputs!$G$79,Financials!KS$19-Financials!KS$15))</f>
        <v>2734.0338279431148</v>
      </c>
      <c r="AA287" s="42">
        <f>IF($K$8="No",0,Financials!KS$41)</f>
        <v>738.78489025862621</v>
      </c>
      <c r="AB287" s="42"/>
      <c r="AC287" s="37">
        <f t="shared" si="84"/>
        <v>0</v>
      </c>
      <c r="AD287" s="42"/>
      <c r="OE287" s="15" t="s">
        <v>373</v>
      </c>
      <c r="OF287" s="194" t="s">
        <v>908</v>
      </c>
      <c r="OG287" s="15" t="s">
        <v>909</v>
      </c>
      <c r="OH287" s="15">
        <f>IF($K$8="No",0,SUM(W287*Inputs!$G$79,Financials!KS$19-Financials!KS$15))</f>
        <v>2241.8176998289646</v>
      </c>
    </row>
    <row r="288" spans="5:398" s="15" customFormat="1">
      <c r="E288" s="15">
        <v>269</v>
      </c>
      <c r="G288" s="37">
        <f t="shared" si="85"/>
        <v>0</v>
      </c>
      <c r="H288" s="37"/>
      <c r="I288" s="37">
        <f t="shared" si="86"/>
        <v>0</v>
      </c>
      <c r="K288" s="37">
        <f t="shared" si="87"/>
        <v>0</v>
      </c>
      <c r="M288" s="37">
        <f t="shared" si="88"/>
        <v>0</v>
      </c>
      <c r="O288" s="37">
        <f t="shared" si="89"/>
        <v>0</v>
      </c>
      <c r="P288" s="30">
        <v>23</v>
      </c>
      <c r="Q288" s="15">
        <v>269</v>
      </c>
      <c r="S288" s="15">
        <f t="shared" si="90"/>
        <v>5</v>
      </c>
      <c r="U288" s="42">
        <f t="shared" si="91"/>
        <v>22418.176998289648</v>
      </c>
      <c r="W288" s="42">
        <f t="shared" si="83"/>
        <v>22418.176998289648</v>
      </c>
      <c r="Y288" s="42">
        <f>IF($K$8="No",0,SUM($W$20*Inputs!$G$79,Financials!KT$19-Financials!KT$15))</f>
        <v>2734.0338279431148</v>
      </c>
      <c r="AA288" s="42">
        <f>IF($K$8="No",0,Financials!KT$41)</f>
        <v>738.78489025862621</v>
      </c>
      <c r="AB288" s="42"/>
      <c r="AC288" s="37">
        <f t="shared" si="84"/>
        <v>0</v>
      </c>
      <c r="AD288" s="42"/>
      <c r="OE288" s="15" t="s">
        <v>373</v>
      </c>
      <c r="OF288" s="194" t="s">
        <v>910</v>
      </c>
      <c r="OG288" s="15" t="s">
        <v>911</v>
      </c>
      <c r="OH288" s="15">
        <f>IF($K$8="No",0,SUM(W288*Inputs!$G$79,Financials!KT$19-Financials!KT$15))</f>
        <v>2241.8176998289646</v>
      </c>
    </row>
    <row r="289" spans="5:398" s="15" customFormat="1">
      <c r="E289" s="15">
        <v>270</v>
      </c>
      <c r="G289" s="37">
        <f t="shared" si="85"/>
        <v>0</v>
      </c>
      <c r="H289" s="37"/>
      <c r="I289" s="37">
        <f t="shared" si="86"/>
        <v>0</v>
      </c>
      <c r="K289" s="37">
        <f t="shared" si="87"/>
        <v>0</v>
      </c>
      <c r="M289" s="37">
        <f t="shared" si="88"/>
        <v>0</v>
      </c>
      <c r="O289" s="37">
        <f t="shared" si="89"/>
        <v>0</v>
      </c>
      <c r="P289" s="30">
        <v>23</v>
      </c>
      <c r="Q289" s="15">
        <v>270</v>
      </c>
      <c r="S289" s="15">
        <f t="shared" si="90"/>
        <v>6</v>
      </c>
      <c r="U289" s="42">
        <f t="shared" si="91"/>
        <v>22418.176998289648</v>
      </c>
      <c r="W289" s="42">
        <f t="shared" si="83"/>
        <v>22418.176998289648</v>
      </c>
      <c r="Y289" s="42">
        <f>IF($K$8="No",0,SUM($W$20*Inputs!$G$79,Financials!KU$19-Financials!KU$15))</f>
        <v>2734.0338279431148</v>
      </c>
      <c r="AA289" s="42">
        <f>IF($K$8="No",0,Financials!KU$41)</f>
        <v>738.78489025862621</v>
      </c>
      <c r="AB289" s="42"/>
      <c r="AC289" s="37">
        <f t="shared" si="84"/>
        <v>0</v>
      </c>
      <c r="AD289" s="42"/>
      <c r="OE289" s="15" t="s">
        <v>373</v>
      </c>
      <c r="OF289" s="194" t="s">
        <v>912</v>
      </c>
      <c r="OG289" s="15" t="s">
        <v>913</v>
      </c>
      <c r="OH289" s="15">
        <f>IF($K$8="No",0,SUM(W289*Inputs!$G$79,Financials!KU$19-Financials!KU$15))</f>
        <v>2241.8176998289646</v>
      </c>
    </row>
    <row r="290" spans="5:398" s="15" customFormat="1">
      <c r="E290" s="15">
        <v>271</v>
      </c>
      <c r="G290" s="37">
        <f t="shared" si="85"/>
        <v>0</v>
      </c>
      <c r="H290" s="37"/>
      <c r="I290" s="37">
        <f t="shared" si="86"/>
        <v>0</v>
      </c>
      <c r="K290" s="37">
        <f t="shared" si="87"/>
        <v>0</v>
      </c>
      <c r="M290" s="37">
        <f t="shared" si="88"/>
        <v>0</v>
      </c>
      <c r="O290" s="37">
        <f t="shared" si="89"/>
        <v>0</v>
      </c>
      <c r="P290" s="30">
        <v>23</v>
      </c>
      <c r="Q290" s="15">
        <v>271</v>
      </c>
      <c r="S290" s="15">
        <f t="shared" si="90"/>
        <v>7</v>
      </c>
      <c r="U290" s="42">
        <f t="shared" si="91"/>
        <v>22418.176998289648</v>
      </c>
      <c r="W290" s="42">
        <f t="shared" si="83"/>
        <v>22418.176998289648</v>
      </c>
      <c r="Y290" s="42">
        <f>IF($K$8="No",0,SUM($W$20*Inputs!$G$79,Financials!KV$19-Financials!KV$15))</f>
        <v>2734.0338279431148</v>
      </c>
      <c r="AA290" s="42">
        <f>IF($K$8="No",0,Financials!KV$41)</f>
        <v>738.78489025862621</v>
      </c>
      <c r="AB290" s="42"/>
      <c r="AC290" s="37">
        <f t="shared" si="84"/>
        <v>0</v>
      </c>
      <c r="AD290" s="42"/>
      <c r="OE290" s="15" t="s">
        <v>373</v>
      </c>
      <c r="OF290" s="194" t="s">
        <v>914</v>
      </c>
      <c r="OG290" s="15" t="s">
        <v>915</v>
      </c>
      <c r="OH290" s="15">
        <f>IF($K$8="No",0,SUM(W290*Inputs!$G$79,Financials!KV$19-Financials!KV$15))</f>
        <v>2241.8176998289646</v>
      </c>
    </row>
    <row r="291" spans="5:398" s="15" customFormat="1">
      <c r="E291" s="15">
        <v>272</v>
      </c>
      <c r="G291" s="37">
        <f t="shared" si="85"/>
        <v>0</v>
      </c>
      <c r="H291" s="37"/>
      <c r="I291" s="37">
        <f t="shared" si="86"/>
        <v>0</v>
      </c>
      <c r="K291" s="37">
        <f t="shared" si="87"/>
        <v>0</v>
      </c>
      <c r="M291" s="37">
        <f t="shared" si="88"/>
        <v>0</v>
      </c>
      <c r="O291" s="37">
        <f t="shared" si="89"/>
        <v>0</v>
      </c>
      <c r="P291" s="30">
        <v>23</v>
      </c>
      <c r="Q291" s="15">
        <v>272</v>
      </c>
      <c r="S291" s="15">
        <f t="shared" si="90"/>
        <v>8</v>
      </c>
      <c r="U291" s="42">
        <f t="shared" si="91"/>
        <v>22418.176998289648</v>
      </c>
      <c r="W291" s="42">
        <f t="shared" si="83"/>
        <v>22418.176998289648</v>
      </c>
      <c r="Y291" s="42">
        <f>IF($K$8="No",0,SUM($W$20*Inputs!$G$79,Financials!KW$19-Financials!KW$15))</f>
        <v>2734.0338279431148</v>
      </c>
      <c r="AA291" s="42">
        <f>IF($K$8="No",0,Financials!KW$41)</f>
        <v>738.78489025862621</v>
      </c>
      <c r="AB291" s="42"/>
      <c r="AC291" s="37">
        <f t="shared" si="84"/>
        <v>0</v>
      </c>
      <c r="AD291" s="42"/>
      <c r="OE291" s="15" t="s">
        <v>373</v>
      </c>
      <c r="OF291" s="194" t="s">
        <v>916</v>
      </c>
      <c r="OG291" s="15" t="s">
        <v>917</v>
      </c>
      <c r="OH291" s="15">
        <f>IF($K$8="No",0,SUM(W291*Inputs!$G$79,Financials!KW$19-Financials!KW$15))</f>
        <v>2241.8176998289646</v>
      </c>
    </row>
    <row r="292" spans="5:398" s="15" customFormat="1">
      <c r="E292" s="15">
        <v>273</v>
      </c>
      <c r="G292" s="37">
        <f t="shared" si="85"/>
        <v>0</v>
      </c>
      <c r="H292" s="37"/>
      <c r="I292" s="37">
        <f t="shared" si="86"/>
        <v>0</v>
      </c>
      <c r="K292" s="37">
        <f t="shared" si="87"/>
        <v>0</v>
      </c>
      <c r="M292" s="37">
        <f t="shared" si="88"/>
        <v>0</v>
      </c>
      <c r="O292" s="37">
        <f t="shared" si="89"/>
        <v>0</v>
      </c>
      <c r="P292" s="30">
        <v>23</v>
      </c>
      <c r="Q292" s="15">
        <v>273</v>
      </c>
      <c r="S292" s="15">
        <f t="shared" si="90"/>
        <v>9</v>
      </c>
      <c r="U292" s="42">
        <f t="shared" si="91"/>
        <v>22418.176998289648</v>
      </c>
      <c r="W292" s="42">
        <f t="shared" si="83"/>
        <v>22418.176998289648</v>
      </c>
      <c r="Y292" s="42">
        <f>IF($K$8="No",0,SUM($W$20*Inputs!$G$79,Financials!KX$19-Financials!KX$15))</f>
        <v>2734.0338279431148</v>
      </c>
      <c r="AA292" s="42">
        <f>IF($K$8="No",0,Financials!KX$41)</f>
        <v>738.78489025862621</v>
      </c>
      <c r="AB292" s="42"/>
      <c r="AC292" s="37">
        <f t="shared" si="84"/>
        <v>0</v>
      </c>
      <c r="AD292" s="42"/>
      <c r="OE292" s="15" t="s">
        <v>373</v>
      </c>
      <c r="OF292" s="194" t="s">
        <v>918</v>
      </c>
      <c r="OG292" s="15" t="s">
        <v>919</v>
      </c>
      <c r="OH292" s="15">
        <f>IF($K$8="No",0,SUM(W292*Inputs!$G$79,Financials!KX$19-Financials!KX$15))</f>
        <v>2241.8176998289646</v>
      </c>
    </row>
    <row r="293" spans="5:398" s="15" customFormat="1">
      <c r="E293" s="15">
        <v>274</v>
      </c>
      <c r="G293" s="37">
        <f t="shared" si="85"/>
        <v>0</v>
      </c>
      <c r="H293" s="37"/>
      <c r="I293" s="37">
        <f t="shared" si="86"/>
        <v>0</v>
      </c>
      <c r="K293" s="37">
        <f t="shared" si="87"/>
        <v>0</v>
      </c>
      <c r="M293" s="37">
        <f t="shared" si="88"/>
        <v>0</v>
      </c>
      <c r="O293" s="37">
        <f t="shared" si="89"/>
        <v>0</v>
      </c>
      <c r="P293" s="30">
        <v>23</v>
      </c>
      <c r="Q293" s="15">
        <v>274</v>
      </c>
      <c r="S293" s="15">
        <f t="shared" si="90"/>
        <v>10</v>
      </c>
      <c r="U293" s="42">
        <f t="shared" si="91"/>
        <v>22418.176998289648</v>
      </c>
      <c r="W293" s="42">
        <f t="shared" si="83"/>
        <v>22418.176998289648</v>
      </c>
      <c r="Y293" s="42">
        <f>IF($K$8="No",0,SUM($W$20*Inputs!$G$79,Financials!KY$19-Financials!KY$15))</f>
        <v>2734.0338279431148</v>
      </c>
      <c r="AA293" s="42">
        <f>IF($K$8="No",0,Financials!KY$41)</f>
        <v>738.78489025862621</v>
      </c>
      <c r="AB293" s="42"/>
      <c r="AC293" s="37">
        <f t="shared" si="84"/>
        <v>0</v>
      </c>
      <c r="AD293" s="42"/>
      <c r="OE293" s="15" t="s">
        <v>373</v>
      </c>
      <c r="OF293" s="194" t="s">
        <v>920</v>
      </c>
      <c r="OG293" s="15" t="s">
        <v>921</v>
      </c>
      <c r="OH293" s="15">
        <f>IF($K$8="No",0,SUM(W293*Inputs!$G$79,Financials!KY$19-Financials!KY$15))</f>
        <v>2241.8176998289646</v>
      </c>
    </row>
    <row r="294" spans="5:398" s="15" customFormat="1">
      <c r="E294" s="15">
        <v>275</v>
      </c>
      <c r="G294" s="37">
        <f t="shared" si="85"/>
        <v>0</v>
      </c>
      <c r="H294" s="37"/>
      <c r="I294" s="37">
        <f t="shared" si="86"/>
        <v>0</v>
      </c>
      <c r="K294" s="37">
        <f t="shared" si="87"/>
        <v>0</v>
      </c>
      <c r="M294" s="37">
        <f t="shared" si="88"/>
        <v>0</v>
      </c>
      <c r="O294" s="37">
        <f t="shared" si="89"/>
        <v>0</v>
      </c>
      <c r="P294" s="30">
        <v>23</v>
      </c>
      <c r="Q294" s="15">
        <v>275</v>
      </c>
      <c r="S294" s="15">
        <f t="shared" si="90"/>
        <v>11</v>
      </c>
      <c r="U294" s="42">
        <f t="shared" si="91"/>
        <v>22418.176998289648</v>
      </c>
      <c r="W294" s="42">
        <f t="shared" si="83"/>
        <v>22418.176998289648</v>
      </c>
      <c r="Y294" s="42">
        <f>IF($K$8="No",0,SUM($W$20*Inputs!$G$79,Financials!KZ$19-Financials!KZ$15))</f>
        <v>2734.0338279431148</v>
      </c>
      <c r="AA294" s="42">
        <f>IF($K$8="No",0,Financials!KZ$41)</f>
        <v>738.78489025862621</v>
      </c>
      <c r="AB294" s="42"/>
      <c r="AC294" s="37">
        <f t="shared" si="84"/>
        <v>0</v>
      </c>
      <c r="AD294" s="42"/>
      <c r="OE294" s="15" t="s">
        <v>373</v>
      </c>
      <c r="OF294" s="194" t="s">
        <v>922</v>
      </c>
      <c r="OG294" s="15" t="s">
        <v>923</v>
      </c>
      <c r="OH294" s="15">
        <f>IF($K$8="No",0,SUM(W294*Inputs!$G$79,Financials!KZ$19-Financials!KZ$15))</f>
        <v>2241.8176998289646</v>
      </c>
    </row>
    <row r="295" spans="5:398" s="15" customFormat="1">
      <c r="E295" s="15">
        <v>276</v>
      </c>
      <c r="G295" s="37">
        <f t="shared" si="85"/>
        <v>0</v>
      </c>
      <c r="H295" s="37"/>
      <c r="I295" s="37">
        <f t="shared" si="86"/>
        <v>0</v>
      </c>
      <c r="K295" s="37">
        <f t="shared" si="87"/>
        <v>0</v>
      </c>
      <c r="M295" s="37">
        <f t="shared" si="88"/>
        <v>0</v>
      </c>
      <c r="O295" s="37">
        <f t="shared" si="89"/>
        <v>0</v>
      </c>
      <c r="P295" s="30">
        <v>23</v>
      </c>
      <c r="Q295" s="15">
        <v>276</v>
      </c>
      <c r="S295" s="15">
        <f t="shared" si="90"/>
        <v>12</v>
      </c>
      <c r="U295" s="42">
        <f t="shared" si="91"/>
        <v>22418.176998289648</v>
      </c>
      <c r="W295" s="42">
        <f t="shared" si="83"/>
        <v>22418.176998289648</v>
      </c>
      <c r="Y295" s="42">
        <f>IF($K$8="No",0,SUM($W$20*Inputs!$G$79,Financials!LA$19-Financials!LA$15))</f>
        <v>2734.0338279431148</v>
      </c>
      <c r="AA295" s="42">
        <f>IF($K$8="No",0,Financials!LA$41)</f>
        <v>738.78489025862621</v>
      </c>
      <c r="AB295" s="42"/>
      <c r="AC295" s="37">
        <f t="shared" si="84"/>
        <v>0</v>
      </c>
      <c r="AD295" s="42"/>
      <c r="OE295" s="15" t="s">
        <v>373</v>
      </c>
      <c r="OF295" s="194" t="s">
        <v>924</v>
      </c>
      <c r="OG295" s="15" t="s">
        <v>925</v>
      </c>
      <c r="OH295" s="15">
        <f>IF($K$8="No",0,SUM(W295*Inputs!$G$79,Financials!LA$19-Financials!LA$15))</f>
        <v>2241.8176998289646</v>
      </c>
    </row>
    <row r="296" spans="5:398" s="15" customFormat="1">
      <c r="E296" s="15">
        <v>277</v>
      </c>
      <c r="G296" s="37">
        <f t="shared" si="85"/>
        <v>0</v>
      </c>
      <c r="H296" s="37"/>
      <c r="I296" s="37">
        <f t="shared" si="86"/>
        <v>0</v>
      </c>
      <c r="K296" s="37">
        <f t="shared" si="87"/>
        <v>0</v>
      </c>
      <c r="M296" s="37">
        <f t="shared" si="88"/>
        <v>0</v>
      </c>
      <c r="O296" s="37">
        <f t="shared" si="89"/>
        <v>0</v>
      </c>
      <c r="P296" s="30">
        <v>24</v>
      </c>
      <c r="Q296" s="15">
        <v>277</v>
      </c>
      <c r="S296" s="15">
        <f t="shared" si="90"/>
        <v>1</v>
      </c>
      <c r="U296" s="42">
        <f>$U$31*(1-Inputs!$M$18)^'Debt Schedule'!P295</f>
        <v>22306.086113298195</v>
      </c>
      <c r="W296" s="42">
        <f t="shared" si="83"/>
        <v>22306.086113298195</v>
      </c>
      <c r="Y296" s="42">
        <f>IF($K$8="No",0,SUM($W$20*Inputs!$G$79,Financials!LB$19-Financials!LB$15))</f>
        <v>2734.0338279431148</v>
      </c>
      <c r="AA296" s="42">
        <f>IF($K$8="No",0,Financials!LB$41)</f>
        <v>749.09142139713197</v>
      </c>
      <c r="AB296" s="42"/>
      <c r="AC296" s="37">
        <f t="shared" si="84"/>
        <v>0</v>
      </c>
      <c r="AD296" s="42"/>
      <c r="OE296" s="15" t="s">
        <v>373</v>
      </c>
      <c r="OF296" s="194" t="s">
        <v>926</v>
      </c>
      <c r="OG296" s="15" t="s">
        <v>927</v>
      </c>
      <c r="OH296" s="15">
        <f>IF($K$8="No",0,SUM(W296*Inputs!$G$79,Financials!LB$19-Financials!LB$15))</f>
        <v>2230.6086113298193</v>
      </c>
    </row>
    <row r="297" spans="5:398" s="15" customFormat="1">
      <c r="E297" s="15">
        <v>278</v>
      </c>
      <c r="G297" s="37">
        <f t="shared" si="85"/>
        <v>0</v>
      </c>
      <c r="H297" s="37"/>
      <c r="I297" s="37">
        <f t="shared" si="86"/>
        <v>0</v>
      </c>
      <c r="K297" s="37">
        <f t="shared" si="87"/>
        <v>0</v>
      </c>
      <c r="M297" s="37">
        <f t="shared" si="88"/>
        <v>0</v>
      </c>
      <c r="O297" s="37">
        <f t="shared" si="89"/>
        <v>0</v>
      </c>
      <c r="P297" s="30">
        <v>24</v>
      </c>
      <c r="Q297" s="15">
        <v>278</v>
      </c>
      <c r="S297" s="15">
        <f t="shared" si="90"/>
        <v>2</v>
      </c>
      <c r="U297" s="42">
        <f t="shared" ref="U297:U307" si="92">U296</f>
        <v>22306.086113298195</v>
      </c>
      <c r="W297" s="42">
        <f t="shared" si="83"/>
        <v>22306.086113298195</v>
      </c>
      <c r="Y297" s="42">
        <f>IF($K$8="No",0,SUM($W$20*Inputs!$G$79,Financials!LC$19-Financials!LC$15))</f>
        <v>2734.0338279431148</v>
      </c>
      <c r="AA297" s="42">
        <f>IF($K$8="No",0,Financials!LC$41)</f>
        <v>749.09142139713197</v>
      </c>
      <c r="AB297" s="42"/>
      <c r="AC297" s="37">
        <f t="shared" si="84"/>
        <v>0</v>
      </c>
      <c r="AD297" s="42"/>
      <c r="OE297" s="15" t="s">
        <v>373</v>
      </c>
      <c r="OF297" s="194" t="s">
        <v>928</v>
      </c>
      <c r="OG297" s="15" t="s">
        <v>929</v>
      </c>
      <c r="OH297" s="15">
        <f>IF($K$8="No",0,SUM(W297*Inputs!$G$79,Financials!LC$19-Financials!LC$15))</f>
        <v>2230.6086113298193</v>
      </c>
    </row>
    <row r="298" spans="5:398" s="15" customFormat="1">
      <c r="E298" s="15">
        <v>279</v>
      </c>
      <c r="G298" s="37">
        <f t="shared" si="85"/>
        <v>0</v>
      </c>
      <c r="H298" s="37"/>
      <c r="I298" s="37">
        <f t="shared" si="86"/>
        <v>0</v>
      </c>
      <c r="K298" s="37">
        <f t="shared" si="87"/>
        <v>0</v>
      </c>
      <c r="M298" s="37">
        <f t="shared" si="88"/>
        <v>0</v>
      </c>
      <c r="O298" s="37">
        <f t="shared" si="89"/>
        <v>0</v>
      </c>
      <c r="P298" s="30">
        <v>24</v>
      </c>
      <c r="Q298" s="15">
        <v>279</v>
      </c>
      <c r="S298" s="15">
        <f t="shared" si="90"/>
        <v>3</v>
      </c>
      <c r="U298" s="42">
        <f t="shared" si="92"/>
        <v>22306.086113298195</v>
      </c>
      <c r="W298" s="42">
        <f t="shared" si="83"/>
        <v>22306.086113298195</v>
      </c>
      <c r="Y298" s="42">
        <f>IF($K$8="No",0,SUM($W$20*Inputs!$G$79,Financials!LD$19-Financials!LD$15))</f>
        <v>2734.0338279431148</v>
      </c>
      <c r="AA298" s="42">
        <f>IF($K$8="No",0,Financials!LD$41)</f>
        <v>749.09142139713197</v>
      </c>
      <c r="AB298" s="42"/>
      <c r="AC298" s="37">
        <f t="shared" si="84"/>
        <v>0</v>
      </c>
      <c r="AD298" s="42"/>
      <c r="OE298" s="15" t="s">
        <v>373</v>
      </c>
      <c r="OF298" s="194" t="s">
        <v>930</v>
      </c>
      <c r="OG298" s="15" t="s">
        <v>931</v>
      </c>
      <c r="OH298" s="15">
        <f>IF($K$8="No",0,SUM(W298*Inputs!$G$79,Financials!LD$19-Financials!LD$15))</f>
        <v>2230.6086113298193</v>
      </c>
    </row>
    <row r="299" spans="5:398" s="15" customFormat="1">
      <c r="E299" s="15">
        <v>280</v>
      </c>
      <c r="G299" s="37">
        <f t="shared" si="85"/>
        <v>0</v>
      </c>
      <c r="H299" s="37"/>
      <c r="I299" s="37">
        <f t="shared" si="86"/>
        <v>0</v>
      </c>
      <c r="K299" s="37">
        <f t="shared" si="87"/>
        <v>0</v>
      </c>
      <c r="M299" s="37">
        <f t="shared" si="88"/>
        <v>0</v>
      </c>
      <c r="O299" s="37">
        <f t="shared" si="89"/>
        <v>0</v>
      </c>
      <c r="P299" s="30">
        <v>24</v>
      </c>
      <c r="Q299" s="15">
        <v>280</v>
      </c>
      <c r="S299" s="15">
        <f t="shared" si="90"/>
        <v>4</v>
      </c>
      <c r="U299" s="42">
        <f t="shared" si="92"/>
        <v>22306.086113298195</v>
      </c>
      <c r="W299" s="42">
        <f t="shared" si="83"/>
        <v>22306.086113298195</v>
      </c>
      <c r="Y299" s="42">
        <f>IF($K$8="No",0,SUM($W$20*Inputs!$G$79,Financials!LE$19-Financials!LE$15))</f>
        <v>2734.0338279431148</v>
      </c>
      <c r="AA299" s="42">
        <f>IF($K$8="No",0,Financials!LE$41)</f>
        <v>749.09142139713197</v>
      </c>
      <c r="AB299" s="42"/>
      <c r="AC299" s="37">
        <f t="shared" si="84"/>
        <v>0</v>
      </c>
      <c r="AD299" s="42"/>
      <c r="OE299" s="15" t="s">
        <v>373</v>
      </c>
      <c r="OF299" s="194" t="s">
        <v>932</v>
      </c>
      <c r="OG299" s="15" t="s">
        <v>933</v>
      </c>
      <c r="OH299" s="15">
        <f>IF($K$8="No",0,SUM(W299*Inputs!$G$79,Financials!LE$19-Financials!LE$15))</f>
        <v>2230.6086113298193</v>
      </c>
    </row>
    <row r="300" spans="5:398" s="15" customFormat="1">
      <c r="E300" s="15">
        <v>281</v>
      </c>
      <c r="G300" s="37">
        <f t="shared" si="85"/>
        <v>0</v>
      </c>
      <c r="H300" s="37"/>
      <c r="I300" s="37">
        <f t="shared" si="86"/>
        <v>0</v>
      </c>
      <c r="K300" s="37">
        <f t="shared" si="87"/>
        <v>0</v>
      </c>
      <c r="M300" s="37">
        <f t="shared" si="88"/>
        <v>0</v>
      </c>
      <c r="O300" s="37">
        <f t="shared" si="89"/>
        <v>0</v>
      </c>
      <c r="P300" s="30">
        <v>24</v>
      </c>
      <c r="Q300" s="15">
        <v>281</v>
      </c>
      <c r="S300" s="15">
        <f t="shared" si="90"/>
        <v>5</v>
      </c>
      <c r="U300" s="42">
        <f t="shared" si="92"/>
        <v>22306.086113298195</v>
      </c>
      <c r="W300" s="42">
        <f t="shared" si="83"/>
        <v>22306.086113298195</v>
      </c>
      <c r="Y300" s="42">
        <f>IF($K$8="No",0,SUM($W$20*Inputs!$G$79,Financials!LF$19-Financials!LF$15))</f>
        <v>2734.0338279431148</v>
      </c>
      <c r="AA300" s="42">
        <f>IF($K$8="No",0,Financials!LF$41)</f>
        <v>749.09142139713197</v>
      </c>
      <c r="AB300" s="42"/>
      <c r="AC300" s="37">
        <f t="shared" si="84"/>
        <v>0</v>
      </c>
      <c r="AD300" s="42"/>
      <c r="OE300" s="15" t="s">
        <v>373</v>
      </c>
      <c r="OF300" s="194" t="s">
        <v>934</v>
      </c>
      <c r="OG300" s="15" t="s">
        <v>935</v>
      </c>
      <c r="OH300" s="15">
        <f>IF($K$8="No",0,SUM(W300*Inputs!$G$79,Financials!LF$19-Financials!LF$15))</f>
        <v>2230.6086113298193</v>
      </c>
    </row>
    <row r="301" spans="5:398" s="15" customFormat="1">
      <c r="E301" s="15">
        <v>282</v>
      </c>
      <c r="G301" s="37">
        <f t="shared" si="85"/>
        <v>0</v>
      </c>
      <c r="H301" s="37"/>
      <c r="I301" s="37">
        <f t="shared" si="86"/>
        <v>0</v>
      </c>
      <c r="K301" s="37">
        <f t="shared" si="87"/>
        <v>0</v>
      </c>
      <c r="M301" s="37">
        <f t="shared" si="88"/>
        <v>0</v>
      </c>
      <c r="O301" s="37">
        <f t="shared" si="89"/>
        <v>0</v>
      </c>
      <c r="P301" s="30">
        <v>24</v>
      </c>
      <c r="Q301" s="15">
        <v>282</v>
      </c>
      <c r="S301" s="15">
        <f t="shared" si="90"/>
        <v>6</v>
      </c>
      <c r="U301" s="42">
        <f t="shared" si="92"/>
        <v>22306.086113298195</v>
      </c>
      <c r="W301" s="42">
        <f t="shared" si="83"/>
        <v>22306.086113298195</v>
      </c>
      <c r="Y301" s="42">
        <f>IF($K$8="No",0,SUM($W$20*Inputs!$G$79,Financials!LG$19-Financials!LG$15))</f>
        <v>2734.0338279431148</v>
      </c>
      <c r="AA301" s="42">
        <f>IF($K$8="No",0,Financials!LG$41)</f>
        <v>749.09142139713197</v>
      </c>
      <c r="AB301" s="42"/>
      <c r="AC301" s="37">
        <f t="shared" si="84"/>
        <v>0</v>
      </c>
      <c r="AD301" s="42"/>
      <c r="OE301" s="15" t="s">
        <v>373</v>
      </c>
      <c r="OF301" s="194" t="s">
        <v>936</v>
      </c>
      <c r="OG301" s="15" t="s">
        <v>937</v>
      </c>
      <c r="OH301" s="15">
        <f>IF($K$8="No",0,SUM(W301*Inputs!$G$79,Financials!LG$19-Financials!LG$15))</f>
        <v>2230.6086113298193</v>
      </c>
    </row>
    <row r="302" spans="5:398" s="15" customFormat="1">
      <c r="E302" s="15">
        <v>283</v>
      </c>
      <c r="G302" s="37">
        <f t="shared" si="85"/>
        <v>0</v>
      </c>
      <c r="H302" s="37"/>
      <c r="I302" s="37">
        <f t="shared" si="86"/>
        <v>0</v>
      </c>
      <c r="K302" s="37">
        <f t="shared" si="87"/>
        <v>0</v>
      </c>
      <c r="M302" s="37">
        <f t="shared" si="88"/>
        <v>0</v>
      </c>
      <c r="O302" s="37">
        <f t="shared" si="89"/>
        <v>0</v>
      </c>
      <c r="P302" s="30">
        <v>24</v>
      </c>
      <c r="Q302" s="15">
        <v>283</v>
      </c>
      <c r="S302" s="15">
        <f t="shared" si="90"/>
        <v>7</v>
      </c>
      <c r="U302" s="42">
        <f t="shared" si="92"/>
        <v>22306.086113298195</v>
      </c>
      <c r="W302" s="42">
        <f t="shared" si="83"/>
        <v>22306.086113298195</v>
      </c>
      <c r="Y302" s="42">
        <f>IF($K$8="No",0,SUM($W$20*Inputs!$G$79,Financials!LH$19-Financials!LH$15))</f>
        <v>2734.0338279431148</v>
      </c>
      <c r="AA302" s="42">
        <f>IF($K$8="No",0,Financials!LH$41)</f>
        <v>749.09142139713197</v>
      </c>
      <c r="AB302" s="42"/>
      <c r="AC302" s="37">
        <f t="shared" si="84"/>
        <v>0</v>
      </c>
      <c r="AD302" s="42"/>
      <c r="OE302" s="15" t="s">
        <v>373</v>
      </c>
      <c r="OF302" s="194" t="s">
        <v>938</v>
      </c>
      <c r="OG302" s="15" t="s">
        <v>939</v>
      </c>
      <c r="OH302" s="15">
        <f>IF($K$8="No",0,SUM(W302*Inputs!$G$79,Financials!LH$19-Financials!LH$15))</f>
        <v>2230.6086113298193</v>
      </c>
    </row>
    <row r="303" spans="5:398" s="15" customFormat="1">
      <c r="E303" s="15">
        <v>284</v>
      </c>
      <c r="G303" s="37">
        <f t="shared" si="85"/>
        <v>0</v>
      </c>
      <c r="H303" s="37"/>
      <c r="I303" s="37">
        <f t="shared" si="86"/>
        <v>0</v>
      </c>
      <c r="K303" s="37">
        <f t="shared" si="87"/>
        <v>0</v>
      </c>
      <c r="M303" s="37">
        <f t="shared" si="88"/>
        <v>0</v>
      </c>
      <c r="O303" s="37">
        <f t="shared" si="89"/>
        <v>0</v>
      </c>
      <c r="P303" s="30">
        <v>24</v>
      </c>
      <c r="Q303" s="15">
        <v>284</v>
      </c>
      <c r="S303" s="15">
        <f t="shared" si="90"/>
        <v>8</v>
      </c>
      <c r="U303" s="42">
        <f t="shared" si="92"/>
        <v>22306.086113298195</v>
      </c>
      <c r="W303" s="42">
        <f t="shared" si="83"/>
        <v>22306.086113298195</v>
      </c>
      <c r="Y303" s="42">
        <f>IF($K$8="No",0,SUM($W$20*Inputs!$G$79,Financials!LI$19-Financials!LI$15))</f>
        <v>2734.0338279431148</v>
      </c>
      <c r="AA303" s="42">
        <f>IF($K$8="No",0,Financials!LI$41)</f>
        <v>749.09142139713197</v>
      </c>
      <c r="AB303" s="42"/>
      <c r="AC303" s="37">
        <f t="shared" si="84"/>
        <v>0</v>
      </c>
      <c r="AD303" s="42"/>
      <c r="OE303" s="15" t="s">
        <v>373</v>
      </c>
      <c r="OF303" s="194" t="s">
        <v>940</v>
      </c>
      <c r="OG303" s="15" t="s">
        <v>941</v>
      </c>
      <c r="OH303" s="15">
        <f>IF($K$8="No",0,SUM(W303*Inputs!$G$79,Financials!LI$19-Financials!LI$15))</f>
        <v>2230.6086113298193</v>
      </c>
    </row>
    <row r="304" spans="5:398" s="15" customFormat="1">
      <c r="E304" s="15">
        <v>285</v>
      </c>
      <c r="G304" s="37">
        <f t="shared" si="85"/>
        <v>0</v>
      </c>
      <c r="H304" s="37"/>
      <c r="I304" s="37">
        <f t="shared" si="86"/>
        <v>0</v>
      </c>
      <c r="K304" s="37">
        <f t="shared" si="87"/>
        <v>0</v>
      </c>
      <c r="M304" s="37">
        <f t="shared" si="88"/>
        <v>0</v>
      </c>
      <c r="O304" s="37">
        <f t="shared" si="89"/>
        <v>0</v>
      </c>
      <c r="P304" s="30">
        <v>24</v>
      </c>
      <c r="Q304" s="15">
        <v>285</v>
      </c>
      <c r="S304" s="15">
        <f t="shared" si="90"/>
        <v>9</v>
      </c>
      <c r="U304" s="42">
        <f t="shared" si="92"/>
        <v>22306.086113298195</v>
      </c>
      <c r="W304" s="42">
        <f t="shared" si="83"/>
        <v>22306.086113298195</v>
      </c>
      <c r="Y304" s="42">
        <f>IF($K$8="No",0,SUM($W$20*Inputs!$G$79,Financials!LJ$19-Financials!LJ$15))</f>
        <v>2734.0338279431148</v>
      </c>
      <c r="AA304" s="42">
        <f>IF($K$8="No",0,Financials!LJ$41)</f>
        <v>749.09142139713197</v>
      </c>
      <c r="AB304" s="42"/>
      <c r="AC304" s="37">
        <f t="shared" si="84"/>
        <v>0</v>
      </c>
      <c r="AD304" s="42"/>
      <c r="OE304" s="15" t="s">
        <v>373</v>
      </c>
      <c r="OF304" s="194" t="s">
        <v>942</v>
      </c>
      <c r="OG304" s="15" t="s">
        <v>943</v>
      </c>
      <c r="OH304" s="15">
        <f>IF($K$8="No",0,SUM(W304*Inputs!$G$79,Financials!LJ$19-Financials!LJ$15))</f>
        <v>2230.6086113298193</v>
      </c>
    </row>
    <row r="305" spans="5:398" s="15" customFormat="1">
      <c r="E305" s="15">
        <v>286</v>
      </c>
      <c r="G305" s="37">
        <f t="shared" si="85"/>
        <v>0</v>
      </c>
      <c r="H305" s="37"/>
      <c r="I305" s="37">
        <f t="shared" si="86"/>
        <v>0</v>
      </c>
      <c r="K305" s="37">
        <f t="shared" si="87"/>
        <v>0</v>
      </c>
      <c r="M305" s="37">
        <f t="shared" si="88"/>
        <v>0</v>
      </c>
      <c r="O305" s="37">
        <f t="shared" si="89"/>
        <v>0</v>
      </c>
      <c r="P305" s="30">
        <v>24</v>
      </c>
      <c r="Q305" s="15">
        <v>286</v>
      </c>
      <c r="S305" s="15">
        <f t="shared" si="90"/>
        <v>10</v>
      </c>
      <c r="U305" s="42">
        <f t="shared" si="92"/>
        <v>22306.086113298195</v>
      </c>
      <c r="W305" s="42">
        <f t="shared" si="83"/>
        <v>22306.086113298195</v>
      </c>
      <c r="Y305" s="42">
        <f>IF($K$8="No",0,SUM($W$20*Inputs!$G$79,Financials!LK$19-Financials!LK$15))</f>
        <v>2734.0338279431148</v>
      </c>
      <c r="AA305" s="42">
        <f>IF($K$8="No",0,Financials!LK$41)</f>
        <v>749.09142139713197</v>
      </c>
      <c r="AB305" s="42"/>
      <c r="AC305" s="37">
        <f t="shared" si="84"/>
        <v>0</v>
      </c>
      <c r="AD305" s="42"/>
      <c r="OE305" s="15" t="s">
        <v>373</v>
      </c>
      <c r="OF305" s="194" t="s">
        <v>944</v>
      </c>
      <c r="OG305" s="15" t="s">
        <v>945</v>
      </c>
      <c r="OH305" s="15">
        <f>IF($K$8="No",0,SUM(W305*Inputs!$G$79,Financials!LK$19-Financials!LK$15))</f>
        <v>2230.6086113298193</v>
      </c>
    </row>
    <row r="306" spans="5:398" s="15" customFormat="1">
      <c r="E306" s="15">
        <v>287</v>
      </c>
      <c r="G306" s="37">
        <f t="shared" si="85"/>
        <v>0</v>
      </c>
      <c r="H306" s="37"/>
      <c r="I306" s="37">
        <f t="shared" si="86"/>
        <v>0</v>
      </c>
      <c r="K306" s="37">
        <f t="shared" si="87"/>
        <v>0</v>
      </c>
      <c r="M306" s="37">
        <f t="shared" si="88"/>
        <v>0</v>
      </c>
      <c r="O306" s="37">
        <f t="shared" si="89"/>
        <v>0</v>
      </c>
      <c r="P306" s="30">
        <v>24</v>
      </c>
      <c r="Q306" s="15">
        <v>287</v>
      </c>
      <c r="S306" s="15">
        <f t="shared" si="90"/>
        <v>11</v>
      </c>
      <c r="U306" s="42">
        <f t="shared" si="92"/>
        <v>22306.086113298195</v>
      </c>
      <c r="W306" s="42">
        <f t="shared" si="83"/>
        <v>22306.086113298195</v>
      </c>
      <c r="Y306" s="42">
        <f>IF($K$8="No",0,SUM($W$20*Inputs!$G$79,Financials!LL$19-Financials!LL$15))</f>
        <v>2734.0338279431148</v>
      </c>
      <c r="AA306" s="42">
        <f>IF($K$8="No",0,Financials!LL$41)</f>
        <v>749.09142139713197</v>
      </c>
      <c r="AB306" s="42"/>
      <c r="AC306" s="37">
        <f t="shared" si="84"/>
        <v>0</v>
      </c>
      <c r="AD306" s="42"/>
      <c r="OE306" s="15" t="s">
        <v>373</v>
      </c>
      <c r="OF306" s="194" t="s">
        <v>946</v>
      </c>
      <c r="OG306" s="15" t="s">
        <v>947</v>
      </c>
      <c r="OH306" s="15">
        <f>IF($K$8="No",0,SUM(W306*Inputs!$G$79,Financials!LL$19-Financials!LL$15))</f>
        <v>2230.6086113298193</v>
      </c>
    </row>
    <row r="307" spans="5:398" s="15" customFormat="1">
      <c r="E307" s="15">
        <v>288</v>
      </c>
      <c r="G307" s="37">
        <f t="shared" si="85"/>
        <v>0</v>
      </c>
      <c r="H307" s="37"/>
      <c r="I307" s="37">
        <f t="shared" si="86"/>
        <v>0</v>
      </c>
      <c r="K307" s="37">
        <f t="shared" si="87"/>
        <v>0</v>
      </c>
      <c r="M307" s="37">
        <f t="shared" si="88"/>
        <v>0</v>
      </c>
      <c r="O307" s="37">
        <f t="shared" si="89"/>
        <v>0</v>
      </c>
      <c r="P307" s="30">
        <v>24</v>
      </c>
      <c r="Q307" s="15">
        <v>288</v>
      </c>
      <c r="S307" s="15">
        <f t="shared" si="90"/>
        <v>12</v>
      </c>
      <c r="U307" s="42">
        <f t="shared" si="92"/>
        <v>22306.086113298195</v>
      </c>
      <c r="W307" s="42">
        <f t="shared" si="83"/>
        <v>22306.086113298195</v>
      </c>
      <c r="Y307" s="42">
        <f>IF($K$8="No",0,SUM($W$20*Inputs!$G$79,Financials!LM$19-Financials!LM$15))</f>
        <v>2734.0338279431148</v>
      </c>
      <c r="AA307" s="42">
        <f>IF($K$8="No",0,Financials!LM$41)</f>
        <v>749.09142139713197</v>
      </c>
      <c r="AB307" s="42"/>
      <c r="AC307" s="37">
        <f t="shared" si="84"/>
        <v>0</v>
      </c>
      <c r="AD307" s="42"/>
      <c r="OE307" s="15" t="s">
        <v>373</v>
      </c>
      <c r="OF307" s="194" t="s">
        <v>948</v>
      </c>
      <c r="OG307" s="15" t="s">
        <v>949</v>
      </c>
      <c r="OH307" s="15">
        <f>IF($K$8="No",0,SUM(W307*Inputs!$G$79,Financials!LM$19-Financials!LM$15))</f>
        <v>2230.6086113298193</v>
      </c>
    </row>
    <row r="308" spans="5:398" s="15" customFormat="1">
      <c r="E308" s="15">
        <v>289</v>
      </c>
      <c r="G308" s="37">
        <f t="shared" si="85"/>
        <v>0</v>
      </c>
      <c r="H308" s="37"/>
      <c r="I308" s="37">
        <f t="shared" si="86"/>
        <v>0</v>
      </c>
      <c r="K308" s="37">
        <f t="shared" si="87"/>
        <v>0</v>
      </c>
      <c r="M308" s="37">
        <f t="shared" si="88"/>
        <v>0</v>
      </c>
      <c r="O308" s="37">
        <f t="shared" si="89"/>
        <v>0</v>
      </c>
      <c r="P308" s="30">
        <v>25</v>
      </c>
      <c r="Q308" s="15">
        <v>289</v>
      </c>
      <c r="S308" s="15">
        <f t="shared" si="90"/>
        <v>1</v>
      </c>
      <c r="U308" s="42">
        <f>$U$31*(1-Inputs!$M$18)^'Debt Schedule'!P307</f>
        <v>22194.555682731709</v>
      </c>
      <c r="W308" s="42">
        <f t="shared" si="83"/>
        <v>22194.555682731709</v>
      </c>
      <c r="Y308" s="42">
        <f>IF($K$8="No",0,SUM($W$20*Inputs!$G$79,Financials!LN$19-Financials!LN$15))</f>
        <v>2734.0338279431148</v>
      </c>
      <c r="AA308" s="42">
        <f>IF($K$8="No",0,Financials!LN$41)</f>
        <v>759.604083158408</v>
      </c>
      <c r="AB308" s="42"/>
      <c r="AC308" s="37">
        <f t="shared" si="84"/>
        <v>0</v>
      </c>
      <c r="AD308" s="42"/>
      <c r="OE308" s="15" t="s">
        <v>373</v>
      </c>
      <c r="OF308" s="194" t="s">
        <v>950</v>
      </c>
      <c r="OG308" s="15" t="s">
        <v>951</v>
      </c>
      <c r="OH308" s="15">
        <f>IF($K$8="No",0,SUM(W308*Inputs!$G$79,Financials!LN$19-Financials!LN$15))</f>
        <v>2219.4555682731707</v>
      </c>
    </row>
    <row r="309" spans="5:398" s="15" customFormat="1">
      <c r="E309" s="15">
        <v>290</v>
      </c>
      <c r="G309" s="37">
        <f t="shared" si="85"/>
        <v>0</v>
      </c>
      <c r="H309" s="37"/>
      <c r="I309" s="37">
        <f t="shared" si="86"/>
        <v>0</v>
      </c>
      <c r="K309" s="37">
        <f t="shared" si="87"/>
        <v>0</v>
      </c>
      <c r="M309" s="37">
        <f t="shared" si="88"/>
        <v>0</v>
      </c>
      <c r="O309" s="37">
        <f t="shared" si="89"/>
        <v>0</v>
      </c>
      <c r="P309" s="30">
        <v>25</v>
      </c>
      <c r="Q309" s="15">
        <v>290</v>
      </c>
      <c r="S309" s="15">
        <f t="shared" si="90"/>
        <v>2</v>
      </c>
      <c r="U309" s="42">
        <f t="shared" ref="U309:U372" si="93">U308</f>
        <v>22194.555682731709</v>
      </c>
      <c r="W309" s="42">
        <f t="shared" si="83"/>
        <v>22194.555682731709</v>
      </c>
      <c r="Y309" s="42">
        <f>IF($K$8="No",0,SUM($W$20*Inputs!$G$79,Financials!LO$19-Financials!LO$15))</f>
        <v>2734.0338279431148</v>
      </c>
      <c r="AA309" s="42">
        <f>IF($K$8="No",0,Financials!LO$41)</f>
        <v>759.604083158408</v>
      </c>
      <c r="AB309" s="42"/>
      <c r="AC309" s="37">
        <f t="shared" si="84"/>
        <v>0</v>
      </c>
      <c r="AD309" s="42"/>
      <c r="OE309" s="15" t="s">
        <v>373</v>
      </c>
      <c r="OF309" s="194" t="s">
        <v>952</v>
      </c>
      <c r="OG309" s="15" t="s">
        <v>953</v>
      </c>
      <c r="OH309" s="15">
        <f>IF($K$8="No",0,SUM(W309*Inputs!$G$79,Financials!LO$19-Financials!LO$15))</f>
        <v>2219.4555682731707</v>
      </c>
    </row>
    <row r="310" spans="5:398" s="15" customFormat="1">
      <c r="E310" s="15">
        <v>291</v>
      </c>
      <c r="G310" s="37">
        <f t="shared" si="85"/>
        <v>0</v>
      </c>
      <c r="H310" s="37"/>
      <c r="I310" s="37">
        <f t="shared" si="86"/>
        <v>0</v>
      </c>
      <c r="K310" s="37">
        <f t="shared" si="87"/>
        <v>0</v>
      </c>
      <c r="M310" s="37">
        <f t="shared" si="88"/>
        <v>0</v>
      </c>
      <c r="O310" s="37">
        <f t="shared" si="89"/>
        <v>0</v>
      </c>
      <c r="P310" s="30">
        <v>25</v>
      </c>
      <c r="Q310" s="15">
        <v>291</v>
      </c>
      <c r="S310" s="15">
        <f t="shared" si="90"/>
        <v>3</v>
      </c>
      <c r="U310" s="42">
        <f t="shared" si="93"/>
        <v>22194.555682731709</v>
      </c>
      <c r="W310" s="42">
        <f t="shared" si="83"/>
        <v>22194.555682731709</v>
      </c>
      <c r="Y310" s="42">
        <f>IF($K$8="No",0,SUM($W$20*Inputs!$G$79,Financials!LP$19-Financials!LP$15))</f>
        <v>2734.0338279431148</v>
      </c>
      <c r="AA310" s="42">
        <f>IF($K$8="No",0,Financials!LP$41)</f>
        <v>759.604083158408</v>
      </c>
      <c r="AB310" s="42"/>
      <c r="AC310" s="37">
        <f t="shared" si="84"/>
        <v>0</v>
      </c>
      <c r="AD310" s="42"/>
      <c r="OE310" s="15" t="s">
        <v>373</v>
      </c>
      <c r="OF310" s="194" t="s">
        <v>954</v>
      </c>
      <c r="OG310" s="15" t="s">
        <v>955</v>
      </c>
      <c r="OH310" s="15">
        <f>IF($K$8="No",0,SUM(W310*Inputs!$G$79,Financials!LP$19-Financials!LP$15))</f>
        <v>2219.4555682731707</v>
      </c>
    </row>
    <row r="311" spans="5:398" s="15" customFormat="1">
      <c r="E311" s="15">
        <v>292</v>
      </c>
      <c r="G311" s="37">
        <f t="shared" si="85"/>
        <v>0</v>
      </c>
      <c r="H311" s="37"/>
      <c r="I311" s="37">
        <f t="shared" si="86"/>
        <v>0</v>
      </c>
      <c r="K311" s="37">
        <f t="shared" si="87"/>
        <v>0</v>
      </c>
      <c r="M311" s="37">
        <f t="shared" si="88"/>
        <v>0</v>
      </c>
      <c r="O311" s="37">
        <f t="shared" si="89"/>
        <v>0</v>
      </c>
      <c r="P311" s="30">
        <v>25</v>
      </c>
      <c r="Q311" s="15">
        <v>292</v>
      </c>
      <c r="S311" s="15">
        <f t="shared" si="90"/>
        <v>4</v>
      </c>
      <c r="U311" s="42">
        <f t="shared" si="93"/>
        <v>22194.555682731709</v>
      </c>
      <c r="W311" s="42">
        <f t="shared" si="83"/>
        <v>22194.555682731709</v>
      </c>
      <c r="Y311" s="42">
        <f>IF($K$8="No",0,SUM($W$20*Inputs!$G$79,Financials!LQ$19-Financials!LQ$15))</f>
        <v>2734.0338279431148</v>
      </c>
      <c r="AA311" s="42">
        <f>IF($K$8="No",0,Financials!LQ$41)</f>
        <v>759.604083158408</v>
      </c>
      <c r="AB311" s="42"/>
      <c r="AC311" s="37">
        <f t="shared" si="84"/>
        <v>0</v>
      </c>
      <c r="AD311" s="42"/>
      <c r="OE311" s="15" t="s">
        <v>373</v>
      </c>
      <c r="OF311" s="194" t="s">
        <v>956</v>
      </c>
      <c r="OG311" s="15" t="s">
        <v>957</v>
      </c>
      <c r="OH311" s="15">
        <f>IF($K$8="No",0,SUM(W311*Inputs!$G$79,Financials!LQ$19-Financials!LQ$15))</f>
        <v>2219.4555682731707</v>
      </c>
    </row>
    <row r="312" spans="5:398" s="15" customFormat="1">
      <c r="E312" s="15">
        <v>293</v>
      </c>
      <c r="G312" s="37">
        <f t="shared" si="85"/>
        <v>0</v>
      </c>
      <c r="H312" s="37"/>
      <c r="I312" s="37">
        <f t="shared" si="86"/>
        <v>0</v>
      </c>
      <c r="K312" s="37">
        <f t="shared" si="87"/>
        <v>0</v>
      </c>
      <c r="M312" s="37">
        <f t="shared" si="88"/>
        <v>0</v>
      </c>
      <c r="O312" s="37">
        <f t="shared" si="89"/>
        <v>0</v>
      </c>
      <c r="P312" s="30">
        <v>25</v>
      </c>
      <c r="Q312" s="15">
        <v>293</v>
      </c>
      <c r="S312" s="15">
        <f t="shared" si="90"/>
        <v>5</v>
      </c>
      <c r="U312" s="42">
        <f t="shared" si="93"/>
        <v>22194.555682731709</v>
      </c>
      <c r="W312" s="42">
        <f t="shared" si="83"/>
        <v>22194.555682731709</v>
      </c>
      <c r="Y312" s="42">
        <f>IF($K$8="No",0,SUM($W$20*Inputs!$G$79,Financials!LR$19-Financials!LR$15))</f>
        <v>2734.0338279431148</v>
      </c>
      <c r="AA312" s="42">
        <f>IF($K$8="No",0,Financials!LR$41)</f>
        <v>759.604083158408</v>
      </c>
      <c r="AB312" s="42"/>
      <c r="AC312" s="37">
        <f t="shared" si="84"/>
        <v>0</v>
      </c>
      <c r="AD312" s="42"/>
      <c r="OE312" s="15" t="s">
        <v>373</v>
      </c>
      <c r="OF312" s="194" t="s">
        <v>958</v>
      </c>
      <c r="OG312" s="15" t="s">
        <v>959</v>
      </c>
      <c r="OH312" s="15">
        <f>IF($K$8="No",0,SUM(W312*Inputs!$G$79,Financials!LR$19-Financials!LR$15))</f>
        <v>2219.4555682731707</v>
      </c>
    </row>
    <row r="313" spans="5:398" s="15" customFormat="1">
      <c r="E313" s="15">
        <v>294</v>
      </c>
      <c r="G313" s="37">
        <f t="shared" si="85"/>
        <v>0</v>
      </c>
      <c r="H313" s="37"/>
      <c r="I313" s="37">
        <f t="shared" si="86"/>
        <v>0</v>
      </c>
      <c r="K313" s="37">
        <f t="shared" si="87"/>
        <v>0</v>
      </c>
      <c r="M313" s="37">
        <f t="shared" si="88"/>
        <v>0</v>
      </c>
      <c r="O313" s="37">
        <f t="shared" si="89"/>
        <v>0</v>
      </c>
      <c r="P313" s="30">
        <v>25</v>
      </c>
      <c r="Q313" s="15">
        <v>294</v>
      </c>
      <c r="S313" s="15">
        <f t="shared" si="90"/>
        <v>6</v>
      </c>
      <c r="U313" s="42">
        <f t="shared" si="93"/>
        <v>22194.555682731709</v>
      </c>
      <c r="W313" s="42">
        <f t="shared" si="83"/>
        <v>22194.555682731709</v>
      </c>
      <c r="Y313" s="42">
        <f>IF($K$8="No",0,SUM($W$20*Inputs!$G$79,Financials!LS$19-Financials!LS$15))</f>
        <v>2734.0338279431148</v>
      </c>
      <c r="AA313" s="42">
        <f>IF($K$8="No",0,Financials!LS$41)</f>
        <v>759.604083158408</v>
      </c>
      <c r="AB313" s="42"/>
      <c r="AC313" s="37">
        <f t="shared" si="84"/>
        <v>0</v>
      </c>
      <c r="AD313" s="42"/>
      <c r="OE313" s="15" t="s">
        <v>373</v>
      </c>
      <c r="OF313" s="194" t="s">
        <v>960</v>
      </c>
      <c r="OG313" s="15" t="s">
        <v>961</v>
      </c>
      <c r="OH313" s="15">
        <f>IF($K$8="No",0,SUM(W313*Inputs!$G$79,Financials!LS$19-Financials!LS$15))</f>
        <v>2219.4555682731707</v>
      </c>
    </row>
    <row r="314" spans="5:398" s="15" customFormat="1">
      <c r="E314" s="15">
        <v>295</v>
      </c>
      <c r="G314" s="37">
        <f t="shared" si="85"/>
        <v>0</v>
      </c>
      <c r="H314" s="37"/>
      <c r="I314" s="37">
        <f t="shared" si="86"/>
        <v>0</v>
      </c>
      <c r="K314" s="37">
        <f t="shared" si="87"/>
        <v>0</v>
      </c>
      <c r="M314" s="37">
        <f t="shared" si="88"/>
        <v>0</v>
      </c>
      <c r="O314" s="37">
        <f t="shared" si="89"/>
        <v>0</v>
      </c>
      <c r="P314" s="30">
        <v>25</v>
      </c>
      <c r="Q314" s="15">
        <v>295</v>
      </c>
      <c r="S314" s="15">
        <f t="shared" si="90"/>
        <v>7</v>
      </c>
      <c r="U314" s="42">
        <f t="shared" si="93"/>
        <v>22194.555682731709</v>
      </c>
      <c r="W314" s="42">
        <f t="shared" si="83"/>
        <v>22194.555682731709</v>
      </c>
      <c r="Y314" s="42">
        <f>IF($K$8="No",0,SUM($W$20*Inputs!$G$79,Financials!LT$19-Financials!LT$15))</f>
        <v>2734.0338279431148</v>
      </c>
      <c r="AA314" s="42">
        <f>IF($K$8="No",0,Financials!LT$41)</f>
        <v>759.604083158408</v>
      </c>
      <c r="AB314" s="42"/>
      <c r="AC314" s="37">
        <f t="shared" si="84"/>
        <v>0</v>
      </c>
      <c r="AD314" s="42"/>
      <c r="OE314" s="15" t="s">
        <v>373</v>
      </c>
      <c r="OF314" s="194" t="s">
        <v>962</v>
      </c>
      <c r="OG314" s="15" t="s">
        <v>963</v>
      </c>
      <c r="OH314" s="15">
        <f>IF($K$8="No",0,SUM(W314*Inputs!$G$79,Financials!LT$19-Financials!LT$15))</f>
        <v>2219.4555682731707</v>
      </c>
    </row>
    <row r="315" spans="5:398" s="15" customFormat="1">
      <c r="E315" s="15">
        <v>296</v>
      </c>
      <c r="G315" s="37">
        <f t="shared" si="85"/>
        <v>0</v>
      </c>
      <c r="H315" s="37"/>
      <c r="I315" s="37">
        <f t="shared" si="86"/>
        <v>0</v>
      </c>
      <c r="K315" s="37">
        <f t="shared" si="87"/>
        <v>0</v>
      </c>
      <c r="M315" s="37">
        <f t="shared" si="88"/>
        <v>0</v>
      </c>
      <c r="O315" s="37">
        <f t="shared" si="89"/>
        <v>0</v>
      </c>
      <c r="P315" s="30">
        <v>25</v>
      </c>
      <c r="Q315" s="15">
        <v>296</v>
      </c>
      <c r="S315" s="15">
        <f t="shared" si="90"/>
        <v>8</v>
      </c>
      <c r="U315" s="42">
        <f t="shared" si="93"/>
        <v>22194.555682731709</v>
      </c>
      <c r="W315" s="42">
        <f t="shared" si="83"/>
        <v>22194.555682731709</v>
      </c>
      <c r="Y315" s="42">
        <f>IF($K$8="No",0,SUM($W$20*Inputs!$G$79,Financials!LU$19-Financials!LU$15))</f>
        <v>2734.0338279431148</v>
      </c>
      <c r="AA315" s="42">
        <f>IF($K$8="No",0,Financials!LU$41)</f>
        <v>759.604083158408</v>
      </c>
      <c r="AB315" s="42"/>
      <c r="AC315" s="37">
        <f t="shared" si="84"/>
        <v>0</v>
      </c>
      <c r="AD315" s="42"/>
      <c r="OE315" s="15" t="s">
        <v>373</v>
      </c>
      <c r="OF315" s="194" t="s">
        <v>964</v>
      </c>
      <c r="OG315" s="15" t="s">
        <v>965</v>
      </c>
      <c r="OH315" s="15">
        <f>IF($K$8="No",0,SUM(W315*Inputs!$G$79,Financials!LU$19-Financials!LU$15))</f>
        <v>2219.4555682731707</v>
      </c>
    </row>
    <row r="316" spans="5:398" s="15" customFormat="1">
      <c r="E316" s="15">
        <v>297</v>
      </c>
      <c r="G316" s="37">
        <f t="shared" si="85"/>
        <v>0</v>
      </c>
      <c r="H316" s="37"/>
      <c r="I316" s="37">
        <f t="shared" si="86"/>
        <v>0</v>
      </c>
      <c r="K316" s="37">
        <f t="shared" si="87"/>
        <v>0</v>
      </c>
      <c r="M316" s="37">
        <f t="shared" si="88"/>
        <v>0</v>
      </c>
      <c r="O316" s="37">
        <f t="shared" si="89"/>
        <v>0</v>
      </c>
      <c r="P316" s="30">
        <v>25</v>
      </c>
      <c r="Q316" s="15">
        <v>297</v>
      </c>
      <c r="S316" s="15">
        <f t="shared" si="90"/>
        <v>9</v>
      </c>
      <c r="U316" s="42">
        <f t="shared" si="93"/>
        <v>22194.555682731709</v>
      </c>
      <c r="W316" s="42">
        <f t="shared" si="83"/>
        <v>22194.555682731709</v>
      </c>
      <c r="Y316" s="42">
        <f>IF($K$8="No",0,SUM($W$20*Inputs!$G$79,Financials!LV$19-Financials!LV$15))</f>
        <v>2734.0338279431148</v>
      </c>
      <c r="AA316" s="42">
        <f>IF($K$8="No",0,Financials!LV$41)</f>
        <v>759.604083158408</v>
      </c>
      <c r="AB316" s="42"/>
      <c r="AC316" s="37">
        <f t="shared" si="84"/>
        <v>0</v>
      </c>
      <c r="AD316" s="42"/>
      <c r="OE316" s="15" t="s">
        <v>373</v>
      </c>
      <c r="OF316" s="194" t="s">
        <v>966</v>
      </c>
      <c r="OG316" s="15" t="s">
        <v>967</v>
      </c>
      <c r="OH316" s="15">
        <f>IF($K$8="No",0,SUM(W316*Inputs!$G$79,Financials!LV$19-Financials!LV$15))</f>
        <v>2219.4555682731707</v>
      </c>
    </row>
    <row r="317" spans="5:398" s="15" customFormat="1">
      <c r="E317" s="15">
        <v>298</v>
      </c>
      <c r="G317" s="37">
        <f t="shared" si="85"/>
        <v>0</v>
      </c>
      <c r="H317" s="37"/>
      <c r="I317" s="37">
        <f t="shared" si="86"/>
        <v>0</v>
      </c>
      <c r="K317" s="37">
        <f t="shared" si="87"/>
        <v>0</v>
      </c>
      <c r="M317" s="37">
        <f t="shared" si="88"/>
        <v>0</v>
      </c>
      <c r="O317" s="37">
        <f t="shared" si="89"/>
        <v>0</v>
      </c>
      <c r="P317" s="30">
        <v>25</v>
      </c>
      <c r="Q317" s="15">
        <v>298</v>
      </c>
      <c r="S317" s="15">
        <f t="shared" si="90"/>
        <v>10</v>
      </c>
      <c r="U317" s="42">
        <f t="shared" si="93"/>
        <v>22194.555682731709</v>
      </c>
      <c r="W317" s="42">
        <f t="shared" si="83"/>
        <v>22194.555682731709</v>
      </c>
      <c r="Y317" s="42">
        <f>IF($K$8="No",0,SUM($W$20*Inputs!$G$79,Financials!LW$19-Financials!LW$15))</f>
        <v>2734.0338279431148</v>
      </c>
      <c r="AA317" s="42">
        <f>IF($K$8="No",0,Financials!LW$41)</f>
        <v>759.604083158408</v>
      </c>
      <c r="AB317" s="42"/>
      <c r="AC317" s="37">
        <f t="shared" si="84"/>
        <v>0</v>
      </c>
      <c r="AD317" s="42"/>
      <c r="OE317" s="15" t="s">
        <v>373</v>
      </c>
      <c r="OF317" s="194" t="s">
        <v>968</v>
      </c>
      <c r="OG317" s="15" t="s">
        <v>969</v>
      </c>
      <c r="OH317" s="15">
        <f>IF($K$8="No",0,SUM(W317*Inputs!$G$79,Financials!LW$19-Financials!LW$15))</f>
        <v>2219.4555682731707</v>
      </c>
    </row>
    <row r="318" spans="5:398" s="15" customFormat="1">
      <c r="E318" s="15">
        <v>299</v>
      </c>
      <c r="G318" s="37">
        <f t="shared" si="85"/>
        <v>0</v>
      </c>
      <c r="H318" s="37"/>
      <c r="I318" s="37">
        <f t="shared" si="86"/>
        <v>0</v>
      </c>
      <c r="K318" s="37">
        <f t="shared" si="87"/>
        <v>0</v>
      </c>
      <c r="M318" s="37">
        <f t="shared" si="88"/>
        <v>0</v>
      </c>
      <c r="O318" s="37">
        <f t="shared" si="89"/>
        <v>0</v>
      </c>
      <c r="P318" s="30">
        <v>25</v>
      </c>
      <c r="Q318" s="15">
        <v>299</v>
      </c>
      <c r="S318" s="15">
        <f t="shared" si="90"/>
        <v>11</v>
      </c>
      <c r="U318" s="42">
        <f t="shared" si="93"/>
        <v>22194.555682731709</v>
      </c>
      <c r="W318" s="42">
        <f t="shared" si="83"/>
        <v>22194.555682731709</v>
      </c>
      <c r="Y318" s="42">
        <f>IF($K$8="No",0,SUM($W$20*Inputs!$G$79,Financials!LX$19-Financials!LX$15))</f>
        <v>2734.0338279431148</v>
      </c>
      <c r="AA318" s="42">
        <f>IF($K$8="No",0,Financials!LX$41)</f>
        <v>759.604083158408</v>
      </c>
      <c r="AB318" s="42"/>
      <c r="AC318" s="37">
        <f t="shared" si="84"/>
        <v>0</v>
      </c>
      <c r="AD318" s="42"/>
      <c r="OE318" s="15" t="s">
        <v>373</v>
      </c>
      <c r="OF318" s="194" t="s">
        <v>970</v>
      </c>
      <c r="OG318" s="15" t="s">
        <v>971</v>
      </c>
      <c r="OH318" s="15">
        <f>IF($K$8="No",0,SUM(W318*Inputs!$G$79,Financials!LX$19-Financials!LX$15))</f>
        <v>2219.4555682731707</v>
      </c>
    </row>
    <row r="319" spans="5:398" s="15" customFormat="1">
      <c r="E319" s="15">
        <v>300</v>
      </c>
      <c r="G319" s="37">
        <f t="shared" si="85"/>
        <v>0</v>
      </c>
      <c r="H319" s="37"/>
      <c r="I319" s="37">
        <f t="shared" si="86"/>
        <v>0</v>
      </c>
      <c r="K319" s="37">
        <f t="shared" si="87"/>
        <v>0</v>
      </c>
      <c r="M319" s="37">
        <f t="shared" si="88"/>
        <v>0</v>
      </c>
      <c r="O319" s="37">
        <f t="shared" si="89"/>
        <v>0</v>
      </c>
      <c r="P319" s="30">
        <v>25</v>
      </c>
      <c r="Q319" s="15">
        <v>300</v>
      </c>
      <c r="S319" s="15">
        <f t="shared" si="90"/>
        <v>12</v>
      </c>
      <c r="U319" s="42">
        <f t="shared" si="93"/>
        <v>22194.555682731709</v>
      </c>
      <c r="W319" s="42">
        <f t="shared" si="83"/>
        <v>22194.555682731709</v>
      </c>
      <c r="Y319" s="42">
        <f>IF($K$8="No",0,SUM($W$20*Inputs!$G$79,Financials!LY$19-Financials!LY$15))</f>
        <v>2734.0338279431148</v>
      </c>
      <c r="AA319" s="42">
        <f>IF($K$8="No",0,Financials!LY$41)</f>
        <v>759.604083158408</v>
      </c>
      <c r="AB319" s="42"/>
      <c r="AC319" s="37">
        <f t="shared" si="84"/>
        <v>0</v>
      </c>
      <c r="AD319" s="42"/>
      <c r="OE319" s="15" t="s">
        <v>373</v>
      </c>
      <c r="OF319" s="194" t="s">
        <v>972</v>
      </c>
      <c r="OG319" s="15" t="s">
        <v>973</v>
      </c>
      <c r="OH319" s="15">
        <f>IF($K$8="No",0,SUM(W319*Inputs!$G$79,Financials!LY$19-Financials!LY$15))</f>
        <v>2219.4555682731707</v>
      </c>
    </row>
    <row r="320" spans="5:398" s="15" customFormat="1">
      <c r="E320" s="191">
        <v>301</v>
      </c>
      <c r="F320" s="191"/>
      <c r="G320" s="37">
        <f t="shared" ref="G320:G379" si="94">IF(E320&lt;=$E$11*12,O319,0)</f>
        <v>0</v>
      </c>
      <c r="H320" s="37"/>
      <c r="I320" s="37">
        <f t="shared" ref="I320:I379" si="95">IF(E320&lt;=$E$11*12,SUM(K320,M320),0)</f>
        <v>0</v>
      </c>
      <c r="J320" s="191"/>
      <c r="K320" s="37">
        <f t="shared" ref="K320:K379" si="96">IF(E320&lt;=$E$11*12,G320*$E$9/12,0)</f>
        <v>0</v>
      </c>
      <c r="L320" s="191"/>
      <c r="M320" s="37">
        <f t="shared" ref="M320:M379" si="97">IF(E320&lt;=$E$11*12,$E$13-K320,0)</f>
        <v>0</v>
      </c>
      <c r="N320" s="191"/>
      <c r="O320" s="37">
        <f t="shared" ref="O320:O379" si="98">IF(E320&lt;=$E$11*12,G320-M320,0)</f>
        <v>0</v>
      </c>
      <c r="P320" s="30">
        <v>25</v>
      </c>
      <c r="Q320" s="191">
        <v>300</v>
      </c>
      <c r="R320" s="191"/>
      <c r="S320" s="191">
        <f t="shared" si="90"/>
        <v>1</v>
      </c>
      <c r="T320" s="191"/>
      <c r="U320" s="194">
        <f t="shared" si="93"/>
        <v>22194.555682731709</v>
      </c>
      <c r="V320" s="191"/>
      <c r="W320" s="194">
        <f t="shared" ref="W320:W379" si="99">U320*$K$9</f>
        <v>22194.555682731709</v>
      </c>
      <c r="X320" s="191"/>
      <c r="Y320" s="194">
        <f>IF($K$8="No",0,SUM($W$20*Inputs!$G$79,Financials!LY$19-Financials!LY$15))</f>
        <v>2734.0338279431148</v>
      </c>
      <c r="Z320" s="191"/>
      <c r="AA320" s="194">
        <f>IF($K$8="No",0,Financials!LY$41)</f>
        <v>759.604083158408</v>
      </c>
      <c r="AB320" s="194"/>
      <c r="AC320" s="37">
        <f t="shared" ref="AC320:AC379" si="100">IF(Q320&lt;=$E$11*12,(Y320-AA320)/$K$7,0)</f>
        <v>0</v>
      </c>
    </row>
    <row r="321" spans="5:29" s="15" customFormat="1">
      <c r="E321" s="191">
        <v>302</v>
      </c>
      <c r="F321" s="191"/>
      <c r="G321" s="37">
        <f t="shared" si="94"/>
        <v>0</v>
      </c>
      <c r="H321" s="37"/>
      <c r="I321" s="37">
        <f t="shared" si="95"/>
        <v>0</v>
      </c>
      <c r="J321" s="191"/>
      <c r="K321" s="37">
        <f t="shared" si="96"/>
        <v>0</v>
      </c>
      <c r="L321" s="191"/>
      <c r="M321" s="37">
        <f t="shared" si="97"/>
        <v>0</v>
      </c>
      <c r="N321" s="191"/>
      <c r="O321" s="37">
        <f t="shared" si="98"/>
        <v>0</v>
      </c>
      <c r="P321" s="30">
        <v>25</v>
      </c>
      <c r="Q321" s="191">
        <v>300</v>
      </c>
      <c r="R321" s="191"/>
      <c r="S321" s="191">
        <f t="shared" si="90"/>
        <v>2</v>
      </c>
      <c r="T321" s="191"/>
      <c r="U321" s="194">
        <f t="shared" si="93"/>
        <v>22194.555682731709</v>
      </c>
      <c r="V321" s="191"/>
      <c r="W321" s="194">
        <f t="shared" si="99"/>
        <v>22194.555682731709</v>
      </c>
      <c r="X321" s="191"/>
      <c r="Y321" s="194">
        <f>IF($K$8="No",0,SUM($W$20*Inputs!$G$79,Financials!LY$19-Financials!LY$15))</f>
        <v>2734.0338279431148</v>
      </c>
      <c r="Z321" s="191"/>
      <c r="AA321" s="194">
        <f>IF($K$8="No",0,Financials!LY$41)</f>
        <v>759.604083158408</v>
      </c>
      <c r="AB321" s="194"/>
      <c r="AC321" s="37">
        <f t="shared" si="100"/>
        <v>0</v>
      </c>
    </row>
    <row r="322" spans="5:29" s="15" customFormat="1">
      <c r="E322" s="191">
        <v>303</v>
      </c>
      <c r="F322" s="191"/>
      <c r="G322" s="37">
        <f t="shared" si="94"/>
        <v>0</v>
      </c>
      <c r="H322" s="37"/>
      <c r="I322" s="37">
        <f t="shared" si="95"/>
        <v>0</v>
      </c>
      <c r="J322" s="191"/>
      <c r="K322" s="37">
        <f t="shared" si="96"/>
        <v>0</v>
      </c>
      <c r="L322" s="191"/>
      <c r="M322" s="37">
        <f t="shared" si="97"/>
        <v>0</v>
      </c>
      <c r="N322" s="191"/>
      <c r="O322" s="37">
        <f t="shared" si="98"/>
        <v>0</v>
      </c>
      <c r="P322" s="30">
        <v>25</v>
      </c>
      <c r="Q322" s="191">
        <v>300</v>
      </c>
      <c r="R322" s="191"/>
      <c r="S322" s="191">
        <f t="shared" si="90"/>
        <v>3</v>
      </c>
      <c r="T322" s="191"/>
      <c r="U322" s="194">
        <f t="shared" si="93"/>
        <v>22194.555682731709</v>
      </c>
      <c r="V322" s="191"/>
      <c r="W322" s="194">
        <f t="shared" si="99"/>
        <v>22194.555682731709</v>
      </c>
      <c r="X322" s="191"/>
      <c r="Y322" s="194">
        <f>IF($K$8="No",0,SUM($W$20*Inputs!$G$79,Financials!LY$19-Financials!LY$15))</f>
        <v>2734.0338279431148</v>
      </c>
      <c r="Z322" s="191"/>
      <c r="AA322" s="194">
        <f>IF($K$8="No",0,Financials!LY$41)</f>
        <v>759.604083158408</v>
      </c>
      <c r="AB322" s="194"/>
      <c r="AC322" s="37">
        <f t="shared" si="100"/>
        <v>0</v>
      </c>
    </row>
    <row r="323" spans="5:29" s="15" customFormat="1">
      <c r="E323" s="191">
        <v>304</v>
      </c>
      <c r="F323" s="191"/>
      <c r="G323" s="37">
        <f t="shared" si="94"/>
        <v>0</v>
      </c>
      <c r="H323" s="37"/>
      <c r="I323" s="37">
        <f t="shared" si="95"/>
        <v>0</v>
      </c>
      <c r="J323" s="191"/>
      <c r="K323" s="37">
        <f t="shared" si="96"/>
        <v>0</v>
      </c>
      <c r="L323" s="191"/>
      <c r="M323" s="37">
        <f t="shared" si="97"/>
        <v>0</v>
      </c>
      <c r="N323" s="191"/>
      <c r="O323" s="37">
        <f t="shared" si="98"/>
        <v>0</v>
      </c>
      <c r="P323" s="30">
        <v>25</v>
      </c>
      <c r="Q323" s="191">
        <v>300</v>
      </c>
      <c r="R323" s="191"/>
      <c r="S323" s="191">
        <f t="shared" si="90"/>
        <v>4</v>
      </c>
      <c r="T323" s="191"/>
      <c r="U323" s="194">
        <f t="shared" si="93"/>
        <v>22194.555682731709</v>
      </c>
      <c r="V323" s="191"/>
      <c r="W323" s="194">
        <f t="shared" si="99"/>
        <v>22194.555682731709</v>
      </c>
      <c r="X323" s="191"/>
      <c r="Y323" s="194">
        <f>IF($K$8="No",0,SUM($W$20*Inputs!$G$79,Financials!LY$19-Financials!LY$15))</f>
        <v>2734.0338279431148</v>
      </c>
      <c r="Z323" s="191"/>
      <c r="AA323" s="194">
        <f>IF($K$8="No",0,Financials!LY$41)</f>
        <v>759.604083158408</v>
      </c>
      <c r="AB323" s="194"/>
      <c r="AC323" s="37">
        <f t="shared" si="100"/>
        <v>0</v>
      </c>
    </row>
    <row r="324" spans="5:29" s="15" customFormat="1">
      <c r="E324" s="191">
        <v>305</v>
      </c>
      <c r="F324" s="191"/>
      <c r="G324" s="37">
        <f t="shared" si="94"/>
        <v>0</v>
      </c>
      <c r="H324" s="37"/>
      <c r="I324" s="37">
        <f t="shared" si="95"/>
        <v>0</v>
      </c>
      <c r="J324" s="191"/>
      <c r="K324" s="37">
        <f t="shared" si="96"/>
        <v>0</v>
      </c>
      <c r="L324" s="191"/>
      <c r="M324" s="37">
        <f t="shared" si="97"/>
        <v>0</v>
      </c>
      <c r="N324" s="191"/>
      <c r="O324" s="37">
        <f t="shared" si="98"/>
        <v>0</v>
      </c>
      <c r="P324" s="30">
        <v>25</v>
      </c>
      <c r="Q324" s="191">
        <v>300</v>
      </c>
      <c r="R324" s="191"/>
      <c r="S324" s="191">
        <f t="shared" si="90"/>
        <v>5</v>
      </c>
      <c r="T324" s="191"/>
      <c r="U324" s="194">
        <f t="shared" si="93"/>
        <v>22194.555682731709</v>
      </c>
      <c r="V324" s="191"/>
      <c r="W324" s="194">
        <f t="shared" si="99"/>
        <v>22194.555682731709</v>
      </c>
      <c r="X324" s="191"/>
      <c r="Y324" s="194">
        <f>IF($K$8="No",0,SUM($W$20*Inputs!$G$79,Financials!LY$19-Financials!LY$15))</f>
        <v>2734.0338279431148</v>
      </c>
      <c r="Z324" s="191"/>
      <c r="AA324" s="194">
        <f>IF($K$8="No",0,Financials!LY$41)</f>
        <v>759.604083158408</v>
      </c>
      <c r="AB324" s="194"/>
      <c r="AC324" s="37">
        <f t="shared" si="100"/>
        <v>0</v>
      </c>
    </row>
    <row r="325" spans="5:29" s="15" customFormat="1">
      <c r="E325" s="191">
        <v>306</v>
      </c>
      <c r="F325" s="191"/>
      <c r="G325" s="37">
        <f t="shared" si="94"/>
        <v>0</v>
      </c>
      <c r="H325" s="37"/>
      <c r="I325" s="37">
        <f t="shared" si="95"/>
        <v>0</v>
      </c>
      <c r="J325" s="191"/>
      <c r="K325" s="37">
        <f t="shared" si="96"/>
        <v>0</v>
      </c>
      <c r="L325" s="191"/>
      <c r="M325" s="37">
        <f t="shared" si="97"/>
        <v>0</v>
      </c>
      <c r="N325" s="191"/>
      <c r="O325" s="37">
        <f t="shared" si="98"/>
        <v>0</v>
      </c>
      <c r="P325" s="30">
        <v>25</v>
      </c>
      <c r="Q325" s="191">
        <v>300</v>
      </c>
      <c r="R325" s="191"/>
      <c r="S325" s="191">
        <f t="shared" si="90"/>
        <v>6</v>
      </c>
      <c r="T325" s="191"/>
      <c r="U325" s="194">
        <f t="shared" si="93"/>
        <v>22194.555682731709</v>
      </c>
      <c r="V325" s="191"/>
      <c r="W325" s="194">
        <f t="shared" si="99"/>
        <v>22194.555682731709</v>
      </c>
      <c r="X325" s="191"/>
      <c r="Y325" s="194">
        <f>IF($K$8="No",0,SUM($W$20*Inputs!$G$79,Financials!LY$19-Financials!LY$15))</f>
        <v>2734.0338279431148</v>
      </c>
      <c r="Z325" s="191"/>
      <c r="AA325" s="194">
        <f>IF($K$8="No",0,Financials!LY$41)</f>
        <v>759.604083158408</v>
      </c>
      <c r="AB325" s="194"/>
      <c r="AC325" s="37">
        <f t="shared" si="100"/>
        <v>0</v>
      </c>
    </row>
    <row r="326" spans="5:29" s="15" customFormat="1">
      <c r="E326" s="191">
        <v>307</v>
      </c>
      <c r="F326" s="191"/>
      <c r="G326" s="37">
        <f t="shared" si="94"/>
        <v>0</v>
      </c>
      <c r="H326" s="37"/>
      <c r="I326" s="37">
        <f t="shared" si="95"/>
        <v>0</v>
      </c>
      <c r="J326" s="191"/>
      <c r="K326" s="37">
        <f t="shared" si="96"/>
        <v>0</v>
      </c>
      <c r="L326" s="191"/>
      <c r="M326" s="37">
        <f t="shared" si="97"/>
        <v>0</v>
      </c>
      <c r="N326" s="191"/>
      <c r="O326" s="37">
        <f t="shared" si="98"/>
        <v>0</v>
      </c>
      <c r="P326" s="30">
        <v>25</v>
      </c>
      <c r="Q326" s="191">
        <v>300</v>
      </c>
      <c r="R326" s="191"/>
      <c r="S326" s="191">
        <f t="shared" si="90"/>
        <v>7</v>
      </c>
      <c r="T326" s="191"/>
      <c r="U326" s="194">
        <f t="shared" si="93"/>
        <v>22194.555682731709</v>
      </c>
      <c r="V326" s="191"/>
      <c r="W326" s="194">
        <f t="shared" si="99"/>
        <v>22194.555682731709</v>
      </c>
      <c r="X326" s="191"/>
      <c r="Y326" s="194">
        <f>IF($K$8="No",0,SUM($W$20*Inputs!$G$79,Financials!LY$19-Financials!LY$15))</f>
        <v>2734.0338279431148</v>
      </c>
      <c r="Z326" s="191"/>
      <c r="AA326" s="194">
        <f>IF($K$8="No",0,Financials!LY$41)</f>
        <v>759.604083158408</v>
      </c>
      <c r="AB326" s="194"/>
      <c r="AC326" s="37">
        <f t="shared" si="100"/>
        <v>0</v>
      </c>
    </row>
    <row r="327" spans="5:29" s="15" customFormat="1">
      <c r="E327" s="191">
        <v>308</v>
      </c>
      <c r="F327" s="191"/>
      <c r="G327" s="37">
        <f t="shared" si="94"/>
        <v>0</v>
      </c>
      <c r="H327" s="37"/>
      <c r="I327" s="37">
        <f t="shared" si="95"/>
        <v>0</v>
      </c>
      <c r="J327" s="191"/>
      <c r="K327" s="37">
        <f t="shared" si="96"/>
        <v>0</v>
      </c>
      <c r="L327" s="191"/>
      <c r="M327" s="37">
        <f t="shared" si="97"/>
        <v>0</v>
      </c>
      <c r="N327" s="191"/>
      <c r="O327" s="37">
        <f t="shared" si="98"/>
        <v>0</v>
      </c>
      <c r="P327" s="30">
        <v>25</v>
      </c>
      <c r="Q327" s="191">
        <v>300</v>
      </c>
      <c r="R327" s="191"/>
      <c r="S327" s="191">
        <f t="shared" si="90"/>
        <v>8</v>
      </c>
      <c r="T327" s="191"/>
      <c r="U327" s="194">
        <f t="shared" si="93"/>
        <v>22194.555682731709</v>
      </c>
      <c r="V327" s="191"/>
      <c r="W327" s="194">
        <f t="shared" si="99"/>
        <v>22194.555682731709</v>
      </c>
      <c r="X327" s="191"/>
      <c r="Y327" s="194">
        <f>IF($K$8="No",0,SUM($W$20*Inputs!$G$79,Financials!LY$19-Financials!LY$15))</f>
        <v>2734.0338279431148</v>
      </c>
      <c r="Z327" s="191"/>
      <c r="AA327" s="194">
        <f>IF($K$8="No",0,Financials!LY$41)</f>
        <v>759.604083158408</v>
      </c>
      <c r="AB327" s="194"/>
      <c r="AC327" s="37">
        <f t="shared" si="100"/>
        <v>0</v>
      </c>
    </row>
    <row r="328" spans="5:29" s="15" customFormat="1">
      <c r="E328" s="191">
        <v>309</v>
      </c>
      <c r="F328" s="191"/>
      <c r="G328" s="37">
        <f t="shared" si="94"/>
        <v>0</v>
      </c>
      <c r="H328" s="37"/>
      <c r="I328" s="37">
        <f t="shared" si="95"/>
        <v>0</v>
      </c>
      <c r="J328" s="191"/>
      <c r="K328" s="37">
        <f t="shared" si="96"/>
        <v>0</v>
      </c>
      <c r="L328" s="191"/>
      <c r="M328" s="37">
        <f t="shared" si="97"/>
        <v>0</v>
      </c>
      <c r="N328" s="191"/>
      <c r="O328" s="37">
        <f t="shared" si="98"/>
        <v>0</v>
      </c>
      <c r="P328" s="30">
        <v>25</v>
      </c>
      <c r="Q328" s="191">
        <v>300</v>
      </c>
      <c r="R328" s="191"/>
      <c r="S328" s="191">
        <f t="shared" si="90"/>
        <v>9</v>
      </c>
      <c r="T328" s="191"/>
      <c r="U328" s="194">
        <f t="shared" si="93"/>
        <v>22194.555682731709</v>
      </c>
      <c r="V328" s="191"/>
      <c r="W328" s="194">
        <f t="shared" si="99"/>
        <v>22194.555682731709</v>
      </c>
      <c r="X328" s="191"/>
      <c r="Y328" s="194">
        <f>IF($K$8="No",0,SUM($W$20*Inputs!$G$79,Financials!LY$19-Financials!LY$15))</f>
        <v>2734.0338279431148</v>
      </c>
      <c r="Z328" s="191"/>
      <c r="AA328" s="194">
        <f>IF($K$8="No",0,Financials!LY$41)</f>
        <v>759.604083158408</v>
      </c>
      <c r="AB328" s="194"/>
      <c r="AC328" s="37">
        <f t="shared" si="100"/>
        <v>0</v>
      </c>
    </row>
    <row r="329" spans="5:29" s="15" customFormat="1">
      <c r="E329" s="191">
        <v>310</v>
      </c>
      <c r="F329" s="191"/>
      <c r="G329" s="37">
        <f t="shared" si="94"/>
        <v>0</v>
      </c>
      <c r="H329" s="37"/>
      <c r="I329" s="37">
        <f t="shared" si="95"/>
        <v>0</v>
      </c>
      <c r="J329" s="191"/>
      <c r="K329" s="37">
        <f t="shared" si="96"/>
        <v>0</v>
      </c>
      <c r="L329" s="191"/>
      <c r="M329" s="37">
        <f t="shared" si="97"/>
        <v>0</v>
      </c>
      <c r="N329" s="191"/>
      <c r="O329" s="37">
        <f t="shared" si="98"/>
        <v>0</v>
      </c>
      <c r="P329" s="30">
        <v>25</v>
      </c>
      <c r="Q329" s="191">
        <v>300</v>
      </c>
      <c r="R329" s="191"/>
      <c r="S329" s="191">
        <f t="shared" si="90"/>
        <v>10</v>
      </c>
      <c r="T329" s="191"/>
      <c r="U329" s="194">
        <f t="shared" si="93"/>
        <v>22194.555682731709</v>
      </c>
      <c r="V329" s="191"/>
      <c r="W329" s="194">
        <f t="shared" si="99"/>
        <v>22194.555682731709</v>
      </c>
      <c r="X329" s="191"/>
      <c r="Y329" s="194">
        <f>IF($K$8="No",0,SUM($W$20*Inputs!$G$79,Financials!LY$19-Financials!LY$15))</f>
        <v>2734.0338279431148</v>
      </c>
      <c r="Z329" s="191"/>
      <c r="AA329" s="194">
        <f>IF($K$8="No",0,Financials!LY$41)</f>
        <v>759.604083158408</v>
      </c>
      <c r="AB329" s="194"/>
      <c r="AC329" s="37">
        <f t="shared" si="100"/>
        <v>0</v>
      </c>
    </row>
    <row r="330" spans="5:29" s="15" customFormat="1">
      <c r="E330" s="191">
        <v>311</v>
      </c>
      <c r="F330" s="191"/>
      <c r="G330" s="37">
        <f t="shared" si="94"/>
        <v>0</v>
      </c>
      <c r="H330" s="37"/>
      <c r="I330" s="37">
        <f t="shared" si="95"/>
        <v>0</v>
      </c>
      <c r="J330" s="191"/>
      <c r="K330" s="37">
        <f t="shared" si="96"/>
        <v>0</v>
      </c>
      <c r="L330" s="191"/>
      <c r="M330" s="37">
        <f t="shared" si="97"/>
        <v>0</v>
      </c>
      <c r="N330" s="191"/>
      <c r="O330" s="37">
        <f t="shared" si="98"/>
        <v>0</v>
      </c>
      <c r="P330" s="30">
        <v>25</v>
      </c>
      <c r="Q330" s="191">
        <v>300</v>
      </c>
      <c r="R330" s="191"/>
      <c r="S330" s="191">
        <f t="shared" si="90"/>
        <v>11</v>
      </c>
      <c r="T330" s="191"/>
      <c r="U330" s="194">
        <f t="shared" si="93"/>
        <v>22194.555682731709</v>
      </c>
      <c r="V330" s="191"/>
      <c r="W330" s="194">
        <f t="shared" si="99"/>
        <v>22194.555682731709</v>
      </c>
      <c r="X330" s="191"/>
      <c r="Y330" s="194">
        <f>IF($K$8="No",0,SUM($W$20*Inputs!$G$79,Financials!LY$19-Financials!LY$15))</f>
        <v>2734.0338279431148</v>
      </c>
      <c r="Z330" s="191"/>
      <c r="AA330" s="194">
        <f>IF($K$8="No",0,Financials!LY$41)</f>
        <v>759.604083158408</v>
      </c>
      <c r="AB330" s="194"/>
      <c r="AC330" s="37">
        <f t="shared" si="100"/>
        <v>0</v>
      </c>
    </row>
    <row r="331" spans="5:29" s="15" customFormat="1">
      <c r="E331" s="191">
        <v>312</v>
      </c>
      <c r="F331" s="191"/>
      <c r="G331" s="37">
        <f t="shared" si="94"/>
        <v>0</v>
      </c>
      <c r="H331" s="37"/>
      <c r="I331" s="37">
        <f t="shared" si="95"/>
        <v>0</v>
      </c>
      <c r="J331" s="191"/>
      <c r="K331" s="37">
        <f t="shared" si="96"/>
        <v>0</v>
      </c>
      <c r="L331" s="191"/>
      <c r="M331" s="37">
        <f t="shared" si="97"/>
        <v>0</v>
      </c>
      <c r="N331" s="191"/>
      <c r="O331" s="37">
        <f t="shared" si="98"/>
        <v>0</v>
      </c>
      <c r="P331" s="30">
        <v>25</v>
      </c>
      <c r="Q331" s="191">
        <v>300</v>
      </c>
      <c r="R331" s="191"/>
      <c r="S331" s="191">
        <f t="shared" si="90"/>
        <v>12</v>
      </c>
      <c r="T331" s="191"/>
      <c r="U331" s="194">
        <f t="shared" si="93"/>
        <v>22194.555682731709</v>
      </c>
      <c r="V331" s="191"/>
      <c r="W331" s="194">
        <f t="shared" si="99"/>
        <v>22194.555682731709</v>
      </c>
      <c r="X331" s="191"/>
      <c r="Y331" s="194">
        <f>IF($K$8="No",0,SUM($W$20*Inputs!$G$79,Financials!LY$19-Financials!LY$15))</f>
        <v>2734.0338279431148</v>
      </c>
      <c r="Z331" s="191"/>
      <c r="AA331" s="194">
        <f>IF($K$8="No",0,Financials!LY$41)</f>
        <v>759.604083158408</v>
      </c>
      <c r="AB331" s="194"/>
      <c r="AC331" s="37">
        <f t="shared" si="100"/>
        <v>0</v>
      </c>
    </row>
    <row r="332" spans="5:29" s="15" customFormat="1">
      <c r="E332" s="191">
        <v>313</v>
      </c>
      <c r="F332" s="191"/>
      <c r="G332" s="37">
        <f t="shared" si="94"/>
        <v>0</v>
      </c>
      <c r="H332" s="37"/>
      <c r="I332" s="37">
        <f t="shared" si="95"/>
        <v>0</v>
      </c>
      <c r="J332" s="191"/>
      <c r="K332" s="37">
        <f t="shared" si="96"/>
        <v>0</v>
      </c>
      <c r="L332" s="191"/>
      <c r="M332" s="37">
        <f t="shared" si="97"/>
        <v>0</v>
      </c>
      <c r="N332" s="191"/>
      <c r="O332" s="37">
        <f t="shared" si="98"/>
        <v>0</v>
      </c>
      <c r="P332" s="30">
        <v>25</v>
      </c>
      <c r="Q332" s="191">
        <v>300</v>
      </c>
      <c r="R332" s="191"/>
      <c r="S332" s="191">
        <f t="shared" si="90"/>
        <v>1</v>
      </c>
      <c r="T332" s="191"/>
      <c r="U332" s="194">
        <f t="shared" si="93"/>
        <v>22194.555682731709</v>
      </c>
      <c r="V332" s="191"/>
      <c r="W332" s="194">
        <f t="shared" si="99"/>
        <v>22194.555682731709</v>
      </c>
      <c r="X332" s="191"/>
      <c r="Y332" s="194">
        <f>IF($K$8="No",0,SUM($W$20*Inputs!$G$79,Financials!LY$19-Financials!LY$15))</f>
        <v>2734.0338279431148</v>
      </c>
      <c r="Z332" s="191"/>
      <c r="AA332" s="194">
        <f>IF($K$8="No",0,Financials!LY$41)</f>
        <v>759.604083158408</v>
      </c>
      <c r="AB332" s="194"/>
      <c r="AC332" s="37">
        <f t="shared" si="100"/>
        <v>0</v>
      </c>
    </row>
    <row r="333" spans="5:29" s="15" customFormat="1">
      <c r="E333" s="191">
        <v>314</v>
      </c>
      <c r="F333" s="191"/>
      <c r="G333" s="37">
        <f t="shared" si="94"/>
        <v>0</v>
      </c>
      <c r="H333" s="37"/>
      <c r="I333" s="37">
        <f t="shared" si="95"/>
        <v>0</v>
      </c>
      <c r="J333" s="191"/>
      <c r="K333" s="37">
        <f t="shared" si="96"/>
        <v>0</v>
      </c>
      <c r="L333" s="191"/>
      <c r="M333" s="37">
        <f t="shared" si="97"/>
        <v>0</v>
      </c>
      <c r="N333" s="191"/>
      <c r="O333" s="37">
        <f t="shared" si="98"/>
        <v>0</v>
      </c>
      <c r="P333" s="30">
        <v>25</v>
      </c>
      <c r="Q333" s="191">
        <v>300</v>
      </c>
      <c r="R333" s="191"/>
      <c r="S333" s="191">
        <f t="shared" si="90"/>
        <v>2</v>
      </c>
      <c r="T333" s="191"/>
      <c r="U333" s="194">
        <f t="shared" si="93"/>
        <v>22194.555682731709</v>
      </c>
      <c r="V333" s="191"/>
      <c r="W333" s="194">
        <f t="shared" si="99"/>
        <v>22194.555682731709</v>
      </c>
      <c r="X333" s="191"/>
      <c r="Y333" s="194">
        <f>IF($K$8="No",0,SUM($W$20*Inputs!$G$79,Financials!LY$19-Financials!LY$15))</f>
        <v>2734.0338279431148</v>
      </c>
      <c r="Z333" s="191"/>
      <c r="AA333" s="194">
        <f>IF($K$8="No",0,Financials!LY$41)</f>
        <v>759.604083158408</v>
      </c>
      <c r="AB333" s="194"/>
      <c r="AC333" s="37">
        <f t="shared" si="100"/>
        <v>0</v>
      </c>
    </row>
    <row r="334" spans="5:29" s="15" customFormat="1">
      <c r="E334" s="191">
        <v>315</v>
      </c>
      <c r="F334" s="191"/>
      <c r="G334" s="37">
        <f t="shared" si="94"/>
        <v>0</v>
      </c>
      <c r="H334" s="37"/>
      <c r="I334" s="37">
        <f t="shared" si="95"/>
        <v>0</v>
      </c>
      <c r="J334" s="191"/>
      <c r="K334" s="37">
        <f t="shared" si="96"/>
        <v>0</v>
      </c>
      <c r="L334" s="191"/>
      <c r="M334" s="37">
        <f t="shared" si="97"/>
        <v>0</v>
      </c>
      <c r="N334" s="191"/>
      <c r="O334" s="37">
        <f t="shared" si="98"/>
        <v>0</v>
      </c>
      <c r="P334" s="30">
        <v>25</v>
      </c>
      <c r="Q334" s="191">
        <v>300</v>
      </c>
      <c r="R334" s="191"/>
      <c r="S334" s="191">
        <f t="shared" si="90"/>
        <v>3</v>
      </c>
      <c r="T334" s="191"/>
      <c r="U334" s="194">
        <f t="shared" si="93"/>
        <v>22194.555682731709</v>
      </c>
      <c r="V334" s="191"/>
      <c r="W334" s="194">
        <f t="shared" si="99"/>
        <v>22194.555682731709</v>
      </c>
      <c r="X334" s="191"/>
      <c r="Y334" s="194">
        <f>IF($K$8="No",0,SUM($W$20*Inputs!$G$79,Financials!LY$19-Financials!LY$15))</f>
        <v>2734.0338279431148</v>
      </c>
      <c r="Z334" s="191"/>
      <c r="AA334" s="194">
        <f>IF($K$8="No",0,Financials!LY$41)</f>
        <v>759.604083158408</v>
      </c>
      <c r="AB334" s="194"/>
      <c r="AC334" s="37">
        <f t="shared" si="100"/>
        <v>0</v>
      </c>
    </row>
    <row r="335" spans="5:29" s="15" customFormat="1">
      <c r="E335" s="191">
        <v>316</v>
      </c>
      <c r="F335" s="191"/>
      <c r="G335" s="37">
        <f t="shared" si="94"/>
        <v>0</v>
      </c>
      <c r="H335" s="37"/>
      <c r="I335" s="37">
        <f t="shared" si="95"/>
        <v>0</v>
      </c>
      <c r="J335" s="191"/>
      <c r="K335" s="37">
        <f t="shared" si="96"/>
        <v>0</v>
      </c>
      <c r="L335" s="191"/>
      <c r="M335" s="37">
        <f t="shared" si="97"/>
        <v>0</v>
      </c>
      <c r="N335" s="191"/>
      <c r="O335" s="37">
        <f t="shared" si="98"/>
        <v>0</v>
      </c>
      <c r="P335" s="30">
        <v>25</v>
      </c>
      <c r="Q335" s="191">
        <v>300</v>
      </c>
      <c r="R335" s="191"/>
      <c r="S335" s="191">
        <f t="shared" si="90"/>
        <v>4</v>
      </c>
      <c r="T335" s="191"/>
      <c r="U335" s="194">
        <f t="shared" si="93"/>
        <v>22194.555682731709</v>
      </c>
      <c r="V335" s="191"/>
      <c r="W335" s="194">
        <f t="shared" si="99"/>
        <v>22194.555682731709</v>
      </c>
      <c r="X335" s="191"/>
      <c r="Y335" s="194">
        <f>IF($K$8="No",0,SUM($W$20*Inputs!$G$79,Financials!LY$19-Financials!LY$15))</f>
        <v>2734.0338279431148</v>
      </c>
      <c r="Z335" s="191"/>
      <c r="AA335" s="194">
        <f>IF($K$8="No",0,Financials!LY$41)</f>
        <v>759.604083158408</v>
      </c>
      <c r="AB335" s="194"/>
      <c r="AC335" s="37">
        <f t="shared" si="100"/>
        <v>0</v>
      </c>
    </row>
    <row r="336" spans="5:29" s="15" customFormat="1">
      <c r="E336" s="191">
        <v>317</v>
      </c>
      <c r="F336" s="191"/>
      <c r="G336" s="37">
        <f t="shared" si="94"/>
        <v>0</v>
      </c>
      <c r="H336" s="37"/>
      <c r="I336" s="37">
        <f t="shared" si="95"/>
        <v>0</v>
      </c>
      <c r="J336" s="191"/>
      <c r="K336" s="37">
        <f t="shared" si="96"/>
        <v>0</v>
      </c>
      <c r="L336" s="191"/>
      <c r="M336" s="37">
        <f t="shared" si="97"/>
        <v>0</v>
      </c>
      <c r="N336" s="191"/>
      <c r="O336" s="37">
        <f t="shared" si="98"/>
        <v>0</v>
      </c>
      <c r="P336" s="30">
        <v>25</v>
      </c>
      <c r="Q336" s="191">
        <v>300</v>
      </c>
      <c r="R336" s="191"/>
      <c r="S336" s="191">
        <f t="shared" si="90"/>
        <v>5</v>
      </c>
      <c r="T336" s="191"/>
      <c r="U336" s="194">
        <f t="shared" si="93"/>
        <v>22194.555682731709</v>
      </c>
      <c r="V336" s="191"/>
      <c r="W336" s="194">
        <f t="shared" si="99"/>
        <v>22194.555682731709</v>
      </c>
      <c r="X336" s="191"/>
      <c r="Y336" s="194">
        <f>IF($K$8="No",0,SUM($W$20*Inputs!$G$79,Financials!LY$19-Financials!LY$15))</f>
        <v>2734.0338279431148</v>
      </c>
      <c r="Z336" s="191"/>
      <c r="AA336" s="194">
        <f>IF($K$8="No",0,Financials!LY$41)</f>
        <v>759.604083158408</v>
      </c>
      <c r="AB336" s="194"/>
      <c r="AC336" s="37">
        <f t="shared" si="100"/>
        <v>0</v>
      </c>
    </row>
    <row r="337" spans="5:29" s="15" customFormat="1">
      <c r="E337" s="191">
        <v>318</v>
      </c>
      <c r="F337" s="191"/>
      <c r="G337" s="37">
        <f t="shared" si="94"/>
        <v>0</v>
      </c>
      <c r="H337" s="37"/>
      <c r="I337" s="37">
        <f t="shared" si="95"/>
        <v>0</v>
      </c>
      <c r="J337" s="191"/>
      <c r="K337" s="37">
        <f t="shared" si="96"/>
        <v>0</v>
      </c>
      <c r="L337" s="191"/>
      <c r="M337" s="37">
        <f t="shared" si="97"/>
        <v>0</v>
      </c>
      <c r="N337" s="191"/>
      <c r="O337" s="37">
        <f t="shared" si="98"/>
        <v>0</v>
      </c>
      <c r="P337" s="30">
        <v>25</v>
      </c>
      <c r="Q337" s="191">
        <v>300</v>
      </c>
      <c r="R337" s="191"/>
      <c r="S337" s="191">
        <f t="shared" si="90"/>
        <v>6</v>
      </c>
      <c r="T337" s="191"/>
      <c r="U337" s="194">
        <f t="shared" si="93"/>
        <v>22194.555682731709</v>
      </c>
      <c r="V337" s="191"/>
      <c r="W337" s="194">
        <f t="shared" si="99"/>
        <v>22194.555682731709</v>
      </c>
      <c r="X337" s="191"/>
      <c r="Y337" s="194">
        <f>IF($K$8="No",0,SUM($W$20*Inputs!$G$79,Financials!LY$19-Financials!LY$15))</f>
        <v>2734.0338279431148</v>
      </c>
      <c r="Z337" s="191"/>
      <c r="AA337" s="194">
        <f>IF($K$8="No",0,Financials!LY$41)</f>
        <v>759.604083158408</v>
      </c>
      <c r="AB337" s="194"/>
      <c r="AC337" s="37">
        <f t="shared" si="100"/>
        <v>0</v>
      </c>
    </row>
    <row r="338" spans="5:29" s="15" customFormat="1">
      <c r="E338" s="191">
        <v>319</v>
      </c>
      <c r="F338" s="191"/>
      <c r="G338" s="37">
        <f t="shared" si="94"/>
        <v>0</v>
      </c>
      <c r="H338" s="37"/>
      <c r="I338" s="37">
        <f t="shared" si="95"/>
        <v>0</v>
      </c>
      <c r="J338" s="191"/>
      <c r="K338" s="37">
        <f t="shared" si="96"/>
        <v>0</v>
      </c>
      <c r="L338" s="191"/>
      <c r="M338" s="37">
        <f t="shared" si="97"/>
        <v>0</v>
      </c>
      <c r="N338" s="191"/>
      <c r="O338" s="37">
        <f t="shared" si="98"/>
        <v>0</v>
      </c>
      <c r="P338" s="30">
        <v>25</v>
      </c>
      <c r="Q338" s="191">
        <v>300</v>
      </c>
      <c r="R338" s="191"/>
      <c r="S338" s="191">
        <f t="shared" si="90"/>
        <v>7</v>
      </c>
      <c r="T338" s="191"/>
      <c r="U338" s="194">
        <f t="shared" si="93"/>
        <v>22194.555682731709</v>
      </c>
      <c r="V338" s="191"/>
      <c r="W338" s="194">
        <f t="shared" si="99"/>
        <v>22194.555682731709</v>
      </c>
      <c r="X338" s="191"/>
      <c r="Y338" s="194">
        <f>IF($K$8="No",0,SUM($W$20*Inputs!$G$79,Financials!LY$19-Financials!LY$15))</f>
        <v>2734.0338279431148</v>
      </c>
      <c r="Z338" s="191"/>
      <c r="AA338" s="194">
        <f>IF($K$8="No",0,Financials!LY$41)</f>
        <v>759.604083158408</v>
      </c>
      <c r="AB338" s="194"/>
      <c r="AC338" s="37">
        <f t="shared" si="100"/>
        <v>0</v>
      </c>
    </row>
    <row r="339" spans="5:29" s="15" customFormat="1">
      <c r="E339" s="191">
        <v>320</v>
      </c>
      <c r="F339" s="191"/>
      <c r="G339" s="37">
        <f t="shared" si="94"/>
        <v>0</v>
      </c>
      <c r="H339" s="37"/>
      <c r="I339" s="37">
        <f t="shared" si="95"/>
        <v>0</v>
      </c>
      <c r="J339" s="191"/>
      <c r="K339" s="37">
        <f t="shared" si="96"/>
        <v>0</v>
      </c>
      <c r="L339" s="191"/>
      <c r="M339" s="37">
        <f t="shared" si="97"/>
        <v>0</v>
      </c>
      <c r="N339" s="191"/>
      <c r="O339" s="37">
        <f t="shared" si="98"/>
        <v>0</v>
      </c>
      <c r="P339" s="30">
        <v>25</v>
      </c>
      <c r="Q339" s="191">
        <v>300</v>
      </c>
      <c r="R339" s="191"/>
      <c r="S339" s="191">
        <f t="shared" si="90"/>
        <v>8</v>
      </c>
      <c r="T339" s="191"/>
      <c r="U339" s="194">
        <f t="shared" si="93"/>
        <v>22194.555682731709</v>
      </c>
      <c r="V339" s="191"/>
      <c r="W339" s="194">
        <f t="shared" si="99"/>
        <v>22194.555682731709</v>
      </c>
      <c r="X339" s="191"/>
      <c r="Y339" s="194">
        <f>IF($K$8="No",0,SUM($W$20*Inputs!$G$79,Financials!LY$19-Financials!LY$15))</f>
        <v>2734.0338279431148</v>
      </c>
      <c r="Z339" s="191"/>
      <c r="AA339" s="194">
        <f>IF($K$8="No",0,Financials!LY$41)</f>
        <v>759.604083158408</v>
      </c>
      <c r="AB339" s="194"/>
      <c r="AC339" s="37">
        <f t="shared" si="100"/>
        <v>0</v>
      </c>
    </row>
    <row r="340" spans="5:29" s="15" customFormat="1">
      <c r="E340" s="191">
        <v>321</v>
      </c>
      <c r="F340" s="191"/>
      <c r="G340" s="37">
        <f t="shared" si="94"/>
        <v>0</v>
      </c>
      <c r="H340" s="37"/>
      <c r="I340" s="37">
        <f t="shared" si="95"/>
        <v>0</v>
      </c>
      <c r="J340" s="191"/>
      <c r="K340" s="37">
        <f t="shared" si="96"/>
        <v>0</v>
      </c>
      <c r="L340" s="191"/>
      <c r="M340" s="37">
        <f t="shared" si="97"/>
        <v>0</v>
      </c>
      <c r="N340" s="191"/>
      <c r="O340" s="37">
        <f t="shared" si="98"/>
        <v>0</v>
      </c>
      <c r="P340" s="30">
        <v>25</v>
      </c>
      <c r="Q340" s="191">
        <v>300</v>
      </c>
      <c r="R340" s="191"/>
      <c r="S340" s="191">
        <f t="shared" si="90"/>
        <v>9</v>
      </c>
      <c r="T340" s="191"/>
      <c r="U340" s="194">
        <f t="shared" si="93"/>
        <v>22194.555682731709</v>
      </c>
      <c r="V340" s="191"/>
      <c r="W340" s="194">
        <f t="shared" si="99"/>
        <v>22194.555682731709</v>
      </c>
      <c r="X340" s="191"/>
      <c r="Y340" s="194">
        <f>IF($K$8="No",0,SUM($W$20*Inputs!$G$79,Financials!LY$19-Financials!LY$15))</f>
        <v>2734.0338279431148</v>
      </c>
      <c r="Z340" s="191"/>
      <c r="AA340" s="194">
        <f>IF($K$8="No",0,Financials!LY$41)</f>
        <v>759.604083158408</v>
      </c>
      <c r="AB340" s="194"/>
      <c r="AC340" s="37">
        <f t="shared" si="100"/>
        <v>0</v>
      </c>
    </row>
    <row r="341" spans="5:29" s="15" customFormat="1">
      <c r="E341" s="191">
        <v>322</v>
      </c>
      <c r="F341" s="191"/>
      <c r="G341" s="37">
        <f t="shared" si="94"/>
        <v>0</v>
      </c>
      <c r="H341" s="37"/>
      <c r="I341" s="37">
        <f t="shared" si="95"/>
        <v>0</v>
      </c>
      <c r="J341" s="191"/>
      <c r="K341" s="37">
        <f t="shared" si="96"/>
        <v>0</v>
      </c>
      <c r="L341" s="191"/>
      <c r="M341" s="37">
        <f t="shared" si="97"/>
        <v>0</v>
      </c>
      <c r="N341" s="191"/>
      <c r="O341" s="37">
        <f t="shared" si="98"/>
        <v>0</v>
      </c>
      <c r="P341" s="30">
        <v>25</v>
      </c>
      <c r="Q341" s="191">
        <v>300</v>
      </c>
      <c r="R341" s="191"/>
      <c r="S341" s="191">
        <f t="shared" ref="S341:S379" si="101">IF(S340=12,1,S340+1)</f>
        <v>10</v>
      </c>
      <c r="T341" s="191"/>
      <c r="U341" s="194">
        <f t="shared" si="93"/>
        <v>22194.555682731709</v>
      </c>
      <c r="V341" s="191"/>
      <c r="W341" s="194">
        <f t="shared" si="99"/>
        <v>22194.555682731709</v>
      </c>
      <c r="X341" s="191"/>
      <c r="Y341" s="194">
        <f>IF($K$8="No",0,SUM($W$20*Inputs!$G$79,Financials!LY$19-Financials!LY$15))</f>
        <v>2734.0338279431148</v>
      </c>
      <c r="Z341" s="191"/>
      <c r="AA341" s="194">
        <f>IF($K$8="No",0,Financials!LY$41)</f>
        <v>759.604083158408</v>
      </c>
      <c r="AB341" s="194"/>
      <c r="AC341" s="37">
        <f t="shared" si="100"/>
        <v>0</v>
      </c>
    </row>
    <row r="342" spans="5:29" s="15" customFormat="1">
      <c r="E342" s="191">
        <v>323</v>
      </c>
      <c r="F342" s="191"/>
      <c r="G342" s="37">
        <f t="shared" si="94"/>
        <v>0</v>
      </c>
      <c r="H342" s="37"/>
      <c r="I342" s="37">
        <f t="shared" si="95"/>
        <v>0</v>
      </c>
      <c r="J342" s="191"/>
      <c r="K342" s="37">
        <f t="shared" si="96"/>
        <v>0</v>
      </c>
      <c r="L342" s="191"/>
      <c r="M342" s="37">
        <f t="shared" si="97"/>
        <v>0</v>
      </c>
      <c r="N342" s="191"/>
      <c r="O342" s="37">
        <f t="shared" si="98"/>
        <v>0</v>
      </c>
      <c r="P342" s="30">
        <v>25</v>
      </c>
      <c r="Q342" s="191">
        <v>300</v>
      </c>
      <c r="R342" s="191"/>
      <c r="S342" s="191">
        <f t="shared" si="101"/>
        <v>11</v>
      </c>
      <c r="T342" s="191"/>
      <c r="U342" s="194">
        <f t="shared" si="93"/>
        <v>22194.555682731709</v>
      </c>
      <c r="V342" s="191"/>
      <c r="W342" s="194">
        <f t="shared" si="99"/>
        <v>22194.555682731709</v>
      </c>
      <c r="X342" s="191"/>
      <c r="Y342" s="194">
        <f>IF($K$8="No",0,SUM($W$20*Inputs!$G$79,Financials!LY$19-Financials!LY$15))</f>
        <v>2734.0338279431148</v>
      </c>
      <c r="Z342" s="191"/>
      <c r="AA342" s="194">
        <f>IF($K$8="No",0,Financials!LY$41)</f>
        <v>759.604083158408</v>
      </c>
      <c r="AB342" s="194"/>
      <c r="AC342" s="37">
        <f t="shared" si="100"/>
        <v>0</v>
      </c>
    </row>
    <row r="343" spans="5:29" s="15" customFormat="1">
      <c r="E343" s="191">
        <v>324</v>
      </c>
      <c r="F343" s="191"/>
      <c r="G343" s="37">
        <f t="shared" si="94"/>
        <v>0</v>
      </c>
      <c r="H343" s="37"/>
      <c r="I343" s="37">
        <f t="shared" si="95"/>
        <v>0</v>
      </c>
      <c r="J343" s="191"/>
      <c r="K343" s="37">
        <f t="shared" si="96"/>
        <v>0</v>
      </c>
      <c r="L343" s="191"/>
      <c r="M343" s="37">
        <f t="shared" si="97"/>
        <v>0</v>
      </c>
      <c r="N343" s="191"/>
      <c r="O343" s="37">
        <f t="shared" si="98"/>
        <v>0</v>
      </c>
      <c r="P343" s="30">
        <v>25</v>
      </c>
      <c r="Q343" s="191">
        <v>300</v>
      </c>
      <c r="R343" s="191"/>
      <c r="S343" s="191">
        <f t="shared" si="101"/>
        <v>12</v>
      </c>
      <c r="T343" s="191"/>
      <c r="U343" s="194">
        <f t="shared" si="93"/>
        <v>22194.555682731709</v>
      </c>
      <c r="V343" s="191"/>
      <c r="W343" s="194">
        <f t="shared" si="99"/>
        <v>22194.555682731709</v>
      </c>
      <c r="X343" s="191"/>
      <c r="Y343" s="194">
        <f>IF($K$8="No",0,SUM($W$20*Inputs!$G$79,Financials!LY$19-Financials!LY$15))</f>
        <v>2734.0338279431148</v>
      </c>
      <c r="Z343" s="191"/>
      <c r="AA343" s="194">
        <f>IF($K$8="No",0,Financials!LY$41)</f>
        <v>759.604083158408</v>
      </c>
      <c r="AB343" s="194"/>
      <c r="AC343" s="37">
        <f t="shared" si="100"/>
        <v>0</v>
      </c>
    </row>
    <row r="344" spans="5:29" s="15" customFormat="1">
      <c r="E344" s="191">
        <v>325</v>
      </c>
      <c r="F344" s="191"/>
      <c r="G344" s="37">
        <f t="shared" si="94"/>
        <v>0</v>
      </c>
      <c r="H344" s="37"/>
      <c r="I344" s="37">
        <f t="shared" si="95"/>
        <v>0</v>
      </c>
      <c r="J344" s="191"/>
      <c r="K344" s="37">
        <f t="shared" si="96"/>
        <v>0</v>
      </c>
      <c r="L344" s="191"/>
      <c r="M344" s="37">
        <f t="shared" si="97"/>
        <v>0</v>
      </c>
      <c r="N344" s="191"/>
      <c r="O344" s="37">
        <f t="shared" si="98"/>
        <v>0</v>
      </c>
      <c r="P344" s="30">
        <v>25</v>
      </c>
      <c r="Q344" s="191">
        <v>300</v>
      </c>
      <c r="R344" s="191"/>
      <c r="S344" s="191">
        <f t="shared" si="101"/>
        <v>1</v>
      </c>
      <c r="T344" s="191"/>
      <c r="U344" s="194">
        <f t="shared" si="93"/>
        <v>22194.555682731709</v>
      </c>
      <c r="V344" s="191"/>
      <c r="W344" s="194">
        <f t="shared" si="99"/>
        <v>22194.555682731709</v>
      </c>
      <c r="X344" s="191"/>
      <c r="Y344" s="194">
        <f>IF($K$8="No",0,SUM($W$20*Inputs!$G$79,Financials!LY$19-Financials!LY$15))</f>
        <v>2734.0338279431148</v>
      </c>
      <c r="Z344" s="191"/>
      <c r="AA344" s="194">
        <f>IF($K$8="No",0,Financials!LY$41)</f>
        <v>759.604083158408</v>
      </c>
      <c r="AB344" s="194"/>
      <c r="AC344" s="37">
        <f t="shared" si="100"/>
        <v>0</v>
      </c>
    </row>
    <row r="345" spans="5:29" s="15" customFormat="1">
      <c r="E345" s="191">
        <v>326</v>
      </c>
      <c r="F345" s="191"/>
      <c r="G345" s="37">
        <f t="shared" si="94"/>
        <v>0</v>
      </c>
      <c r="H345" s="37"/>
      <c r="I345" s="37">
        <f t="shared" si="95"/>
        <v>0</v>
      </c>
      <c r="J345" s="191"/>
      <c r="K345" s="37">
        <f t="shared" si="96"/>
        <v>0</v>
      </c>
      <c r="L345" s="191"/>
      <c r="M345" s="37">
        <f t="shared" si="97"/>
        <v>0</v>
      </c>
      <c r="N345" s="191"/>
      <c r="O345" s="37">
        <f t="shared" si="98"/>
        <v>0</v>
      </c>
      <c r="P345" s="30">
        <v>25</v>
      </c>
      <c r="Q345" s="191">
        <v>300</v>
      </c>
      <c r="R345" s="191"/>
      <c r="S345" s="191">
        <f t="shared" si="101"/>
        <v>2</v>
      </c>
      <c r="T345" s="191"/>
      <c r="U345" s="194">
        <f t="shared" si="93"/>
        <v>22194.555682731709</v>
      </c>
      <c r="V345" s="191"/>
      <c r="W345" s="194">
        <f t="shared" si="99"/>
        <v>22194.555682731709</v>
      </c>
      <c r="X345" s="191"/>
      <c r="Y345" s="194">
        <f>IF($K$8="No",0,SUM($W$20*Inputs!$G$79,Financials!LY$19-Financials!LY$15))</f>
        <v>2734.0338279431148</v>
      </c>
      <c r="Z345" s="191"/>
      <c r="AA345" s="194">
        <f>IF($K$8="No",0,Financials!LY$41)</f>
        <v>759.604083158408</v>
      </c>
      <c r="AB345" s="194"/>
      <c r="AC345" s="37">
        <f t="shared" si="100"/>
        <v>0</v>
      </c>
    </row>
    <row r="346" spans="5:29" s="15" customFormat="1">
      <c r="E346" s="191">
        <v>327</v>
      </c>
      <c r="F346" s="191"/>
      <c r="G346" s="37">
        <f t="shared" si="94"/>
        <v>0</v>
      </c>
      <c r="H346" s="37"/>
      <c r="I346" s="37">
        <f t="shared" si="95"/>
        <v>0</v>
      </c>
      <c r="J346" s="191"/>
      <c r="K346" s="37">
        <f t="shared" si="96"/>
        <v>0</v>
      </c>
      <c r="L346" s="191"/>
      <c r="M346" s="37">
        <f t="shared" si="97"/>
        <v>0</v>
      </c>
      <c r="N346" s="191"/>
      <c r="O346" s="37">
        <f t="shared" si="98"/>
        <v>0</v>
      </c>
      <c r="P346" s="30">
        <v>25</v>
      </c>
      <c r="Q346" s="191">
        <v>300</v>
      </c>
      <c r="R346" s="191"/>
      <c r="S346" s="191">
        <f t="shared" si="101"/>
        <v>3</v>
      </c>
      <c r="T346" s="191"/>
      <c r="U346" s="194">
        <f t="shared" si="93"/>
        <v>22194.555682731709</v>
      </c>
      <c r="V346" s="191"/>
      <c r="W346" s="194">
        <f t="shared" si="99"/>
        <v>22194.555682731709</v>
      </c>
      <c r="X346" s="191"/>
      <c r="Y346" s="194">
        <f>IF($K$8="No",0,SUM($W$20*Inputs!$G$79,Financials!LY$19-Financials!LY$15))</f>
        <v>2734.0338279431148</v>
      </c>
      <c r="Z346" s="191"/>
      <c r="AA346" s="194">
        <f>IF($K$8="No",0,Financials!LY$41)</f>
        <v>759.604083158408</v>
      </c>
      <c r="AB346" s="194"/>
      <c r="AC346" s="37">
        <f t="shared" si="100"/>
        <v>0</v>
      </c>
    </row>
    <row r="347" spans="5:29" s="15" customFormat="1">
      <c r="E347" s="191">
        <v>328</v>
      </c>
      <c r="F347" s="191"/>
      <c r="G347" s="37">
        <f t="shared" si="94"/>
        <v>0</v>
      </c>
      <c r="H347" s="37"/>
      <c r="I347" s="37">
        <f t="shared" si="95"/>
        <v>0</v>
      </c>
      <c r="J347" s="191"/>
      <c r="K347" s="37">
        <f t="shared" si="96"/>
        <v>0</v>
      </c>
      <c r="L347" s="191"/>
      <c r="M347" s="37">
        <f t="shared" si="97"/>
        <v>0</v>
      </c>
      <c r="N347" s="191"/>
      <c r="O347" s="37">
        <f t="shared" si="98"/>
        <v>0</v>
      </c>
      <c r="P347" s="30">
        <v>25</v>
      </c>
      <c r="Q347" s="191">
        <v>300</v>
      </c>
      <c r="R347" s="191"/>
      <c r="S347" s="191">
        <f t="shared" si="101"/>
        <v>4</v>
      </c>
      <c r="T347" s="191"/>
      <c r="U347" s="194">
        <f t="shared" si="93"/>
        <v>22194.555682731709</v>
      </c>
      <c r="V347" s="191"/>
      <c r="W347" s="194">
        <f t="shared" si="99"/>
        <v>22194.555682731709</v>
      </c>
      <c r="X347" s="191"/>
      <c r="Y347" s="194">
        <f>IF($K$8="No",0,SUM($W$20*Inputs!$G$79,Financials!LY$19-Financials!LY$15))</f>
        <v>2734.0338279431148</v>
      </c>
      <c r="Z347" s="191"/>
      <c r="AA347" s="194">
        <f>IF($K$8="No",0,Financials!LY$41)</f>
        <v>759.604083158408</v>
      </c>
      <c r="AB347" s="194"/>
      <c r="AC347" s="37">
        <f t="shared" si="100"/>
        <v>0</v>
      </c>
    </row>
    <row r="348" spans="5:29" s="15" customFormat="1">
      <c r="E348" s="191">
        <v>329</v>
      </c>
      <c r="F348" s="191"/>
      <c r="G348" s="37">
        <f t="shared" si="94"/>
        <v>0</v>
      </c>
      <c r="H348" s="37"/>
      <c r="I348" s="37">
        <f t="shared" si="95"/>
        <v>0</v>
      </c>
      <c r="J348" s="191"/>
      <c r="K348" s="37">
        <f t="shared" si="96"/>
        <v>0</v>
      </c>
      <c r="L348" s="191"/>
      <c r="M348" s="37">
        <f t="shared" si="97"/>
        <v>0</v>
      </c>
      <c r="N348" s="191"/>
      <c r="O348" s="37">
        <f t="shared" si="98"/>
        <v>0</v>
      </c>
      <c r="P348" s="30">
        <v>25</v>
      </c>
      <c r="Q348" s="191">
        <v>300</v>
      </c>
      <c r="R348" s="191"/>
      <c r="S348" s="191">
        <f t="shared" si="101"/>
        <v>5</v>
      </c>
      <c r="T348" s="191"/>
      <c r="U348" s="194">
        <f t="shared" si="93"/>
        <v>22194.555682731709</v>
      </c>
      <c r="V348" s="191"/>
      <c r="W348" s="194">
        <f t="shared" si="99"/>
        <v>22194.555682731709</v>
      </c>
      <c r="X348" s="191"/>
      <c r="Y348" s="194">
        <f>IF($K$8="No",0,SUM($W$20*Inputs!$G$79,Financials!LY$19-Financials!LY$15))</f>
        <v>2734.0338279431148</v>
      </c>
      <c r="Z348" s="191"/>
      <c r="AA348" s="194">
        <f>IF($K$8="No",0,Financials!LY$41)</f>
        <v>759.604083158408</v>
      </c>
      <c r="AB348" s="194"/>
      <c r="AC348" s="37">
        <f t="shared" si="100"/>
        <v>0</v>
      </c>
    </row>
    <row r="349" spans="5:29" s="15" customFormat="1">
      <c r="E349" s="191">
        <v>330</v>
      </c>
      <c r="F349" s="191"/>
      <c r="G349" s="37">
        <f t="shared" si="94"/>
        <v>0</v>
      </c>
      <c r="H349" s="37"/>
      <c r="I349" s="37">
        <f t="shared" si="95"/>
        <v>0</v>
      </c>
      <c r="J349" s="191"/>
      <c r="K349" s="37">
        <f t="shared" si="96"/>
        <v>0</v>
      </c>
      <c r="L349" s="191"/>
      <c r="M349" s="37">
        <f t="shared" si="97"/>
        <v>0</v>
      </c>
      <c r="N349" s="191"/>
      <c r="O349" s="37">
        <f t="shared" si="98"/>
        <v>0</v>
      </c>
      <c r="P349" s="30">
        <v>25</v>
      </c>
      <c r="Q349" s="191">
        <v>300</v>
      </c>
      <c r="R349" s="191"/>
      <c r="S349" s="191">
        <f t="shared" si="101"/>
        <v>6</v>
      </c>
      <c r="T349" s="191"/>
      <c r="U349" s="194">
        <f t="shared" si="93"/>
        <v>22194.555682731709</v>
      </c>
      <c r="V349" s="191"/>
      <c r="W349" s="194">
        <f t="shared" si="99"/>
        <v>22194.555682731709</v>
      </c>
      <c r="X349" s="191"/>
      <c r="Y349" s="194">
        <f>IF($K$8="No",0,SUM($W$20*Inputs!$G$79,Financials!LY$19-Financials!LY$15))</f>
        <v>2734.0338279431148</v>
      </c>
      <c r="Z349" s="191"/>
      <c r="AA349" s="194">
        <f>IF($K$8="No",0,Financials!LY$41)</f>
        <v>759.604083158408</v>
      </c>
      <c r="AB349" s="194"/>
      <c r="AC349" s="37">
        <f t="shared" si="100"/>
        <v>0</v>
      </c>
    </row>
    <row r="350" spans="5:29" s="15" customFormat="1">
      <c r="E350" s="191">
        <v>331</v>
      </c>
      <c r="F350" s="191"/>
      <c r="G350" s="37">
        <f t="shared" si="94"/>
        <v>0</v>
      </c>
      <c r="H350" s="37"/>
      <c r="I350" s="37">
        <f t="shared" si="95"/>
        <v>0</v>
      </c>
      <c r="J350" s="191"/>
      <c r="K350" s="37">
        <f t="shared" si="96"/>
        <v>0</v>
      </c>
      <c r="L350" s="191"/>
      <c r="M350" s="37">
        <f t="shared" si="97"/>
        <v>0</v>
      </c>
      <c r="N350" s="191"/>
      <c r="O350" s="37">
        <f t="shared" si="98"/>
        <v>0</v>
      </c>
      <c r="P350" s="30">
        <v>25</v>
      </c>
      <c r="Q350" s="191">
        <v>300</v>
      </c>
      <c r="R350" s="191"/>
      <c r="S350" s="191">
        <f t="shared" si="101"/>
        <v>7</v>
      </c>
      <c r="T350" s="191"/>
      <c r="U350" s="194">
        <f t="shared" si="93"/>
        <v>22194.555682731709</v>
      </c>
      <c r="V350" s="191"/>
      <c r="W350" s="194">
        <f t="shared" si="99"/>
        <v>22194.555682731709</v>
      </c>
      <c r="X350" s="191"/>
      <c r="Y350" s="194">
        <f>IF($K$8="No",0,SUM($W$20*Inputs!$G$79,Financials!LY$19-Financials!LY$15))</f>
        <v>2734.0338279431148</v>
      </c>
      <c r="Z350" s="191"/>
      <c r="AA350" s="194">
        <f>IF($K$8="No",0,Financials!LY$41)</f>
        <v>759.604083158408</v>
      </c>
      <c r="AB350" s="194"/>
      <c r="AC350" s="37">
        <f t="shared" si="100"/>
        <v>0</v>
      </c>
    </row>
    <row r="351" spans="5:29" s="15" customFormat="1">
      <c r="E351" s="191">
        <v>332</v>
      </c>
      <c r="F351" s="191"/>
      <c r="G351" s="37">
        <f t="shared" si="94"/>
        <v>0</v>
      </c>
      <c r="H351" s="37"/>
      <c r="I351" s="37">
        <f t="shared" si="95"/>
        <v>0</v>
      </c>
      <c r="J351" s="191"/>
      <c r="K351" s="37">
        <f t="shared" si="96"/>
        <v>0</v>
      </c>
      <c r="L351" s="191"/>
      <c r="M351" s="37">
        <f t="shared" si="97"/>
        <v>0</v>
      </c>
      <c r="N351" s="191"/>
      <c r="O351" s="37">
        <f t="shared" si="98"/>
        <v>0</v>
      </c>
      <c r="P351" s="30">
        <v>25</v>
      </c>
      <c r="Q351" s="191">
        <v>300</v>
      </c>
      <c r="R351" s="191"/>
      <c r="S351" s="191">
        <f t="shared" si="101"/>
        <v>8</v>
      </c>
      <c r="T351" s="191"/>
      <c r="U351" s="194">
        <f t="shared" si="93"/>
        <v>22194.555682731709</v>
      </c>
      <c r="V351" s="191"/>
      <c r="W351" s="194">
        <f t="shared" si="99"/>
        <v>22194.555682731709</v>
      </c>
      <c r="X351" s="191"/>
      <c r="Y351" s="194">
        <f>IF($K$8="No",0,SUM($W$20*Inputs!$G$79,Financials!LY$19-Financials!LY$15))</f>
        <v>2734.0338279431148</v>
      </c>
      <c r="Z351" s="191"/>
      <c r="AA351" s="194">
        <f>IF($K$8="No",0,Financials!LY$41)</f>
        <v>759.604083158408</v>
      </c>
      <c r="AB351" s="194"/>
      <c r="AC351" s="37">
        <f t="shared" si="100"/>
        <v>0</v>
      </c>
    </row>
    <row r="352" spans="5:29" s="15" customFormat="1">
      <c r="E352" s="191">
        <v>333</v>
      </c>
      <c r="F352" s="191"/>
      <c r="G352" s="37">
        <f t="shared" si="94"/>
        <v>0</v>
      </c>
      <c r="H352" s="37"/>
      <c r="I352" s="37">
        <f t="shared" si="95"/>
        <v>0</v>
      </c>
      <c r="J352" s="191"/>
      <c r="K352" s="37">
        <f t="shared" si="96"/>
        <v>0</v>
      </c>
      <c r="L352" s="191"/>
      <c r="M352" s="37">
        <f t="shared" si="97"/>
        <v>0</v>
      </c>
      <c r="N352" s="191"/>
      <c r="O352" s="37">
        <f t="shared" si="98"/>
        <v>0</v>
      </c>
      <c r="P352" s="30">
        <v>25</v>
      </c>
      <c r="Q352" s="191">
        <v>300</v>
      </c>
      <c r="R352" s="191"/>
      <c r="S352" s="191">
        <f t="shared" si="101"/>
        <v>9</v>
      </c>
      <c r="T352" s="191"/>
      <c r="U352" s="194">
        <f t="shared" si="93"/>
        <v>22194.555682731709</v>
      </c>
      <c r="V352" s="191"/>
      <c r="W352" s="194">
        <f t="shared" si="99"/>
        <v>22194.555682731709</v>
      </c>
      <c r="X352" s="191"/>
      <c r="Y352" s="194">
        <f>IF($K$8="No",0,SUM($W$20*Inputs!$G$79,Financials!LY$19-Financials!LY$15))</f>
        <v>2734.0338279431148</v>
      </c>
      <c r="Z352" s="191"/>
      <c r="AA352" s="194">
        <f>IF($K$8="No",0,Financials!LY$41)</f>
        <v>759.604083158408</v>
      </c>
      <c r="AB352" s="194"/>
      <c r="AC352" s="37">
        <f t="shared" si="100"/>
        <v>0</v>
      </c>
    </row>
    <row r="353" spans="5:29" s="15" customFormat="1">
      <c r="E353" s="191">
        <v>334</v>
      </c>
      <c r="F353" s="191"/>
      <c r="G353" s="37">
        <f t="shared" si="94"/>
        <v>0</v>
      </c>
      <c r="H353" s="37"/>
      <c r="I353" s="37">
        <f t="shared" si="95"/>
        <v>0</v>
      </c>
      <c r="J353" s="191"/>
      <c r="K353" s="37">
        <f t="shared" si="96"/>
        <v>0</v>
      </c>
      <c r="L353" s="191"/>
      <c r="M353" s="37">
        <f t="shared" si="97"/>
        <v>0</v>
      </c>
      <c r="N353" s="191"/>
      <c r="O353" s="37">
        <f t="shared" si="98"/>
        <v>0</v>
      </c>
      <c r="P353" s="30">
        <v>25</v>
      </c>
      <c r="Q353" s="191">
        <v>300</v>
      </c>
      <c r="R353" s="191"/>
      <c r="S353" s="191">
        <f t="shared" si="101"/>
        <v>10</v>
      </c>
      <c r="T353" s="191"/>
      <c r="U353" s="194">
        <f t="shared" si="93"/>
        <v>22194.555682731709</v>
      </c>
      <c r="V353" s="191"/>
      <c r="W353" s="194">
        <f t="shared" si="99"/>
        <v>22194.555682731709</v>
      </c>
      <c r="X353" s="191"/>
      <c r="Y353" s="194">
        <f>IF($K$8="No",0,SUM($W$20*Inputs!$G$79,Financials!LY$19-Financials!LY$15))</f>
        <v>2734.0338279431148</v>
      </c>
      <c r="Z353" s="191"/>
      <c r="AA353" s="194">
        <f>IF($K$8="No",0,Financials!LY$41)</f>
        <v>759.604083158408</v>
      </c>
      <c r="AB353" s="194"/>
      <c r="AC353" s="37">
        <f t="shared" si="100"/>
        <v>0</v>
      </c>
    </row>
    <row r="354" spans="5:29" s="15" customFormat="1">
      <c r="E354" s="191">
        <v>335</v>
      </c>
      <c r="F354" s="191"/>
      <c r="G354" s="37">
        <f t="shared" si="94"/>
        <v>0</v>
      </c>
      <c r="H354" s="37"/>
      <c r="I354" s="37">
        <f t="shared" si="95"/>
        <v>0</v>
      </c>
      <c r="J354" s="191"/>
      <c r="K354" s="37">
        <f t="shared" si="96"/>
        <v>0</v>
      </c>
      <c r="L354" s="191"/>
      <c r="M354" s="37">
        <f t="shared" si="97"/>
        <v>0</v>
      </c>
      <c r="N354" s="191"/>
      <c r="O354" s="37">
        <f t="shared" si="98"/>
        <v>0</v>
      </c>
      <c r="P354" s="30">
        <v>25</v>
      </c>
      <c r="Q354" s="191">
        <v>300</v>
      </c>
      <c r="R354" s="191"/>
      <c r="S354" s="191">
        <f t="shared" si="101"/>
        <v>11</v>
      </c>
      <c r="T354" s="191"/>
      <c r="U354" s="194">
        <f t="shared" si="93"/>
        <v>22194.555682731709</v>
      </c>
      <c r="V354" s="191"/>
      <c r="W354" s="194">
        <f t="shared" si="99"/>
        <v>22194.555682731709</v>
      </c>
      <c r="X354" s="191"/>
      <c r="Y354" s="194">
        <f>IF($K$8="No",0,SUM($W$20*Inputs!$G$79,Financials!LY$19-Financials!LY$15))</f>
        <v>2734.0338279431148</v>
      </c>
      <c r="Z354" s="191"/>
      <c r="AA354" s="194">
        <f>IF($K$8="No",0,Financials!LY$41)</f>
        <v>759.604083158408</v>
      </c>
      <c r="AB354" s="194"/>
      <c r="AC354" s="37">
        <f t="shared" si="100"/>
        <v>0</v>
      </c>
    </row>
    <row r="355" spans="5:29" s="15" customFormat="1">
      <c r="E355" s="191">
        <v>336</v>
      </c>
      <c r="F355" s="191"/>
      <c r="G355" s="37">
        <f t="shared" si="94"/>
        <v>0</v>
      </c>
      <c r="H355" s="37"/>
      <c r="I355" s="37">
        <f t="shared" si="95"/>
        <v>0</v>
      </c>
      <c r="J355" s="191"/>
      <c r="K355" s="37">
        <f t="shared" si="96"/>
        <v>0</v>
      </c>
      <c r="L355" s="191"/>
      <c r="M355" s="37">
        <f t="shared" si="97"/>
        <v>0</v>
      </c>
      <c r="N355" s="191"/>
      <c r="O355" s="37">
        <f t="shared" si="98"/>
        <v>0</v>
      </c>
      <c r="P355" s="30">
        <v>25</v>
      </c>
      <c r="Q355" s="191">
        <v>300</v>
      </c>
      <c r="R355" s="191"/>
      <c r="S355" s="191">
        <f t="shared" si="101"/>
        <v>12</v>
      </c>
      <c r="T355" s="191"/>
      <c r="U355" s="194">
        <f t="shared" si="93"/>
        <v>22194.555682731709</v>
      </c>
      <c r="V355" s="191"/>
      <c r="W355" s="194">
        <f t="shared" si="99"/>
        <v>22194.555682731709</v>
      </c>
      <c r="X355" s="191"/>
      <c r="Y355" s="194">
        <f>IF($K$8="No",0,SUM($W$20*Inputs!$G$79,Financials!LY$19-Financials!LY$15))</f>
        <v>2734.0338279431148</v>
      </c>
      <c r="Z355" s="191"/>
      <c r="AA355" s="194">
        <f>IF($K$8="No",0,Financials!LY$41)</f>
        <v>759.604083158408</v>
      </c>
      <c r="AB355" s="194"/>
      <c r="AC355" s="37">
        <f t="shared" si="100"/>
        <v>0</v>
      </c>
    </row>
    <row r="356" spans="5:29" s="15" customFormat="1">
      <c r="E356" s="191">
        <v>337</v>
      </c>
      <c r="F356" s="191"/>
      <c r="G356" s="37">
        <f t="shared" si="94"/>
        <v>0</v>
      </c>
      <c r="H356" s="37"/>
      <c r="I356" s="37">
        <f t="shared" si="95"/>
        <v>0</v>
      </c>
      <c r="J356" s="191"/>
      <c r="K356" s="37">
        <f t="shared" si="96"/>
        <v>0</v>
      </c>
      <c r="L356" s="191"/>
      <c r="M356" s="37">
        <f t="shared" si="97"/>
        <v>0</v>
      </c>
      <c r="N356" s="191"/>
      <c r="O356" s="37">
        <f t="shared" si="98"/>
        <v>0</v>
      </c>
      <c r="P356" s="30">
        <v>25</v>
      </c>
      <c r="Q356" s="191">
        <v>300</v>
      </c>
      <c r="R356" s="191"/>
      <c r="S356" s="191">
        <f t="shared" si="101"/>
        <v>1</v>
      </c>
      <c r="T356" s="191"/>
      <c r="U356" s="194">
        <f t="shared" si="93"/>
        <v>22194.555682731709</v>
      </c>
      <c r="V356" s="191"/>
      <c r="W356" s="194">
        <f t="shared" si="99"/>
        <v>22194.555682731709</v>
      </c>
      <c r="X356" s="191"/>
      <c r="Y356" s="194">
        <f>IF($K$8="No",0,SUM($W$20*Inputs!$G$79,Financials!LY$19-Financials!LY$15))</f>
        <v>2734.0338279431148</v>
      </c>
      <c r="Z356" s="191"/>
      <c r="AA356" s="194">
        <f>IF($K$8="No",0,Financials!LY$41)</f>
        <v>759.604083158408</v>
      </c>
      <c r="AB356" s="194"/>
      <c r="AC356" s="37">
        <f t="shared" si="100"/>
        <v>0</v>
      </c>
    </row>
    <row r="357" spans="5:29" s="15" customFormat="1">
      <c r="E357" s="191">
        <v>338</v>
      </c>
      <c r="F357" s="191"/>
      <c r="G357" s="37">
        <f t="shared" si="94"/>
        <v>0</v>
      </c>
      <c r="H357" s="37"/>
      <c r="I357" s="37">
        <f t="shared" si="95"/>
        <v>0</v>
      </c>
      <c r="J357" s="191"/>
      <c r="K357" s="37">
        <f t="shared" si="96"/>
        <v>0</v>
      </c>
      <c r="L357" s="191"/>
      <c r="M357" s="37">
        <f t="shared" si="97"/>
        <v>0</v>
      </c>
      <c r="N357" s="191"/>
      <c r="O357" s="37">
        <f t="shared" si="98"/>
        <v>0</v>
      </c>
      <c r="P357" s="30">
        <v>25</v>
      </c>
      <c r="Q357" s="191">
        <v>300</v>
      </c>
      <c r="R357" s="191"/>
      <c r="S357" s="191">
        <f t="shared" si="101"/>
        <v>2</v>
      </c>
      <c r="T357" s="191"/>
      <c r="U357" s="194">
        <f t="shared" si="93"/>
        <v>22194.555682731709</v>
      </c>
      <c r="V357" s="191"/>
      <c r="W357" s="194">
        <f t="shared" si="99"/>
        <v>22194.555682731709</v>
      </c>
      <c r="X357" s="191"/>
      <c r="Y357" s="194">
        <f>IF($K$8="No",0,SUM($W$20*Inputs!$G$79,Financials!LY$19-Financials!LY$15))</f>
        <v>2734.0338279431148</v>
      </c>
      <c r="Z357" s="191"/>
      <c r="AA357" s="194">
        <f>IF($K$8="No",0,Financials!LY$41)</f>
        <v>759.604083158408</v>
      </c>
      <c r="AB357" s="194"/>
      <c r="AC357" s="37">
        <f t="shared" si="100"/>
        <v>0</v>
      </c>
    </row>
    <row r="358" spans="5:29" s="15" customFormat="1">
      <c r="E358" s="191">
        <v>339</v>
      </c>
      <c r="F358" s="191"/>
      <c r="G358" s="37">
        <f t="shared" si="94"/>
        <v>0</v>
      </c>
      <c r="H358" s="37"/>
      <c r="I358" s="37">
        <f t="shared" si="95"/>
        <v>0</v>
      </c>
      <c r="J358" s="191"/>
      <c r="K358" s="37">
        <f t="shared" si="96"/>
        <v>0</v>
      </c>
      <c r="L358" s="191"/>
      <c r="M358" s="37">
        <f t="shared" si="97"/>
        <v>0</v>
      </c>
      <c r="N358" s="191"/>
      <c r="O358" s="37">
        <f t="shared" si="98"/>
        <v>0</v>
      </c>
      <c r="P358" s="30">
        <v>25</v>
      </c>
      <c r="Q358" s="191">
        <v>300</v>
      </c>
      <c r="R358" s="191"/>
      <c r="S358" s="191">
        <f t="shared" si="101"/>
        <v>3</v>
      </c>
      <c r="T358" s="191"/>
      <c r="U358" s="194">
        <f t="shared" si="93"/>
        <v>22194.555682731709</v>
      </c>
      <c r="V358" s="191"/>
      <c r="W358" s="194">
        <f t="shared" si="99"/>
        <v>22194.555682731709</v>
      </c>
      <c r="X358" s="191"/>
      <c r="Y358" s="194">
        <f>IF($K$8="No",0,SUM($W$20*Inputs!$G$79,Financials!LY$19-Financials!LY$15))</f>
        <v>2734.0338279431148</v>
      </c>
      <c r="Z358" s="191"/>
      <c r="AA358" s="194">
        <f>IF($K$8="No",0,Financials!LY$41)</f>
        <v>759.604083158408</v>
      </c>
      <c r="AB358" s="194"/>
      <c r="AC358" s="37">
        <f t="shared" si="100"/>
        <v>0</v>
      </c>
    </row>
    <row r="359" spans="5:29" s="15" customFormat="1">
      <c r="E359" s="191">
        <v>340</v>
      </c>
      <c r="F359" s="191"/>
      <c r="G359" s="37">
        <f t="shared" si="94"/>
        <v>0</v>
      </c>
      <c r="H359" s="37"/>
      <c r="I359" s="37">
        <f t="shared" si="95"/>
        <v>0</v>
      </c>
      <c r="J359" s="191"/>
      <c r="K359" s="37">
        <f t="shared" si="96"/>
        <v>0</v>
      </c>
      <c r="L359" s="191"/>
      <c r="M359" s="37">
        <f t="shared" si="97"/>
        <v>0</v>
      </c>
      <c r="N359" s="191"/>
      <c r="O359" s="37">
        <f t="shared" si="98"/>
        <v>0</v>
      </c>
      <c r="P359" s="30">
        <v>25</v>
      </c>
      <c r="Q359" s="191">
        <v>300</v>
      </c>
      <c r="R359" s="191"/>
      <c r="S359" s="191">
        <f t="shared" si="101"/>
        <v>4</v>
      </c>
      <c r="T359" s="191"/>
      <c r="U359" s="194">
        <f t="shared" si="93"/>
        <v>22194.555682731709</v>
      </c>
      <c r="V359" s="191"/>
      <c r="W359" s="194">
        <f t="shared" si="99"/>
        <v>22194.555682731709</v>
      </c>
      <c r="X359" s="191"/>
      <c r="Y359" s="194">
        <f>IF($K$8="No",0,SUM($W$20*Inputs!$G$79,Financials!LY$19-Financials!LY$15))</f>
        <v>2734.0338279431148</v>
      </c>
      <c r="Z359" s="191"/>
      <c r="AA359" s="194">
        <f>IF($K$8="No",0,Financials!LY$41)</f>
        <v>759.604083158408</v>
      </c>
      <c r="AB359" s="194"/>
      <c r="AC359" s="37">
        <f t="shared" si="100"/>
        <v>0</v>
      </c>
    </row>
    <row r="360" spans="5:29" s="15" customFormat="1">
      <c r="E360" s="191">
        <v>341</v>
      </c>
      <c r="F360" s="191"/>
      <c r="G360" s="37">
        <f t="shared" si="94"/>
        <v>0</v>
      </c>
      <c r="H360" s="37"/>
      <c r="I360" s="37">
        <f t="shared" si="95"/>
        <v>0</v>
      </c>
      <c r="J360" s="191"/>
      <c r="K360" s="37">
        <f t="shared" si="96"/>
        <v>0</v>
      </c>
      <c r="L360" s="191"/>
      <c r="M360" s="37">
        <f t="shared" si="97"/>
        <v>0</v>
      </c>
      <c r="N360" s="191"/>
      <c r="O360" s="37">
        <f t="shared" si="98"/>
        <v>0</v>
      </c>
      <c r="P360" s="30">
        <v>25</v>
      </c>
      <c r="Q360" s="191">
        <v>300</v>
      </c>
      <c r="R360" s="191"/>
      <c r="S360" s="191">
        <f t="shared" si="101"/>
        <v>5</v>
      </c>
      <c r="T360" s="191"/>
      <c r="U360" s="194">
        <f t="shared" si="93"/>
        <v>22194.555682731709</v>
      </c>
      <c r="V360" s="191"/>
      <c r="W360" s="194">
        <f t="shared" si="99"/>
        <v>22194.555682731709</v>
      </c>
      <c r="X360" s="191"/>
      <c r="Y360" s="194">
        <f>IF($K$8="No",0,SUM($W$20*Inputs!$G$79,Financials!LY$19-Financials!LY$15))</f>
        <v>2734.0338279431148</v>
      </c>
      <c r="Z360" s="191"/>
      <c r="AA360" s="194">
        <f>IF($K$8="No",0,Financials!LY$41)</f>
        <v>759.604083158408</v>
      </c>
      <c r="AB360" s="194"/>
      <c r="AC360" s="37">
        <f t="shared" si="100"/>
        <v>0</v>
      </c>
    </row>
    <row r="361" spans="5:29" s="15" customFormat="1">
      <c r="E361" s="191">
        <v>342</v>
      </c>
      <c r="F361" s="191"/>
      <c r="G361" s="37">
        <f t="shared" si="94"/>
        <v>0</v>
      </c>
      <c r="H361" s="37"/>
      <c r="I361" s="37">
        <f t="shared" si="95"/>
        <v>0</v>
      </c>
      <c r="J361" s="191"/>
      <c r="K361" s="37">
        <f t="shared" si="96"/>
        <v>0</v>
      </c>
      <c r="L361" s="191"/>
      <c r="M361" s="37">
        <f t="shared" si="97"/>
        <v>0</v>
      </c>
      <c r="N361" s="191"/>
      <c r="O361" s="37">
        <f t="shared" si="98"/>
        <v>0</v>
      </c>
      <c r="P361" s="30">
        <v>25</v>
      </c>
      <c r="Q361" s="191">
        <v>300</v>
      </c>
      <c r="R361" s="191"/>
      <c r="S361" s="191">
        <f t="shared" si="101"/>
        <v>6</v>
      </c>
      <c r="T361" s="191"/>
      <c r="U361" s="194">
        <f t="shared" si="93"/>
        <v>22194.555682731709</v>
      </c>
      <c r="V361" s="191"/>
      <c r="W361" s="194">
        <f t="shared" si="99"/>
        <v>22194.555682731709</v>
      </c>
      <c r="X361" s="191"/>
      <c r="Y361" s="194">
        <f>IF($K$8="No",0,SUM($W$20*Inputs!$G$79,Financials!LY$19-Financials!LY$15))</f>
        <v>2734.0338279431148</v>
      </c>
      <c r="Z361" s="191"/>
      <c r="AA361" s="194">
        <f>IF($K$8="No",0,Financials!LY$41)</f>
        <v>759.604083158408</v>
      </c>
      <c r="AB361" s="194"/>
      <c r="AC361" s="37">
        <f t="shared" si="100"/>
        <v>0</v>
      </c>
    </row>
    <row r="362" spans="5:29" s="15" customFormat="1">
      <c r="E362" s="191">
        <v>343</v>
      </c>
      <c r="F362" s="191"/>
      <c r="G362" s="37">
        <f t="shared" si="94"/>
        <v>0</v>
      </c>
      <c r="H362" s="37"/>
      <c r="I362" s="37">
        <f t="shared" si="95"/>
        <v>0</v>
      </c>
      <c r="J362" s="191"/>
      <c r="K362" s="37">
        <f t="shared" si="96"/>
        <v>0</v>
      </c>
      <c r="L362" s="191"/>
      <c r="M362" s="37">
        <f t="shared" si="97"/>
        <v>0</v>
      </c>
      <c r="N362" s="191"/>
      <c r="O362" s="37">
        <f t="shared" si="98"/>
        <v>0</v>
      </c>
      <c r="P362" s="30">
        <v>25</v>
      </c>
      <c r="Q362" s="191">
        <v>300</v>
      </c>
      <c r="R362" s="191"/>
      <c r="S362" s="191">
        <f t="shared" si="101"/>
        <v>7</v>
      </c>
      <c r="T362" s="191"/>
      <c r="U362" s="194">
        <f t="shared" si="93"/>
        <v>22194.555682731709</v>
      </c>
      <c r="V362" s="191"/>
      <c r="W362" s="194">
        <f t="shared" si="99"/>
        <v>22194.555682731709</v>
      </c>
      <c r="X362" s="191"/>
      <c r="Y362" s="194">
        <f>IF($K$8="No",0,SUM($W$20*Inputs!$G$79,Financials!LY$19-Financials!LY$15))</f>
        <v>2734.0338279431148</v>
      </c>
      <c r="Z362" s="191"/>
      <c r="AA362" s="194">
        <f>IF($K$8="No",0,Financials!LY$41)</f>
        <v>759.604083158408</v>
      </c>
      <c r="AB362" s="194"/>
      <c r="AC362" s="37">
        <f t="shared" si="100"/>
        <v>0</v>
      </c>
    </row>
    <row r="363" spans="5:29" s="15" customFormat="1">
      <c r="E363" s="191">
        <v>344</v>
      </c>
      <c r="F363" s="191"/>
      <c r="G363" s="37">
        <f t="shared" si="94"/>
        <v>0</v>
      </c>
      <c r="H363" s="37"/>
      <c r="I363" s="37">
        <f t="shared" si="95"/>
        <v>0</v>
      </c>
      <c r="J363" s="191"/>
      <c r="K363" s="37">
        <f t="shared" si="96"/>
        <v>0</v>
      </c>
      <c r="L363" s="191"/>
      <c r="M363" s="37">
        <f t="shared" si="97"/>
        <v>0</v>
      </c>
      <c r="N363" s="191"/>
      <c r="O363" s="37">
        <f t="shared" si="98"/>
        <v>0</v>
      </c>
      <c r="P363" s="30">
        <v>25</v>
      </c>
      <c r="Q363" s="191">
        <v>300</v>
      </c>
      <c r="R363" s="191"/>
      <c r="S363" s="191">
        <f t="shared" si="101"/>
        <v>8</v>
      </c>
      <c r="T363" s="191"/>
      <c r="U363" s="194">
        <f t="shared" si="93"/>
        <v>22194.555682731709</v>
      </c>
      <c r="V363" s="191"/>
      <c r="W363" s="194">
        <f t="shared" si="99"/>
        <v>22194.555682731709</v>
      </c>
      <c r="X363" s="191"/>
      <c r="Y363" s="194">
        <f>IF($K$8="No",0,SUM($W$20*Inputs!$G$79,Financials!LY$19-Financials!LY$15))</f>
        <v>2734.0338279431148</v>
      </c>
      <c r="Z363" s="191"/>
      <c r="AA363" s="194">
        <f>IF($K$8="No",0,Financials!LY$41)</f>
        <v>759.604083158408</v>
      </c>
      <c r="AB363" s="194"/>
      <c r="AC363" s="37">
        <f t="shared" si="100"/>
        <v>0</v>
      </c>
    </row>
    <row r="364" spans="5:29" s="15" customFormat="1">
      <c r="E364" s="191">
        <v>345</v>
      </c>
      <c r="F364" s="191"/>
      <c r="G364" s="37">
        <f t="shared" si="94"/>
        <v>0</v>
      </c>
      <c r="H364" s="37"/>
      <c r="I364" s="37">
        <f t="shared" si="95"/>
        <v>0</v>
      </c>
      <c r="J364" s="191"/>
      <c r="K364" s="37">
        <f t="shared" si="96"/>
        <v>0</v>
      </c>
      <c r="L364" s="191"/>
      <c r="M364" s="37">
        <f t="shared" si="97"/>
        <v>0</v>
      </c>
      <c r="N364" s="191"/>
      <c r="O364" s="37">
        <f t="shared" si="98"/>
        <v>0</v>
      </c>
      <c r="P364" s="30">
        <v>25</v>
      </c>
      <c r="Q364" s="191">
        <v>300</v>
      </c>
      <c r="R364" s="191"/>
      <c r="S364" s="191">
        <f t="shared" si="101"/>
        <v>9</v>
      </c>
      <c r="T364" s="191"/>
      <c r="U364" s="194">
        <f t="shared" si="93"/>
        <v>22194.555682731709</v>
      </c>
      <c r="V364" s="191"/>
      <c r="W364" s="194">
        <f t="shared" si="99"/>
        <v>22194.555682731709</v>
      </c>
      <c r="X364" s="191"/>
      <c r="Y364" s="194">
        <f>IF($K$8="No",0,SUM($W$20*Inputs!$G$79,Financials!LY$19-Financials!LY$15))</f>
        <v>2734.0338279431148</v>
      </c>
      <c r="Z364" s="191"/>
      <c r="AA364" s="194">
        <f>IF($K$8="No",0,Financials!LY$41)</f>
        <v>759.604083158408</v>
      </c>
      <c r="AB364" s="194"/>
      <c r="AC364" s="37">
        <f t="shared" si="100"/>
        <v>0</v>
      </c>
    </row>
    <row r="365" spans="5:29" s="15" customFormat="1">
      <c r="E365" s="191">
        <v>346</v>
      </c>
      <c r="F365" s="191"/>
      <c r="G365" s="37">
        <f t="shared" si="94"/>
        <v>0</v>
      </c>
      <c r="H365" s="37"/>
      <c r="I365" s="37">
        <f t="shared" si="95"/>
        <v>0</v>
      </c>
      <c r="J365" s="191"/>
      <c r="K365" s="37">
        <f t="shared" si="96"/>
        <v>0</v>
      </c>
      <c r="L365" s="191"/>
      <c r="M365" s="37">
        <f t="shared" si="97"/>
        <v>0</v>
      </c>
      <c r="N365" s="191"/>
      <c r="O365" s="37">
        <f t="shared" si="98"/>
        <v>0</v>
      </c>
      <c r="P365" s="30">
        <v>25</v>
      </c>
      <c r="Q365" s="191">
        <v>300</v>
      </c>
      <c r="R365" s="191"/>
      <c r="S365" s="191">
        <f t="shared" si="101"/>
        <v>10</v>
      </c>
      <c r="T365" s="191"/>
      <c r="U365" s="194">
        <f t="shared" si="93"/>
        <v>22194.555682731709</v>
      </c>
      <c r="V365" s="191"/>
      <c r="W365" s="194">
        <f t="shared" si="99"/>
        <v>22194.555682731709</v>
      </c>
      <c r="X365" s="191"/>
      <c r="Y365" s="194">
        <f>IF($K$8="No",0,SUM($W$20*Inputs!$G$79,Financials!LY$19-Financials!LY$15))</f>
        <v>2734.0338279431148</v>
      </c>
      <c r="Z365" s="191"/>
      <c r="AA365" s="194">
        <f>IF($K$8="No",0,Financials!LY$41)</f>
        <v>759.604083158408</v>
      </c>
      <c r="AB365" s="194"/>
      <c r="AC365" s="37">
        <f t="shared" si="100"/>
        <v>0</v>
      </c>
    </row>
    <row r="366" spans="5:29" s="15" customFormat="1">
      <c r="E366" s="191">
        <v>347</v>
      </c>
      <c r="F366" s="191"/>
      <c r="G366" s="37">
        <f t="shared" si="94"/>
        <v>0</v>
      </c>
      <c r="H366" s="37"/>
      <c r="I366" s="37">
        <f t="shared" si="95"/>
        <v>0</v>
      </c>
      <c r="J366" s="191"/>
      <c r="K366" s="37">
        <f t="shared" si="96"/>
        <v>0</v>
      </c>
      <c r="L366" s="191"/>
      <c r="M366" s="37">
        <f t="shared" si="97"/>
        <v>0</v>
      </c>
      <c r="N366" s="191"/>
      <c r="O366" s="37">
        <f t="shared" si="98"/>
        <v>0</v>
      </c>
      <c r="P366" s="30">
        <v>25</v>
      </c>
      <c r="Q366" s="191">
        <v>300</v>
      </c>
      <c r="R366" s="191"/>
      <c r="S366" s="191">
        <f t="shared" si="101"/>
        <v>11</v>
      </c>
      <c r="T366" s="191"/>
      <c r="U366" s="194">
        <f t="shared" si="93"/>
        <v>22194.555682731709</v>
      </c>
      <c r="V366" s="191"/>
      <c r="W366" s="194">
        <f t="shared" si="99"/>
        <v>22194.555682731709</v>
      </c>
      <c r="X366" s="191"/>
      <c r="Y366" s="194">
        <f>IF($K$8="No",0,SUM($W$20*Inputs!$G$79,Financials!LY$19-Financials!LY$15))</f>
        <v>2734.0338279431148</v>
      </c>
      <c r="Z366" s="191"/>
      <c r="AA366" s="194">
        <f>IF($K$8="No",0,Financials!LY$41)</f>
        <v>759.604083158408</v>
      </c>
      <c r="AB366" s="194"/>
      <c r="AC366" s="37">
        <f t="shared" si="100"/>
        <v>0</v>
      </c>
    </row>
    <row r="367" spans="5:29" s="15" customFormat="1">
      <c r="E367" s="191">
        <v>348</v>
      </c>
      <c r="F367" s="191"/>
      <c r="G367" s="37">
        <f t="shared" si="94"/>
        <v>0</v>
      </c>
      <c r="H367" s="37"/>
      <c r="I367" s="37">
        <f t="shared" si="95"/>
        <v>0</v>
      </c>
      <c r="J367" s="191"/>
      <c r="K367" s="37">
        <f t="shared" si="96"/>
        <v>0</v>
      </c>
      <c r="L367" s="191"/>
      <c r="M367" s="37">
        <f t="shared" si="97"/>
        <v>0</v>
      </c>
      <c r="N367" s="191"/>
      <c r="O367" s="37">
        <f t="shared" si="98"/>
        <v>0</v>
      </c>
      <c r="P367" s="30">
        <v>25</v>
      </c>
      <c r="Q367" s="191">
        <v>300</v>
      </c>
      <c r="R367" s="191"/>
      <c r="S367" s="191">
        <f t="shared" si="101"/>
        <v>12</v>
      </c>
      <c r="T367" s="191"/>
      <c r="U367" s="194">
        <f t="shared" si="93"/>
        <v>22194.555682731709</v>
      </c>
      <c r="V367" s="191"/>
      <c r="W367" s="194">
        <f t="shared" si="99"/>
        <v>22194.555682731709</v>
      </c>
      <c r="X367" s="191"/>
      <c r="Y367" s="194">
        <f>IF($K$8="No",0,SUM($W$20*Inputs!$G$79,Financials!LY$19-Financials!LY$15))</f>
        <v>2734.0338279431148</v>
      </c>
      <c r="Z367" s="191"/>
      <c r="AA367" s="194">
        <f>IF($K$8="No",0,Financials!LY$41)</f>
        <v>759.604083158408</v>
      </c>
      <c r="AB367" s="194"/>
      <c r="AC367" s="37">
        <f t="shared" si="100"/>
        <v>0</v>
      </c>
    </row>
    <row r="368" spans="5:29" s="15" customFormat="1">
      <c r="E368" s="191">
        <v>349</v>
      </c>
      <c r="F368" s="191"/>
      <c r="G368" s="37">
        <f t="shared" si="94"/>
        <v>0</v>
      </c>
      <c r="H368" s="37"/>
      <c r="I368" s="37">
        <f t="shared" si="95"/>
        <v>0</v>
      </c>
      <c r="J368" s="191"/>
      <c r="K368" s="37">
        <f t="shared" si="96"/>
        <v>0</v>
      </c>
      <c r="L368" s="191"/>
      <c r="M368" s="37">
        <f t="shared" si="97"/>
        <v>0</v>
      </c>
      <c r="N368" s="191"/>
      <c r="O368" s="37">
        <f t="shared" si="98"/>
        <v>0</v>
      </c>
      <c r="P368" s="30">
        <v>25</v>
      </c>
      <c r="Q368" s="191">
        <v>300</v>
      </c>
      <c r="R368" s="191"/>
      <c r="S368" s="191">
        <f t="shared" si="101"/>
        <v>1</v>
      </c>
      <c r="T368" s="191"/>
      <c r="U368" s="194">
        <f t="shared" si="93"/>
        <v>22194.555682731709</v>
      </c>
      <c r="V368" s="191"/>
      <c r="W368" s="194">
        <f t="shared" si="99"/>
        <v>22194.555682731709</v>
      </c>
      <c r="X368" s="191"/>
      <c r="Y368" s="194">
        <f>IF($K$8="No",0,SUM($W$20*Inputs!$G$79,Financials!LY$19-Financials!LY$15))</f>
        <v>2734.0338279431148</v>
      </c>
      <c r="Z368" s="191"/>
      <c r="AA368" s="194">
        <f>IF($K$8="No",0,Financials!LY$41)</f>
        <v>759.604083158408</v>
      </c>
      <c r="AB368" s="194"/>
      <c r="AC368" s="37">
        <f t="shared" si="100"/>
        <v>0</v>
      </c>
    </row>
    <row r="369" spans="5:29" s="15" customFormat="1">
      <c r="E369" s="191">
        <v>350</v>
      </c>
      <c r="F369" s="191"/>
      <c r="G369" s="37">
        <f t="shared" si="94"/>
        <v>0</v>
      </c>
      <c r="H369" s="37"/>
      <c r="I369" s="37">
        <f t="shared" si="95"/>
        <v>0</v>
      </c>
      <c r="J369" s="191"/>
      <c r="K369" s="37">
        <f t="shared" si="96"/>
        <v>0</v>
      </c>
      <c r="L369" s="191"/>
      <c r="M369" s="37">
        <f t="shared" si="97"/>
        <v>0</v>
      </c>
      <c r="N369" s="191"/>
      <c r="O369" s="37">
        <f t="shared" si="98"/>
        <v>0</v>
      </c>
      <c r="P369" s="30">
        <v>25</v>
      </c>
      <c r="Q369" s="191">
        <v>300</v>
      </c>
      <c r="R369" s="191"/>
      <c r="S369" s="191">
        <f t="shared" si="101"/>
        <v>2</v>
      </c>
      <c r="T369" s="191"/>
      <c r="U369" s="194">
        <f t="shared" si="93"/>
        <v>22194.555682731709</v>
      </c>
      <c r="V369" s="191"/>
      <c r="W369" s="194">
        <f t="shared" si="99"/>
        <v>22194.555682731709</v>
      </c>
      <c r="X369" s="191"/>
      <c r="Y369" s="194">
        <f>IF($K$8="No",0,SUM($W$20*Inputs!$G$79,Financials!LY$19-Financials!LY$15))</f>
        <v>2734.0338279431148</v>
      </c>
      <c r="Z369" s="191"/>
      <c r="AA369" s="194">
        <f>IF($K$8="No",0,Financials!LY$41)</f>
        <v>759.604083158408</v>
      </c>
      <c r="AB369" s="194"/>
      <c r="AC369" s="37">
        <f t="shared" si="100"/>
        <v>0</v>
      </c>
    </row>
    <row r="370" spans="5:29" s="15" customFormat="1">
      <c r="E370" s="191">
        <v>351</v>
      </c>
      <c r="F370" s="191"/>
      <c r="G370" s="37">
        <f t="shared" si="94"/>
        <v>0</v>
      </c>
      <c r="H370" s="37"/>
      <c r="I370" s="37">
        <f t="shared" si="95"/>
        <v>0</v>
      </c>
      <c r="J370" s="191"/>
      <c r="K370" s="37">
        <f t="shared" si="96"/>
        <v>0</v>
      </c>
      <c r="L370" s="191"/>
      <c r="M370" s="37">
        <f t="shared" si="97"/>
        <v>0</v>
      </c>
      <c r="N370" s="191"/>
      <c r="O370" s="37">
        <f t="shared" si="98"/>
        <v>0</v>
      </c>
      <c r="P370" s="30">
        <v>25</v>
      </c>
      <c r="Q370" s="191">
        <v>300</v>
      </c>
      <c r="R370" s="191"/>
      <c r="S370" s="191">
        <f t="shared" si="101"/>
        <v>3</v>
      </c>
      <c r="T370" s="191"/>
      <c r="U370" s="194">
        <f t="shared" si="93"/>
        <v>22194.555682731709</v>
      </c>
      <c r="V370" s="191"/>
      <c r="W370" s="194">
        <f t="shared" si="99"/>
        <v>22194.555682731709</v>
      </c>
      <c r="X370" s="191"/>
      <c r="Y370" s="194">
        <f>IF($K$8="No",0,SUM($W$20*Inputs!$G$79,Financials!LY$19-Financials!LY$15))</f>
        <v>2734.0338279431148</v>
      </c>
      <c r="Z370" s="191"/>
      <c r="AA370" s="194">
        <f>IF($K$8="No",0,Financials!LY$41)</f>
        <v>759.604083158408</v>
      </c>
      <c r="AB370" s="194"/>
      <c r="AC370" s="37">
        <f t="shared" si="100"/>
        <v>0</v>
      </c>
    </row>
    <row r="371" spans="5:29" s="15" customFormat="1">
      <c r="E371" s="191">
        <v>352</v>
      </c>
      <c r="F371" s="191"/>
      <c r="G371" s="37">
        <f t="shared" si="94"/>
        <v>0</v>
      </c>
      <c r="H371" s="37"/>
      <c r="I371" s="37">
        <f t="shared" si="95"/>
        <v>0</v>
      </c>
      <c r="J371" s="191"/>
      <c r="K371" s="37">
        <f t="shared" si="96"/>
        <v>0</v>
      </c>
      <c r="L371" s="191"/>
      <c r="M371" s="37">
        <f t="shared" si="97"/>
        <v>0</v>
      </c>
      <c r="N371" s="191"/>
      <c r="O371" s="37">
        <f t="shared" si="98"/>
        <v>0</v>
      </c>
      <c r="P371" s="30">
        <v>25</v>
      </c>
      <c r="Q371" s="191">
        <v>300</v>
      </c>
      <c r="R371" s="191"/>
      <c r="S371" s="191">
        <f t="shared" si="101"/>
        <v>4</v>
      </c>
      <c r="T371" s="191"/>
      <c r="U371" s="194">
        <f t="shared" si="93"/>
        <v>22194.555682731709</v>
      </c>
      <c r="V371" s="191"/>
      <c r="W371" s="194">
        <f t="shared" si="99"/>
        <v>22194.555682731709</v>
      </c>
      <c r="X371" s="191"/>
      <c r="Y371" s="194">
        <f>IF($K$8="No",0,SUM($W$20*Inputs!$G$79,Financials!LY$19-Financials!LY$15))</f>
        <v>2734.0338279431148</v>
      </c>
      <c r="Z371" s="191"/>
      <c r="AA371" s="194">
        <f>IF($K$8="No",0,Financials!LY$41)</f>
        <v>759.604083158408</v>
      </c>
      <c r="AB371" s="194"/>
      <c r="AC371" s="37">
        <f t="shared" si="100"/>
        <v>0</v>
      </c>
    </row>
    <row r="372" spans="5:29" s="15" customFormat="1">
      <c r="E372" s="191">
        <v>353</v>
      </c>
      <c r="F372" s="191"/>
      <c r="G372" s="37">
        <f t="shared" si="94"/>
        <v>0</v>
      </c>
      <c r="H372" s="37"/>
      <c r="I372" s="37">
        <f t="shared" si="95"/>
        <v>0</v>
      </c>
      <c r="J372" s="191"/>
      <c r="K372" s="37">
        <f t="shared" si="96"/>
        <v>0</v>
      </c>
      <c r="L372" s="191"/>
      <c r="M372" s="37">
        <f t="shared" si="97"/>
        <v>0</v>
      </c>
      <c r="N372" s="191"/>
      <c r="O372" s="37">
        <f t="shared" si="98"/>
        <v>0</v>
      </c>
      <c r="P372" s="30">
        <v>25</v>
      </c>
      <c r="Q372" s="191">
        <v>300</v>
      </c>
      <c r="R372" s="191"/>
      <c r="S372" s="191">
        <f t="shared" si="101"/>
        <v>5</v>
      </c>
      <c r="T372" s="191"/>
      <c r="U372" s="194">
        <f t="shared" si="93"/>
        <v>22194.555682731709</v>
      </c>
      <c r="V372" s="191"/>
      <c r="W372" s="194">
        <f t="shared" si="99"/>
        <v>22194.555682731709</v>
      </c>
      <c r="X372" s="191"/>
      <c r="Y372" s="194">
        <f>IF($K$8="No",0,SUM($W$20*Inputs!$G$79,Financials!LY$19-Financials!LY$15))</f>
        <v>2734.0338279431148</v>
      </c>
      <c r="Z372" s="191"/>
      <c r="AA372" s="194">
        <f>IF($K$8="No",0,Financials!LY$41)</f>
        <v>759.604083158408</v>
      </c>
      <c r="AB372" s="194"/>
      <c r="AC372" s="37">
        <f t="shared" si="100"/>
        <v>0</v>
      </c>
    </row>
    <row r="373" spans="5:29" s="15" customFormat="1">
      <c r="E373" s="191">
        <v>354</v>
      </c>
      <c r="F373" s="191"/>
      <c r="G373" s="37">
        <f t="shared" si="94"/>
        <v>0</v>
      </c>
      <c r="H373" s="37"/>
      <c r="I373" s="37">
        <f t="shared" si="95"/>
        <v>0</v>
      </c>
      <c r="J373" s="191"/>
      <c r="K373" s="37">
        <f t="shared" si="96"/>
        <v>0</v>
      </c>
      <c r="L373" s="191"/>
      <c r="M373" s="37">
        <f t="shared" si="97"/>
        <v>0</v>
      </c>
      <c r="N373" s="191"/>
      <c r="O373" s="37">
        <f t="shared" si="98"/>
        <v>0</v>
      </c>
      <c r="P373" s="30">
        <v>25</v>
      </c>
      <c r="Q373" s="191">
        <v>300</v>
      </c>
      <c r="R373" s="191"/>
      <c r="S373" s="191">
        <f t="shared" si="101"/>
        <v>6</v>
      </c>
      <c r="T373" s="191"/>
      <c r="U373" s="194">
        <f t="shared" ref="U373:U379" si="102">U372</f>
        <v>22194.555682731709</v>
      </c>
      <c r="V373" s="191"/>
      <c r="W373" s="194">
        <f t="shared" si="99"/>
        <v>22194.555682731709</v>
      </c>
      <c r="X373" s="191"/>
      <c r="Y373" s="194">
        <f>IF($K$8="No",0,SUM($W$20*Inputs!$G$79,Financials!LY$19-Financials!LY$15))</f>
        <v>2734.0338279431148</v>
      </c>
      <c r="Z373" s="191"/>
      <c r="AA373" s="194">
        <f>IF($K$8="No",0,Financials!LY$41)</f>
        <v>759.604083158408</v>
      </c>
      <c r="AB373" s="194"/>
      <c r="AC373" s="37">
        <f t="shared" si="100"/>
        <v>0</v>
      </c>
    </row>
    <row r="374" spans="5:29" s="15" customFormat="1">
      <c r="E374" s="191">
        <v>355</v>
      </c>
      <c r="F374" s="191"/>
      <c r="G374" s="37">
        <f t="shared" si="94"/>
        <v>0</v>
      </c>
      <c r="H374" s="37"/>
      <c r="I374" s="37">
        <f t="shared" si="95"/>
        <v>0</v>
      </c>
      <c r="J374" s="191"/>
      <c r="K374" s="37">
        <f t="shared" si="96"/>
        <v>0</v>
      </c>
      <c r="L374" s="191"/>
      <c r="M374" s="37">
        <f t="shared" si="97"/>
        <v>0</v>
      </c>
      <c r="N374" s="191"/>
      <c r="O374" s="37">
        <f t="shared" si="98"/>
        <v>0</v>
      </c>
      <c r="P374" s="30">
        <v>25</v>
      </c>
      <c r="Q374" s="191">
        <v>300</v>
      </c>
      <c r="R374" s="191"/>
      <c r="S374" s="191">
        <f t="shared" si="101"/>
        <v>7</v>
      </c>
      <c r="T374" s="191"/>
      <c r="U374" s="194">
        <f t="shared" si="102"/>
        <v>22194.555682731709</v>
      </c>
      <c r="V374" s="191"/>
      <c r="W374" s="194">
        <f t="shared" si="99"/>
        <v>22194.555682731709</v>
      </c>
      <c r="X374" s="191"/>
      <c r="Y374" s="194">
        <f>IF($K$8="No",0,SUM($W$20*Inputs!$G$79,Financials!LY$19-Financials!LY$15))</f>
        <v>2734.0338279431148</v>
      </c>
      <c r="Z374" s="191"/>
      <c r="AA374" s="194">
        <f>IF($K$8="No",0,Financials!LY$41)</f>
        <v>759.604083158408</v>
      </c>
      <c r="AB374" s="194"/>
      <c r="AC374" s="37">
        <f t="shared" si="100"/>
        <v>0</v>
      </c>
    </row>
    <row r="375" spans="5:29" s="15" customFormat="1">
      <c r="E375" s="191">
        <v>356</v>
      </c>
      <c r="F375" s="191"/>
      <c r="G375" s="37">
        <f t="shared" si="94"/>
        <v>0</v>
      </c>
      <c r="H375" s="37"/>
      <c r="I375" s="37">
        <f t="shared" si="95"/>
        <v>0</v>
      </c>
      <c r="J375" s="191"/>
      <c r="K375" s="37">
        <f t="shared" si="96"/>
        <v>0</v>
      </c>
      <c r="L375" s="191"/>
      <c r="M375" s="37">
        <f t="shared" si="97"/>
        <v>0</v>
      </c>
      <c r="N375" s="191"/>
      <c r="O375" s="37">
        <f t="shared" si="98"/>
        <v>0</v>
      </c>
      <c r="P375" s="30">
        <v>25</v>
      </c>
      <c r="Q375" s="191">
        <v>300</v>
      </c>
      <c r="R375" s="191"/>
      <c r="S375" s="191">
        <f t="shared" si="101"/>
        <v>8</v>
      </c>
      <c r="T375" s="191"/>
      <c r="U375" s="194">
        <f t="shared" si="102"/>
        <v>22194.555682731709</v>
      </c>
      <c r="V375" s="191"/>
      <c r="W375" s="194">
        <f t="shared" si="99"/>
        <v>22194.555682731709</v>
      </c>
      <c r="X375" s="191"/>
      <c r="Y375" s="194">
        <f>IF($K$8="No",0,SUM($W$20*Inputs!$G$79,Financials!LY$19-Financials!LY$15))</f>
        <v>2734.0338279431148</v>
      </c>
      <c r="Z375" s="191"/>
      <c r="AA375" s="194">
        <f>IF($K$8="No",0,Financials!LY$41)</f>
        <v>759.604083158408</v>
      </c>
      <c r="AB375" s="194"/>
      <c r="AC375" s="37">
        <f t="shared" si="100"/>
        <v>0</v>
      </c>
    </row>
    <row r="376" spans="5:29" s="15" customFormat="1">
      <c r="E376" s="191">
        <v>357</v>
      </c>
      <c r="F376" s="191"/>
      <c r="G376" s="37">
        <f t="shared" si="94"/>
        <v>0</v>
      </c>
      <c r="H376" s="37"/>
      <c r="I376" s="37">
        <f t="shared" si="95"/>
        <v>0</v>
      </c>
      <c r="J376" s="191"/>
      <c r="K376" s="37">
        <f t="shared" si="96"/>
        <v>0</v>
      </c>
      <c r="L376" s="191"/>
      <c r="M376" s="37">
        <f t="shared" si="97"/>
        <v>0</v>
      </c>
      <c r="N376" s="191"/>
      <c r="O376" s="37">
        <f t="shared" si="98"/>
        <v>0</v>
      </c>
      <c r="P376" s="30">
        <v>25</v>
      </c>
      <c r="Q376" s="191">
        <v>300</v>
      </c>
      <c r="R376" s="191"/>
      <c r="S376" s="191">
        <f t="shared" si="101"/>
        <v>9</v>
      </c>
      <c r="T376" s="191"/>
      <c r="U376" s="194">
        <f t="shared" si="102"/>
        <v>22194.555682731709</v>
      </c>
      <c r="V376" s="191"/>
      <c r="W376" s="194">
        <f t="shared" si="99"/>
        <v>22194.555682731709</v>
      </c>
      <c r="X376" s="191"/>
      <c r="Y376" s="194">
        <f>IF($K$8="No",0,SUM($W$20*Inputs!$G$79,Financials!LY$19-Financials!LY$15))</f>
        <v>2734.0338279431148</v>
      </c>
      <c r="Z376" s="191"/>
      <c r="AA376" s="194">
        <f>IF($K$8="No",0,Financials!LY$41)</f>
        <v>759.604083158408</v>
      </c>
      <c r="AB376" s="194"/>
      <c r="AC376" s="37">
        <f t="shared" si="100"/>
        <v>0</v>
      </c>
    </row>
    <row r="377" spans="5:29" s="15" customFormat="1">
      <c r="E377" s="191">
        <v>358</v>
      </c>
      <c r="F377" s="191"/>
      <c r="G377" s="37">
        <f t="shared" si="94"/>
        <v>0</v>
      </c>
      <c r="H377" s="37"/>
      <c r="I377" s="37">
        <f t="shared" si="95"/>
        <v>0</v>
      </c>
      <c r="J377" s="191"/>
      <c r="K377" s="37">
        <f t="shared" si="96"/>
        <v>0</v>
      </c>
      <c r="L377" s="191"/>
      <c r="M377" s="37">
        <f t="shared" si="97"/>
        <v>0</v>
      </c>
      <c r="N377" s="191"/>
      <c r="O377" s="37">
        <f t="shared" si="98"/>
        <v>0</v>
      </c>
      <c r="P377" s="30">
        <v>25</v>
      </c>
      <c r="Q377" s="191">
        <v>300</v>
      </c>
      <c r="R377" s="191"/>
      <c r="S377" s="191">
        <f t="shared" si="101"/>
        <v>10</v>
      </c>
      <c r="T377" s="191"/>
      <c r="U377" s="194">
        <f t="shared" si="102"/>
        <v>22194.555682731709</v>
      </c>
      <c r="V377" s="191"/>
      <c r="W377" s="194">
        <f t="shared" si="99"/>
        <v>22194.555682731709</v>
      </c>
      <c r="X377" s="191"/>
      <c r="Y377" s="194">
        <f>IF($K$8="No",0,SUM($W$20*Inputs!$G$79,Financials!LY$19-Financials!LY$15))</f>
        <v>2734.0338279431148</v>
      </c>
      <c r="Z377" s="191"/>
      <c r="AA377" s="194">
        <f>IF($K$8="No",0,Financials!LY$41)</f>
        <v>759.604083158408</v>
      </c>
      <c r="AB377" s="194"/>
      <c r="AC377" s="37">
        <f t="shared" si="100"/>
        <v>0</v>
      </c>
    </row>
    <row r="378" spans="5:29" s="15" customFormat="1">
      <c r="E378" s="191">
        <v>359</v>
      </c>
      <c r="F378" s="191"/>
      <c r="G378" s="37">
        <f t="shared" si="94"/>
        <v>0</v>
      </c>
      <c r="H378" s="37"/>
      <c r="I378" s="37">
        <f t="shared" si="95"/>
        <v>0</v>
      </c>
      <c r="J378" s="191"/>
      <c r="K378" s="37">
        <f t="shared" si="96"/>
        <v>0</v>
      </c>
      <c r="L378" s="191"/>
      <c r="M378" s="37">
        <f t="shared" si="97"/>
        <v>0</v>
      </c>
      <c r="N378" s="191"/>
      <c r="O378" s="37">
        <f t="shared" si="98"/>
        <v>0</v>
      </c>
      <c r="P378" s="30">
        <v>25</v>
      </c>
      <c r="Q378" s="191">
        <v>300</v>
      </c>
      <c r="R378" s="191"/>
      <c r="S378" s="191">
        <f t="shared" si="101"/>
        <v>11</v>
      </c>
      <c r="T378" s="191"/>
      <c r="U378" s="194">
        <f t="shared" si="102"/>
        <v>22194.555682731709</v>
      </c>
      <c r="V378" s="191"/>
      <c r="W378" s="194">
        <f t="shared" si="99"/>
        <v>22194.555682731709</v>
      </c>
      <c r="X378" s="191"/>
      <c r="Y378" s="194">
        <f>IF($K$8="No",0,SUM($W$20*Inputs!$G$79,Financials!LY$19-Financials!LY$15))</f>
        <v>2734.0338279431148</v>
      </c>
      <c r="Z378" s="191"/>
      <c r="AA378" s="194">
        <f>IF($K$8="No",0,Financials!LY$41)</f>
        <v>759.604083158408</v>
      </c>
      <c r="AB378" s="194"/>
      <c r="AC378" s="37">
        <f t="shared" si="100"/>
        <v>0</v>
      </c>
    </row>
    <row r="379" spans="5:29" s="15" customFormat="1">
      <c r="E379" s="191">
        <v>360</v>
      </c>
      <c r="F379" s="191"/>
      <c r="G379" s="37">
        <f t="shared" si="94"/>
        <v>0</v>
      </c>
      <c r="H379" s="37"/>
      <c r="I379" s="37">
        <f t="shared" si="95"/>
        <v>0</v>
      </c>
      <c r="J379" s="191"/>
      <c r="K379" s="37">
        <f t="shared" si="96"/>
        <v>0</v>
      </c>
      <c r="L379" s="191"/>
      <c r="M379" s="37">
        <f t="shared" si="97"/>
        <v>0</v>
      </c>
      <c r="N379" s="191"/>
      <c r="O379" s="37">
        <f t="shared" si="98"/>
        <v>0</v>
      </c>
      <c r="P379" s="30">
        <v>25</v>
      </c>
      <c r="Q379" s="191">
        <v>300</v>
      </c>
      <c r="R379" s="191"/>
      <c r="S379" s="191">
        <f t="shared" si="101"/>
        <v>12</v>
      </c>
      <c r="T379" s="191"/>
      <c r="U379" s="194">
        <f t="shared" si="102"/>
        <v>22194.555682731709</v>
      </c>
      <c r="V379" s="191"/>
      <c r="W379" s="194">
        <f t="shared" si="99"/>
        <v>22194.555682731709</v>
      </c>
      <c r="X379" s="191"/>
      <c r="Y379" s="194">
        <f>IF($K$8="No",0,SUM($W$20*Inputs!$G$79,Financials!LY$19-Financials!LY$15))</f>
        <v>2734.0338279431148</v>
      </c>
      <c r="Z379" s="191"/>
      <c r="AA379" s="194">
        <f>IF($K$8="No",0,Financials!LY$41)</f>
        <v>759.604083158408</v>
      </c>
      <c r="AB379" s="194"/>
      <c r="AC379" s="37">
        <f t="shared" si="100"/>
        <v>0</v>
      </c>
    </row>
    <row r="380" spans="5:29" s="15" customFormat="1"/>
    <row r="381" spans="5:29" s="15" customFormat="1"/>
    <row r="382" spans="5:29" s="15" customFormat="1"/>
    <row r="383" spans="5:29" s="15" customFormat="1"/>
    <row r="384" spans="5:29" s="15" customFormat="1"/>
    <row r="385" s="15" customFormat="1"/>
    <row r="386" s="15" customFormat="1"/>
    <row r="387" s="15" customFormat="1"/>
    <row r="388" s="15" customFormat="1"/>
    <row r="389" s="15" customFormat="1"/>
    <row r="390" s="15" customFormat="1"/>
    <row r="391" s="15" customFormat="1"/>
    <row r="392" s="15" customFormat="1"/>
    <row r="393" s="15" customFormat="1"/>
    <row r="394" s="15" customFormat="1"/>
    <row r="395" s="15" customFormat="1"/>
    <row r="396" s="15" customFormat="1"/>
    <row r="397" s="15" customFormat="1"/>
    <row r="398" s="15" customFormat="1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8:C23"/>
  <sheetViews>
    <sheetView workbookViewId="0"/>
  </sheetViews>
  <sheetFormatPr baseColWidth="10" defaultColWidth="11.1640625" defaultRowHeight="15" x14ac:dyDescent="0"/>
  <sheetData>
    <row r="18" spans="3:3">
      <c r="C18">
        <v>0.2</v>
      </c>
    </row>
    <row r="19" spans="3:3">
      <c r="C19">
        <v>0.32</v>
      </c>
    </row>
    <row r="20" spans="3:3">
      <c r="C20">
        <v>0.192</v>
      </c>
    </row>
    <row r="21" spans="3:3">
      <c r="C21">
        <v>0.1152</v>
      </c>
    </row>
    <row r="22" spans="3:3">
      <c r="C22">
        <v>0.1152</v>
      </c>
    </row>
    <row r="23" spans="3:3">
      <c r="C23">
        <v>5.7599999999999998E-2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Inputs</vt:lpstr>
      <vt:lpstr>Property Tax</vt:lpstr>
      <vt:lpstr>Host Facility</vt:lpstr>
      <vt:lpstr>Investor Summary</vt:lpstr>
      <vt:lpstr>Sponsor Return</vt:lpstr>
      <vt:lpstr>Wiser Return</vt:lpstr>
      <vt:lpstr>Financials</vt:lpstr>
      <vt:lpstr>Debt Schedule</vt:lpstr>
      <vt:lpstr>Wiser</vt:lpstr>
      <vt:lpstr>Investor</vt:lpstr>
      <vt:lpstr>Tax Equity Investor</vt:lpstr>
      <vt:lpstr>Tariff</vt:lpstr>
      <vt:lpstr>Tables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Juliano</dc:creator>
  <cp:keywords/>
  <dc:description/>
  <cp:lastModifiedBy>Jasmine Showers</cp:lastModifiedBy>
  <dcterms:created xsi:type="dcterms:W3CDTF">2015-12-21T06:28:44Z</dcterms:created>
  <dcterms:modified xsi:type="dcterms:W3CDTF">2017-08-10T22:04:24Z</dcterms:modified>
  <cp:category/>
</cp:coreProperties>
</file>